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2120" windowHeight="8955" tabRatio="601" activeTab="0"/>
  </bookViews>
  <sheets>
    <sheet name="Tab Info" sheetId="1" r:id="rId1"/>
    <sheet name="MasterFile" sheetId="2" r:id="rId2"/>
    <sheet name="Prt Vers" sheetId="3" r:id="rId3"/>
    <sheet name="Discretionary-Mandatory" sheetId="4" r:id="rId4"/>
    <sheet name="Fixed Costs" sheetId="5" r:id="rId5"/>
    <sheet name="TechAdj" sheetId="6" r:id="rId6"/>
    <sheet name="ProgChgItems" sheetId="7" r:id="rId7"/>
    <sheet name="ProgChgDetail" sheetId="8" r:id="rId8"/>
    <sheet name="AppropLangAmts" sheetId="9" r:id="rId9"/>
    <sheet name="GoalFundingSum" sheetId="10" r:id="rId10"/>
    <sheet name="GoalFundingSumDet" sheetId="11" r:id="rId11"/>
    <sheet name="GoalFundingDetail" sheetId="12" r:id="rId12"/>
    <sheet name="GoalFundingProgChg" sheetId="13" r:id="rId13"/>
    <sheet name="Fixed Costs &amp; Prog Changes" sheetId="14" r:id="rId14"/>
    <sheet name="GoalFundingPrtVersion" sheetId="15" r:id="rId15"/>
  </sheets>
  <definedNames>
    <definedName name="_xlnm.Print_Area" localSheetId="1">'MasterFile'!$A$1:$R$94</definedName>
    <definedName name="_xlnm.Print_Titles" localSheetId="4">'Fixed Costs'!$1:$10</definedName>
    <definedName name="_xlnm.Print_Titles" localSheetId="13">'Fixed Costs &amp; Prog Changes'!$1:$13</definedName>
    <definedName name="_xlnm.Print_Titles" localSheetId="11">'GoalFundingDetail'!$581:$586</definedName>
    <definedName name="_xlnm.Print_Titles" localSheetId="12">'GoalFundingProgChg'!$4:$9</definedName>
    <definedName name="_xlnm.Print_Titles" localSheetId="10">'GoalFundingSumDet'!$5:$14</definedName>
    <definedName name="_xlnm.Print_Titles" localSheetId="1">'MasterFile'!$1:$15</definedName>
    <definedName name="_xlnm.Print_Titles" localSheetId="7">'ProgChgDetail'!$1:$11</definedName>
    <definedName name="_xlnm.Print_Titles" localSheetId="6">'ProgChgItems'!$1:$10</definedName>
    <definedName name="_xlnm.Print_Titles" localSheetId="5">'TechAdj'!$1:$12</definedName>
  </definedNames>
  <calcPr fullCalcOnLoad="1" iterate="1" iterateCount="1" iterateDelta="0.001"/>
</workbook>
</file>

<file path=xl/sharedStrings.xml><?xml version="1.0" encoding="utf-8"?>
<sst xmlns="http://schemas.openxmlformats.org/spreadsheetml/2006/main" count="1781" uniqueCount="564">
  <si>
    <r>
      <t xml:space="preserve">This worksheet references information for the GoalFundingDetail (2009 Request worksheet) and is used to produce the </t>
    </r>
    <r>
      <rPr>
        <b/>
        <sz val="10"/>
        <rFont val="Arial"/>
        <family val="2"/>
      </rPr>
      <t>Goal Funding</t>
    </r>
    <r>
      <rPr>
        <sz val="10"/>
        <rFont val="Arial"/>
        <family val="0"/>
      </rPr>
      <t xml:space="preserve"> table printed in the 2009 Budget Justification.</t>
    </r>
  </si>
  <si>
    <t>Studies</t>
  </si>
  <si>
    <t>Wildlife Research Studies (BR/BRM)</t>
  </si>
  <si>
    <t>Decrease: Eliminate Water Research Institutes Funding (-$6,304).</t>
  </si>
  <si>
    <t>Decrease:  Eliminate Funding for Earth Surface Dynamics (-$3,006).</t>
  </si>
  <si>
    <t>Decrease:  Mineral Resources Assessments and Activities (-$25,410).</t>
  </si>
  <si>
    <t xml:space="preserve">   Cooperative Topographic Mapping</t>
  </si>
  <si>
    <t xml:space="preserve">   Land Remote Sensing</t>
  </si>
  <si>
    <t xml:space="preserve">   Geographic Analysis and Monitoring</t>
  </si>
  <si>
    <t>TOTAL</t>
  </si>
  <si>
    <t>GEOLOGIC HAZ., RESOURCES, &amp; PROC.</t>
  </si>
  <si>
    <t xml:space="preserve">   Geologic Hazard Assessments</t>
  </si>
  <si>
    <t xml:space="preserve">      Earthquake Hazards </t>
  </si>
  <si>
    <t xml:space="preserve">      Volcano Hazards</t>
  </si>
  <si>
    <t xml:space="preserve">      Landslide Hazards</t>
  </si>
  <si>
    <t xml:space="preserve">      Global Seismographic Network</t>
  </si>
  <si>
    <t xml:space="preserve">      Geomagnetism</t>
  </si>
  <si>
    <t>Subtotal</t>
  </si>
  <si>
    <t xml:space="preserve">   Geologic Landscape &amp; Coastal Assessments</t>
  </si>
  <si>
    <t xml:space="preserve">      Earth Surface Dynamics</t>
  </si>
  <si>
    <t xml:space="preserve">      National Cooperative Geologic Mapping</t>
  </si>
  <si>
    <t xml:space="preserve">      Coastal and Marine Geology</t>
  </si>
  <si>
    <t xml:space="preserve">   Geologic Resource Assessments</t>
  </si>
  <si>
    <t xml:space="preserve">       Mineral Resources</t>
  </si>
  <si>
    <t xml:space="preserve">       Energy Resources</t>
  </si>
  <si>
    <t>WATER RESOURCES INVESTIGATIONS</t>
  </si>
  <si>
    <t xml:space="preserve">   Hydrologic Monitoring, Assessments &amp; Research</t>
  </si>
  <si>
    <t xml:space="preserve">      Ground-Water Resources Program</t>
  </si>
  <si>
    <t xml:space="preserve">      National Water-Quality Assessment</t>
  </si>
  <si>
    <t xml:space="preserve">      Toxic Substances Hydrology</t>
  </si>
  <si>
    <t xml:space="preserve">      Hydrologic Research &amp; Development</t>
  </si>
  <si>
    <t xml:space="preserve">      National Streamflow Information Program</t>
  </si>
  <si>
    <t xml:space="preserve">      Hydrologic Networks and Analysis</t>
  </si>
  <si>
    <t xml:space="preserve">   Cooperative Water Program</t>
  </si>
  <si>
    <t xml:space="preserve">   Water Resources Research Act Program</t>
  </si>
  <si>
    <t>BIOLOGICAL RESEARCH</t>
  </si>
  <si>
    <t xml:space="preserve">   Biological Research and Monitoring</t>
  </si>
  <si>
    <t xml:space="preserve">   Biological Information Management &amp; Delivery</t>
  </si>
  <si>
    <t xml:space="preserve">   Cooperative Research Units</t>
  </si>
  <si>
    <t>SCIENCE SUPPORT</t>
  </si>
  <si>
    <t>FACILITIES</t>
  </si>
  <si>
    <t xml:space="preserve">   Rental Payments</t>
  </si>
  <si>
    <t xml:space="preserve">   Operations &amp; Maintenance</t>
  </si>
  <si>
    <t xml:space="preserve">   Deferred Maintenance &amp; Capital Improvement</t>
  </si>
  <si>
    <t xml:space="preserve">SIR, TOTAL </t>
  </si>
  <si>
    <t>Request</t>
  </si>
  <si>
    <t>Changes</t>
  </si>
  <si>
    <t>DOI</t>
  </si>
  <si>
    <t>Comp</t>
  </si>
  <si>
    <t>WCF</t>
  </si>
  <si>
    <t>Pay day</t>
  </si>
  <si>
    <t>Costs</t>
  </si>
  <si>
    <t>Program</t>
  </si>
  <si>
    <t>Adjust</t>
  </si>
  <si>
    <t>Total</t>
  </si>
  <si>
    <t>Change</t>
  </si>
  <si>
    <t>U.S. Geological Survey</t>
  </si>
  <si>
    <t>(Dollars in thousands)</t>
  </si>
  <si>
    <t>Activity/Subactivity/Program Element</t>
  </si>
  <si>
    <t>(Dollars in Thousands)</t>
  </si>
  <si>
    <t>Actual</t>
  </si>
  <si>
    <t>Tech</t>
  </si>
  <si>
    <t>Derivation of Amounts for the Appropriation Language</t>
  </si>
  <si>
    <t>Total Appropriation</t>
  </si>
  <si>
    <t>Water Cooperative Funding</t>
  </si>
  <si>
    <t>Satellite Operations</t>
  </si>
  <si>
    <t>Biological Research</t>
  </si>
  <si>
    <t>Subactivity Funding for Cooperative Water Program</t>
  </si>
  <si>
    <t>Total Funding</t>
  </si>
  <si>
    <t>Activity Funding for Biological Research</t>
  </si>
  <si>
    <t>Resource Protection</t>
  </si>
  <si>
    <t>Subtotal, Resource Protection</t>
  </si>
  <si>
    <t>Resource Use</t>
  </si>
  <si>
    <t>Subtotal, Resource Use</t>
  </si>
  <si>
    <t>Serving Communities</t>
  </si>
  <si>
    <t>Subtotal, Serving Communities</t>
  </si>
  <si>
    <t>TOTAL, USGS</t>
  </si>
  <si>
    <t>Request -</t>
  </si>
  <si>
    <t>(current BA in thousands of dollars)</t>
  </si>
  <si>
    <t>RESOURCE PROTECTION</t>
  </si>
  <si>
    <t>RESOURCE USE</t>
  </si>
  <si>
    <t>SERVING COMMUNITIES</t>
  </si>
  <si>
    <t>SIR Activity/Subactivity//Program Element</t>
  </si>
  <si>
    <t>BR/BRM</t>
  </si>
  <si>
    <t>BR/CRU</t>
  </si>
  <si>
    <t>GHRP/GHA/EH</t>
  </si>
  <si>
    <t>GHRP/GHA/VH</t>
  </si>
  <si>
    <t>GHRPGHA//LH</t>
  </si>
  <si>
    <t>GHRP/GHA/GSN</t>
  </si>
  <si>
    <t>GHRP/GHA/G</t>
  </si>
  <si>
    <t>GHRP/GRA/ER</t>
  </si>
  <si>
    <t>GHRP/GRA/MR</t>
  </si>
  <si>
    <t>GHRP/GLCA/EDS</t>
  </si>
  <si>
    <t>GHRP/GLCA/NCGMP</t>
  </si>
  <si>
    <t>GHRP/GLCA/CMG</t>
  </si>
  <si>
    <t>WRI/CWP</t>
  </si>
  <si>
    <t>WRI/HMAR/GWRP</t>
  </si>
  <si>
    <t>WRI/HMAR/TSH</t>
  </si>
  <si>
    <t>WRI/HMAR/HRD</t>
  </si>
  <si>
    <t>WRI/HMAR/HNA</t>
  </si>
  <si>
    <t>BR/BIMD</t>
  </si>
  <si>
    <t>Revised Senate Action ATB Rdct (2.9%)</t>
  </si>
  <si>
    <t>Water</t>
  </si>
  <si>
    <t>Increases</t>
  </si>
  <si>
    <t>Decreases</t>
  </si>
  <si>
    <t>Net Chg</t>
  </si>
  <si>
    <t>Programmatic Change Details (Other Increases and Other Decreases)</t>
  </si>
  <si>
    <t>WRI/WWRAP</t>
  </si>
  <si>
    <t>WRI/HMAR/NSIP</t>
  </si>
  <si>
    <t>ENTERPRISE INFORMATION</t>
  </si>
  <si>
    <t xml:space="preserve">   Enterprise Information Security and Technology</t>
  </si>
  <si>
    <t xml:space="preserve">   Enterprise Information Resources</t>
  </si>
  <si>
    <t>Subactivity Funding for Deferred Maintenance &amp; Capital Improvement (Portion)</t>
  </si>
  <si>
    <t>Operations &amp; Maintenance of Facilities and Deferred Maintenance (2 yr)</t>
  </si>
  <si>
    <t>Deferred Maintenance and Capital Improvement (No yr)</t>
  </si>
  <si>
    <t>EI/EIST</t>
  </si>
  <si>
    <t>EI/EIR</t>
  </si>
  <si>
    <t>Enacted</t>
  </si>
  <si>
    <t>FY 2006</t>
  </si>
  <si>
    <t>Inc</t>
  </si>
  <si>
    <t>Dec</t>
  </si>
  <si>
    <t>FY 2007</t>
  </si>
  <si>
    <t xml:space="preserve">   National Geospatial Program</t>
  </si>
  <si>
    <t>From</t>
  </si>
  <si>
    <t>FTE</t>
  </si>
  <si>
    <t>NAWQA</t>
  </si>
  <si>
    <t>Biology</t>
  </si>
  <si>
    <t>Detail of Change (Request - Pres. Bud.)</t>
  </si>
  <si>
    <t>Initiatives (Increases/Decreases)</t>
  </si>
  <si>
    <t>Program Increases:</t>
  </si>
  <si>
    <t xml:space="preserve">            Subtotal, Program Increases</t>
  </si>
  <si>
    <t>Program Decreases:</t>
  </si>
  <si>
    <t xml:space="preserve">     Subtotal, Biology</t>
  </si>
  <si>
    <t>Enterprise Information</t>
  </si>
  <si>
    <t>Facilities</t>
  </si>
  <si>
    <t xml:space="preserve">            Subtotal, Program Decreases</t>
  </si>
  <si>
    <t xml:space="preserve">            Total, Program Net Change</t>
  </si>
  <si>
    <t>Crosswalk of DOI Goals to Budget Activities</t>
  </si>
  <si>
    <t>Account/Budget Activity</t>
  </si>
  <si>
    <t>Surveys, Investigations, and Research</t>
  </si>
  <si>
    <t>Geologic Hazards., Resources, and Processes</t>
  </si>
  <si>
    <t>Water Resources Investigations</t>
  </si>
  <si>
    <t>Science Support</t>
  </si>
  <si>
    <t>SIR Appropriation, Total</t>
  </si>
  <si>
    <t>FY 2008</t>
  </si>
  <si>
    <t>GEOG  RES., INVESTIGATIONS &amp; REMOTE SENSING</t>
  </si>
  <si>
    <t>Spectrum Relocation Costs Transfer</t>
  </si>
  <si>
    <t>Fixed</t>
  </si>
  <si>
    <t>Fixed Cst &amp;</t>
  </si>
  <si>
    <t>&amp; Tech Adj</t>
  </si>
  <si>
    <t>Fixed Costs</t>
  </si>
  <si>
    <t>GRIRS/LRS</t>
  </si>
  <si>
    <t>GRIRS/GAM</t>
  </si>
  <si>
    <t>Geog  Res., Investigations &amp; Remote Sensing</t>
  </si>
  <si>
    <t>SS</t>
  </si>
  <si>
    <t>Net</t>
  </si>
  <si>
    <t>Budget</t>
  </si>
  <si>
    <t>O&amp;M of Qtrs</t>
  </si>
  <si>
    <t>Contr Funds/CRADAs</t>
  </si>
  <si>
    <t>Spectrum Transfers</t>
  </si>
  <si>
    <t xml:space="preserve">       Subtotal</t>
  </si>
  <si>
    <t>FTEs</t>
  </si>
  <si>
    <t>SIR, Direct</t>
  </si>
  <si>
    <t>SIR, Reimbursable</t>
  </si>
  <si>
    <t xml:space="preserve">       Subtotal, SIR</t>
  </si>
  <si>
    <t xml:space="preserve">       Total, USGS</t>
  </si>
  <si>
    <t>Approp/Request</t>
  </si>
  <si>
    <t xml:space="preserve">     Total, Current BA</t>
  </si>
  <si>
    <t xml:space="preserve">   SIR Direct</t>
  </si>
  <si>
    <t xml:space="preserve">   SIR Reimbursable  </t>
  </si>
  <si>
    <t xml:space="preserve">        Subtotal, SIR</t>
  </si>
  <si>
    <t xml:space="preserve">   WCF</t>
  </si>
  <si>
    <t xml:space="preserve">            TOTAL, USGS</t>
  </si>
  <si>
    <t>Tab Name</t>
  </si>
  <si>
    <t>Explanation/Description of the Worksheet</t>
  </si>
  <si>
    <t>This worksheet provides an explanation/description of the tabs and worksheets in this file.</t>
  </si>
  <si>
    <t>FixedCosts</t>
  </si>
  <si>
    <t>TechAdj</t>
  </si>
  <si>
    <t>ProgChgItems</t>
  </si>
  <si>
    <t>ProgChgDetail</t>
  </si>
  <si>
    <t>AppropLangAmts</t>
  </si>
  <si>
    <t>GoalFundingSum</t>
  </si>
  <si>
    <t>GoalFundingDetail</t>
  </si>
  <si>
    <t>GoalFundingProgChg</t>
  </si>
  <si>
    <t>GoalFundingPrtVersion</t>
  </si>
  <si>
    <t>Tab Info</t>
  </si>
  <si>
    <t>Space</t>
  </si>
  <si>
    <t>Workers</t>
  </si>
  <si>
    <t>Unemploy</t>
  </si>
  <si>
    <t>GSA</t>
  </si>
  <si>
    <t>FY 2009</t>
  </si>
  <si>
    <t>Discretionary-Mandatory</t>
  </si>
  <si>
    <t>Discretionary</t>
  </si>
  <si>
    <t>Mandatory</t>
  </si>
  <si>
    <t>Total 2009 Budget Request</t>
  </si>
  <si>
    <t>from 2008</t>
  </si>
  <si>
    <t>Budget Authority</t>
  </si>
  <si>
    <t>Mission Area</t>
  </si>
  <si>
    <t>2009 Budget Request by Interior Mission Area</t>
  </si>
  <si>
    <t>Improve the Understanding of National Ecosystems and Resources Through Integrated Interdisciplinary Assessment</t>
  </si>
  <si>
    <t>Improve the Understanding of Energy and Mineral Resources to Promote Responsible Use and Sustain the Nation's Dynamic Economy</t>
  </si>
  <si>
    <t>Improve Understanding, Prediction, and Monitoring of Natural Hazards to Inform Decisions by Civil Authorities and the Public to Plan for, Manage, and Mitigate the Effects of Hazard Events on People and Property</t>
  </si>
  <si>
    <t>GEOG RES, INVESTIGATIONS, &amp; REMOTE SENSING</t>
  </si>
  <si>
    <t>Emergency Approp (P.L. 109-148)  [Katrina]</t>
  </si>
  <si>
    <t>GHRP/G</t>
  </si>
  <si>
    <t>Emergency Approp (P.L. 109-234)  [Katrina]</t>
  </si>
  <si>
    <t>MRSGI/CTM</t>
  </si>
  <si>
    <t>MRSGI/LRS</t>
  </si>
  <si>
    <t>MRSGI/GAM</t>
  </si>
  <si>
    <t>WRI/HMAR/NAWQA</t>
  </si>
  <si>
    <t>Transfer to BIA</t>
  </si>
  <si>
    <t xml:space="preserve">SIR, REVISED TOTAL </t>
  </si>
  <si>
    <t>DOI Goal &amp; SIR Budget Structure (Activity/Subactivity/Program Element)</t>
  </si>
  <si>
    <t xml:space="preserve">Improve the understanding of national ecosystems </t>
  </si>
  <si>
    <t>EI/NSP</t>
  </si>
  <si>
    <t>FAC/RP</t>
  </si>
  <si>
    <t>FAC/OM</t>
  </si>
  <si>
    <t>FAC/DMCI</t>
  </si>
  <si>
    <t>Improve understanding of energy and mineral resources</t>
  </si>
  <si>
    <t>Imporve understanding, prediction, and monitoring of natural hazards</t>
  </si>
  <si>
    <t>Bureau:  U.S. Geological Survey</t>
  </si>
  <si>
    <t>Description</t>
  </si>
  <si>
    <t>BA</t>
  </si>
  <si>
    <t>Fixed Cost &amp; Related Changes</t>
  </si>
  <si>
    <t>Resource Protection:</t>
  </si>
  <si>
    <t>Resource Use:</t>
  </si>
  <si>
    <t>2009 Fixed Costs and Program Changes</t>
  </si>
  <si>
    <t>Fixed Costs &amp; Prog Changes</t>
  </si>
  <si>
    <t>Please note that the following DOI goals were not applicable to USGS and therefore were not displayed in the table above:  Resource Protection 1.1, 1.2, and 1.3; Resources Use 2.1, 2.2, and 2.3; Recreation 3.1and 3.2; Serving Communities 4.1, 4.3, 4.4, and 4.5; Management Excellence 5.1 and 5.2 and Other.</t>
  </si>
  <si>
    <t>Op Plan</t>
  </si>
  <si>
    <t>Pres Bud</t>
  </si>
  <si>
    <t>Bud Act</t>
  </si>
  <si>
    <t>GLOBAL CHANGE</t>
  </si>
  <si>
    <t>Global Change</t>
  </si>
  <si>
    <t>Global</t>
  </si>
  <si>
    <t>2009 Request</t>
  </si>
  <si>
    <t>Inc. (+)</t>
  </si>
  <si>
    <t>Dec. (-)</t>
  </si>
  <si>
    <t xml:space="preserve">              </t>
  </si>
  <si>
    <t xml:space="preserve">   Rental Payments, Operations, &amp; Maintenance</t>
  </si>
  <si>
    <t>Fac Bud</t>
  </si>
  <si>
    <t>Act Realign</t>
  </si>
  <si>
    <r>
      <t xml:space="preserve">These tables include </t>
    </r>
    <r>
      <rPr>
        <b/>
        <u val="single"/>
        <sz val="10"/>
        <rFont val="Arial"/>
        <family val="2"/>
      </rPr>
      <t>all funding sources</t>
    </r>
    <r>
      <rPr>
        <sz val="10"/>
        <rFont val="Arial"/>
        <family val="0"/>
      </rPr>
      <t xml:space="preserve"> for 2006.</t>
    </r>
  </si>
  <si>
    <r>
      <t xml:space="preserve">These tables include </t>
    </r>
    <r>
      <rPr>
        <b/>
        <u val="single"/>
        <sz val="10"/>
        <rFont val="Arial"/>
        <family val="2"/>
      </rPr>
      <t>all funding sources</t>
    </r>
    <r>
      <rPr>
        <sz val="10"/>
        <rFont val="Arial"/>
        <family val="0"/>
      </rPr>
      <t xml:space="preserve"> for 2007.</t>
    </r>
  </si>
  <si>
    <r>
      <t xml:space="preserve">The following tables include </t>
    </r>
    <r>
      <rPr>
        <b/>
        <u val="single"/>
        <sz val="9"/>
        <rFont val="Arial"/>
        <family val="0"/>
      </rPr>
      <t>only</t>
    </r>
    <r>
      <rPr>
        <sz val="9"/>
        <rFont val="Arial"/>
        <family val="0"/>
      </rPr>
      <t xml:space="preserve"> supplemental/transfer funding for repair and/or replacement of equipment and facilities due to hurricane damage in 2006.</t>
    </r>
  </si>
  <si>
    <r>
      <t xml:space="preserve">The following tables </t>
    </r>
    <r>
      <rPr>
        <b/>
        <u val="single"/>
        <sz val="9"/>
        <rFont val="Arial"/>
        <family val="0"/>
      </rPr>
      <t>do not</t>
    </r>
    <r>
      <rPr>
        <sz val="9"/>
        <rFont val="Arial"/>
        <family val="0"/>
      </rPr>
      <t xml:space="preserve"> include supplemental/transfer funding for repair and/or replacement of equipment and facilities due to hurricane damage in 2006.</t>
    </r>
  </si>
  <si>
    <t>2008</t>
  </si>
  <si>
    <t>2009</t>
  </si>
  <si>
    <t>2009 Program Changes</t>
  </si>
  <si>
    <t>2009 Increases</t>
  </si>
  <si>
    <t>2009 Decreases</t>
  </si>
  <si>
    <t>2006 Actual Funding (Conference Action Plus ATB Plus Avian Influenza &amp; Katrina Supplementals and Rescission) - 2006 Funding by Goal</t>
  </si>
  <si>
    <t>Discretionary BA</t>
  </si>
  <si>
    <t>Mandatory BA</t>
  </si>
  <si>
    <t>Patuxent</t>
  </si>
  <si>
    <t>1-time Funds</t>
  </si>
  <si>
    <t xml:space="preserve">Revised SIR, TOTAL </t>
  </si>
  <si>
    <t>One-time Patuxent Facilities Repair Funding</t>
  </si>
  <si>
    <t>SS to EI</t>
  </si>
  <si>
    <t>Cent Billing</t>
  </si>
  <si>
    <t>Imaging</t>
  </si>
  <si>
    <t>Priority</t>
  </si>
  <si>
    <t>Adjustment</t>
  </si>
  <si>
    <t>Prog</t>
  </si>
  <si>
    <t>Increase</t>
  </si>
  <si>
    <t>Decrease</t>
  </si>
  <si>
    <t>a/</t>
  </si>
  <si>
    <t>Footnotes:</t>
  </si>
  <si>
    <t>Related</t>
  </si>
  <si>
    <t>Rel Chg</t>
  </si>
  <si>
    <t xml:space="preserve">This worksheet groups all of the program increases together (displaying each initiative on a separate row) and depicts which DOI End Outcome Goal(s) the initiative's funding is associated with.  The total increase is subtotaled for all of the increases by each DOI End Outcome Goal.  Program decreases are grouped together and then sub-grouped by budget activity.  The total decrease is subtotaled for all of the decreases by each DOI End Outcome Goal.  Finally, a total net program change within the Request funding level is calculated.  </t>
  </si>
  <si>
    <t>2009 Related Changes</t>
  </si>
  <si>
    <t>Request Related Changes (Technical Adjustment)</t>
  </si>
  <si>
    <t>Science</t>
  </si>
  <si>
    <t>Ground-Wtr</t>
  </si>
  <si>
    <t>Resource</t>
  </si>
  <si>
    <t>Streamgage</t>
  </si>
  <si>
    <t>NCGMP</t>
  </si>
  <si>
    <t>Research</t>
  </si>
  <si>
    <t>Improve</t>
  </si>
  <si>
    <t>Extended</t>
  </si>
  <si>
    <t>Continent</t>
  </si>
  <si>
    <t>Shelf</t>
  </si>
  <si>
    <t>BRM</t>
  </si>
  <si>
    <t>Healthy</t>
  </si>
  <si>
    <t>Lands</t>
  </si>
  <si>
    <t>Pay Raise</t>
  </si>
  <si>
    <t>Jan 08</t>
  </si>
  <si>
    <t>1/4 yr</t>
  </si>
  <si>
    <t>3/4 yr</t>
  </si>
  <si>
    <t>Jan 09</t>
  </si>
  <si>
    <t>One</t>
  </si>
  <si>
    <t>Less</t>
  </si>
  <si>
    <t>Employer</t>
  </si>
  <si>
    <t>Share</t>
  </si>
  <si>
    <t>FEHB</t>
  </si>
  <si>
    <t>DOI WCF</t>
  </si>
  <si>
    <t xml:space="preserve"> Funding</t>
  </si>
  <si>
    <t xml:space="preserve"> 2009 Fixed Costs Adjustments </t>
  </si>
  <si>
    <t>a/ The FY 2007 Enacted column includes the effects of the following changes:  (1) $977.675M from the Full-Year Continuing Resolution (P.L. 110-05); (2) $5.605M half of the FY 2007 pay raise funding per Full-Year Continuing Resolution (P.L. 110-05); (3) addition of Avian Influenza Supplemental funding of $5.270M in P.L. 110-28; and (4) $6.159M in transfer funding associated with Spectrum Relocation costs.</t>
  </si>
  <si>
    <t>National</t>
  </si>
  <si>
    <t>Land</t>
  </si>
  <si>
    <t xml:space="preserve">   Water Census</t>
  </si>
  <si>
    <t xml:space="preserve">Bureau 2009 Request </t>
  </si>
  <si>
    <t>Net Change Calculated As Absolute Values</t>
  </si>
  <si>
    <t xml:space="preserve">  Subtotal</t>
  </si>
  <si>
    <t xml:space="preserve">   Rental Payments and Operations &amp; Maintenance</t>
  </si>
  <si>
    <t>Ocean and Coastal Frontiers</t>
  </si>
  <si>
    <t xml:space="preserve"> 2009 Program Changes - 2009 Initiative (Increases/Decreases) Funding by Goal</t>
  </si>
  <si>
    <t xml:space="preserve">   Rental Payments  and Operations &amp; Maintenance</t>
  </si>
  <si>
    <t>FAC/RP&amp;OM</t>
  </si>
  <si>
    <r>
      <t xml:space="preserve">The following tables </t>
    </r>
    <r>
      <rPr>
        <b/>
        <u val="single"/>
        <sz val="9"/>
        <rFont val="Arial"/>
        <family val="0"/>
      </rPr>
      <t>do not</t>
    </r>
    <r>
      <rPr>
        <sz val="9"/>
        <rFont val="Arial"/>
        <family val="0"/>
      </rPr>
      <t xml:space="preserve"> include spectrum relocation activity costs in 2007.</t>
    </r>
  </si>
  <si>
    <r>
      <t xml:space="preserve">The following tables include </t>
    </r>
    <r>
      <rPr>
        <b/>
        <u val="single"/>
        <sz val="9"/>
        <rFont val="Arial"/>
        <family val="0"/>
      </rPr>
      <t>only</t>
    </r>
    <r>
      <rPr>
        <sz val="9"/>
        <rFont val="Arial"/>
        <family val="0"/>
      </rPr>
      <t xml:space="preserve"> spectrum relocation activity costs in 2007.</t>
    </r>
  </si>
  <si>
    <t xml:space="preserve">Bottom-line from 2009 Table </t>
  </si>
  <si>
    <t>Tab Information for the 09 Justification Tables Excel File</t>
  </si>
  <si>
    <t>The 09 Justification Tables file contains a series of worksheets that provide the basis for the majority of funding levels displayed in the USGS 2009 President's Budget Submission to Congress.  In the list below, a general description of the worksheet(s) in each tab is given to help navigate through this file.</t>
  </si>
  <si>
    <t>MasterFile</t>
  </si>
  <si>
    <t>This worksheet displays the distribution of fixed costs (proposed inflationary funding or estimated reduced funding adjustments) by each individual fixed cost item to budget structure (budget activity, subactivity, and program element) level being requested in the budget.  For budgeted fixed costs, the net summation of the pieces is linked to the MasterFile.  In some budgets, select fixed cost items are proposed to not be fully funded, as a result the distribution of the absorbed portion of each affected fixed cost to budget structure is calculated and linked to the MasterFile.</t>
  </si>
  <si>
    <t>This worksheet displays the technical adjustments (proposed budget funding realignment) to appropriate budget structure (budget activity, subactivity, and program element) level being requested in the budget.  The information (generally netting to zero, unless a related change moves funding into or out of USGS's SIR account) is linked to the MasterFile.</t>
  </si>
  <si>
    <t>This worksheet primarily extracts data from the MasterFile worksheet to provide a funding levels check for amounts displayed in the Surveys, Investigations, and Research (USGS's primary appropriation account) appropriation language.</t>
  </si>
  <si>
    <t>Required</t>
  </si>
  <si>
    <t>Requested</t>
  </si>
  <si>
    <t>Absorbed</t>
  </si>
  <si>
    <t>Amount</t>
  </si>
  <si>
    <t>One Less Day</t>
  </si>
  <si>
    <t>Federal Health Benefits</t>
  </si>
  <si>
    <t>Workers Comp</t>
  </si>
  <si>
    <t>Unemployment Comp</t>
  </si>
  <si>
    <t>GSA Space</t>
  </si>
  <si>
    <t>Bottom-line</t>
  </si>
  <si>
    <t>Actiivty</t>
  </si>
  <si>
    <t>Calculated</t>
  </si>
  <si>
    <t>Plan</t>
  </si>
  <si>
    <t>Est 2.9%</t>
  </si>
  <si>
    <t>3/4 of Year 2.9% Pay Raise</t>
  </si>
  <si>
    <t>CR</t>
  </si>
  <si>
    <t>FY 2009 Budget Justification</t>
  </si>
  <si>
    <t>Reqstd &amp;</t>
  </si>
  <si>
    <t>[Non-add]</t>
  </si>
  <si>
    <t>ATB Rdct</t>
  </si>
  <si>
    <t>Obj Cl</t>
  </si>
  <si>
    <t>Earthquake</t>
  </si>
  <si>
    <t>Grants</t>
  </si>
  <si>
    <t>Earth</t>
  </si>
  <si>
    <t>Surface</t>
  </si>
  <si>
    <t>Dynamics</t>
  </si>
  <si>
    <t>Mineral</t>
  </si>
  <si>
    <t>Resources</t>
  </si>
  <si>
    <t>NBII</t>
  </si>
  <si>
    <t>Proposed Increases</t>
  </si>
  <si>
    <t>Proposed Decreases</t>
  </si>
  <si>
    <t>NSIP</t>
  </si>
  <si>
    <t>Reduce</t>
  </si>
  <si>
    <t>San</t>
  </si>
  <si>
    <t>Monitor</t>
  </si>
  <si>
    <t>Pac NW</t>
  </si>
  <si>
    <t>Molecular</t>
  </si>
  <si>
    <t>GLSC</t>
  </si>
  <si>
    <t>Ocean Action Plan Inc</t>
  </si>
  <si>
    <t>Multi-Haz</t>
  </si>
  <si>
    <t>America-</t>
  </si>
  <si>
    <t>Ecosyst</t>
  </si>
  <si>
    <t>Geog</t>
  </si>
  <si>
    <t>Minerals</t>
  </si>
  <si>
    <t>Memphis</t>
  </si>
  <si>
    <t>Hood</t>
  </si>
  <si>
    <t>Pedro</t>
  </si>
  <si>
    <t>Lake</t>
  </si>
  <si>
    <t>Forrest</t>
  </si>
  <si>
    <t>Wildlife</t>
  </si>
  <si>
    <t>Biol</t>
  </si>
  <si>
    <t>CMG</t>
  </si>
  <si>
    <t>HNA</t>
  </si>
  <si>
    <t>View</t>
  </si>
  <si>
    <t>Aquifer</t>
  </si>
  <si>
    <t>Canal</t>
  </si>
  <si>
    <t>Partner</t>
  </si>
  <si>
    <t>LEAG</t>
  </si>
  <si>
    <t>Champlain</t>
  </si>
  <si>
    <t>in HI</t>
  </si>
  <si>
    <t>CWP</t>
  </si>
  <si>
    <t>WRRI</t>
  </si>
  <si>
    <t>Widlife</t>
  </si>
  <si>
    <t>Contam</t>
  </si>
  <si>
    <t>at LSC</t>
  </si>
  <si>
    <t>Ocean Action Plan Increase (GRHP/CMG)</t>
  </si>
  <si>
    <t>Ocean Action Plan Increase (WRI/HNA)</t>
  </si>
  <si>
    <t>Water Security (GRHP/NCGMP)</t>
  </si>
  <si>
    <t>Ocean and Coastal Frontiers (GRHP/CMG)</t>
  </si>
  <si>
    <t>Extended Continental Shelf</t>
  </si>
  <si>
    <t>Geography</t>
  </si>
  <si>
    <t>AmericaView</t>
  </si>
  <si>
    <t>Geographic Research</t>
  </si>
  <si>
    <t>Priority Ecosystems Science Funding</t>
  </si>
  <si>
    <t xml:space="preserve">     Subtotal, Geography</t>
  </si>
  <si>
    <t>Geology</t>
  </si>
  <si>
    <t xml:space="preserve">     Subtotal, Geology</t>
  </si>
  <si>
    <t xml:space="preserve">     Subtotal, Water</t>
  </si>
  <si>
    <t>Pacific Northwest Forest Program</t>
  </si>
  <si>
    <t>Wildlife, Terrestrial &amp; Endangered Resources</t>
  </si>
  <si>
    <t>Molecular Biology at LSC</t>
  </si>
  <si>
    <t>Wildlife Program (Maammalian Ecology) Reduction</t>
  </si>
  <si>
    <t>Contaminant/Endocrine Biology</t>
  </si>
  <si>
    <t xml:space="preserve">     Subtotal, Enterprise Information</t>
  </si>
  <si>
    <t>Science Support/Bureau Operations</t>
  </si>
  <si>
    <t xml:space="preserve">     Subtotal, Facilities</t>
  </si>
  <si>
    <t xml:space="preserve">     Subtotal, Science Support</t>
  </si>
  <si>
    <t xml:space="preserve">Share of USGS Travel Rdct </t>
  </si>
  <si>
    <t>Volcano</t>
  </si>
  <si>
    <t>Hazards</t>
  </si>
  <si>
    <t>Gen Inc</t>
  </si>
  <si>
    <t>GSN</t>
  </si>
  <si>
    <t>US-Mex</t>
  </si>
  <si>
    <t>Transbound</t>
  </si>
  <si>
    <t>Gages</t>
  </si>
  <si>
    <t>Equip</t>
  </si>
  <si>
    <t>Anadrom</t>
  </si>
  <si>
    <t>Fish Ctr</t>
  </si>
  <si>
    <t>SF</t>
  </si>
  <si>
    <t>Salt</t>
  </si>
  <si>
    <t>Ponds</t>
  </si>
  <si>
    <t>Vessels</t>
  </si>
  <si>
    <t>CRU</t>
  </si>
  <si>
    <t>EQ</t>
  </si>
  <si>
    <t>2009 USGS Budget Request, 2008 Enacted, 2007 Actual and 2006 Actual by DOI Goals</t>
  </si>
  <si>
    <t>2009 USGS Budget Request and 2008 Enacted by DOI Goals</t>
  </si>
  <si>
    <t>GC</t>
  </si>
  <si>
    <t>2008 Enacted Funding Level - 2008 Funding by Goal</t>
  </si>
  <si>
    <t>2007 Actual (Operating Plan) Funding - 2007 Funding by Goal</t>
  </si>
  <si>
    <t>2009 President's Budget Request - 2009 Funding by Goal</t>
  </si>
  <si>
    <t>2009 President's Budget Request - 2009 Net Program Change Funding by Goal</t>
  </si>
  <si>
    <t>2009 President's Budget Request - 2009 Program Decrease Funding by Goal</t>
  </si>
  <si>
    <t>2009 President's  Budget Request - 2009 Program Increase Funding by Goal</t>
  </si>
  <si>
    <t>2009 President's Budget Request - 2009  Technical Adjustment Funding by Goal</t>
  </si>
  <si>
    <t>2009 President's Budget Request - 2009 Fixed Costs Funding by Goal</t>
  </si>
  <si>
    <t>ATB</t>
  </si>
  <si>
    <t>Effect</t>
  </si>
  <si>
    <t>PES and FY 2008 ATB Rdct</t>
  </si>
  <si>
    <t>GAM</t>
  </si>
  <si>
    <t>ESD</t>
  </si>
  <si>
    <t>Toxics</t>
  </si>
  <si>
    <t>File:  T:\TABLES\FY2009\03CongReq\09JustificationTables_BaseOmnibus_02.XLS</t>
  </si>
  <si>
    <t>Ecosystem</t>
  </si>
  <si>
    <t>Expand &amp;</t>
  </si>
  <si>
    <t>FY 08</t>
  </si>
  <si>
    <t>FY 09</t>
  </si>
  <si>
    <t>Inc.(+)</t>
  </si>
  <si>
    <t>Dec.(-)</t>
  </si>
  <si>
    <t>(+/-)</t>
  </si>
  <si>
    <t>FTE  a/</t>
  </si>
  <si>
    <t>Activity/Subactivity/Prog Element</t>
  </si>
  <si>
    <t>Summary of Requirements</t>
  </si>
  <si>
    <t>Activity</t>
  </si>
  <si>
    <t>Analysis by Activity</t>
  </si>
  <si>
    <t>Geographic Research, Investigations, &amp;</t>
  </si>
  <si>
    <t xml:space="preserve">    Remote Sensing</t>
  </si>
  <si>
    <t>Total, SIR Appropriation</t>
  </si>
  <si>
    <t>2009 Budget Request Programmatic Change to Request Funding Detail (2008 Base = Enacted)</t>
  </si>
  <si>
    <t>Other</t>
  </si>
  <si>
    <t xml:space="preserve">Travel </t>
  </si>
  <si>
    <t>Increase:  Water Security - Water Census ($3,000).  Decrease:  Memphis Aquifer (-$345).</t>
  </si>
  <si>
    <t>Decrease:  NAWQA Reduction (-$10,645).</t>
  </si>
  <si>
    <t>Decreases:  Hood Canal (-$197);  San Pedro Partnership (-$295); Long-Term Estuary Group (-$492); and US-Mexico Transboundary Aquifer (-$492).</t>
  </si>
  <si>
    <t>Decrease:  Eliminate General Increase (-$492).</t>
  </si>
  <si>
    <t>Decreases:  Eliminate Multi-Hazards General Increase (-$1,969) and Reduce Earthquake Grants (-$3,000).</t>
  </si>
  <si>
    <t>Increase:  National Land Imaging Program ($2,000).  Decrease:  Eliminate AmericaView (-$984).</t>
  </si>
  <si>
    <t>Increase:  Climate Change ($5,000).  Decrease:  Eliminate General Increase     (-$7,383).</t>
  </si>
  <si>
    <t>Decrease:  One-time Patuxent Facilities Repair Funds (-$4,577).</t>
  </si>
  <si>
    <t>Decrease:  Eliminate General Increase (-$984).</t>
  </si>
  <si>
    <t>Decrease:  Reduce NBII (-$2,932).</t>
  </si>
  <si>
    <t>Decrease:  Reduce Cooperative Water Program Funding (-$1,441).</t>
  </si>
  <si>
    <t>Increase:  Ocean Action Plan Additional Funding ($500).  Decreases:  Reduce Lake Champlain Funding (-$338) and Eliminate Funding for Water Monitoring In Hawaii (-$492).</t>
  </si>
  <si>
    <t>1/4 of Year 3.5% Pay Raise</t>
  </si>
  <si>
    <t>Est 3.5%</t>
  </si>
  <si>
    <t>2009 President's Budget Request - BA in thousands</t>
  </si>
  <si>
    <t xml:space="preserve">Amount from President's Budget 2009 </t>
  </si>
  <si>
    <t>Proposed for FY 2009</t>
  </si>
  <si>
    <t>Subactivity Funding for Operations &amp; Maintenance (now with Rent)</t>
  </si>
  <si>
    <t>National Land Imaging Program (GRARS/LRS)</t>
  </si>
  <si>
    <t xml:space="preserve">      Streamgage Expansion &amp; Improvement (WRI/NSIP)</t>
  </si>
  <si>
    <t>Healthly Lands Studies Initiative (BR/BRM)</t>
  </si>
  <si>
    <t>Priority Ecosystems Science (BR/BRM)</t>
  </si>
  <si>
    <t>Multi-Hazards General Increase (GHA/EH)</t>
  </si>
  <si>
    <t>Earthquake Grants (GHA/EH)</t>
  </si>
  <si>
    <t>Volcano Hazards General Increase (GHA/VH)</t>
  </si>
  <si>
    <t>Global Seismographic Network General Inc (GHA/GSN)</t>
  </si>
  <si>
    <t>NCGM General Increase (GLCA/NCGM)</t>
  </si>
  <si>
    <t>Earth Surface Dynamics (GLCA/NCGM)</t>
  </si>
  <si>
    <t>Mineral Resources Program (2008)</t>
  </si>
  <si>
    <t>Mineral Resources Program  (2009)</t>
  </si>
  <si>
    <t>Streamgage General Increase (HMAR/NSIP)</t>
  </si>
  <si>
    <t>Hood Canal Fish Mortality Study (HMAR/HRD)</t>
  </si>
  <si>
    <t>San Pedro Partnership (HMAR/HRD)</t>
  </si>
  <si>
    <t>LEAG (HMAR/HRD)</t>
  </si>
  <si>
    <t>US-Mexico Transboundary Aquifer (HMAR/HRD)</t>
  </si>
  <si>
    <t>Memphis Aquifer Study (HMAR/GWRP)</t>
  </si>
  <si>
    <t>NAWQA (HMAR/NAWQA)</t>
  </si>
  <si>
    <t>Lake Champlain (HMAR/HNA)</t>
  </si>
  <si>
    <t>Water Resources in HI (HMAR/HNA)</t>
  </si>
  <si>
    <t>Cooperative Water Program (CWP)</t>
  </si>
  <si>
    <t>Water Resources Research Institutes (WRRAP)</t>
  </si>
  <si>
    <t>NBII  (BIMD)</t>
  </si>
  <si>
    <t>Cooperative Research Units General increase (CRU)</t>
  </si>
  <si>
    <t>Global Change General Increase</t>
  </si>
  <si>
    <t xml:space="preserve">     Subtotal, Global Change</t>
  </si>
  <si>
    <t>Equipment for Anadromous Fish Research Center</t>
  </si>
  <si>
    <t>GLSC Research Vessel Infrastructure</t>
  </si>
  <si>
    <t>San Francisco Salt Pond Restoration</t>
  </si>
  <si>
    <t>2008 Enacted</t>
  </si>
  <si>
    <t>Birds</t>
  </si>
  <si>
    <r>
      <t>This worksheet provides funding levels at the budget structure (budget activity, subactivity, and program element) level for 2007 Actual, 2008 Enacted</t>
    </r>
    <r>
      <rPr>
        <sz val="10"/>
        <rFont val="Arial"/>
        <family val="0"/>
      </rPr>
      <t>, and  2009 President's Budget Request funding (including fixed costs budgeted, related changes; and program change information).  This sheets the primary source for the majority of funding tables in the USGS's 2009 President's Budget Justification.</t>
    </r>
  </si>
  <si>
    <t>This worksheet displays two tables for the General Statement:  the first depicts 2007, 2008 and 2009 discretionary and mandatory budget authority, as well as total Full-Time Equivalent (FTEs) positions and the second provides budget authority by DOI Mission Area for 2007, 2008, and 2009.</t>
  </si>
  <si>
    <r>
      <t xml:space="preserve">These worksheets reference funding information from the Masterfile and display FTE data to produce the </t>
    </r>
    <r>
      <rPr>
        <b/>
        <sz val="10"/>
        <rFont val="Arial"/>
        <family val="2"/>
      </rPr>
      <t>Analysis by Activity</t>
    </r>
    <r>
      <rPr>
        <sz val="10"/>
        <rFont val="Arial"/>
        <family val="0"/>
      </rPr>
      <t xml:space="preserve"> and </t>
    </r>
    <r>
      <rPr>
        <b/>
        <sz val="10"/>
        <rFont val="Arial"/>
        <family val="2"/>
      </rPr>
      <t>Summary of Requirements</t>
    </r>
    <r>
      <rPr>
        <sz val="10"/>
        <rFont val="Arial"/>
        <family val="0"/>
      </rPr>
      <t xml:space="preserve"> tables printed in the 2009 Budget Justification.</t>
    </r>
  </si>
  <si>
    <t>Prt Vers</t>
  </si>
  <si>
    <t>This worksheet displays all of the proposed program changes (each change is a column in the worksheet, including FTE information)  to budget structure (budget activity, subactivity, and program element) level.  The increases are grouped together and summed by budget structure level, the decreases are grouped together and summed by budget structure level, and finally the net summation of the increase and decrease funding is linked to the MasterFile.</t>
  </si>
  <si>
    <t>This worksheet summarizes the funding information displayed in the ProgChgItems worksheet.  At the budget structure level, funding for program increases, decreases, and net funding are displayed in separate columns.  In addition, when a program change affects many budget structure lines, an additional column(s) are added to the table to depict the program change (i.e., the Travel Reduction in the 2009 President's Budget Submission).  A column in this worksheet enumerates all of the increase(s) and/or decrease(s) by name and provides the funding increment associated with that program change for each budget subactivity or program element proposing a program change.</t>
  </si>
  <si>
    <t>GoalFundingSumDet</t>
  </si>
  <si>
    <t>These worksheets display 2006 though 2009 USGS funding in various presentations at the DOI Goal.  The first set of these worksheets does not contain supplemental/transfer funding for repair and/or replacement of equipment and facilities due to hurricane damage in 2006 or 2007.  The second set of worksheets displays the funding from supplemental/transfer funding for repair and/or replacement of equipment and facilities due to hurricane damage in 2006 or 2007.  The third set of worksheets depicts total funding when the first and second set of worksheets is added together.</t>
  </si>
  <si>
    <t>This worksheet displays each DOI Goal with a separate row for each budget structure line (budget subactivity or program element) that contribute to each DOI End Outcome Goal.  Each row shows the details of the funding change between 2009 President's Budget and 2008 Enacted funding levels.  All aspects of the change (fixed cost, technical adjustments, program increases, and program decreases) are shown as separate columns.</t>
  </si>
  <si>
    <t xml:space="preserve">These worksheets provide the lowest level of cross-walk funding information between USGS budget structure lines (budget activity, subactivity, and program element) and DOI End Outcome Goals.  For  2006 Actual, 2007 Actual, 2008 Enacted and 2009 President's Budget, a three-page worksheet for each fiscal year contains all of the relevant cross-walk details.  However, for the 2009 President's Budget Request, individual worksheets have been created for fixed costs, technical adjustments, program increases, program decreases, and net program changes (thereby cross-walking individually all potential changes between 2008 and 2009) and ultimately combining the pieces into a 2009 President's Budget worksheet/cross-walk.  </t>
  </si>
  <si>
    <t>This worksheet bridges funding between the 2008 Enacted funding level and the 2009 President's Request funding levels  First, fixed costs appears as a single entry anf then each DOI Mission Area (in which program change(s) are requested) is identified with all increase(s) and/or decrease(s) enumerated.</t>
  </si>
  <si>
    <t>Climate</t>
  </si>
  <si>
    <t>Climate Change</t>
  </si>
  <si>
    <t>Decreases:  Priority Ecosystem Science (-$1,940) and Reduce Geographic Research (-$1,013).</t>
  </si>
  <si>
    <t>Ocean &amp; Coastal Resources Collaboration</t>
  </si>
  <si>
    <t>Collaboration</t>
  </si>
  <si>
    <t>Ocean &amp;</t>
  </si>
  <si>
    <t>Coastal</t>
  </si>
  <si>
    <t>Increases:  Ocean and Coastal Frontiers - Extended Continental Shelf ($4,000) and Ocean &amp; Coastal Collaboration ($2,000) and Ocean Action Plan Additional Funding ($500).</t>
  </si>
  <si>
    <r>
      <t>a/ The FTE's depicted in the 2007,  2008, and 2009 columns are only the staff-years associated with appropriated funding.  Reimbursable FTE's are 2,704, 2,694 and 2,694 and Working Capital Fund FTE's are 154, 152 and 152 for 2007, 2008 and 2009 respectively.  USGS total FTE's for 2007, 2008, and 2009 are 8,368, 8,308 and 8,008</t>
    </r>
    <r>
      <rPr>
        <sz val="9"/>
        <color indexed="10"/>
        <rFont val="Arial"/>
        <family val="2"/>
      </rPr>
      <t xml:space="preserve"> </t>
    </r>
    <r>
      <rPr>
        <sz val="9"/>
        <rFont val="Arial"/>
        <family val="2"/>
      </rPr>
      <t>respectively.  FTE may not add to totals and subtotals, due to rounding.  For 2007, FTE above Geologic Hazards, Resources, and Processes; Water Resources Investigations; and Biological Research include FTEs associated with Contributed Funds 2, 3, and 18 respectively.  After the development of the account level FTEs for the 2009 in the President's Budget Appendix, further refinements to the estimates were made.  As a result, the 2009 direct FTE levels in this presentation do not match and are lower than those direct FTE levels presented in the Budget Appendix.</t>
    </r>
  </si>
  <si>
    <r>
      <t>a/  The FTE's depicted in the 2008 and 2009 columns are only the staff-years associated with appropriated funding.  Reimbursable FTE's are 2,694 and 2,694 and Working Capital Fund FTE's are 152 and 152 for 2008 and 2009 respectively.  USGS total FTE's for 2008 and 2009 are 8,308 and 8,008</t>
    </r>
    <r>
      <rPr>
        <sz val="9"/>
        <color indexed="10"/>
        <rFont val="Arial"/>
        <family val="2"/>
      </rPr>
      <t xml:space="preserve"> </t>
    </r>
    <r>
      <rPr>
        <sz val="9"/>
        <rFont val="Arial"/>
        <family val="2"/>
      </rPr>
      <t xml:space="preserve">respectively.  FTE may not add to totals and subtotals, due to rounding.  After the development of the account level FTEs for the 2009 in the President's Budget Appendix, further refinements to the estimates were made.  As a result, the 2009 direct FTE levels in this presentation do not match and are lower than those direct FTE levels presented in the Budget Appendix. </t>
    </r>
  </si>
  <si>
    <t>Water for America</t>
  </si>
  <si>
    <t>Forever</t>
  </si>
  <si>
    <t>Increase:  Water for America - Water Census ($1,500).  Decrease:  Eliminate General Increase (-$984).</t>
  </si>
  <si>
    <t>Increase:  Water for America - Water Census - Streamgage Expansion &amp; Improvement ($5,000).  Decrease:  Eliminate General Increase for Streamgages (-$1,477).</t>
  </si>
  <si>
    <r>
      <t>Increases:  Priority Ecosystems Science ($6,620); Additional Funds for Healthy Lands ($3,500); Birds Forever ($1,000); and Wildlife Research Studies ($300)</t>
    </r>
    <r>
      <rPr>
        <sz val="9"/>
        <color indexed="10"/>
        <rFont val="Arial"/>
        <family val="2"/>
      </rPr>
      <t xml:space="preserve">.  </t>
    </r>
    <r>
      <rPr>
        <sz val="9"/>
        <rFont val="Arial"/>
        <family val="2"/>
      </rPr>
      <t>Decreases:  Wildlife/Mammalian Ecology (-$295); Contaminant/Endocrine Biology (-$246); Pacific NW Forest Plan (-$886); Wildlife, Terrestrial &amp; Endangered (-$500); Molecular Biology at LCS (-$788); Equipment for the Anadromous Fish Research Center (-$148); San Francisco Salt Pond Restoration (-$492); and Great Lakes Research Vessel Infrastructure (-$492).</t>
    </r>
  </si>
  <si>
    <t>Birds Forever (BR/BRM)</t>
  </si>
  <si>
    <t>Ecosystems</t>
  </si>
  <si>
    <t>Amphibian</t>
  </si>
  <si>
    <t>Res &amp; Mon</t>
  </si>
  <si>
    <t>&amp; Relat Act</t>
  </si>
  <si>
    <t>Decreases:  Priority Ecosystems Science (-$2,257) and Amphibian Research &amp; Monitoring and Related Activities (-$743).</t>
  </si>
  <si>
    <t>Priority Ecosystems Science (HMAR/TSH)</t>
  </si>
  <si>
    <t>Amphibian Research &amp; Monitoring (HMAR/TSH)</t>
  </si>
  <si>
    <t>Fixed Costs b/</t>
  </si>
  <si>
    <t>Related Changes c/</t>
  </si>
  <si>
    <t>Changes d/</t>
  </si>
  <si>
    <t>b/  Fixed cost changes for this account total $18,155, of which $14,957 is budgeted and $3,198 is absorbed.</t>
  </si>
  <si>
    <t>c/  Includes technical adjustments (-$2,886 from Geographic Research, Investigations, &amp; Remote Sensing; -$10,336 from Geologic Hazards, Resources, &amp; Processes; -$3,062 from Water Resources Investigations; and -$5,007 from Biological Research), which is proposed as part of a budget restructure that moves funding (+$21,291) for global change activities into a new integrated budget activity titled Global Change.  Also, includes a net -$1,836 technical adjustment from the Science Support budget activity to the Enterprise Information budget activity to realign costs in the Department's Working Capital Fund Centralized Bill to the correct activity.  Also, includes an internal Facilities budget activity realignment, which creates a new subactivity titled Rental Payments and Operations &amp; Maintenance from the two former subactivities.</t>
  </si>
  <si>
    <t>d/  Changes for this activity include a reduction of -$3,310 for travel.  The impact of this change is described in the General Statement that begins on page A-1.</t>
  </si>
  <si>
    <t xml:space="preserve">   Geographic Analysis and Monitoring  c/</t>
  </si>
  <si>
    <t xml:space="preserve">      Earth Surface Dynamics  c/</t>
  </si>
  <si>
    <t xml:space="preserve">      Hydrologic Research &amp; Development  c/</t>
  </si>
  <si>
    <t xml:space="preserve">      Hydrologic Networks and Analysis  c/</t>
  </si>
  <si>
    <t xml:space="preserve">   Biological Research and Monitoring  c/</t>
  </si>
  <si>
    <t xml:space="preserve">   Enterprise Information Security and Technology  c/</t>
  </si>
  <si>
    <t xml:space="preserve">   Enterprise Information Resources  c/</t>
  </si>
  <si>
    <t>GLOBAL CHANGE  c/</t>
  </si>
  <si>
    <t>SCIENCE SUPPORT  c/</t>
  </si>
  <si>
    <t xml:space="preserve">   Rental Payments and Operations &amp; Maintenance  c/</t>
  </si>
  <si>
    <t xml:space="preserve">   Rental Payments  c/</t>
  </si>
  <si>
    <t xml:space="preserve">   Operations &amp; Maintenance  c/</t>
  </si>
  <si>
    <t>c/  Includes technical adjustments (-$2,886 from Geographic Research, Investigations, &amp; Remote Sensing; -$10,336 from Geologic Hazards, Resources, &amp; Processes; -$3,062 from Water Resources Investigations; and -$5,007 from Biological Research), which is proposed as part of a budget restructure that moves funding (+$21,291) for global change activities into a new integrated budget activity titled Global Change.  Also, includes a net -$1,836 technical adjustment from the Science Support budget activity to the Enterprise Information budget activity to realign costs in the Department's Working Capital Fund Centralized Bill to the correct activity.</t>
  </si>
  <si>
    <t>Date:  Revised 02/04/08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</si>
</sst>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0.0"/>
    <numFmt numFmtId="167" formatCode="#,##0.0000"/>
    <numFmt numFmtId="168" formatCode="0.000%"/>
    <numFmt numFmtId="169" formatCode="0.00_);\(0.00\)"/>
    <numFmt numFmtId="170" formatCode="0_);\(0\)"/>
    <numFmt numFmtId="171" formatCode="0.0%"/>
    <numFmt numFmtId="172" formatCode="0.0000"/>
    <numFmt numFmtId="173" formatCode="#,##0.000"/>
  </numFmts>
  <fonts count="24">
    <font>
      <sz val="10"/>
      <name val="Arial"/>
      <family val="0"/>
    </font>
    <font>
      <b/>
      <sz val="9"/>
      <name val="Arial"/>
      <family val="2"/>
    </font>
    <font>
      <sz val="9"/>
      <name val="Arial"/>
      <family val="2"/>
    </font>
    <font>
      <b/>
      <u val="single"/>
      <sz val="9"/>
      <name val="Arial"/>
      <family val="2"/>
    </font>
    <font>
      <u val="single"/>
      <sz val="9"/>
      <name val="Arial"/>
      <family val="2"/>
    </font>
    <font>
      <b/>
      <sz val="10"/>
      <name val="Arial"/>
      <family val="2"/>
    </font>
    <font>
      <b/>
      <u val="single"/>
      <sz val="10"/>
      <name val="Arial"/>
      <family val="2"/>
    </font>
    <font>
      <u val="single"/>
      <sz val="10"/>
      <color indexed="12"/>
      <name val="Arial"/>
      <family val="0"/>
    </font>
    <font>
      <u val="single"/>
      <sz val="10"/>
      <color indexed="36"/>
      <name val="Arial"/>
      <family val="0"/>
    </font>
    <font>
      <sz val="8"/>
      <name val="Arial"/>
      <family val="2"/>
    </font>
    <font>
      <b/>
      <sz val="16"/>
      <name val="Arial"/>
      <family val="2"/>
    </font>
    <font>
      <b/>
      <sz val="24"/>
      <name val="Arial"/>
      <family val="2"/>
    </font>
    <font>
      <i/>
      <sz val="9"/>
      <name val="Arial"/>
      <family val="2"/>
    </font>
    <font>
      <i/>
      <sz val="10"/>
      <name val="Arial"/>
      <family val="2"/>
    </font>
    <font>
      <sz val="20"/>
      <color indexed="10"/>
      <name val="Arial"/>
      <family val="0"/>
    </font>
    <font>
      <b/>
      <sz val="12"/>
      <name val="Arial"/>
      <family val="2"/>
    </font>
    <font>
      <sz val="18"/>
      <name val="Arial"/>
      <family val="0"/>
    </font>
    <font>
      <b/>
      <i/>
      <sz val="9"/>
      <color indexed="10"/>
      <name val="Arial"/>
      <family val="2"/>
    </font>
    <font>
      <sz val="9"/>
      <color indexed="10"/>
      <name val="Arial"/>
      <family val="2"/>
    </font>
    <font>
      <i/>
      <sz val="9"/>
      <color indexed="10"/>
      <name val="Arial"/>
      <family val="2"/>
    </font>
    <font>
      <b/>
      <sz val="28"/>
      <color indexed="10"/>
      <name val="Arial"/>
      <family val="2"/>
    </font>
    <font>
      <sz val="10"/>
      <color indexed="10"/>
      <name val="Arial"/>
      <family val="0"/>
    </font>
    <font>
      <b/>
      <i/>
      <sz val="9"/>
      <name val="Arial"/>
      <family val="2"/>
    </font>
    <font>
      <sz val="22"/>
      <color indexed="10"/>
      <name val="Arial"/>
      <family val="0"/>
    </font>
  </fonts>
  <fills count="9">
    <fill>
      <patternFill/>
    </fill>
    <fill>
      <patternFill patternType="gray125"/>
    </fill>
    <fill>
      <patternFill patternType="darkGray"/>
    </fill>
    <fill>
      <patternFill patternType="solid">
        <fgColor indexed="41"/>
        <bgColor indexed="64"/>
      </patternFill>
    </fill>
    <fill>
      <patternFill patternType="lightGray"/>
    </fill>
    <fill>
      <patternFill patternType="solid">
        <fgColor indexed="13"/>
        <bgColor indexed="64"/>
      </patternFill>
    </fill>
    <fill>
      <patternFill patternType="mediumGray"/>
    </fill>
    <fill>
      <patternFill patternType="solid">
        <fgColor indexed="43"/>
        <bgColor indexed="64"/>
      </patternFill>
    </fill>
    <fill>
      <patternFill patternType="solid">
        <fgColor indexed="46"/>
        <bgColor indexed="64"/>
      </patternFill>
    </fill>
  </fills>
  <borders count="63">
    <border>
      <left/>
      <right/>
      <top/>
      <bottom/>
      <diagonal/>
    </border>
    <border>
      <left>
        <color indexed="63"/>
      </left>
      <right>
        <color indexed="63"/>
      </right>
      <top>
        <color indexed="63"/>
      </top>
      <bottom style="double"/>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double">
        <color indexed="8"/>
      </bottom>
    </border>
    <border>
      <left style="thin"/>
      <right style="thin"/>
      <top>
        <color indexed="63"/>
      </top>
      <bottom style="double">
        <color indexed="8"/>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style="thin"/>
      <top>
        <color indexed="63"/>
      </top>
      <bottom style="medium">
        <color indexed="8"/>
      </bottom>
    </border>
    <border>
      <left style="thin"/>
      <right style="thin"/>
      <top>
        <color indexed="63"/>
      </top>
      <bottom style="medium">
        <color indexed="8"/>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ck"/>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ck"/>
      <bottom>
        <color indexed="63"/>
      </bottom>
    </border>
    <border>
      <left style="medium"/>
      <right style="medium"/>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medium"/>
    </border>
    <border>
      <left style="thin"/>
      <right>
        <color indexed="63"/>
      </right>
      <top style="thin"/>
      <bottom style="thin"/>
    </border>
    <border>
      <left style="thick"/>
      <right>
        <color indexed="63"/>
      </right>
      <top>
        <color indexed="63"/>
      </top>
      <bottom style="thick"/>
    </border>
    <border>
      <left style="medium"/>
      <right style="medium"/>
      <top>
        <color indexed="63"/>
      </top>
      <bottom style="thick"/>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thick"/>
    </border>
    <border>
      <left>
        <color indexed="63"/>
      </left>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thin"/>
      <right>
        <color indexed="63"/>
      </right>
      <top>
        <color indexed="63"/>
      </top>
      <bottom style="double">
        <color indexed="8"/>
      </bottom>
    </border>
    <border>
      <left style="thin"/>
      <right>
        <color indexed="63"/>
      </right>
      <top>
        <color indexed="63"/>
      </top>
      <bottom style="medium">
        <color indexed="8"/>
      </bottom>
    </border>
    <border>
      <left style="thin"/>
      <right style="thin"/>
      <top style="thin"/>
      <bottom style="medium"/>
    </border>
    <border>
      <left style="medium"/>
      <right style="thin"/>
      <top>
        <color indexed="63"/>
      </top>
      <bottom>
        <color indexed="63"/>
      </bottom>
    </border>
    <border>
      <left style="medium"/>
      <right style="thin"/>
      <top style="thin"/>
      <bottom style="thin"/>
    </border>
    <border>
      <left style="medium"/>
      <right style="thin"/>
      <top>
        <color indexed="63"/>
      </top>
      <bottom style="double">
        <color indexed="8"/>
      </bottom>
    </border>
    <border>
      <left style="medium"/>
      <right style="thin"/>
      <top style="thin"/>
      <bottom style="medium"/>
    </border>
    <border>
      <left style="medium"/>
      <right style="thin"/>
      <top style="double"/>
      <bottom>
        <color indexed="63"/>
      </bottom>
    </border>
    <border>
      <left style="medium"/>
      <right style="thin"/>
      <top>
        <color indexed="63"/>
      </top>
      <bottom style="double"/>
    </border>
    <border>
      <left style="medium"/>
      <right style="thin"/>
      <top>
        <color indexed="63"/>
      </top>
      <bottom style="medium">
        <color indexed="8"/>
      </bottom>
    </border>
    <border>
      <left>
        <color indexed="63"/>
      </left>
      <right style="thin"/>
      <top style="medium"/>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xf>
    <xf numFmtId="0" fontId="2" fillId="0" borderId="2" xfId="0" applyFont="1" applyBorder="1" applyAlignment="1">
      <alignment/>
    </xf>
    <xf numFmtId="0" fontId="1" fillId="0" borderId="0" xfId="0" applyFont="1" applyAlignment="1">
      <alignment horizontal="right"/>
    </xf>
    <xf numFmtId="0" fontId="3" fillId="0" borderId="0" xfId="0" applyFont="1" applyAlignment="1">
      <alignment horizontal="right"/>
    </xf>
    <xf numFmtId="3" fontId="2" fillId="0" borderId="0" xfId="0" applyNumberFormat="1" applyFont="1" applyAlignment="1">
      <alignment/>
    </xf>
    <xf numFmtId="3" fontId="2" fillId="0" borderId="0" xfId="0" applyNumberFormat="1" applyFont="1" applyAlignment="1" applyProtection="1">
      <alignment/>
      <protection/>
    </xf>
    <xf numFmtId="3" fontId="2" fillId="0" borderId="3" xfId="0" applyNumberFormat="1" applyFont="1" applyBorder="1" applyAlignment="1" applyProtection="1">
      <alignment/>
      <protection/>
    </xf>
    <xf numFmtId="3" fontId="2" fillId="0" borderId="4" xfId="0" applyNumberFormat="1" applyFont="1" applyBorder="1" applyAlignment="1">
      <alignment/>
    </xf>
    <xf numFmtId="3" fontId="2" fillId="0" borderId="2" xfId="0" applyNumberFormat="1" applyFont="1" applyBorder="1" applyAlignment="1" applyProtection="1">
      <alignment/>
      <protection/>
    </xf>
    <xf numFmtId="3" fontId="1" fillId="0" borderId="0" xfId="0" applyNumberFormat="1" applyFont="1" applyAlignment="1">
      <alignment/>
    </xf>
    <xf numFmtId="3" fontId="0" fillId="0" borderId="0" xfId="0" applyNumberFormat="1" applyAlignment="1">
      <alignment/>
    </xf>
    <xf numFmtId="0" fontId="2" fillId="0" borderId="0" xfId="0" applyFont="1" applyAlignment="1">
      <alignment horizontal="right"/>
    </xf>
    <xf numFmtId="0" fontId="4" fillId="0" borderId="0" xfId="0" applyFont="1" applyAlignment="1">
      <alignment horizontal="right"/>
    </xf>
    <xf numFmtId="3" fontId="2" fillId="0" borderId="1" xfId="0" applyNumberFormat="1" applyFont="1" applyBorder="1" applyAlignment="1">
      <alignment/>
    </xf>
    <xf numFmtId="3" fontId="2" fillId="0" borderId="0" xfId="0" applyNumberFormat="1" applyFont="1" applyBorder="1" applyAlignment="1" applyProtection="1">
      <alignment/>
      <protection/>
    </xf>
    <xf numFmtId="3" fontId="2" fillId="0" borderId="0" xfId="0" applyNumberFormat="1" applyFont="1" applyBorder="1" applyAlignment="1">
      <alignment/>
    </xf>
    <xf numFmtId="0" fontId="2" fillId="0" borderId="0" xfId="0" applyFont="1" applyBorder="1" applyAlignment="1">
      <alignment/>
    </xf>
    <xf numFmtId="3" fontId="1" fillId="0" borderId="0" xfId="0" applyNumberFormat="1" applyFont="1" applyBorder="1" applyAlignment="1">
      <alignment/>
    </xf>
    <xf numFmtId="0" fontId="0" fillId="0" borderId="0" xfId="0" applyFont="1" applyAlignment="1">
      <alignment/>
    </xf>
    <xf numFmtId="0" fontId="0" fillId="0" borderId="0" xfId="0" applyAlignment="1" quotePrefix="1">
      <alignment/>
    </xf>
    <xf numFmtId="0" fontId="2" fillId="0" borderId="5" xfId="0" applyFont="1" applyBorder="1" applyAlignment="1">
      <alignment/>
    </xf>
    <xf numFmtId="3" fontId="2" fillId="0" borderId="5" xfId="0" applyNumberFormat="1" applyFont="1" applyBorder="1" applyAlignment="1">
      <alignment/>
    </xf>
    <xf numFmtId="0" fontId="3" fillId="0" borderId="0" xfId="0" applyFont="1" applyBorder="1" applyAlignment="1">
      <alignment horizontal="center"/>
    </xf>
    <xf numFmtId="0" fontId="4" fillId="0" borderId="0" xfId="0" applyFont="1" applyBorder="1" applyAlignment="1">
      <alignment/>
    </xf>
    <xf numFmtId="0" fontId="5" fillId="0" borderId="0" xfId="0" applyFont="1" applyAlignment="1">
      <alignment horizontal="right"/>
    </xf>
    <xf numFmtId="0" fontId="6" fillId="0" borderId="0" xfId="0" applyFont="1" applyAlignment="1">
      <alignment horizontal="right"/>
    </xf>
    <xf numFmtId="0" fontId="2" fillId="0" borderId="0" xfId="0" applyFont="1" applyAlignment="1" quotePrefix="1">
      <alignment horizontal="center"/>
    </xf>
    <xf numFmtId="0" fontId="0" fillId="0" borderId="0" xfId="0" applyAlignment="1">
      <alignment horizontal="center"/>
    </xf>
    <xf numFmtId="0" fontId="5" fillId="0" borderId="0" xfId="0" applyFont="1" applyAlignment="1">
      <alignment/>
    </xf>
    <xf numFmtId="3" fontId="0" fillId="0" borderId="4" xfId="0" applyNumberFormat="1" applyBorder="1" applyAlignment="1">
      <alignment/>
    </xf>
    <xf numFmtId="3" fontId="5" fillId="0" borderId="0" xfId="0" applyNumberFormat="1" applyFont="1" applyAlignment="1">
      <alignment/>
    </xf>
    <xf numFmtId="3" fontId="0" fillId="0" borderId="5" xfId="0" applyNumberFormat="1" applyBorder="1" applyAlignment="1">
      <alignment/>
    </xf>
    <xf numFmtId="14" fontId="1" fillId="0" borderId="0" xfId="0" applyNumberFormat="1" applyFont="1" applyAlignment="1">
      <alignment/>
    </xf>
    <xf numFmtId="0" fontId="1" fillId="0" borderId="6" xfId="0" applyFont="1" applyBorder="1" applyAlignment="1">
      <alignment horizontal="center"/>
    </xf>
    <xf numFmtId="165" fontId="2" fillId="0" borderId="7" xfId="0" applyNumberFormat="1" applyFont="1" applyBorder="1" applyAlignment="1">
      <alignment/>
    </xf>
    <xf numFmtId="3" fontId="2" fillId="0" borderId="8" xfId="0" applyNumberFormat="1" applyFont="1" applyBorder="1" applyAlignment="1">
      <alignment/>
    </xf>
    <xf numFmtId="3" fontId="2" fillId="0" borderId="7" xfId="0" applyNumberFormat="1" applyFont="1" applyBorder="1" applyAlignment="1">
      <alignment/>
    </xf>
    <xf numFmtId="3" fontId="2" fillId="0" borderId="9" xfId="0" applyNumberFormat="1" applyFont="1" applyBorder="1" applyAlignment="1" applyProtection="1">
      <alignment/>
      <protection/>
    </xf>
    <xf numFmtId="3" fontId="2" fillId="0" borderId="10" xfId="0" applyNumberFormat="1" applyFont="1" applyBorder="1" applyAlignment="1" applyProtection="1">
      <alignment/>
      <protection/>
    </xf>
    <xf numFmtId="3" fontId="2" fillId="0" borderId="11" xfId="0" applyNumberFormat="1" applyFont="1" applyBorder="1" applyAlignment="1" applyProtection="1">
      <alignment/>
      <protection/>
    </xf>
    <xf numFmtId="3" fontId="2" fillId="0" borderId="9" xfId="0" applyNumberFormat="1" applyFont="1" applyBorder="1" applyAlignment="1">
      <alignment/>
    </xf>
    <xf numFmtId="3" fontId="2" fillId="0" borderId="12" xfId="0" applyNumberFormat="1" applyFont="1" applyBorder="1" applyAlignment="1">
      <alignment/>
    </xf>
    <xf numFmtId="3" fontId="2" fillId="0" borderId="13"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pplyProtection="1">
      <alignment/>
      <protection/>
    </xf>
    <xf numFmtId="3" fontId="2" fillId="0" borderId="16" xfId="0" applyNumberFormat="1" applyFont="1" applyBorder="1" applyAlignment="1" applyProtection="1">
      <alignment/>
      <protection/>
    </xf>
    <xf numFmtId="3" fontId="1" fillId="0" borderId="7" xfId="0" applyNumberFormat="1" applyFont="1" applyBorder="1" applyAlignment="1">
      <alignment/>
    </xf>
    <xf numFmtId="3" fontId="1" fillId="0" borderId="9" xfId="0" applyNumberFormat="1" applyFont="1" applyBorder="1" applyAlignment="1">
      <alignment/>
    </xf>
    <xf numFmtId="3" fontId="1" fillId="0" borderId="0" xfId="0" applyNumberFormat="1" applyFont="1" applyFill="1" applyBorder="1" applyAlignment="1">
      <alignment horizontal="right"/>
    </xf>
    <xf numFmtId="3" fontId="3" fillId="0" borderId="0" xfId="0" applyNumberFormat="1" applyFont="1" applyAlignment="1">
      <alignment horizontal="right"/>
    </xf>
    <xf numFmtId="3" fontId="1" fillId="0" borderId="0" xfId="0" applyNumberFormat="1" applyFont="1" applyAlignment="1">
      <alignment horizontal="right"/>
    </xf>
    <xf numFmtId="3" fontId="1" fillId="0" borderId="0" xfId="0" applyNumberFormat="1" applyFont="1" applyBorder="1" applyAlignment="1">
      <alignment horizontal="righ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3" fontId="2" fillId="0" borderId="0" xfId="0" applyNumberFormat="1" applyFont="1" applyAlignment="1" quotePrefix="1">
      <alignment/>
    </xf>
    <xf numFmtId="0" fontId="4" fillId="0" borderId="17" xfId="0" applyFont="1" applyBorder="1" applyAlignment="1">
      <alignment/>
    </xf>
    <xf numFmtId="0" fontId="3" fillId="0" borderId="0" xfId="0" applyFont="1" applyAlignment="1">
      <alignment horizontal="center"/>
    </xf>
    <xf numFmtId="0" fontId="9" fillId="0" borderId="0" xfId="0" applyFont="1" applyAlignment="1">
      <alignment/>
    </xf>
    <xf numFmtId="3" fontId="2" fillId="0" borderId="18" xfId="0" applyNumberFormat="1" applyFont="1" applyBorder="1" applyAlignment="1">
      <alignment/>
    </xf>
    <xf numFmtId="3" fontId="2" fillId="0" borderId="19" xfId="0" applyNumberFormat="1" applyFont="1" applyBorder="1" applyAlignment="1">
      <alignment/>
    </xf>
    <xf numFmtId="165" fontId="2" fillId="0" borderId="17" xfId="0" applyNumberFormat="1" applyFont="1" applyBorder="1" applyAlignment="1">
      <alignment/>
    </xf>
    <xf numFmtId="165" fontId="2" fillId="0" borderId="9" xfId="0" applyNumberFormat="1" applyFont="1" applyBorder="1" applyAlignment="1">
      <alignment/>
    </xf>
    <xf numFmtId="38" fontId="2" fillId="0" borderId="0" xfId="0" applyNumberFormat="1" applyFont="1" applyAlignment="1">
      <alignment/>
    </xf>
    <xf numFmtId="0" fontId="0" fillId="0" borderId="0" xfId="0" applyAlignment="1" quotePrefix="1">
      <alignment horizontal="center"/>
    </xf>
    <xf numFmtId="0" fontId="1" fillId="0" borderId="0" xfId="0" applyFont="1" applyBorder="1" applyAlignment="1">
      <alignment horizontal="center"/>
    </xf>
    <xf numFmtId="0" fontId="2" fillId="0" borderId="0" xfId="0" applyFont="1" applyAlignment="1">
      <alignment/>
    </xf>
    <xf numFmtId="0" fontId="10" fillId="0" borderId="0" xfId="0" applyFont="1" applyAlignment="1">
      <alignment/>
    </xf>
    <xf numFmtId="3" fontId="0" fillId="0" borderId="20" xfId="0" applyNumberFormat="1" applyBorder="1" applyAlignment="1">
      <alignment/>
    </xf>
    <xf numFmtId="0" fontId="11" fillId="0" borderId="0" xfId="0" applyFont="1" applyAlignment="1">
      <alignment/>
    </xf>
    <xf numFmtId="3" fontId="2" fillId="0" borderId="4" xfId="0" applyNumberFormat="1" applyFont="1" applyBorder="1" applyAlignment="1">
      <alignment wrapText="1"/>
    </xf>
    <xf numFmtId="3" fontId="2" fillId="0" borderId="18" xfId="0" applyNumberFormat="1" applyFont="1" applyBorder="1" applyAlignment="1">
      <alignment wrapText="1"/>
    </xf>
    <xf numFmtId="3" fontId="2" fillId="0" borderId="4" xfId="0" applyNumberFormat="1" applyFont="1" applyBorder="1" applyAlignment="1">
      <alignment horizontal="left" vertical="top" wrapText="1"/>
    </xf>
    <xf numFmtId="3" fontId="2" fillId="0" borderId="18" xfId="0" applyNumberFormat="1" applyFont="1" applyBorder="1" applyAlignment="1">
      <alignment horizontal="left" vertical="top" wrapText="1"/>
    </xf>
    <xf numFmtId="0" fontId="2" fillId="0" borderId="4"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left"/>
    </xf>
    <xf numFmtId="0" fontId="0" fillId="0" borderId="8" xfId="0" applyBorder="1" applyAlignment="1">
      <alignment/>
    </xf>
    <xf numFmtId="0" fontId="0" fillId="0" borderId="7" xfId="0" applyBorder="1" applyAlignment="1">
      <alignment/>
    </xf>
    <xf numFmtId="3" fontId="0" fillId="0" borderId="8" xfId="0" applyNumberFormat="1" applyBorder="1" applyAlignment="1">
      <alignment/>
    </xf>
    <xf numFmtId="0" fontId="0" fillId="0" borderId="5" xfId="0" applyBorder="1" applyAlignment="1">
      <alignment/>
    </xf>
    <xf numFmtId="3" fontId="0" fillId="0" borderId="21" xfId="0" applyNumberFormat="1" applyBorder="1" applyAlignment="1">
      <alignment/>
    </xf>
    <xf numFmtId="0" fontId="0" fillId="0" borderId="22" xfId="0" applyBorder="1" applyAlignment="1">
      <alignment/>
    </xf>
    <xf numFmtId="0" fontId="2" fillId="0" borderId="23" xfId="0" applyFont="1" applyBorder="1" applyAlignment="1">
      <alignment/>
    </xf>
    <xf numFmtId="0" fontId="2" fillId="0" borderId="8" xfId="0" applyFont="1" applyBorder="1" applyAlignment="1">
      <alignment textRotation="90" wrapText="1"/>
    </xf>
    <xf numFmtId="0" fontId="2" fillId="0" borderId="24" xfId="0" applyFont="1" applyBorder="1" applyAlignment="1">
      <alignment textRotation="90" wrapText="1"/>
    </xf>
    <xf numFmtId="0" fontId="2" fillId="0" borderId="17" xfId="0" applyFont="1" applyBorder="1" applyAlignment="1">
      <alignment textRotation="90" wrapText="1"/>
    </xf>
    <xf numFmtId="0" fontId="2" fillId="0" borderId="9" xfId="0" applyFont="1" applyBorder="1" applyAlignment="1">
      <alignment textRotation="90" wrapText="1"/>
    </xf>
    <xf numFmtId="0" fontId="0" fillId="0" borderId="9" xfId="0" applyBorder="1" applyAlignment="1">
      <alignment/>
    </xf>
    <xf numFmtId="3" fontId="0" fillId="0" borderId="9" xfId="0" applyNumberFormat="1" applyBorder="1" applyAlignment="1">
      <alignment/>
    </xf>
    <xf numFmtId="0" fontId="0" fillId="0" borderId="23" xfId="0" applyBorder="1" applyAlignment="1">
      <alignment/>
    </xf>
    <xf numFmtId="3" fontId="0" fillId="0" borderId="12" xfId="0" applyNumberFormat="1" applyBorder="1" applyAlignment="1">
      <alignment/>
    </xf>
    <xf numFmtId="0" fontId="0" fillId="0" borderId="0" xfId="0" applyBorder="1" applyAlignment="1">
      <alignment/>
    </xf>
    <xf numFmtId="0" fontId="12" fillId="0" borderId="0" xfId="0" applyFont="1" applyAlignment="1">
      <alignment/>
    </xf>
    <xf numFmtId="3" fontId="2" fillId="0" borderId="18" xfId="0" applyNumberFormat="1" applyFont="1" applyBorder="1" applyAlignment="1" applyProtection="1">
      <alignment/>
      <protection/>
    </xf>
    <xf numFmtId="0" fontId="1" fillId="0" borderId="0" xfId="0" applyFont="1" applyAlignment="1">
      <alignment horizontal="right"/>
    </xf>
    <xf numFmtId="0" fontId="1" fillId="0" borderId="0" xfId="0" applyFont="1" applyAlignment="1">
      <alignment/>
    </xf>
    <xf numFmtId="3" fontId="2" fillId="0" borderId="0" xfId="0" applyNumberFormat="1" applyFont="1" applyAlignment="1">
      <alignment/>
    </xf>
    <xf numFmtId="3" fontId="2" fillId="0" borderId="0" xfId="0" applyNumberFormat="1" applyFont="1" applyAlignment="1" applyProtection="1">
      <alignment/>
      <protection/>
    </xf>
    <xf numFmtId="3" fontId="2" fillId="0" borderId="3" xfId="0" applyNumberFormat="1" applyFont="1" applyBorder="1" applyAlignment="1" applyProtection="1">
      <alignment/>
      <protection/>
    </xf>
    <xf numFmtId="3" fontId="2" fillId="0" borderId="1" xfId="0" applyNumberFormat="1" applyFont="1" applyBorder="1" applyAlignment="1">
      <alignment/>
    </xf>
    <xf numFmtId="3" fontId="2" fillId="0" borderId="0" xfId="0" applyNumberFormat="1" applyFont="1" applyBorder="1" applyAlignment="1" applyProtection="1">
      <alignment/>
      <protection/>
    </xf>
    <xf numFmtId="3" fontId="1" fillId="0" borderId="0" xfId="0" applyNumberFormat="1" applyFont="1" applyAlignment="1">
      <alignment/>
    </xf>
    <xf numFmtId="3" fontId="1" fillId="0" borderId="0" xfId="0" applyNumberFormat="1" applyFont="1" applyBorder="1" applyAlignment="1">
      <alignment/>
    </xf>
    <xf numFmtId="3" fontId="2" fillId="0" borderId="4" xfId="0" applyNumberFormat="1" applyFont="1" applyFill="1" applyBorder="1" applyAlignment="1">
      <alignment horizontal="left" vertical="top" wrapText="1"/>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2" fillId="0" borderId="4" xfId="0" applyNumberFormat="1" applyFont="1" applyFill="1" applyBorder="1" applyAlignment="1">
      <alignment/>
    </xf>
    <xf numFmtId="0" fontId="0" fillId="2" borderId="0" xfId="0" applyFill="1" applyAlignment="1">
      <alignment/>
    </xf>
    <xf numFmtId="3" fontId="0" fillId="0" borderId="0" xfId="0" applyNumberFormat="1" applyAlignment="1">
      <alignment horizontal="right"/>
    </xf>
    <xf numFmtId="3" fontId="0" fillId="0" borderId="0" xfId="0" applyNumberFormat="1" applyFill="1" applyBorder="1" applyAlignment="1">
      <alignment/>
    </xf>
    <xf numFmtId="0" fontId="2" fillId="0" borderId="0" xfId="0" applyFont="1" applyFill="1" applyAlignment="1">
      <alignment/>
    </xf>
    <xf numFmtId="0" fontId="2" fillId="0" borderId="0" xfId="0" applyFont="1" applyFill="1" applyAlignment="1">
      <alignment horizontal="center"/>
    </xf>
    <xf numFmtId="3" fontId="2" fillId="0" borderId="25" xfId="0" applyNumberFormat="1" applyFont="1" applyBorder="1" applyAlignment="1">
      <alignment/>
    </xf>
    <xf numFmtId="0" fontId="6" fillId="0" borderId="0" xfId="0" applyFont="1" applyAlignment="1">
      <alignment horizontal="center"/>
    </xf>
    <xf numFmtId="3" fontId="1" fillId="0" borderId="0" xfId="0" applyNumberFormat="1" applyFont="1" applyFill="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26" xfId="0" applyBorder="1" applyAlignment="1">
      <alignment/>
    </xf>
    <xf numFmtId="0" fontId="5" fillId="0" borderId="27" xfId="0" applyFont="1" applyBorder="1" applyAlignment="1">
      <alignment horizontal="center"/>
    </xf>
    <xf numFmtId="0" fontId="5" fillId="0" borderId="28" xfId="0" applyFont="1" applyBorder="1" applyAlignment="1">
      <alignment horizontal="center"/>
    </xf>
    <xf numFmtId="0" fontId="0" fillId="0" borderId="29" xfId="0" applyBorder="1" applyAlignment="1">
      <alignment/>
    </xf>
    <xf numFmtId="0" fontId="0" fillId="0" borderId="30" xfId="0" applyBorder="1" applyAlignment="1">
      <alignment/>
    </xf>
    <xf numFmtId="3" fontId="0" fillId="0" borderId="27"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 fillId="0" borderId="34" xfId="0" applyFont="1" applyBorder="1" applyAlignment="1">
      <alignment horizontal="center"/>
    </xf>
    <xf numFmtId="0" fontId="5" fillId="0" borderId="35" xfId="0" applyFont="1" applyBorder="1" applyAlignment="1">
      <alignment horizontal="center"/>
    </xf>
    <xf numFmtId="0" fontId="0" fillId="0" borderId="34" xfId="0" applyBorder="1" applyAlignment="1">
      <alignment/>
    </xf>
    <xf numFmtId="17" fontId="2" fillId="0" borderId="0" xfId="0" applyNumberFormat="1" applyFont="1" applyAlignment="1" quotePrefix="1">
      <alignment/>
    </xf>
    <xf numFmtId="0" fontId="14" fillId="0" borderId="0" xfId="0" applyFont="1" applyAlignment="1">
      <alignment/>
    </xf>
    <xf numFmtId="0" fontId="1" fillId="0" borderId="36" xfId="0" applyFont="1" applyBorder="1" applyAlignment="1">
      <alignment horizontal="center"/>
    </xf>
    <xf numFmtId="0" fontId="5" fillId="0" borderId="32" xfId="0" applyFont="1" applyBorder="1" applyAlignment="1">
      <alignment horizontal="center"/>
    </xf>
    <xf numFmtId="0" fontId="0" fillId="0" borderId="34" xfId="0" applyBorder="1" applyAlignment="1">
      <alignment horizontal="left"/>
    </xf>
    <xf numFmtId="0" fontId="15" fillId="0" borderId="0" xfId="0" applyFont="1" applyAlignment="1">
      <alignment horizontal="right"/>
    </xf>
    <xf numFmtId="0" fontId="13" fillId="0" borderId="0" xfId="0" applyFont="1" applyAlignment="1" quotePrefix="1">
      <alignment/>
    </xf>
    <xf numFmtId="0" fontId="5" fillId="0" borderId="37" xfId="0" applyFont="1" applyBorder="1" applyAlignment="1">
      <alignment horizontal="left"/>
    </xf>
    <xf numFmtId="3" fontId="0" fillId="0" borderId="28" xfId="0" applyNumberFormat="1" applyFont="1" applyBorder="1" applyAlignment="1">
      <alignment/>
    </xf>
    <xf numFmtId="0" fontId="0" fillId="0" borderId="35" xfId="0" applyFont="1" applyBorder="1" applyAlignment="1">
      <alignment horizontal="left"/>
    </xf>
    <xf numFmtId="3" fontId="5" fillId="0" borderId="38" xfId="0" applyNumberFormat="1" applyFont="1" applyBorder="1" applyAlignment="1">
      <alignment/>
    </xf>
    <xf numFmtId="0" fontId="4" fillId="0" borderId="6" xfId="0" applyFont="1" applyBorder="1" applyAlignment="1">
      <alignment horizontal="center"/>
    </xf>
    <xf numFmtId="0" fontId="4" fillId="0" borderId="6" xfId="0" applyFont="1" applyBorder="1" applyAlignment="1">
      <alignment/>
    </xf>
    <xf numFmtId="0" fontId="1" fillId="0" borderId="12" xfId="0" applyFont="1" applyBorder="1" applyAlignment="1">
      <alignment horizontal="center" textRotation="90" wrapText="1"/>
    </xf>
    <xf numFmtId="0" fontId="1" fillId="0" borderId="21" xfId="0" applyFont="1" applyBorder="1" applyAlignment="1">
      <alignment horizontal="center" textRotation="90" wrapText="1"/>
    </xf>
    <xf numFmtId="166" fontId="2" fillId="0" borderId="7" xfId="0" applyNumberFormat="1" applyFont="1" applyBorder="1" applyAlignment="1">
      <alignment/>
    </xf>
    <xf numFmtId="3" fontId="1" fillId="0" borderId="7" xfId="0" applyNumberFormat="1" applyFont="1" applyBorder="1" applyAlignment="1" applyProtection="1">
      <alignment/>
      <protection/>
    </xf>
    <xf numFmtId="3" fontId="1" fillId="0" borderId="23" xfId="0" applyNumberFormat="1" applyFont="1" applyBorder="1" applyAlignment="1">
      <alignment/>
    </xf>
    <xf numFmtId="3" fontId="1" fillId="0" borderId="39" xfId="0" applyNumberFormat="1" applyFont="1" applyBorder="1" applyAlignment="1" applyProtection="1">
      <alignment/>
      <protection/>
    </xf>
    <xf numFmtId="167" fontId="2" fillId="0" borderId="0" xfId="0" applyNumberFormat="1" applyFont="1" applyAlignment="1">
      <alignment/>
    </xf>
    <xf numFmtId="3" fontId="2" fillId="0" borderId="4" xfId="0" applyNumberFormat="1" applyFont="1" applyBorder="1" applyAlignment="1">
      <alignment/>
    </xf>
    <xf numFmtId="3" fontId="12" fillId="0" borderId="9" xfId="0" applyNumberFormat="1" applyFont="1" applyBorder="1" applyAlignment="1">
      <alignment/>
    </xf>
    <xf numFmtId="3" fontId="12" fillId="0" borderId="7" xfId="0" applyNumberFormat="1" applyFont="1" applyBorder="1" applyAlignment="1">
      <alignment/>
    </xf>
    <xf numFmtId="3" fontId="2" fillId="0" borderId="40" xfId="0" applyNumberFormat="1" applyFont="1" applyBorder="1" applyAlignment="1">
      <alignment/>
    </xf>
    <xf numFmtId="3" fontId="2" fillId="0" borderId="41" xfId="0" applyNumberFormat="1" applyFont="1" applyBorder="1" applyAlignment="1">
      <alignment/>
    </xf>
    <xf numFmtId="3" fontId="2" fillId="0" borderId="42" xfId="0" applyNumberFormat="1" applyFont="1" applyBorder="1" applyAlignment="1">
      <alignment/>
    </xf>
    <xf numFmtId="3" fontId="1" fillId="0" borderId="9" xfId="0" applyNumberFormat="1" applyFont="1" applyBorder="1" applyAlignment="1" applyProtection="1">
      <alignment/>
      <protection/>
    </xf>
    <xf numFmtId="0" fontId="1" fillId="0" borderId="0" xfId="0" applyFont="1" applyAlignment="1">
      <alignment/>
    </xf>
    <xf numFmtId="0" fontId="1" fillId="0" borderId="9" xfId="0" applyFont="1" applyBorder="1" applyAlignment="1">
      <alignment horizontal="center" textRotation="90" wrapText="1"/>
    </xf>
    <xf numFmtId="0" fontId="2" fillId="0" borderId="7" xfId="0" applyFont="1" applyBorder="1" applyAlignment="1">
      <alignment/>
    </xf>
    <xf numFmtId="165" fontId="2" fillId="0" borderId="0" xfId="0" applyNumberFormat="1" applyFont="1" applyAlignment="1" quotePrefix="1">
      <alignment/>
    </xf>
    <xf numFmtId="0" fontId="1" fillId="0" borderId="9" xfId="0" applyFont="1" applyBorder="1" applyAlignment="1">
      <alignment textRotation="90" wrapText="1"/>
    </xf>
    <xf numFmtId="0" fontId="1" fillId="0" borderId="17" xfId="0" applyFont="1" applyBorder="1" applyAlignment="1">
      <alignment textRotation="90" wrapText="1"/>
    </xf>
    <xf numFmtId="0" fontId="2" fillId="0" borderId="9" xfId="0" applyFont="1" applyBorder="1" applyAlignment="1">
      <alignment/>
    </xf>
    <xf numFmtId="0" fontId="1" fillId="0" borderId="0" xfId="0" applyFont="1" applyAlignment="1" quotePrefix="1">
      <alignment/>
    </xf>
    <xf numFmtId="0" fontId="2" fillId="0" borderId="0" xfId="0" applyFont="1" applyAlignment="1" quotePrefix="1">
      <alignment/>
    </xf>
    <xf numFmtId="0" fontId="2" fillId="0" borderId="22" xfId="0" applyFont="1" applyBorder="1" applyAlignment="1">
      <alignment/>
    </xf>
    <xf numFmtId="3" fontId="2" fillId="0" borderId="43" xfId="0" applyNumberFormat="1" applyFont="1" applyBorder="1" applyAlignment="1">
      <alignment/>
    </xf>
    <xf numFmtId="0" fontId="2" fillId="0" borderId="12" xfId="0" applyFont="1" applyBorder="1" applyAlignment="1">
      <alignment/>
    </xf>
    <xf numFmtId="0" fontId="0" fillId="0" borderId="5" xfId="0" applyBorder="1" applyAlignment="1">
      <alignment horizontal="center"/>
    </xf>
    <xf numFmtId="0" fontId="2" fillId="0" borderId="6" xfId="0" applyFont="1" applyBorder="1" applyAlignment="1">
      <alignment/>
    </xf>
    <xf numFmtId="0" fontId="0" fillId="0" borderId="0" xfId="0" applyAlignment="1">
      <alignment vertical="center"/>
    </xf>
    <xf numFmtId="3" fontId="0" fillId="0" borderId="28" xfId="0" applyNumberFormat="1" applyBorder="1" applyAlignment="1">
      <alignment/>
    </xf>
    <xf numFmtId="3" fontId="0" fillId="0" borderId="0" xfId="0" applyNumberFormat="1" applyFill="1" applyAlignment="1">
      <alignment/>
    </xf>
    <xf numFmtId="0" fontId="0" fillId="0" borderId="0" xfId="0" applyFill="1" applyAlignment="1">
      <alignment/>
    </xf>
    <xf numFmtId="3" fontId="0" fillId="0" borderId="5" xfId="0" applyNumberFormat="1" applyFill="1" applyBorder="1" applyAlignment="1">
      <alignment/>
    </xf>
    <xf numFmtId="0" fontId="2" fillId="0" borderId="44" xfId="0" applyFont="1" applyBorder="1" applyAlignment="1">
      <alignment horizontal="center"/>
    </xf>
    <xf numFmtId="3" fontId="2" fillId="0" borderId="44" xfId="0" applyNumberFormat="1" applyFont="1" applyBorder="1" applyAlignment="1" applyProtection="1">
      <alignment/>
      <protection/>
    </xf>
    <xf numFmtId="0" fontId="1" fillId="0" borderId="0" xfId="0" applyFont="1" applyAlignment="1">
      <alignment horizontal="left"/>
    </xf>
    <xf numFmtId="3" fontId="2" fillId="0" borderId="44" xfId="0" applyNumberFormat="1" applyFont="1" applyBorder="1" applyAlignment="1">
      <alignment/>
    </xf>
    <xf numFmtId="3" fontId="2" fillId="0" borderId="44" xfId="0" applyNumberFormat="1" applyFont="1" applyBorder="1" applyAlignment="1" applyProtection="1">
      <alignment/>
      <protection/>
    </xf>
    <xf numFmtId="0" fontId="2" fillId="0" borderId="44" xfId="0" applyFont="1" applyBorder="1" applyAlignment="1">
      <alignment/>
    </xf>
    <xf numFmtId="3" fontId="2" fillId="0" borderId="45" xfId="0" applyNumberFormat="1" applyFont="1" applyBorder="1" applyAlignment="1" applyProtection="1">
      <alignment/>
      <protection/>
    </xf>
    <xf numFmtId="3" fontId="1" fillId="0" borderId="46" xfId="0" applyNumberFormat="1" applyFont="1" applyBorder="1" applyAlignment="1" applyProtection="1">
      <alignment/>
      <protection/>
    </xf>
    <xf numFmtId="3" fontId="2" fillId="0" borderId="0" xfId="0" applyNumberFormat="1" applyFont="1" applyFill="1" applyAlignment="1">
      <alignment/>
    </xf>
    <xf numFmtId="0" fontId="0" fillId="0" borderId="34" xfId="0" applyFill="1" applyBorder="1" applyAlignment="1">
      <alignment/>
    </xf>
    <xf numFmtId="0" fontId="0" fillId="0" borderId="26" xfId="0" applyFill="1" applyBorder="1" applyAlignment="1">
      <alignment/>
    </xf>
    <xf numFmtId="0" fontId="0" fillId="0" borderId="34" xfId="0" applyFill="1" applyBorder="1" applyAlignment="1">
      <alignment horizontal="left"/>
    </xf>
    <xf numFmtId="3" fontId="0" fillId="0" borderId="27" xfId="0" applyNumberFormat="1" applyFill="1" applyBorder="1" applyAlignment="1">
      <alignment/>
    </xf>
    <xf numFmtId="3" fontId="2" fillId="0" borderId="0" xfId="0" applyNumberFormat="1" applyFont="1" applyFill="1" applyBorder="1" applyAlignment="1">
      <alignment/>
    </xf>
    <xf numFmtId="0" fontId="5" fillId="0" borderId="34" xfId="0" applyFont="1" applyFill="1" applyBorder="1" applyAlignment="1">
      <alignment horizontal="left"/>
    </xf>
    <xf numFmtId="3" fontId="5" fillId="0" borderId="27" xfId="0" applyNumberFormat="1" applyFont="1" applyFill="1" applyBorder="1" applyAlignment="1">
      <alignment/>
    </xf>
    <xf numFmtId="0" fontId="0" fillId="0" borderId="22" xfId="0" applyFill="1" applyBorder="1" applyAlignment="1">
      <alignment/>
    </xf>
    <xf numFmtId="3" fontId="13" fillId="0" borderId="38" xfId="0" applyNumberFormat="1" applyFont="1" applyFill="1" applyBorder="1" applyAlignment="1">
      <alignment/>
    </xf>
    <xf numFmtId="0" fontId="0" fillId="0" borderId="0" xfId="0" applyFont="1" applyFill="1" applyAlignment="1">
      <alignment/>
    </xf>
    <xf numFmtId="3" fontId="1" fillId="0" borderId="0" xfId="0" applyNumberFormat="1" applyFont="1" applyAlignment="1" quotePrefix="1">
      <alignment horizontal="right"/>
    </xf>
    <xf numFmtId="3" fontId="1" fillId="0" borderId="0" xfId="0" applyNumberFormat="1" applyFont="1" applyAlignment="1">
      <alignment horizontal="center"/>
    </xf>
    <xf numFmtId="9" fontId="2" fillId="0" borderId="0" xfId="0" applyNumberFormat="1" applyFont="1" applyAlignment="1">
      <alignment/>
    </xf>
    <xf numFmtId="3" fontId="0" fillId="0" borderId="4" xfId="0" applyNumberFormat="1" applyFill="1" applyBorder="1" applyAlignment="1">
      <alignment/>
    </xf>
    <xf numFmtId="0" fontId="2"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xf>
    <xf numFmtId="0" fontId="1" fillId="0" borderId="0" xfId="0" applyFont="1" applyBorder="1" applyAlignment="1" quotePrefix="1">
      <alignment horizontal="right"/>
    </xf>
    <xf numFmtId="3" fontId="2" fillId="0" borderId="0" xfId="0" applyNumberFormat="1" applyFont="1" applyBorder="1" applyAlignment="1">
      <alignment/>
    </xf>
    <xf numFmtId="3" fontId="2" fillId="0" borderId="1" xfId="0" applyNumberFormat="1" applyFont="1" applyBorder="1" applyAlignment="1" applyProtection="1">
      <alignment/>
      <protection/>
    </xf>
    <xf numFmtId="3" fontId="1" fillId="0" borderId="5" xfId="0" applyNumberFormat="1" applyFont="1" applyBorder="1" applyAlignment="1">
      <alignment/>
    </xf>
    <xf numFmtId="3" fontId="2" fillId="0" borderId="0" xfId="0" applyNumberFormat="1" applyFont="1" applyAlignment="1">
      <alignment horizontal="center"/>
    </xf>
    <xf numFmtId="3" fontId="2" fillId="0" borderId="44" xfId="0" applyNumberFormat="1" applyFont="1" applyBorder="1" applyAlignment="1">
      <alignment horizontal="center"/>
    </xf>
    <xf numFmtId="3" fontId="1" fillId="0" borderId="0" xfId="0" applyNumberFormat="1" applyFont="1" applyAlignment="1">
      <alignment horizontal="left"/>
    </xf>
    <xf numFmtId="3" fontId="2" fillId="0" borderId="1" xfId="0" applyNumberFormat="1" applyFont="1" applyBorder="1" applyAlignment="1">
      <alignment horizontal="center"/>
    </xf>
    <xf numFmtId="3" fontId="1" fillId="0" borderId="0" xfId="0" applyNumberFormat="1" applyFont="1" applyAlignment="1">
      <alignment horizontal="center"/>
    </xf>
    <xf numFmtId="0" fontId="1" fillId="0" borderId="0" xfId="0" applyFont="1" applyFill="1" applyAlignment="1">
      <alignment horizontal="right"/>
    </xf>
    <xf numFmtId="0" fontId="3" fillId="0" borderId="0" xfId="0" applyFont="1" applyFill="1" applyAlignment="1">
      <alignment horizontal="right"/>
    </xf>
    <xf numFmtId="0" fontId="1" fillId="0" borderId="0" xfId="0" applyFont="1" applyFill="1" applyAlignment="1">
      <alignment/>
    </xf>
    <xf numFmtId="16" fontId="1" fillId="0" borderId="0" xfId="0" applyNumberFormat="1" applyFont="1" applyFill="1" applyAlignment="1" quotePrefix="1">
      <alignment horizontal="right"/>
    </xf>
    <xf numFmtId="0" fontId="1" fillId="0" borderId="0" xfId="0" applyFont="1" applyAlignment="1" quotePrefix="1">
      <alignment horizontal="right"/>
    </xf>
    <xf numFmtId="3" fontId="2" fillId="0" borderId="0" xfId="0" applyNumberFormat="1" applyFont="1" applyFill="1" applyAlignment="1" applyProtection="1">
      <alignment/>
      <protection/>
    </xf>
    <xf numFmtId="0" fontId="5" fillId="0" borderId="0" xfId="0" applyFont="1" applyFill="1" applyAlignment="1">
      <alignment horizontal="right"/>
    </xf>
    <xf numFmtId="3" fontId="2" fillId="0" borderId="3" xfId="0" applyNumberFormat="1" applyFont="1" applyFill="1" applyBorder="1" applyAlignment="1" applyProtection="1">
      <alignment/>
      <protection/>
    </xf>
    <xf numFmtId="0" fontId="2" fillId="0" borderId="1" xfId="0" applyFont="1" applyFill="1" applyBorder="1" applyAlignment="1">
      <alignment/>
    </xf>
    <xf numFmtId="3" fontId="2" fillId="0" borderId="44" xfId="0" applyNumberFormat="1" applyFont="1" applyFill="1" applyBorder="1" applyAlignment="1" applyProtection="1">
      <alignment/>
      <protection/>
    </xf>
    <xf numFmtId="0" fontId="2" fillId="0" borderId="0" xfId="0" applyFont="1" applyFill="1" applyBorder="1" applyAlignment="1">
      <alignment/>
    </xf>
    <xf numFmtId="3" fontId="2" fillId="0" borderId="2"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0" fontId="1" fillId="0" borderId="0" xfId="0" applyFont="1" applyFill="1" applyBorder="1" applyAlignment="1">
      <alignment horizontal="righ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Alignment="1" applyProtection="1">
      <alignment/>
      <protection/>
    </xf>
    <xf numFmtId="3" fontId="2" fillId="0" borderId="3" xfId="0" applyNumberFormat="1" applyFont="1" applyFill="1" applyBorder="1" applyAlignment="1" applyProtection="1">
      <alignment/>
      <protection/>
    </xf>
    <xf numFmtId="3" fontId="2" fillId="0" borderId="4" xfId="0" applyNumberFormat="1" applyFont="1" applyFill="1" applyBorder="1" applyAlignment="1">
      <alignment/>
    </xf>
    <xf numFmtId="3" fontId="2" fillId="0" borderId="44" xfId="0" applyNumberFormat="1" applyFont="1" applyFill="1" applyBorder="1" applyAlignment="1" applyProtection="1">
      <alignment/>
      <protection/>
    </xf>
    <xf numFmtId="3" fontId="2" fillId="0" borderId="0" xfId="0" applyNumberFormat="1" applyFont="1" applyFill="1" applyBorder="1" applyAlignment="1">
      <alignment/>
    </xf>
    <xf numFmtId="3" fontId="2" fillId="0" borderId="1" xfId="0" applyNumberFormat="1" applyFont="1" applyFill="1" applyBorder="1" applyAlignment="1">
      <alignment/>
    </xf>
    <xf numFmtId="3" fontId="2" fillId="0" borderId="1" xfId="0" applyNumberFormat="1" applyFont="1" applyFill="1" applyBorder="1" applyAlignment="1" applyProtection="1">
      <alignment/>
      <protection/>
    </xf>
    <xf numFmtId="3" fontId="1" fillId="0" borderId="0" xfId="0" applyNumberFormat="1" applyFont="1" applyFill="1" applyBorder="1" applyAlignment="1">
      <alignment/>
    </xf>
    <xf numFmtId="3" fontId="1" fillId="0" borderId="0" xfId="0" applyNumberFormat="1" applyFont="1" applyFill="1" applyAlignment="1">
      <alignment/>
    </xf>
    <xf numFmtId="3" fontId="1" fillId="0" borderId="5" xfId="0" applyNumberFormat="1" applyFont="1" applyFill="1" applyBorder="1" applyAlignment="1">
      <alignment/>
    </xf>
    <xf numFmtId="3" fontId="2" fillId="0" borderId="1" xfId="0" applyNumberFormat="1" applyFont="1" applyFill="1" applyBorder="1" applyAlignment="1">
      <alignment/>
    </xf>
    <xf numFmtId="3" fontId="2" fillId="0" borderId="0" xfId="0" applyNumberFormat="1" applyFont="1" applyFill="1" applyAlignment="1" quotePrefix="1">
      <alignment/>
    </xf>
    <xf numFmtId="3" fontId="2" fillId="0" borderId="5" xfId="0" applyNumberFormat="1" applyFont="1" applyFill="1" applyBorder="1" applyAlignment="1">
      <alignment/>
    </xf>
    <xf numFmtId="3" fontId="2" fillId="0" borderId="0" xfId="0" applyNumberFormat="1" applyFont="1" applyFill="1" applyBorder="1" applyAlignment="1" quotePrefix="1">
      <alignment vertical="top" wrapText="1"/>
    </xf>
    <xf numFmtId="0" fontId="0" fillId="0" borderId="27" xfId="0" applyBorder="1" applyAlignment="1">
      <alignment/>
    </xf>
    <xf numFmtId="3" fontId="17" fillId="0" borderId="0" xfId="0" applyNumberFormat="1" applyFont="1" applyAlignment="1">
      <alignment/>
    </xf>
    <xf numFmtId="0" fontId="18" fillId="0" borderId="0" xfId="0" applyFont="1" applyAlignment="1">
      <alignment/>
    </xf>
    <xf numFmtId="9" fontId="18" fillId="0" borderId="0" xfId="0" applyNumberFormat="1" applyFont="1" applyAlignment="1">
      <alignment/>
    </xf>
    <xf numFmtId="3" fontId="18" fillId="0" borderId="0" xfId="0" applyNumberFormat="1" applyFont="1" applyAlignment="1">
      <alignment/>
    </xf>
    <xf numFmtId="0" fontId="19" fillId="0" borderId="0" xfId="0" applyFont="1" applyAlignment="1">
      <alignment/>
    </xf>
    <xf numFmtId="3" fontId="19" fillId="0" borderId="0" xfId="0" applyNumberFormat="1" applyFont="1" applyAlignment="1">
      <alignment/>
    </xf>
    <xf numFmtId="3" fontId="17" fillId="0" borderId="0" xfId="0" applyNumberFormat="1" applyFont="1" applyAlignment="1">
      <alignment horizontal="center"/>
    </xf>
    <xf numFmtId="9" fontId="19" fillId="0" borderId="0" xfId="0" applyNumberFormat="1" applyFont="1" applyAlignment="1">
      <alignment/>
    </xf>
    <xf numFmtId="10" fontId="2" fillId="0" borderId="0" xfId="0" applyNumberFormat="1" applyFont="1" applyAlignment="1">
      <alignment/>
    </xf>
    <xf numFmtId="0" fontId="2" fillId="0" borderId="0" xfId="0" applyFont="1" applyAlignment="1" quotePrefix="1">
      <alignment/>
    </xf>
    <xf numFmtId="3" fontId="2" fillId="0" borderId="5" xfId="0" applyNumberFormat="1" applyFont="1" applyBorder="1" applyAlignment="1">
      <alignment/>
    </xf>
    <xf numFmtId="3" fontId="2" fillId="0" borderId="5" xfId="0" applyNumberFormat="1" applyFont="1" applyBorder="1" applyAlignment="1" applyProtection="1">
      <alignment/>
      <protection/>
    </xf>
    <xf numFmtId="0" fontId="5" fillId="0" borderId="0" xfId="0" applyFont="1" applyFill="1" applyAlignment="1">
      <alignment/>
    </xf>
    <xf numFmtId="0" fontId="16" fillId="0" borderId="0" xfId="0" applyFont="1" applyFill="1" applyAlignment="1">
      <alignment/>
    </xf>
    <xf numFmtId="3" fontId="9" fillId="0" borderId="0" xfId="0" applyNumberFormat="1" applyFont="1" applyAlignment="1">
      <alignment/>
    </xf>
    <xf numFmtId="3" fontId="2" fillId="3" borderId="0" xfId="0" applyNumberFormat="1" applyFont="1" applyFill="1" applyAlignment="1">
      <alignment/>
    </xf>
    <xf numFmtId="0" fontId="1" fillId="0" borderId="0" xfId="0" applyFont="1" applyBorder="1" applyAlignment="1">
      <alignment/>
    </xf>
    <xf numFmtId="0" fontId="2" fillId="0" borderId="0" xfId="0" applyFont="1" applyFill="1" applyBorder="1" applyAlignment="1">
      <alignment/>
    </xf>
    <xf numFmtId="3" fontId="2" fillId="0" borderId="0" xfId="0" applyNumberFormat="1" applyFont="1" applyFill="1" applyBorder="1" applyAlignment="1" applyProtection="1">
      <alignment/>
      <protection/>
    </xf>
    <xf numFmtId="0" fontId="2" fillId="2" borderId="0" xfId="0" applyFont="1" applyFill="1" applyAlignment="1">
      <alignment/>
    </xf>
    <xf numFmtId="0" fontId="2" fillId="2" borderId="0" xfId="0" applyFont="1" applyFill="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1" fillId="2" borderId="0" xfId="0" applyFont="1" applyFill="1" applyBorder="1" applyAlignment="1">
      <alignment horizontal="right"/>
    </xf>
    <xf numFmtId="0" fontId="3" fillId="2" borderId="0" xfId="0" applyFont="1" applyFill="1" applyBorder="1" applyAlignment="1">
      <alignment horizontal="right"/>
    </xf>
    <xf numFmtId="0" fontId="3" fillId="0" borderId="0" xfId="0" applyFont="1" applyBorder="1" applyAlignment="1">
      <alignment horizontal="right"/>
    </xf>
    <xf numFmtId="0" fontId="3" fillId="0" borderId="0" xfId="0" applyFont="1" applyBorder="1" applyAlignment="1">
      <alignment horizontal="right"/>
    </xf>
    <xf numFmtId="0" fontId="3" fillId="0" borderId="0" xfId="0" applyFont="1" applyBorder="1" applyAlignment="1" quotePrefix="1">
      <alignment horizontal="right"/>
    </xf>
    <xf numFmtId="0" fontId="3" fillId="0" borderId="0" xfId="0" applyFont="1" applyFill="1" applyBorder="1" applyAlignment="1">
      <alignment horizontal="right"/>
    </xf>
    <xf numFmtId="0" fontId="2" fillId="4" borderId="0" xfId="0" applyFont="1" applyFill="1" applyAlignment="1">
      <alignment/>
    </xf>
    <xf numFmtId="0" fontId="1" fillId="0" borderId="7" xfId="0" applyFont="1" applyBorder="1" applyAlignment="1">
      <alignment horizontal="right"/>
    </xf>
    <xf numFmtId="0" fontId="1" fillId="0" borderId="8" xfId="0" applyFont="1" applyFill="1" applyBorder="1" applyAlignment="1">
      <alignment horizontal="right"/>
    </xf>
    <xf numFmtId="0" fontId="1" fillId="0" borderId="8" xfId="0" applyFont="1" applyBorder="1" applyAlignment="1">
      <alignment horizontal="right"/>
    </xf>
    <xf numFmtId="0" fontId="1" fillId="0" borderId="0" xfId="0" applyFont="1" applyFill="1" applyBorder="1" applyAlignment="1">
      <alignment horizontal="right"/>
    </xf>
    <xf numFmtId="0" fontId="5" fillId="0" borderId="7" xfId="0" applyFont="1" applyBorder="1" applyAlignment="1">
      <alignment horizontal="right"/>
    </xf>
    <xf numFmtId="0" fontId="3" fillId="0" borderId="7" xfId="0" applyFont="1" applyBorder="1" applyAlignment="1">
      <alignment horizontal="right"/>
    </xf>
    <xf numFmtId="0" fontId="3" fillId="0" borderId="8" xfId="0" applyFont="1" applyFill="1" applyBorder="1" applyAlignment="1">
      <alignment horizontal="right"/>
    </xf>
    <xf numFmtId="3" fontId="2" fillId="0" borderId="47" xfId="0" applyNumberFormat="1" applyFont="1" applyBorder="1" applyAlignment="1" applyProtection="1">
      <alignment/>
      <protection/>
    </xf>
    <xf numFmtId="0" fontId="2" fillId="0" borderId="7" xfId="0" applyFont="1" applyBorder="1" applyAlignment="1">
      <alignment/>
    </xf>
    <xf numFmtId="3" fontId="2" fillId="0" borderId="7" xfId="0" applyNumberFormat="1" applyFont="1" applyBorder="1" applyAlignment="1" applyProtection="1">
      <alignment/>
      <protection/>
    </xf>
    <xf numFmtId="3" fontId="2" fillId="0" borderId="48" xfId="0" applyNumberFormat="1" applyFont="1" applyBorder="1" applyAlignment="1">
      <alignment/>
    </xf>
    <xf numFmtId="3" fontId="2" fillId="0" borderId="49" xfId="0" applyNumberFormat="1" applyFont="1" applyBorder="1" applyAlignment="1">
      <alignment/>
    </xf>
    <xf numFmtId="3" fontId="2" fillId="0" borderId="46" xfId="0" applyNumberFormat="1" applyFont="1" applyBorder="1" applyAlignment="1" applyProtection="1">
      <alignment/>
      <protection/>
    </xf>
    <xf numFmtId="3" fontId="2" fillId="0" borderId="48" xfId="0" applyNumberFormat="1" applyFont="1" applyBorder="1" applyAlignment="1" applyProtection="1">
      <alignment/>
      <protection/>
    </xf>
    <xf numFmtId="0" fontId="2" fillId="0" borderId="18" xfId="0" applyFont="1" applyBorder="1" applyAlignment="1">
      <alignment/>
    </xf>
    <xf numFmtId="3" fontId="2" fillId="4" borderId="0" xfId="0" applyNumberFormat="1" applyFont="1" applyFill="1" applyAlignment="1">
      <alignment/>
    </xf>
    <xf numFmtId="3" fontId="2" fillId="0" borderId="36" xfId="0" applyNumberFormat="1" applyFont="1" applyBorder="1" applyAlignment="1">
      <alignment/>
    </xf>
    <xf numFmtId="0" fontId="2" fillId="0" borderId="48" xfId="0" applyFont="1" applyBorder="1" applyAlignment="1">
      <alignment/>
    </xf>
    <xf numFmtId="0" fontId="2" fillId="0" borderId="36" xfId="0" applyFont="1" applyBorder="1" applyAlignment="1">
      <alignment/>
    </xf>
    <xf numFmtId="3" fontId="2" fillId="4" borderId="5" xfId="0" applyNumberFormat="1" applyFont="1" applyFill="1" applyBorder="1" applyAlignment="1">
      <alignment/>
    </xf>
    <xf numFmtId="3" fontId="2" fillId="0" borderId="50" xfId="0" applyNumberFormat="1" applyFont="1" applyBorder="1" applyAlignment="1">
      <alignment/>
    </xf>
    <xf numFmtId="3" fontId="2" fillId="4" borderId="0" xfId="0" applyNumberFormat="1" applyFont="1" applyFill="1" applyAlignment="1" applyProtection="1">
      <alignment/>
      <protection/>
    </xf>
    <xf numFmtId="3" fontId="2" fillId="0" borderId="8" xfId="0" applyNumberFormat="1" applyFont="1" applyBorder="1" applyAlignment="1" applyProtection="1">
      <alignment/>
      <protection/>
    </xf>
    <xf numFmtId="3" fontId="2" fillId="4" borderId="3" xfId="0" applyNumberFormat="1" applyFont="1" applyFill="1" applyBorder="1" applyAlignment="1" applyProtection="1">
      <alignment/>
      <protection/>
    </xf>
    <xf numFmtId="3" fontId="2" fillId="0" borderId="51" xfId="0" applyNumberFormat="1" applyFont="1" applyBorder="1" applyAlignment="1" applyProtection="1">
      <alignment/>
      <protection/>
    </xf>
    <xf numFmtId="3" fontId="2" fillId="0" borderId="36" xfId="0" applyNumberFormat="1" applyFont="1" applyBorder="1" applyAlignment="1" applyProtection="1">
      <alignment/>
      <protection/>
    </xf>
    <xf numFmtId="3" fontId="2" fillId="0" borderId="52" xfId="0" applyNumberFormat="1" applyFont="1" applyBorder="1" applyAlignment="1" applyProtection="1">
      <alignment/>
      <protection/>
    </xf>
    <xf numFmtId="3" fontId="2" fillId="0" borderId="14" xfId="0" applyNumberFormat="1" applyFont="1" applyBorder="1" applyAlignment="1" applyProtection="1">
      <alignment/>
      <protection/>
    </xf>
    <xf numFmtId="173" fontId="2" fillId="0" borderId="0" xfId="0" applyNumberFormat="1" applyFont="1" applyAlignment="1">
      <alignment/>
    </xf>
    <xf numFmtId="0" fontId="20" fillId="0" borderId="0" xfId="0" applyFont="1" applyAlignment="1">
      <alignment/>
    </xf>
    <xf numFmtId="3" fontId="5" fillId="0" borderId="9" xfId="0" applyNumberFormat="1" applyFont="1" applyBorder="1" applyAlignment="1">
      <alignment/>
    </xf>
    <xf numFmtId="3" fontId="0" fillId="0" borderId="9" xfId="0" applyNumberFormat="1" applyFont="1" applyBorder="1" applyAlignment="1">
      <alignment wrapText="1"/>
    </xf>
    <xf numFmtId="0" fontId="0" fillId="0" borderId="0" xfId="0" applyFont="1" applyBorder="1" applyAlignment="1">
      <alignment horizontal="left"/>
    </xf>
    <xf numFmtId="0" fontId="5" fillId="0" borderId="9" xfId="0" applyFont="1" applyBorder="1" applyAlignment="1">
      <alignment textRotation="90" wrapText="1"/>
    </xf>
    <xf numFmtId="3" fontId="0" fillId="0" borderId="9" xfId="0" applyNumberFormat="1" applyFont="1" applyBorder="1" applyAlignment="1">
      <alignment/>
    </xf>
    <xf numFmtId="3" fontId="5" fillId="0" borderId="9" xfId="0" applyNumberFormat="1" applyFont="1" applyBorder="1" applyAlignment="1">
      <alignment horizontal="right"/>
    </xf>
    <xf numFmtId="0" fontId="0" fillId="0" borderId="0" xfId="0" applyFont="1" applyBorder="1" applyAlignment="1" quotePrefix="1">
      <alignment horizontal="left"/>
    </xf>
    <xf numFmtId="3" fontId="0" fillId="0" borderId="9" xfId="0" applyNumberFormat="1" applyFont="1" applyBorder="1" applyAlignment="1">
      <alignment horizontal="right"/>
    </xf>
    <xf numFmtId="3" fontId="5" fillId="0" borderId="12" xfId="0" applyNumberFormat="1" applyFont="1" applyBorder="1" applyAlignment="1">
      <alignment/>
    </xf>
    <xf numFmtId="3" fontId="1" fillId="0" borderId="12" xfId="0" applyNumberFormat="1" applyFont="1" applyBorder="1" applyAlignment="1">
      <alignment/>
    </xf>
    <xf numFmtId="0" fontId="21" fillId="0" borderId="0" xfId="0" applyFont="1" applyAlignment="1">
      <alignment/>
    </xf>
    <xf numFmtId="3" fontId="0" fillId="0" borderId="40" xfId="0" applyNumberFormat="1" applyFont="1" applyBorder="1" applyAlignment="1">
      <alignment/>
    </xf>
    <xf numFmtId="3" fontId="0" fillId="0" borderId="0" xfId="0" applyNumberFormat="1" applyBorder="1" applyAlignment="1">
      <alignment/>
    </xf>
    <xf numFmtId="9" fontId="2" fillId="5" borderId="0" xfId="0" applyNumberFormat="1" applyFont="1" applyFill="1" applyAlignment="1">
      <alignment/>
    </xf>
    <xf numFmtId="0" fontId="1" fillId="0" borderId="9" xfId="0" applyFont="1" applyBorder="1" applyAlignment="1">
      <alignment horizontal="right"/>
    </xf>
    <xf numFmtId="0" fontId="3" fillId="0" borderId="9" xfId="0" applyFont="1" applyBorder="1" applyAlignment="1">
      <alignment horizontal="right"/>
    </xf>
    <xf numFmtId="0" fontId="2" fillId="0" borderId="9" xfId="0" applyFont="1" applyBorder="1" applyAlignment="1">
      <alignment/>
    </xf>
    <xf numFmtId="3" fontId="2" fillId="0" borderId="6" xfId="0" applyNumberFormat="1" applyFont="1" applyBorder="1" applyAlignment="1">
      <alignment/>
    </xf>
    <xf numFmtId="3" fontId="2" fillId="0" borderId="53" xfId="0" applyNumberFormat="1" applyFont="1" applyBorder="1" applyAlignment="1">
      <alignment/>
    </xf>
    <xf numFmtId="3" fontId="2" fillId="0" borderId="6" xfId="0" applyNumberFormat="1" applyFont="1" applyBorder="1" applyAlignment="1" applyProtection="1">
      <alignment/>
      <protection/>
    </xf>
    <xf numFmtId="3" fontId="2" fillId="0" borderId="24" xfId="0" applyNumberFormat="1" applyFont="1" applyBorder="1" applyAlignment="1">
      <alignment/>
    </xf>
    <xf numFmtId="0" fontId="2" fillId="0" borderId="0" xfId="0" applyFont="1" applyAlignment="1" quotePrefix="1">
      <alignment horizontal="center"/>
    </xf>
    <xf numFmtId="0" fontId="2" fillId="0" borderId="0" xfId="0" applyFont="1" applyAlignment="1">
      <alignment horizontal="center"/>
    </xf>
    <xf numFmtId="0" fontId="2" fillId="0" borderId="25" xfId="0" applyFont="1" applyBorder="1" applyAlignment="1">
      <alignment/>
    </xf>
    <xf numFmtId="0" fontId="2" fillId="0" borderId="25" xfId="0" applyFont="1" applyBorder="1" applyAlignment="1">
      <alignment horizontal="center"/>
    </xf>
    <xf numFmtId="0" fontId="12" fillId="0" borderId="4" xfId="0" applyFont="1" applyBorder="1" applyAlignment="1">
      <alignment horizontal="center"/>
    </xf>
    <xf numFmtId="3" fontId="2" fillId="0" borderId="0" xfId="0" applyNumberFormat="1" applyFont="1" applyBorder="1" applyAlignment="1">
      <alignment horizontal="center"/>
    </xf>
    <xf numFmtId="3" fontId="12" fillId="0" borderId="0" xfId="0" applyNumberFormat="1" applyFont="1" applyAlignment="1">
      <alignment/>
    </xf>
    <xf numFmtId="3" fontId="2" fillId="0" borderId="0" xfId="0" applyNumberFormat="1" applyFont="1" applyAlignment="1">
      <alignment horizontal="center"/>
    </xf>
    <xf numFmtId="3" fontId="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3" fontId="12" fillId="0" borderId="4" xfId="0" applyNumberFormat="1" applyFont="1" applyBorder="1" applyAlignment="1">
      <alignment/>
    </xf>
    <xf numFmtId="3" fontId="2" fillId="0" borderId="4" xfId="0" applyNumberFormat="1" applyFont="1" applyBorder="1" applyAlignment="1">
      <alignment horizontal="center"/>
    </xf>
    <xf numFmtId="0" fontId="2" fillId="0" borderId="25" xfId="0" applyFont="1" applyBorder="1" applyAlignment="1">
      <alignment/>
    </xf>
    <xf numFmtId="0" fontId="2" fillId="0" borderId="25" xfId="0" applyFont="1" applyBorder="1" applyAlignment="1">
      <alignment horizontal="center"/>
    </xf>
    <xf numFmtId="0" fontId="2" fillId="0" borderId="4" xfId="0" applyFont="1" applyBorder="1" applyAlignment="1">
      <alignment horizontal="center"/>
    </xf>
    <xf numFmtId="0" fontId="12" fillId="0" borderId="4" xfId="0" applyFont="1" applyBorder="1" applyAlignment="1">
      <alignment horizontal="center"/>
    </xf>
    <xf numFmtId="3" fontId="12" fillId="0" borderId="0" xfId="0" applyNumberFormat="1" applyFont="1" applyAlignment="1">
      <alignment/>
    </xf>
    <xf numFmtId="3" fontId="12" fillId="0" borderId="0" xfId="0" applyNumberFormat="1" applyFont="1" applyAlignment="1" applyProtection="1">
      <alignment/>
      <protection/>
    </xf>
    <xf numFmtId="3" fontId="12" fillId="0" borderId="0" xfId="0" applyNumberFormat="1" applyFont="1" applyBorder="1" applyAlignment="1" applyProtection="1">
      <alignment/>
      <protection/>
    </xf>
    <xf numFmtId="3" fontId="22" fillId="0" borderId="0" xfId="0" applyNumberFormat="1" applyFont="1" applyAlignment="1">
      <alignment/>
    </xf>
    <xf numFmtId="3" fontId="22" fillId="0" borderId="5" xfId="0" applyNumberFormat="1" applyFont="1" applyBorder="1" applyAlignment="1">
      <alignment/>
    </xf>
    <xf numFmtId="3" fontId="22" fillId="0" borderId="0" xfId="0" applyNumberFormat="1" applyFont="1" applyBorder="1" applyAlignment="1">
      <alignment/>
    </xf>
    <xf numFmtId="0" fontId="2" fillId="0" borderId="5" xfId="0" applyFont="1" applyBorder="1" applyAlignment="1">
      <alignment/>
    </xf>
    <xf numFmtId="3" fontId="12" fillId="0" borderId="5" xfId="0" applyNumberFormat="1" applyFont="1" applyBorder="1" applyAlignment="1">
      <alignment/>
    </xf>
    <xf numFmtId="3" fontId="12" fillId="0" borderId="4" xfId="0" applyNumberFormat="1" applyFont="1" applyBorder="1" applyAlignment="1">
      <alignment/>
    </xf>
    <xf numFmtId="3" fontId="12" fillId="0" borderId="5" xfId="0" applyNumberFormat="1" applyFont="1" applyBorder="1" applyAlignment="1" applyProtection="1">
      <alignment/>
      <protection/>
    </xf>
    <xf numFmtId="0" fontId="2" fillId="0" borderId="0" xfId="0" applyFont="1" applyFill="1" applyAlignment="1">
      <alignment vertical="top" wrapText="1"/>
    </xf>
    <xf numFmtId="0" fontId="0" fillId="6" borderId="0" xfId="0" applyFill="1" applyAlignment="1">
      <alignment/>
    </xf>
    <xf numFmtId="0" fontId="2" fillId="6" borderId="0" xfId="0" applyFont="1" applyFill="1" applyAlignment="1">
      <alignment/>
    </xf>
    <xf numFmtId="0" fontId="0" fillId="0" borderId="4" xfId="0" applyBorder="1" applyAlignment="1">
      <alignment/>
    </xf>
    <xf numFmtId="0" fontId="2" fillId="0" borderId="4" xfId="0" applyFont="1" applyBorder="1" applyAlignment="1">
      <alignment/>
    </xf>
    <xf numFmtId="3" fontId="1" fillId="7" borderId="0" xfId="0" applyNumberFormat="1" applyFont="1" applyFill="1" applyAlignment="1">
      <alignment/>
    </xf>
    <xf numFmtId="0" fontId="1" fillId="7" borderId="0" xfId="0" applyFont="1" applyFill="1" applyAlignment="1">
      <alignment/>
    </xf>
    <xf numFmtId="0" fontId="1" fillId="0" borderId="7" xfId="0" applyFont="1" applyFill="1" applyBorder="1" applyAlignment="1">
      <alignment horizontal="right"/>
    </xf>
    <xf numFmtId="0" fontId="3" fillId="0" borderId="7" xfId="0" applyFont="1" applyFill="1" applyBorder="1" applyAlignment="1">
      <alignment horizontal="right"/>
    </xf>
    <xf numFmtId="3" fontId="2" fillId="0" borderId="7" xfId="0" applyNumberFormat="1" applyFont="1" applyFill="1" applyBorder="1" applyAlignment="1">
      <alignment/>
    </xf>
    <xf numFmtId="3" fontId="2" fillId="0" borderId="0" xfId="0" applyNumberFormat="1" applyFont="1" applyFill="1" applyAlignment="1">
      <alignment horizontal="right"/>
    </xf>
    <xf numFmtId="3" fontId="2" fillId="0" borderId="7" xfId="0" applyNumberFormat="1" applyFont="1" applyFill="1" applyBorder="1" applyAlignment="1">
      <alignment horizontal="right"/>
    </xf>
    <xf numFmtId="3" fontId="1" fillId="7" borderId="7" xfId="0" applyNumberFormat="1" applyFont="1" applyFill="1" applyBorder="1" applyAlignment="1">
      <alignment/>
    </xf>
    <xf numFmtId="3" fontId="1" fillId="7" borderId="0" xfId="0" applyNumberFormat="1" applyFont="1" applyFill="1" applyBorder="1" applyAlignment="1">
      <alignment/>
    </xf>
    <xf numFmtId="0" fontId="1" fillId="0" borderId="54" xfId="0" applyFont="1" applyFill="1" applyBorder="1" applyAlignment="1">
      <alignment horizontal="right"/>
    </xf>
    <xf numFmtId="0" fontId="3" fillId="0" borderId="54" xfId="0" applyFont="1" applyFill="1" applyBorder="1" applyAlignment="1">
      <alignment horizontal="right"/>
    </xf>
    <xf numFmtId="0" fontId="2" fillId="0" borderId="54" xfId="0" applyFont="1" applyBorder="1" applyAlignment="1">
      <alignment/>
    </xf>
    <xf numFmtId="3" fontId="2" fillId="0" borderId="54" xfId="0" applyNumberFormat="1" applyFont="1" applyBorder="1" applyAlignment="1">
      <alignment/>
    </xf>
    <xf numFmtId="3" fontId="2" fillId="0" borderId="55" xfId="0" applyNumberFormat="1" applyFont="1" applyFill="1" applyBorder="1" applyAlignment="1">
      <alignment/>
    </xf>
    <xf numFmtId="3" fontId="2" fillId="0" borderId="55" xfId="0" applyNumberFormat="1" applyFont="1" applyBorder="1" applyAlignment="1">
      <alignment/>
    </xf>
    <xf numFmtId="3" fontId="2" fillId="0" borderId="54" xfId="0" applyNumberFormat="1" applyFont="1" applyBorder="1" applyAlignment="1" applyProtection="1">
      <alignment/>
      <protection/>
    </xf>
    <xf numFmtId="3" fontId="2" fillId="0" borderId="56" xfId="0" applyNumberFormat="1" applyFont="1" applyBorder="1" applyAlignment="1" applyProtection="1">
      <alignment/>
      <protection/>
    </xf>
    <xf numFmtId="3" fontId="2" fillId="0" borderId="57" xfId="0" applyNumberFormat="1" applyFont="1" applyBorder="1" applyAlignment="1">
      <alignment/>
    </xf>
    <xf numFmtId="3" fontId="2" fillId="0" borderId="54" xfId="0" applyNumberFormat="1" applyFont="1" applyFill="1" applyBorder="1" applyAlignment="1">
      <alignment/>
    </xf>
    <xf numFmtId="3" fontId="2" fillId="0" borderId="54" xfId="0" applyNumberFormat="1" applyFont="1" applyFill="1" applyBorder="1" applyAlignment="1" applyProtection="1">
      <alignment/>
      <protection/>
    </xf>
    <xf numFmtId="3" fontId="2" fillId="0" borderId="58" xfId="0" applyNumberFormat="1" applyFont="1" applyBorder="1" applyAlignment="1" applyProtection="1">
      <alignment/>
      <protection/>
    </xf>
    <xf numFmtId="3" fontId="2" fillId="0" borderId="55" xfId="0" applyNumberFormat="1" applyFont="1" applyBorder="1" applyAlignment="1" applyProtection="1">
      <alignment/>
      <protection/>
    </xf>
    <xf numFmtId="3" fontId="2" fillId="0" borderId="59" xfId="0" applyNumberFormat="1" applyFont="1" applyBorder="1" applyAlignment="1">
      <alignment/>
    </xf>
    <xf numFmtId="3" fontId="2" fillId="0" borderId="55" xfId="0" applyNumberFormat="1" applyFont="1" applyFill="1" applyBorder="1" applyAlignment="1" applyProtection="1">
      <alignment/>
      <protection/>
    </xf>
    <xf numFmtId="3" fontId="2" fillId="0" borderId="60" xfId="0" applyNumberFormat="1" applyFont="1" applyBorder="1" applyAlignment="1" applyProtection="1">
      <alignment/>
      <protection/>
    </xf>
    <xf numFmtId="3" fontId="1" fillId="0" borderId="54" xfId="0" applyNumberFormat="1" applyFont="1" applyBorder="1" applyAlignment="1">
      <alignment/>
    </xf>
    <xf numFmtId="3" fontId="2" fillId="0" borderId="54" xfId="0" applyNumberFormat="1" applyFont="1" applyFill="1" applyBorder="1" applyAlignment="1">
      <alignment horizontal="right"/>
    </xf>
    <xf numFmtId="3" fontId="1" fillId="7" borderId="54" xfId="0" applyNumberFormat="1" applyFont="1" applyFill="1" applyBorder="1" applyAlignment="1">
      <alignment/>
    </xf>
    <xf numFmtId="3" fontId="1" fillId="7" borderId="9" xfId="0" applyNumberFormat="1" applyFont="1" applyFill="1" applyBorder="1" applyAlignment="1">
      <alignment/>
    </xf>
    <xf numFmtId="0" fontId="1" fillId="7" borderId="7" xfId="0" applyFont="1" applyFill="1" applyBorder="1" applyAlignment="1">
      <alignment/>
    </xf>
    <xf numFmtId="0" fontId="1" fillId="7" borderId="9" xfId="0" applyFont="1" applyFill="1" applyBorder="1" applyAlignment="1">
      <alignment/>
    </xf>
    <xf numFmtId="0" fontId="1" fillId="0" borderId="0" xfId="0" applyFont="1" applyBorder="1" applyAlignment="1">
      <alignment/>
    </xf>
    <xf numFmtId="0" fontId="1" fillId="0" borderId="42" xfId="0" applyFont="1" applyBorder="1" applyAlignment="1">
      <alignment/>
    </xf>
    <xf numFmtId="0" fontId="1" fillId="0" borderId="61" xfId="0" applyFont="1" applyBorder="1" applyAlignment="1">
      <alignment/>
    </xf>
    <xf numFmtId="0" fontId="1" fillId="0" borderId="62" xfId="0" applyFont="1" applyBorder="1" applyAlignment="1">
      <alignment/>
    </xf>
    <xf numFmtId="0" fontId="2" fillId="4" borderId="0" xfId="0" applyFont="1" applyFill="1" applyAlignment="1">
      <alignment/>
    </xf>
    <xf numFmtId="0" fontId="23" fillId="0" borderId="0" xfId="0" applyFont="1" applyAlignment="1">
      <alignment/>
    </xf>
    <xf numFmtId="4" fontId="2" fillId="0" borderId="4" xfId="0" applyNumberFormat="1" applyFont="1" applyBorder="1" applyAlignment="1">
      <alignment/>
    </xf>
    <xf numFmtId="4" fontId="2" fillId="0" borderId="0" xfId="0" applyNumberFormat="1" applyFont="1" applyAlignment="1">
      <alignment/>
    </xf>
    <xf numFmtId="0" fontId="13" fillId="0" borderId="37" xfId="0" applyFont="1" applyFill="1" applyBorder="1" applyAlignment="1">
      <alignment horizontal="center"/>
    </xf>
    <xf numFmtId="0" fontId="0" fillId="0" borderId="0" xfId="0" applyFill="1" applyAlignment="1">
      <alignment vertical="center"/>
    </xf>
    <xf numFmtId="3" fontId="0" fillId="0" borderId="0" xfId="0" applyNumberFormat="1" applyFill="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wrapText="1"/>
    </xf>
    <xf numFmtId="3" fontId="0" fillId="0" borderId="0" xfId="0" applyNumberFormat="1" applyFont="1" applyBorder="1" applyAlignment="1">
      <alignment/>
    </xf>
    <xf numFmtId="3" fontId="5"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0" xfId="0" applyAlignment="1">
      <alignment horizontal="left" vertical="top" wrapText="1"/>
    </xf>
    <xf numFmtId="2" fontId="0" fillId="0" borderId="0" xfId="0" applyNumberFormat="1" applyAlignment="1">
      <alignment/>
    </xf>
    <xf numFmtId="2" fontId="2" fillId="0" borderId="0" xfId="0" applyNumberFormat="1" applyFont="1" applyAlignment="1">
      <alignment/>
    </xf>
    <xf numFmtId="0" fontId="2" fillId="8" borderId="0" xfId="0" applyFont="1" applyFill="1" applyAlignment="1">
      <alignment/>
    </xf>
    <xf numFmtId="3" fontId="2" fillId="8" borderId="0" xfId="0" applyNumberFormat="1" applyFont="1" applyFill="1" applyAlignment="1">
      <alignment/>
    </xf>
    <xf numFmtId="0" fontId="1" fillId="8" borderId="0" xfId="0" applyFont="1" applyFill="1" applyAlignment="1">
      <alignment/>
    </xf>
    <xf numFmtId="167" fontId="2" fillId="0" borderId="0" xfId="0" applyNumberFormat="1" applyFont="1" applyAlignment="1">
      <alignment/>
    </xf>
    <xf numFmtId="0" fontId="0" fillId="0" borderId="25" xfId="0" applyBorder="1" applyAlignment="1">
      <alignment/>
    </xf>
    <xf numFmtId="0" fontId="5" fillId="0" borderId="0" xfId="0" applyFont="1" applyAlignment="1">
      <alignment horizontal="center"/>
    </xf>
    <xf numFmtId="0" fontId="2" fillId="0" borderId="25" xfId="0" applyFont="1" applyBorder="1" applyAlignment="1">
      <alignment horizontal="center"/>
    </xf>
    <xf numFmtId="0" fontId="10" fillId="0" borderId="0" xfId="0" applyFont="1" applyAlignment="1">
      <alignment horizontal="center"/>
    </xf>
    <xf numFmtId="0" fontId="0" fillId="0" borderId="0" xfId="0" applyAlignment="1">
      <alignment horizontal="left" vertical="top" wrapText="1"/>
    </xf>
    <xf numFmtId="0" fontId="6" fillId="0" borderId="0" xfId="0" applyFont="1" applyAlignment="1">
      <alignment horizontal="center"/>
    </xf>
    <xf numFmtId="0" fontId="0" fillId="0" borderId="0" xfId="0" applyFont="1" applyAlignment="1">
      <alignment horizontal="left" wrapText="1"/>
    </xf>
    <xf numFmtId="0" fontId="0" fillId="0" borderId="0" xfId="0" applyAlignment="1">
      <alignment wrapText="1"/>
    </xf>
    <xf numFmtId="3" fontId="2" fillId="0" borderId="0" xfId="0" applyNumberFormat="1" applyFont="1" applyFill="1" applyBorder="1" applyAlignment="1">
      <alignment horizontal="left" vertical="top" wrapText="1"/>
    </xf>
    <xf numFmtId="3" fontId="2" fillId="0" borderId="0" xfId="0" applyNumberFormat="1" applyFont="1" applyFill="1" applyBorder="1" applyAlignment="1" quotePrefix="1">
      <alignment horizontal="left" vertical="top" wrapText="1"/>
    </xf>
    <xf numFmtId="0" fontId="1" fillId="0" borderId="5" xfId="0" applyFont="1" applyBorder="1" applyAlignment="1">
      <alignment horizontal="center"/>
    </xf>
    <xf numFmtId="0" fontId="1" fillId="0" borderId="0" xfId="0" applyFont="1" applyAlignment="1">
      <alignment horizontal="center"/>
    </xf>
    <xf numFmtId="0" fontId="2" fillId="0" borderId="0" xfId="0" applyFont="1" applyAlignment="1" quotePrefix="1">
      <alignment horizontal="center"/>
    </xf>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4"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25" xfId="0" applyFont="1" applyBorder="1" applyAlignment="1">
      <alignment horizontal="center"/>
    </xf>
    <xf numFmtId="0" fontId="15" fillId="0" borderId="0" xfId="0" applyFont="1" applyAlignment="1">
      <alignment horizontal="center"/>
    </xf>
    <xf numFmtId="0" fontId="2" fillId="0" borderId="0" xfId="0" applyFont="1" applyAlignment="1" quotePrefix="1">
      <alignment horizontal="center"/>
    </xf>
    <xf numFmtId="0" fontId="13" fillId="0" borderId="0" xfId="0" applyFont="1" applyAlignment="1" quotePrefix="1">
      <alignment horizontal="center"/>
    </xf>
    <xf numFmtId="0" fontId="2" fillId="0" borderId="5" xfId="0" applyFont="1" applyBorder="1" applyAlignment="1" quotePrefix="1">
      <alignment horizontal="center"/>
    </xf>
    <xf numFmtId="0" fontId="2" fillId="0" borderId="5" xfId="0" applyFont="1" applyBorder="1" applyAlignment="1">
      <alignment horizontal="center"/>
    </xf>
    <xf numFmtId="0" fontId="0" fillId="0" borderId="0" xfId="0" applyAlignment="1">
      <alignment horizontal="center"/>
    </xf>
    <xf numFmtId="0" fontId="0" fillId="0" borderId="0" xfId="0" applyAlignment="1" quotePrefix="1">
      <alignment horizontal="center"/>
    </xf>
    <xf numFmtId="0" fontId="1" fillId="0" borderId="5" xfId="0" applyFont="1" applyBorder="1" applyAlignment="1">
      <alignment horizontal="center"/>
    </xf>
    <xf numFmtId="0" fontId="1" fillId="0" borderId="5" xfId="0" applyFont="1" applyFill="1" applyBorder="1" applyAlignment="1">
      <alignment horizontal="center"/>
    </xf>
    <xf numFmtId="3" fontId="1" fillId="0" borderId="0" xfId="0" applyNumberFormat="1" applyFont="1" applyAlignment="1">
      <alignment horizontal="center"/>
    </xf>
    <xf numFmtId="3" fontId="2" fillId="0" borderId="0" xfId="0" applyNumberFormat="1" applyFont="1" applyAlignment="1" quotePrefix="1">
      <alignment horizontal="center"/>
    </xf>
    <xf numFmtId="3" fontId="1" fillId="0" borderId="5" xfId="0" applyNumberFormat="1" applyFont="1" applyBorder="1" applyAlignment="1">
      <alignment horizontal="center"/>
    </xf>
    <xf numFmtId="3" fontId="3" fillId="0" borderId="0" xfId="0" applyNumberFormat="1" applyFont="1" applyAlignment="1">
      <alignment horizontal="center"/>
    </xf>
    <xf numFmtId="0" fontId="1" fillId="0" borderId="0" xfId="0" applyFont="1" applyAlignment="1">
      <alignment horizontal="center"/>
    </xf>
    <xf numFmtId="0" fontId="0" fillId="0" borderId="0" xfId="0"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1"/>
  <sheetViews>
    <sheetView tabSelected="1" workbookViewId="0" topLeftCell="A1">
      <selection activeCell="A1" sqref="A1"/>
    </sheetView>
  </sheetViews>
  <sheetFormatPr defaultColWidth="9.140625" defaultRowHeight="12.75"/>
  <cols>
    <col min="2" max="2" width="30.7109375" style="0" customWidth="1"/>
    <col min="3" max="3" width="4.7109375" style="0" customWidth="1"/>
  </cols>
  <sheetData>
    <row r="1" ht="12.75">
      <c r="A1" t="str">
        <f>+MasterFile!A1</f>
        <v>File:  T:\TABLES\FY2009\03CongReq\09JustificationTables_BaseOmnibus_02.XLS</v>
      </c>
    </row>
    <row r="2" spans="1:9" ht="12.75" customHeight="1">
      <c r="A2" s="174" t="str">
        <f>+MasterFile!A2</f>
        <v>Date:  Revised 02/04/08</v>
      </c>
      <c r="B2" s="174"/>
      <c r="I2" s="134"/>
    </row>
    <row r="4" spans="2:14" ht="20.25">
      <c r="B4" s="419" t="s">
        <v>314</v>
      </c>
      <c r="C4" s="419"/>
      <c r="D4" s="419"/>
      <c r="E4" s="419"/>
      <c r="F4" s="419"/>
      <c r="G4" s="419"/>
      <c r="H4" s="419"/>
      <c r="I4" s="419"/>
      <c r="J4" s="419"/>
      <c r="K4" s="419"/>
      <c r="L4" s="419"/>
      <c r="M4" s="419"/>
      <c r="N4" s="419"/>
    </row>
    <row r="6" spans="2:14" ht="30" customHeight="1">
      <c r="B6" s="420" t="s">
        <v>315</v>
      </c>
      <c r="C6" s="420"/>
      <c r="D6" s="420"/>
      <c r="E6" s="420"/>
      <c r="F6" s="420"/>
      <c r="G6" s="420"/>
      <c r="H6" s="420"/>
      <c r="I6" s="420"/>
      <c r="J6" s="420"/>
      <c r="K6" s="420"/>
      <c r="L6" s="420"/>
      <c r="M6" s="420"/>
      <c r="N6" s="420"/>
    </row>
    <row r="11" spans="2:14" ht="12.75">
      <c r="B11" s="117" t="s">
        <v>173</v>
      </c>
      <c r="D11" s="421" t="s">
        <v>174</v>
      </c>
      <c r="E11" s="421"/>
      <c r="F11" s="421"/>
      <c r="G11" s="421"/>
      <c r="H11" s="421"/>
      <c r="I11" s="421"/>
      <c r="J11" s="421"/>
      <c r="K11" s="421"/>
      <c r="L11" s="421"/>
      <c r="M11" s="421"/>
      <c r="N11" s="421"/>
    </row>
    <row r="12" spans="2:14" ht="12.75">
      <c r="B12" s="117"/>
      <c r="D12" s="117"/>
      <c r="E12" s="117"/>
      <c r="F12" s="117"/>
      <c r="G12" s="117"/>
      <c r="H12" s="117"/>
      <c r="I12" s="117"/>
      <c r="J12" s="117"/>
      <c r="K12" s="117"/>
      <c r="L12" s="117"/>
      <c r="M12" s="117"/>
      <c r="N12" s="117"/>
    </row>
    <row r="13" spans="2:14" ht="12" customHeight="1">
      <c r="B13" s="120" t="s">
        <v>185</v>
      </c>
      <c r="D13" s="422" t="s">
        <v>175</v>
      </c>
      <c r="E13" s="423"/>
      <c r="F13" s="423"/>
      <c r="G13" s="423"/>
      <c r="H13" s="423"/>
      <c r="I13" s="423"/>
      <c r="J13" s="423"/>
      <c r="K13" s="423"/>
      <c r="L13" s="423"/>
      <c r="M13" s="423"/>
      <c r="N13" s="423"/>
    </row>
    <row r="14" ht="12.75">
      <c r="B14" s="119"/>
    </row>
    <row r="15" spans="2:14" ht="51" customHeight="1">
      <c r="B15" s="119" t="s">
        <v>316</v>
      </c>
      <c r="D15" s="420" t="s">
        <v>510</v>
      </c>
      <c r="E15" s="420"/>
      <c r="F15" s="420"/>
      <c r="G15" s="420"/>
      <c r="H15" s="420"/>
      <c r="I15" s="420"/>
      <c r="J15" s="420"/>
      <c r="K15" s="420"/>
      <c r="L15" s="420"/>
      <c r="M15" s="420"/>
      <c r="N15" s="420"/>
    </row>
    <row r="16" spans="2:14" ht="12.75" customHeight="1">
      <c r="B16" s="119"/>
      <c r="D16" s="409"/>
      <c r="E16" s="409"/>
      <c r="F16" s="409"/>
      <c r="G16" s="409"/>
      <c r="H16" s="409"/>
      <c r="I16" s="409"/>
      <c r="J16" s="409"/>
      <c r="K16" s="409"/>
      <c r="L16" s="409"/>
      <c r="M16" s="409"/>
      <c r="N16" s="409"/>
    </row>
    <row r="17" spans="2:14" ht="25.5" customHeight="1">
      <c r="B17" s="120" t="s">
        <v>513</v>
      </c>
      <c r="D17" s="420" t="s">
        <v>512</v>
      </c>
      <c r="E17" s="420"/>
      <c r="F17" s="420"/>
      <c r="G17" s="420"/>
      <c r="H17" s="420"/>
      <c r="I17" s="420"/>
      <c r="J17" s="420"/>
      <c r="K17" s="420"/>
      <c r="L17" s="420"/>
      <c r="M17" s="420"/>
      <c r="N17" s="420"/>
    </row>
    <row r="18" ht="12.75">
      <c r="B18" s="119"/>
    </row>
    <row r="19" spans="2:14" ht="36.75" customHeight="1">
      <c r="B19" s="119" t="s">
        <v>191</v>
      </c>
      <c r="D19" s="420" t="s">
        <v>511</v>
      </c>
      <c r="E19" s="420"/>
      <c r="F19" s="420"/>
      <c r="G19" s="420"/>
      <c r="H19" s="420"/>
      <c r="I19" s="420"/>
      <c r="J19" s="420"/>
      <c r="K19" s="420"/>
      <c r="L19" s="420"/>
      <c r="M19" s="420"/>
      <c r="N19" s="420"/>
    </row>
    <row r="20" ht="12.75">
      <c r="B20" s="119"/>
    </row>
    <row r="21" spans="2:14" ht="69" customHeight="1">
      <c r="B21" s="119" t="s">
        <v>176</v>
      </c>
      <c r="D21" s="420" t="s">
        <v>317</v>
      </c>
      <c r="E21" s="420"/>
      <c r="F21" s="420"/>
      <c r="G21" s="420"/>
      <c r="H21" s="420"/>
      <c r="I21" s="420"/>
      <c r="J21" s="420"/>
      <c r="K21" s="420"/>
      <c r="L21" s="420"/>
      <c r="M21" s="420"/>
      <c r="N21" s="420"/>
    </row>
    <row r="22" ht="12.75">
      <c r="B22" s="119"/>
    </row>
    <row r="23" spans="2:14" ht="41.25" customHeight="1">
      <c r="B23" s="119" t="s">
        <v>177</v>
      </c>
      <c r="D23" s="420" t="s">
        <v>318</v>
      </c>
      <c r="E23" s="420"/>
      <c r="F23" s="420"/>
      <c r="G23" s="420"/>
      <c r="H23" s="420"/>
      <c r="I23" s="420"/>
      <c r="J23" s="420"/>
      <c r="K23" s="420"/>
      <c r="L23" s="420"/>
      <c r="M23" s="420"/>
      <c r="N23" s="420"/>
    </row>
    <row r="24" ht="12.75">
      <c r="B24" s="119"/>
    </row>
    <row r="25" spans="2:14" ht="54.75" customHeight="1">
      <c r="B25" s="119" t="s">
        <v>178</v>
      </c>
      <c r="D25" s="420" t="s">
        <v>514</v>
      </c>
      <c r="E25" s="420"/>
      <c r="F25" s="420"/>
      <c r="G25" s="420"/>
      <c r="H25" s="420"/>
      <c r="I25" s="420"/>
      <c r="J25" s="420"/>
      <c r="K25" s="420"/>
      <c r="L25" s="420"/>
      <c r="M25" s="420"/>
      <c r="N25" s="420"/>
    </row>
    <row r="26" ht="12.75">
      <c r="B26" s="119"/>
    </row>
    <row r="27" spans="2:14" ht="79.5" customHeight="1">
      <c r="B27" s="119" t="s">
        <v>179</v>
      </c>
      <c r="D27" s="420" t="s">
        <v>515</v>
      </c>
      <c r="E27" s="420"/>
      <c r="F27" s="420"/>
      <c r="G27" s="420"/>
      <c r="H27" s="420"/>
      <c r="I27" s="420"/>
      <c r="J27" s="420"/>
      <c r="K27" s="420"/>
      <c r="L27" s="420"/>
      <c r="M27" s="420"/>
      <c r="N27" s="420"/>
    </row>
    <row r="28" ht="12.75">
      <c r="B28" s="119"/>
    </row>
    <row r="29" spans="2:14" ht="30.75" customHeight="1">
      <c r="B29" s="119" t="s">
        <v>180</v>
      </c>
      <c r="D29" s="420" t="s">
        <v>319</v>
      </c>
      <c r="E29" s="420"/>
      <c r="F29" s="420"/>
      <c r="G29" s="420"/>
      <c r="H29" s="420"/>
      <c r="I29" s="420"/>
      <c r="J29" s="420"/>
      <c r="K29" s="420"/>
      <c r="L29" s="420"/>
      <c r="M29" s="420"/>
      <c r="N29" s="420"/>
    </row>
    <row r="30" ht="12.75">
      <c r="B30" s="119"/>
    </row>
    <row r="31" spans="2:14" ht="66" customHeight="1">
      <c r="B31" s="119" t="s">
        <v>181</v>
      </c>
      <c r="D31" s="420" t="s">
        <v>517</v>
      </c>
      <c r="E31" s="420"/>
      <c r="F31" s="420"/>
      <c r="G31" s="420"/>
      <c r="H31" s="420"/>
      <c r="I31" s="420"/>
      <c r="J31" s="420"/>
      <c r="K31" s="420"/>
      <c r="L31" s="420"/>
      <c r="M31" s="420"/>
      <c r="N31" s="420"/>
    </row>
    <row r="32" ht="12.75">
      <c r="B32" s="119"/>
    </row>
    <row r="33" spans="2:14" ht="51" customHeight="1">
      <c r="B33" s="119" t="s">
        <v>516</v>
      </c>
      <c r="D33" s="420" t="s">
        <v>518</v>
      </c>
      <c r="E33" s="420"/>
      <c r="F33" s="420"/>
      <c r="G33" s="420"/>
      <c r="H33" s="420"/>
      <c r="I33" s="420"/>
      <c r="J33" s="420"/>
      <c r="K33" s="420"/>
      <c r="L33" s="420"/>
      <c r="M33" s="420"/>
      <c r="N33" s="420"/>
    </row>
    <row r="34" ht="12.75">
      <c r="B34" s="119"/>
    </row>
    <row r="35" spans="2:14" ht="86.25" customHeight="1">
      <c r="B35" s="119" t="s">
        <v>182</v>
      </c>
      <c r="D35" s="420" t="s">
        <v>519</v>
      </c>
      <c r="E35" s="420"/>
      <c r="F35" s="420"/>
      <c r="G35" s="420"/>
      <c r="H35" s="420"/>
      <c r="I35" s="420"/>
      <c r="J35" s="420"/>
      <c r="K35" s="420"/>
      <c r="L35" s="420"/>
      <c r="M35" s="420"/>
      <c r="N35" s="420"/>
    </row>
    <row r="36" ht="12.75">
      <c r="B36" s="119"/>
    </row>
    <row r="37" spans="2:14" ht="62.25" customHeight="1">
      <c r="B37" s="119" t="s">
        <v>183</v>
      </c>
      <c r="D37" s="420" t="s">
        <v>270</v>
      </c>
      <c r="E37" s="420"/>
      <c r="F37" s="420"/>
      <c r="G37" s="420"/>
      <c r="H37" s="420"/>
      <c r="I37" s="420"/>
      <c r="J37" s="420"/>
      <c r="K37" s="420"/>
      <c r="L37" s="420"/>
      <c r="M37" s="420"/>
      <c r="N37" s="420"/>
    </row>
    <row r="38" ht="12.75">
      <c r="B38" s="119"/>
    </row>
    <row r="39" spans="2:14" ht="38.25" customHeight="1">
      <c r="B39" s="119" t="s">
        <v>227</v>
      </c>
      <c r="D39" s="420" t="s">
        <v>520</v>
      </c>
      <c r="E39" s="420"/>
      <c r="F39" s="420"/>
      <c r="G39" s="420"/>
      <c r="H39" s="420"/>
      <c r="I39" s="420"/>
      <c r="J39" s="420"/>
      <c r="K39" s="420"/>
      <c r="L39" s="420"/>
      <c r="M39" s="420"/>
      <c r="N39" s="420"/>
    </row>
    <row r="40" ht="12.75">
      <c r="B40" s="119"/>
    </row>
    <row r="41" spans="2:14" ht="27" customHeight="1">
      <c r="B41" s="119" t="s">
        <v>184</v>
      </c>
      <c r="D41" s="420" t="s">
        <v>0</v>
      </c>
      <c r="E41" s="420"/>
      <c r="F41" s="420"/>
      <c r="G41" s="420"/>
      <c r="H41" s="420"/>
      <c r="I41" s="420"/>
      <c r="J41" s="420"/>
      <c r="K41" s="420"/>
      <c r="L41" s="420"/>
      <c r="M41" s="420"/>
      <c r="N41" s="420"/>
    </row>
  </sheetData>
  <mergeCells count="18">
    <mergeCell ref="D41:N41"/>
    <mergeCell ref="D31:N31"/>
    <mergeCell ref="D33:N33"/>
    <mergeCell ref="D35:N35"/>
    <mergeCell ref="D37:N37"/>
    <mergeCell ref="D39:N39"/>
    <mergeCell ref="D25:N25"/>
    <mergeCell ref="D27:N27"/>
    <mergeCell ref="D29:N29"/>
    <mergeCell ref="D15:N15"/>
    <mergeCell ref="D19:N19"/>
    <mergeCell ref="D21:N21"/>
    <mergeCell ref="D23:N23"/>
    <mergeCell ref="D17:N17"/>
    <mergeCell ref="B4:N4"/>
    <mergeCell ref="B6:N6"/>
    <mergeCell ref="D11:N11"/>
    <mergeCell ref="D13:N13"/>
  </mergeCells>
  <printOptions/>
  <pageMargins left="0.25" right="0.25" top="0.5" bottom="0.5" header="0.5" footer="0.5"/>
  <pageSetup horizontalDpi="600" verticalDpi="600" orientation="landscape" scale="90" r:id="rId1"/>
</worksheet>
</file>

<file path=xl/worksheets/sheet10.xml><?xml version="1.0" encoding="utf-8"?>
<worksheet xmlns="http://schemas.openxmlformats.org/spreadsheetml/2006/main" xmlns:r="http://schemas.openxmlformats.org/officeDocument/2006/relationships">
  <dimension ref="A1:AV25"/>
  <sheetViews>
    <sheetView workbookViewId="0" topLeftCell="A1">
      <selection activeCell="AV25" sqref="AI1:AV25"/>
    </sheetView>
  </sheetViews>
  <sheetFormatPr defaultColWidth="9.140625" defaultRowHeight="12.75"/>
  <cols>
    <col min="1" max="2" width="3.7109375" style="0" customWidth="1"/>
    <col min="3" max="3" width="1.7109375" style="0" customWidth="1"/>
    <col min="4" max="4" width="52.7109375" style="0" customWidth="1"/>
    <col min="5" max="5" width="3.7109375" style="0" customWidth="1"/>
    <col min="6" max="6" width="11.7109375" style="0" customWidth="1"/>
    <col min="7" max="7" width="3.7109375" style="0" customWidth="1"/>
    <col min="8" max="8" width="11.7109375" style="0" customWidth="1"/>
    <col min="9" max="9" width="3.7109375" style="0" customWidth="1"/>
    <col min="10" max="10" width="11.7109375" style="0" customWidth="1"/>
    <col min="11" max="11" width="3.7109375" style="0" customWidth="1"/>
    <col min="12" max="12" width="11.7109375" style="0" customWidth="1"/>
    <col min="13" max="13" width="3.7109375" style="0" customWidth="1"/>
    <col min="14" max="14" width="11.7109375" style="0" customWidth="1"/>
    <col min="15" max="15" width="5.7109375" style="0" customWidth="1"/>
    <col min="16" max="16" width="12.7109375" style="0" customWidth="1"/>
    <col min="17" max="17" width="5.7109375" style="0" customWidth="1"/>
    <col min="18" max="19" width="3.7109375" style="0" customWidth="1"/>
    <col min="20" max="20" width="1.7109375" style="0" customWidth="1"/>
    <col min="21" max="21" width="52.7109375" style="0" customWidth="1"/>
    <col min="22" max="22" width="3.7109375" style="0" customWidth="1"/>
    <col min="23" max="23" width="11.7109375" style="0" customWidth="1"/>
    <col min="24" max="24" width="3.7109375" style="0" customWidth="1"/>
    <col min="25" max="25" width="11.7109375" style="0" customWidth="1"/>
    <col min="26" max="26" width="3.7109375" style="0" customWidth="1"/>
    <col min="27" max="27" width="11.7109375" style="0" customWidth="1"/>
    <col min="28" max="28" width="3.7109375" style="0" customWidth="1"/>
    <col min="29" max="29" width="11.7109375" style="0" customWidth="1"/>
    <col min="30" max="30" width="3.7109375" style="0" customWidth="1"/>
    <col min="31" max="31" width="11.7109375" style="0" customWidth="1"/>
    <col min="32" max="32" width="5.7109375" style="0" customWidth="1"/>
    <col min="33" max="33" width="12.7109375" style="0" customWidth="1"/>
    <col min="34" max="34" width="5.7109375" style="0" customWidth="1"/>
    <col min="35" max="36" width="3.7109375" style="0" customWidth="1"/>
    <col min="37" max="37" width="1.7109375" style="0" customWidth="1"/>
    <col min="38" max="38" width="52.7109375" style="0" customWidth="1"/>
    <col min="39" max="39" width="3.7109375" style="0" customWidth="1"/>
    <col min="40" max="40" width="11.7109375" style="0" customWidth="1"/>
    <col min="41" max="41" width="3.7109375" style="0" customWidth="1"/>
    <col min="42" max="42" width="11.7109375" style="0" customWidth="1"/>
    <col min="43" max="43" width="3.7109375" style="0" customWidth="1"/>
    <col min="44" max="44" width="11.7109375" style="0" customWidth="1"/>
    <col min="45" max="45" width="3.7109375" style="0" customWidth="1"/>
    <col min="46" max="46" width="11.7109375" style="0" customWidth="1"/>
    <col min="47" max="47" width="3.7109375" style="0" customWidth="1"/>
    <col min="48" max="48" width="11.7109375" style="0" customWidth="1"/>
  </cols>
  <sheetData>
    <row r="1" ht="12.75">
      <c r="A1" t="str">
        <f>+MasterFile!A1</f>
        <v>File:  T:\TABLES\FY2009\03CongReq\09JustificationTables_BaseOmnibus_02.XLS</v>
      </c>
    </row>
    <row r="2" ht="12.75">
      <c r="A2" t="str">
        <f>+MasterFile!A2</f>
        <v>Date:  Revised 02/04/08</v>
      </c>
    </row>
    <row r="4" spans="16:33" ht="12.75">
      <c r="P4" s="111"/>
      <c r="AG4" s="111"/>
    </row>
    <row r="5" spans="1:35" ht="12.75">
      <c r="A5" s="69" t="s">
        <v>245</v>
      </c>
      <c r="P5" s="111"/>
      <c r="R5" s="69" t="s">
        <v>244</v>
      </c>
      <c r="AG5" s="111"/>
      <c r="AI5" t="s">
        <v>242</v>
      </c>
    </row>
    <row r="6" spans="1:35" ht="12.75">
      <c r="A6" s="69" t="s">
        <v>311</v>
      </c>
      <c r="P6" s="111"/>
      <c r="R6" s="69" t="s">
        <v>312</v>
      </c>
      <c r="AG6" s="111"/>
      <c r="AI6" t="s">
        <v>243</v>
      </c>
    </row>
    <row r="7" spans="1:33" ht="12.75">
      <c r="A7" s="69"/>
      <c r="P7" s="111"/>
      <c r="R7" s="69"/>
      <c r="AG7" s="111"/>
    </row>
    <row r="8" spans="1:33" ht="12.75">
      <c r="A8" s="69"/>
      <c r="P8" s="111"/>
      <c r="R8" s="69"/>
      <c r="AG8" s="111"/>
    </row>
    <row r="9" spans="16:33" ht="12.75">
      <c r="P9" s="111"/>
      <c r="AG9" s="111"/>
    </row>
    <row r="10" spans="1:48" ht="12.75">
      <c r="A10" s="417" t="s">
        <v>424</v>
      </c>
      <c r="B10" s="417"/>
      <c r="C10" s="417"/>
      <c r="D10" s="417"/>
      <c r="E10" s="417"/>
      <c r="F10" s="417"/>
      <c r="G10" s="417"/>
      <c r="H10" s="417"/>
      <c r="I10" s="417"/>
      <c r="J10" s="417"/>
      <c r="K10" s="417"/>
      <c r="L10" s="417"/>
      <c r="M10" s="417"/>
      <c r="N10" s="417"/>
      <c r="P10" s="111"/>
      <c r="R10" s="417" t="s">
        <v>424</v>
      </c>
      <c r="S10" s="417"/>
      <c r="T10" s="417"/>
      <c r="U10" s="417"/>
      <c r="V10" s="417"/>
      <c r="W10" s="417"/>
      <c r="X10" s="417"/>
      <c r="Y10" s="417"/>
      <c r="Z10" s="417"/>
      <c r="AA10" s="417"/>
      <c r="AB10" s="417"/>
      <c r="AC10" s="417"/>
      <c r="AD10" s="417"/>
      <c r="AE10" s="417"/>
      <c r="AG10" s="111"/>
      <c r="AI10" s="417" t="s">
        <v>424</v>
      </c>
      <c r="AJ10" s="417"/>
      <c r="AK10" s="417"/>
      <c r="AL10" s="417"/>
      <c r="AM10" s="417"/>
      <c r="AN10" s="417"/>
      <c r="AO10" s="417"/>
      <c r="AP10" s="417"/>
      <c r="AQ10" s="417"/>
      <c r="AR10" s="417"/>
      <c r="AS10" s="417"/>
      <c r="AT10" s="417"/>
      <c r="AU10" s="417"/>
      <c r="AV10" s="417"/>
    </row>
    <row r="11" spans="1:48" ht="12.75">
      <c r="A11" s="443" t="s">
        <v>57</v>
      </c>
      <c r="B11" s="443"/>
      <c r="C11" s="443"/>
      <c r="D11" s="443"/>
      <c r="E11" s="443"/>
      <c r="F11" s="443"/>
      <c r="G11" s="443"/>
      <c r="H11" s="443"/>
      <c r="I11" s="443"/>
      <c r="J11" s="443"/>
      <c r="K11" s="443"/>
      <c r="L11" s="443"/>
      <c r="M11" s="443"/>
      <c r="N11" s="443"/>
      <c r="P11" s="111"/>
      <c r="R11" s="443" t="s">
        <v>57</v>
      </c>
      <c r="S11" s="443"/>
      <c r="T11" s="443"/>
      <c r="U11" s="443"/>
      <c r="V11" s="443"/>
      <c r="W11" s="443"/>
      <c r="X11" s="443"/>
      <c r="Y11" s="443"/>
      <c r="Z11" s="443"/>
      <c r="AA11" s="443"/>
      <c r="AB11" s="443"/>
      <c r="AC11" s="443"/>
      <c r="AD11" s="443"/>
      <c r="AE11" s="443"/>
      <c r="AG11" s="111"/>
      <c r="AI11" s="443" t="s">
        <v>57</v>
      </c>
      <c r="AJ11" s="443"/>
      <c r="AK11" s="443"/>
      <c r="AL11" s="443"/>
      <c r="AM11" s="443"/>
      <c r="AN11" s="443"/>
      <c r="AO11" s="443"/>
      <c r="AP11" s="443"/>
      <c r="AQ11" s="443"/>
      <c r="AR11" s="443"/>
      <c r="AS11" s="443"/>
      <c r="AT11" s="443"/>
      <c r="AU11" s="443"/>
      <c r="AV11" s="443"/>
    </row>
    <row r="12" spans="16:33" ht="12.75">
      <c r="P12" s="111"/>
      <c r="AG12" s="111"/>
    </row>
    <row r="13" spans="9:48" ht="12.75">
      <c r="I13" s="28"/>
      <c r="K13" s="28"/>
      <c r="L13" s="28" t="s">
        <v>190</v>
      </c>
      <c r="M13" s="28"/>
      <c r="N13" s="28" t="s">
        <v>55</v>
      </c>
      <c r="P13" s="111"/>
      <c r="Z13" s="28"/>
      <c r="AB13" s="28"/>
      <c r="AC13" s="28" t="s">
        <v>190</v>
      </c>
      <c r="AD13" s="28"/>
      <c r="AE13" s="28" t="s">
        <v>55</v>
      </c>
      <c r="AG13" s="111"/>
      <c r="AQ13" s="28"/>
      <c r="AS13" s="28"/>
      <c r="AT13" s="28" t="s">
        <v>190</v>
      </c>
      <c r="AU13" s="28"/>
      <c r="AV13" s="28" t="s">
        <v>55</v>
      </c>
    </row>
    <row r="14" spans="6:48" ht="12.75">
      <c r="F14" s="28" t="s">
        <v>118</v>
      </c>
      <c r="G14" s="28"/>
      <c r="H14" s="28" t="s">
        <v>121</v>
      </c>
      <c r="I14" s="28"/>
      <c r="J14" s="28" t="s">
        <v>144</v>
      </c>
      <c r="K14" s="28"/>
      <c r="L14" s="28" t="s">
        <v>156</v>
      </c>
      <c r="M14" s="28"/>
      <c r="N14" s="28" t="s">
        <v>123</v>
      </c>
      <c r="P14" s="111"/>
      <c r="W14" s="28" t="s">
        <v>118</v>
      </c>
      <c r="X14" s="28"/>
      <c r="Y14" s="28" t="s">
        <v>121</v>
      </c>
      <c r="Z14" s="28"/>
      <c r="AA14" s="28" t="s">
        <v>144</v>
      </c>
      <c r="AB14" s="28"/>
      <c r="AC14" s="28" t="s">
        <v>156</v>
      </c>
      <c r="AD14" s="28"/>
      <c r="AE14" s="28" t="s">
        <v>123</v>
      </c>
      <c r="AG14" s="111"/>
      <c r="AN14" s="28" t="s">
        <v>118</v>
      </c>
      <c r="AO14" s="28"/>
      <c r="AP14" s="28" t="s">
        <v>121</v>
      </c>
      <c r="AQ14" s="28"/>
      <c r="AR14" s="28" t="s">
        <v>144</v>
      </c>
      <c r="AS14" s="28"/>
      <c r="AT14" s="28" t="s">
        <v>156</v>
      </c>
      <c r="AU14" s="28"/>
      <c r="AV14" s="28" t="s">
        <v>123</v>
      </c>
    </row>
    <row r="15" spans="6:48" ht="12.75">
      <c r="F15" s="29" t="s">
        <v>60</v>
      </c>
      <c r="G15" s="29"/>
      <c r="H15" s="29" t="s">
        <v>60</v>
      </c>
      <c r="I15" s="29"/>
      <c r="J15" s="29" t="s">
        <v>117</v>
      </c>
      <c r="K15" s="29"/>
      <c r="L15" s="29" t="s">
        <v>45</v>
      </c>
      <c r="M15" s="29"/>
      <c r="N15" s="29">
        <v>2008</v>
      </c>
      <c r="P15" s="111"/>
      <c r="W15" s="29" t="s">
        <v>60</v>
      </c>
      <c r="X15" s="29"/>
      <c r="Y15" s="29" t="s">
        <v>60</v>
      </c>
      <c r="Z15" s="29"/>
      <c r="AA15" s="29" t="s">
        <v>117</v>
      </c>
      <c r="AB15" s="29"/>
      <c r="AC15" s="29" t="s">
        <v>45</v>
      </c>
      <c r="AD15" s="29"/>
      <c r="AE15" s="29">
        <v>2008</v>
      </c>
      <c r="AG15" s="111"/>
      <c r="AN15" s="29" t="s">
        <v>60</v>
      </c>
      <c r="AO15" s="29"/>
      <c r="AP15" s="29" t="s">
        <v>60</v>
      </c>
      <c r="AQ15" s="29"/>
      <c r="AR15" s="29" t="s">
        <v>117</v>
      </c>
      <c r="AS15" s="29"/>
      <c r="AT15" s="29" t="s">
        <v>45</v>
      </c>
      <c r="AU15" s="29"/>
      <c r="AV15" s="29">
        <v>2008</v>
      </c>
    </row>
    <row r="16" spans="16:33" ht="12.75">
      <c r="P16" s="111"/>
      <c r="AG16" s="111"/>
    </row>
    <row r="17" spans="1:48" ht="12.75">
      <c r="A17" s="32" t="s">
        <v>70</v>
      </c>
      <c r="F17" s="14">
        <f>+GoalFundingDetail!C84</f>
        <v>765113</v>
      </c>
      <c r="H17" s="14">
        <f>+GoalFundingDetail!C211</f>
        <v>787495</v>
      </c>
      <c r="J17" s="14">
        <f>+GoalFundingDetail!C308</f>
        <v>801099</v>
      </c>
      <c r="L17" s="14">
        <f>+GoalFundingDetail!C842</f>
        <v>792933</v>
      </c>
      <c r="N17" s="14">
        <f>+L17-J17</f>
        <v>-8166</v>
      </c>
      <c r="P17" s="111"/>
      <c r="R17" s="32" t="s">
        <v>70</v>
      </c>
      <c r="W17" s="14">
        <f>SUM(GoalFundingDetail!C93,GoalFundingDetail!C113,GoalFundingDetail!C118)</f>
        <v>11002</v>
      </c>
      <c r="Y17" s="14">
        <f>+GoalFundingDetail!C216</f>
        <v>0</v>
      </c>
      <c r="AA17" s="14">
        <v>0</v>
      </c>
      <c r="AC17" s="14">
        <v>0</v>
      </c>
      <c r="AE17" s="14">
        <f>+AC17-AA17</f>
        <v>0</v>
      </c>
      <c r="AG17" s="111"/>
      <c r="AI17" s="32" t="s">
        <v>70</v>
      </c>
      <c r="AN17" s="14">
        <f>+GoalFundingDetail!C121</f>
        <v>776115</v>
      </c>
      <c r="AP17" s="14">
        <f>+GoalFundingDetail!C220</f>
        <v>787495</v>
      </c>
      <c r="AR17" s="14">
        <f>+GoalFundingDetail!C308</f>
        <v>801099</v>
      </c>
      <c r="AT17" s="14">
        <f>+GoalFundingDetail!C842</f>
        <v>792933</v>
      </c>
      <c r="AV17" s="14">
        <f>+AT17-AR17</f>
        <v>-8166</v>
      </c>
    </row>
    <row r="18" spans="1:48" ht="12.75">
      <c r="A18" s="32" t="s">
        <v>72</v>
      </c>
      <c r="F18" s="14">
        <f>+GoalFundingDetail!D84</f>
        <v>97278</v>
      </c>
      <c r="G18" s="14"/>
      <c r="H18" s="14">
        <f>+GoalFundingDetail!D211</f>
        <v>97044</v>
      </c>
      <c r="I18" s="14"/>
      <c r="J18" s="14">
        <f>+GoalFundingDetail!D308</f>
        <v>97367</v>
      </c>
      <c r="K18" s="14"/>
      <c r="L18" s="14">
        <f>+GoalFundingDetail!D842</f>
        <v>73031</v>
      </c>
      <c r="M18" s="14"/>
      <c r="N18" s="14">
        <f>+L18-J18</f>
        <v>-24336</v>
      </c>
      <c r="P18" s="111"/>
      <c r="R18" s="32" t="s">
        <v>72</v>
      </c>
      <c r="W18" s="14">
        <f>SUM(GoalFundingDetail!D93,GoalFundingDetail!D113,GoalFundingDetail!D118)</f>
        <v>289</v>
      </c>
      <c r="X18" s="14"/>
      <c r="Y18" s="14">
        <f>+GoalFundingDetail!D216</f>
        <v>0</v>
      </c>
      <c r="Z18" s="14"/>
      <c r="AA18" s="14">
        <v>0</v>
      </c>
      <c r="AB18" s="14"/>
      <c r="AC18" s="14">
        <v>0</v>
      </c>
      <c r="AD18" s="14"/>
      <c r="AE18" s="14">
        <f>+AC18-AA18</f>
        <v>0</v>
      </c>
      <c r="AG18" s="111"/>
      <c r="AI18" s="32" t="s">
        <v>72</v>
      </c>
      <c r="AN18" s="14">
        <f>+GoalFundingDetail!D121</f>
        <v>97567</v>
      </c>
      <c r="AO18" s="14"/>
      <c r="AP18" s="14">
        <f>+GoalFundingDetail!D220</f>
        <v>97044</v>
      </c>
      <c r="AQ18" s="14"/>
      <c r="AR18" s="14">
        <f>+GoalFundingDetail!D308</f>
        <v>97367</v>
      </c>
      <c r="AS18" s="14"/>
      <c r="AT18" s="14">
        <f>+GoalFundingDetail!D842</f>
        <v>73031</v>
      </c>
      <c r="AU18" s="14"/>
      <c r="AV18" s="14">
        <f>+AT18-AR18</f>
        <v>-24336</v>
      </c>
    </row>
    <row r="19" spans="1:48" ht="13.5" thickBot="1">
      <c r="A19" s="32" t="s">
        <v>74</v>
      </c>
      <c r="F19" s="14">
        <f>+GoalFundingDetail!E84</f>
        <v>102954</v>
      </c>
      <c r="G19" s="14"/>
      <c r="H19" s="14">
        <f>+GoalFundingDetail!E211</f>
        <v>103511</v>
      </c>
      <c r="I19" s="14"/>
      <c r="J19" s="14">
        <f>+GoalFundingDetail!E308</f>
        <v>108014</v>
      </c>
      <c r="K19" s="14"/>
      <c r="L19" s="14">
        <f>+GoalFundingDetail!E842</f>
        <v>102552</v>
      </c>
      <c r="M19" s="14"/>
      <c r="N19" s="14">
        <f>+L19-J19</f>
        <v>-5462</v>
      </c>
      <c r="P19" s="111"/>
      <c r="R19" s="32" t="s">
        <v>74</v>
      </c>
      <c r="W19" s="14">
        <f>SUM(GoalFundingDetail!E93,GoalFundingDetail!E113,GoalFundingDetail!E118)</f>
        <v>209</v>
      </c>
      <c r="X19" s="14"/>
      <c r="Y19" s="14">
        <f>+GoalFundingDetail!E216</f>
        <v>6159</v>
      </c>
      <c r="Z19" s="14"/>
      <c r="AA19" s="14">
        <v>0</v>
      </c>
      <c r="AB19" s="14"/>
      <c r="AC19" s="14">
        <v>0</v>
      </c>
      <c r="AD19" s="14"/>
      <c r="AE19" s="14">
        <f>+AC19-AA19</f>
        <v>0</v>
      </c>
      <c r="AG19" s="111"/>
      <c r="AI19" s="32" t="s">
        <v>74</v>
      </c>
      <c r="AN19" s="14">
        <f>+GoalFundingDetail!E121</f>
        <v>103163</v>
      </c>
      <c r="AO19" s="14"/>
      <c r="AP19" s="14">
        <f>+GoalFundingDetail!E220</f>
        <v>109670</v>
      </c>
      <c r="AQ19" s="14"/>
      <c r="AR19" s="14">
        <f>+GoalFundingDetail!E308</f>
        <v>108014</v>
      </c>
      <c r="AS19" s="14"/>
      <c r="AT19" s="14">
        <f>+GoalFundingDetail!E842</f>
        <v>102552</v>
      </c>
      <c r="AU19" s="14"/>
      <c r="AV19" s="14">
        <f>+AT19-AR19</f>
        <v>-5462</v>
      </c>
    </row>
    <row r="20" spans="6:48" ht="12.75">
      <c r="F20" s="71"/>
      <c r="G20" s="71"/>
      <c r="H20" s="71"/>
      <c r="I20" s="71"/>
      <c r="J20" s="71"/>
      <c r="K20" s="71"/>
      <c r="L20" s="71"/>
      <c r="M20" s="71"/>
      <c r="N20" s="71"/>
      <c r="P20" s="111"/>
      <c r="W20" s="71"/>
      <c r="X20" s="71"/>
      <c r="Y20" s="71"/>
      <c r="Z20" s="71"/>
      <c r="AA20" s="71"/>
      <c r="AB20" s="71"/>
      <c r="AC20" s="71"/>
      <c r="AD20" s="71"/>
      <c r="AE20" s="71"/>
      <c r="AG20" s="111"/>
      <c r="AN20" s="71"/>
      <c r="AO20" s="71"/>
      <c r="AP20" s="71"/>
      <c r="AQ20" s="71"/>
      <c r="AR20" s="71"/>
      <c r="AS20" s="71"/>
      <c r="AT20" s="71"/>
      <c r="AU20" s="71"/>
      <c r="AV20" s="71"/>
    </row>
    <row r="21" spans="4:48" ht="12.75">
      <c r="D21" s="32" t="s">
        <v>76</v>
      </c>
      <c r="F21" s="34">
        <f>SUM(F17:F19)</f>
        <v>965345</v>
      </c>
      <c r="G21" s="34"/>
      <c r="H21" s="34">
        <f>SUM(H17:H19)</f>
        <v>988050</v>
      </c>
      <c r="I21" s="34"/>
      <c r="J21" s="34">
        <f>SUM(J17:J19)</f>
        <v>1006480</v>
      </c>
      <c r="K21" s="34"/>
      <c r="L21" s="34">
        <f>SUM(L17:L19)</f>
        <v>968516</v>
      </c>
      <c r="M21" s="34"/>
      <c r="N21" s="34">
        <f>SUM(N17:N19)</f>
        <v>-37964</v>
      </c>
      <c r="P21" s="111"/>
      <c r="U21" s="32" t="s">
        <v>76</v>
      </c>
      <c r="W21" s="34">
        <f>SUM(W17:W19)</f>
        <v>11500</v>
      </c>
      <c r="X21" s="34"/>
      <c r="Y21" s="34">
        <f>SUM(Y17:Y19)</f>
        <v>6159</v>
      </c>
      <c r="Z21" s="34"/>
      <c r="AA21" s="34">
        <f>SUM(AA17:AA19)</f>
        <v>0</v>
      </c>
      <c r="AB21" s="34"/>
      <c r="AC21" s="34">
        <f>SUM(AC17:AC19)</f>
        <v>0</v>
      </c>
      <c r="AD21" s="34"/>
      <c r="AE21" s="34">
        <f>SUM(AE17:AE19)</f>
        <v>0</v>
      </c>
      <c r="AG21" s="111"/>
      <c r="AL21" s="32" t="s">
        <v>76</v>
      </c>
      <c r="AN21" s="34">
        <f>SUM(AN17:AN19)</f>
        <v>976845</v>
      </c>
      <c r="AO21" s="34"/>
      <c r="AP21" s="34">
        <f>SUM(AP17:AP19)</f>
        <v>994209</v>
      </c>
      <c r="AQ21" s="34"/>
      <c r="AR21" s="34">
        <f>SUM(AR17:AR19)</f>
        <v>1006480</v>
      </c>
      <c r="AS21" s="34"/>
      <c r="AT21" s="34">
        <f>SUM(AT17:AT19)</f>
        <v>968516</v>
      </c>
      <c r="AU21" s="34"/>
      <c r="AV21" s="34">
        <f>SUM(AV17:AV19)</f>
        <v>-37964</v>
      </c>
    </row>
    <row r="22" spans="8:48" ht="12.75">
      <c r="H22" s="14"/>
      <c r="I22" s="14"/>
      <c r="J22" s="14"/>
      <c r="K22" s="14"/>
      <c r="L22" s="14"/>
      <c r="M22" s="14"/>
      <c r="N22" s="14"/>
      <c r="P22" s="111"/>
      <c r="Y22" s="14"/>
      <c r="Z22" s="14"/>
      <c r="AA22" s="14"/>
      <c r="AB22" s="14"/>
      <c r="AC22" s="14"/>
      <c r="AD22" s="14"/>
      <c r="AE22" s="14"/>
      <c r="AG22" s="111"/>
      <c r="AP22" s="14"/>
      <c r="AQ22" s="14"/>
      <c r="AR22" s="14"/>
      <c r="AS22" s="14"/>
      <c r="AT22" s="14"/>
      <c r="AU22" s="14"/>
      <c r="AV22" s="14"/>
    </row>
    <row r="23" spans="8:48" ht="12.75">
      <c r="H23" s="14"/>
      <c r="I23" s="14"/>
      <c r="J23" s="14"/>
      <c r="K23" s="14"/>
      <c r="L23" s="14"/>
      <c r="M23" s="14"/>
      <c r="N23" s="14"/>
      <c r="P23" s="111"/>
      <c r="Y23" s="14"/>
      <c r="Z23" s="14"/>
      <c r="AA23" s="14"/>
      <c r="AB23" s="14"/>
      <c r="AC23" s="14"/>
      <c r="AD23" s="14"/>
      <c r="AE23" s="14"/>
      <c r="AG23" s="111"/>
      <c r="AP23" s="14"/>
      <c r="AQ23" s="14"/>
      <c r="AR23" s="14"/>
      <c r="AS23" s="14"/>
      <c r="AT23" s="14"/>
      <c r="AU23" s="14"/>
      <c r="AV23" s="14"/>
    </row>
    <row r="24" spans="16:33" ht="12.75">
      <c r="P24" s="111"/>
      <c r="AG24" s="111"/>
    </row>
    <row r="25" spans="16:40" ht="12.75">
      <c r="P25" s="111"/>
      <c r="AG25" s="111"/>
      <c r="AN25" s="14"/>
    </row>
  </sheetData>
  <mergeCells count="6">
    <mergeCell ref="AI10:AV10"/>
    <mergeCell ref="AI11:AV11"/>
    <mergeCell ref="A10:N10"/>
    <mergeCell ref="A11:N11"/>
    <mergeCell ref="R10:AE10"/>
    <mergeCell ref="R11:AE11"/>
  </mergeCells>
  <printOptions/>
  <pageMargins left="0.25" right="0.25" top="1" bottom="1" header="0.5" footer="0.5"/>
  <pageSetup horizontalDpi="600" verticalDpi="600" orientation="landscape" scale="84" r:id="rId1"/>
</worksheet>
</file>

<file path=xl/worksheets/sheet11.xml><?xml version="1.0" encoding="utf-8"?>
<worksheet xmlns="http://schemas.openxmlformats.org/spreadsheetml/2006/main" xmlns:r="http://schemas.openxmlformats.org/officeDocument/2006/relationships">
  <dimension ref="A1:AK1119"/>
  <sheetViews>
    <sheetView workbookViewId="0" topLeftCell="A5">
      <pane xSplit="4" ySplit="9" topLeftCell="E14" activePane="bottomRight" state="frozen"/>
      <selection pane="topLeft" activeCell="A5" sqref="A5"/>
      <selection pane="topRight" activeCell="E5" sqref="E5"/>
      <selection pane="bottomLeft" activeCell="A14" sqref="A14"/>
      <selection pane="bottomRight" activeCell="E14" sqref="E14"/>
    </sheetView>
  </sheetViews>
  <sheetFormatPr defaultColWidth="9.140625" defaultRowHeight="12.75"/>
  <cols>
    <col min="1" max="2" width="3.7109375" style="0" customWidth="1"/>
    <col min="3" max="3" width="1.7109375" style="0" customWidth="1"/>
    <col min="4" max="4" width="54.7109375" style="0" customWidth="1"/>
    <col min="5" max="5" width="3.7109375" style="0" customWidth="1"/>
    <col min="6" max="6" width="11.7109375" style="0" customWidth="1"/>
    <col min="7" max="7" width="3.7109375" style="0" customWidth="1"/>
    <col min="8" max="8" width="11.7109375" style="0" customWidth="1"/>
    <col min="9" max="9" width="3.7109375" style="0" customWidth="1"/>
    <col min="10" max="10" width="11.7109375" style="0" customWidth="1"/>
    <col min="11" max="11" width="6.7109375" style="0" customWidth="1"/>
    <col min="12" max="13" width="9.28125" style="0" bestFit="1" customWidth="1"/>
    <col min="14" max="16" width="10.7109375" style="0" customWidth="1"/>
    <col min="17" max="17" width="9.421875" style="0" bestFit="1" customWidth="1"/>
    <col min="21" max="21" width="20.7109375" style="0" customWidth="1"/>
    <col min="22" max="22" width="2.7109375" style="0" customWidth="1"/>
    <col min="23" max="23" width="11.7109375" style="0" customWidth="1"/>
    <col min="24" max="24" width="2.7109375" style="0" customWidth="1"/>
    <col min="25" max="25" width="9.7109375" style="0" customWidth="1"/>
    <col min="26" max="26" width="2.7109375" style="0" customWidth="1"/>
    <col min="27" max="27" width="9.7109375" style="0" customWidth="1"/>
    <col min="28" max="28" width="2.7109375" style="0" customWidth="1"/>
    <col min="29" max="29" width="9.7109375" style="0" customWidth="1"/>
    <col min="30" max="30" width="2.7109375" style="0" customWidth="1"/>
    <col min="31" max="31" width="9.7109375" style="0" customWidth="1"/>
    <col min="32" max="32" width="2.7109375" style="0" customWidth="1"/>
    <col min="33" max="33" width="9.7109375" style="0" customWidth="1"/>
    <col min="34" max="34" width="2.7109375" style="0" customWidth="1"/>
    <col min="36" max="36" width="2.7109375" style="0" customWidth="1"/>
  </cols>
  <sheetData>
    <row r="1" spans="1:21" ht="12.75">
      <c r="A1" s="8" t="str">
        <f>+MasterFile!A1</f>
        <v>File:  T:\TABLES\FY2009\03CongReq\09JustificationTables_BaseOmnibus_02.XLS</v>
      </c>
      <c r="B1" s="8"/>
      <c r="C1" s="8"/>
      <c r="D1" s="8"/>
      <c r="E1" s="8"/>
      <c r="F1" s="8"/>
      <c r="G1" s="8"/>
      <c r="H1" s="8"/>
      <c r="I1" s="8"/>
      <c r="J1" s="8"/>
      <c r="K1" s="8"/>
      <c r="L1" s="8"/>
      <c r="M1" s="8"/>
      <c r="N1" s="8"/>
      <c r="O1" s="8"/>
      <c r="P1" s="8"/>
      <c r="Q1" s="8"/>
      <c r="R1" s="8"/>
      <c r="S1" s="8"/>
      <c r="T1" s="8"/>
      <c r="U1" s="8"/>
    </row>
    <row r="2" spans="1:21" ht="12.75">
      <c r="A2" s="8" t="str">
        <f>+MasterFile!A2</f>
        <v>Date:  Revised 02/04/08</v>
      </c>
      <c r="B2" s="8"/>
      <c r="C2" s="8"/>
      <c r="D2" s="8"/>
      <c r="E2" s="8"/>
      <c r="F2" s="8"/>
      <c r="G2" s="8"/>
      <c r="H2" s="8"/>
      <c r="I2" s="8"/>
      <c r="J2" s="8"/>
      <c r="K2" s="8"/>
      <c r="L2" s="8"/>
      <c r="M2" s="8"/>
      <c r="N2" s="8"/>
      <c r="O2" s="8"/>
      <c r="P2" s="8"/>
      <c r="Q2" s="8"/>
      <c r="R2" s="8"/>
      <c r="S2" s="8"/>
      <c r="T2" s="8"/>
      <c r="U2" s="8"/>
    </row>
    <row r="3" spans="1:21" ht="12.75">
      <c r="A3" s="8"/>
      <c r="B3" s="8"/>
      <c r="C3" s="8"/>
      <c r="D3" s="8"/>
      <c r="E3" s="8"/>
      <c r="F3" s="8"/>
      <c r="G3" s="8"/>
      <c r="H3" s="8"/>
      <c r="I3" s="8"/>
      <c r="J3" s="8"/>
      <c r="K3" s="8"/>
      <c r="L3" s="8"/>
      <c r="M3" s="8"/>
      <c r="N3" s="8"/>
      <c r="O3" s="8"/>
      <c r="P3" s="8"/>
      <c r="Q3" s="8"/>
      <c r="R3" s="8"/>
      <c r="S3" s="8"/>
      <c r="T3" s="8"/>
      <c r="U3" s="8"/>
    </row>
    <row r="4" spans="1:21" ht="12.75" customHeight="1">
      <c r="A4" s="72"/>
      <c r="B4" s="8"/>
      <c r="C4" s="8"/>
      <c r="D4" s="8"/>
      <c r="E4" s="8"/>
      <c r="F4" s="8"/>
      <c r="G4" s="8"/>
      <c r="H4" s="8"/>
      <c r="I4" s="8"/>
      <c r="J4" s="8"/>
      <c r="K4" s="8"/>
      <c r="L4" s="8"/>
      <c r="M4" s="8"/>
      <c r="N4" s="8"/>
      <c r="O4" s="8"/>
      <c r="P4" s="8"/>
      <c r="Q4" s="8"/>
      <c r="R4" s="8"/>
      <c r="S4" s="8"/>
      <c r="T4" s="8"/>
      <c r="U4" s="8"/>
    </row>
    <row r="5" spans="1:35" ht="12.75">
      <c r="A5" s="446" t="s">
        <v>425</v>
      </c>
      <c r="B5" s="446"/>
      <c r="C5" s="446"/>
      <c r="D5" s="446"/>
      <c r="E5" s="446"/>
      <c r="F5" s="446"/>
      <c r="G5" s="446"/>
      <c r="H5" s="446"/>
      <c r="I5" s="446"/>
      <c r="J5" s="446"/>
      <c r="K5" s="446"/>
      <c r="L5" s="446"/>
      <c r="M5" s="446"/>
      <c r="N5" s="446"/>
      <c r="O5" s="446"/>
      <c r="P5" s="446"/>
      <c r="Q5" s="446"/>
      <c r="R5" s="446"/>
      <c r="S5" s="8"/>
      <c r="T5" s="8"/>
      <c r="U5" s="8"/>
      <c r="V5" s="2"/>
      <c r="W5" s="2"/>
      <c r="X5" s="2"/>
      <c r="Y5" s="2"/>
      <c r="Z5" s="2"/>
      <c r="AA5" s="2"/>
      <c r="AB5" s="2"/>
      <c r="AC5" s="2"/>
      <c r="AD5" s="2"/>
      <c r="AE5" s="2"/>
      <c r="AF5" s="2"/>
      <c r="AG5" s="2"/>
      <c r="AH5" s="2"/>
      <c r="AI5" s="2"/>
    </row>
    <row r="6" spans="1:35" ht="12.75">
      <c r="A6" s="447" t="s">
        <v>57</v>
      </c>
      <c r="B6" s="447"/>
      <c r="C6" s="447"/>
      <c r="D6" s="447"/>
      <c r="E6" s="447"/>
      <c r="F6" s="447"/>
      <c r="G6" s="447"/>
      <c r="H6" s="447"/>
      <c r="I6" s="447"/>
      <c r="J6" s="447"/>
      <c r="K6" s="447"/>
      <c r="L6" s="447"/>
      <c r="M6" s="447"/>
      <c r="N6" s="447"/>
      <c r="O6" s="447"/>
      <c r="P6" s="447"/>
      <c r="Q6" s="447"/>
      <c r="R6" s="447"/>
      <c r="S6" s="8"/>
      <c r="T6" s="8"/>
      <c r="U6" s="8"/>
      <c r="V6" s="2"/>
      <c r="W6" s="2"/>
      <c r="X6" s="2"/>
      <c r="Y6" s="2"/>
      <c r="Z6" s="2"/>
      <c r="AA6" s="2"/>
      <c r="AB6" s="2"/>
      <c r="AC6" s="2"/>
      <c r="AD6" s="2"/>
      <c r="AE6" s="2"/>
      <c r="AF6" s="2"/>
      <c r="AG6" s="2"/>
      <c r="AH6" s="2"/>
      <c r="AI6" s="2"/>
    </row>
    <row r="7" spans="1:35" ht="12.75" customHeight="1">
      <c r="A7" s="8"/>
      <c r="B7" s="8"/>
      <c r="C7" s="8"/>
      <c r="D7" s="8"/>
      <c r="E7" s="8"/>
      <c r="F7" s="8"/>
      <c r="G7" s="8"/>
      <c r="H7" s="8"/>
      <c r="I7" s="8"/>
      <c r="J7" s="8"/>
      <c r="K7" s="8"/>
      <c r="L7" s="8"/>
      <c r="M7" s="8"/>
      <c r="N7" s="8"/>
      <c r="O7" s="8"/>
      <c r="P7" s="8"/>
      <c r="Q7" s="2"/>
      <c r="R7" s="8"/>
      <c r="S7" s="8"/>
      <c r="T7" s="8"/>
      <c r="U7" s="8"/>
      <c r="V7" s="2"/>
      <c r="W7" s="2"/>
      <c r="X7" s="2"/>
      <c r="Y7" s="2"/>
      <c r="Z7" s="2"/>
      <c r="AA7" s="2"/>
      <c r="AB7" s="2"/>
      <c r="AC7" s="2"/>
      <c r="AD7" s="2"/>
      <c r="AE7" s="2"/>
      <c r="AF7" s="2"/>
      <c r="AG7" s="2"/>
      <c r="AH7" s="2"/>
      <c r="AI7" s="2"/>
    </row>
    <row r="8" spans="1:35" ht="12.75">
      <c r="A8" s="8"/>
      <c r="B8" s="8"/>
      <c r="C8" s="8"/>
      <c r="D8" s="8"/>
      <c r="E8" s="8"/>
      <c r="F8" s="8"/>
      <c r="G8" s="8"/>
      <c r="H8" s="8"/>
      <c r="I8" s="8"/>
      <c r="J8" s="8"/>
      <c r="K8" s="8"/>
      <c r="L8" s="8"/>
      <c r="M8" s="8"/>
      <c r="N8" s="8"/>
      <c r="O8" s="8"/>
      <c r="P8" s="8"/>
      <c r="Q8" s="8"/>
      <c r="R8" s="8"/>
      <c r="S8" s="8"/>
      <c r="T8" s="8"/>
      <c r="U8" s="8"/>
      <c r="V8" s="2"/>
      <c r="W8" s="2"/>
      <c r="X8" s="2"/>
      <c r="Y8" s="2"/>
      <c r="Z8" s="2"/>
      <c r="AA8" s="2"/>
      <c r="AB8" s="2"/>
      <c r="AC8" s="2"/>
      <c r="AD8" s="2"/>
      <c r="AE8" s="2"/>
      <c r="AF8" s="2"/>
      <c r="AG8" s="2"/>
      <c r="AH8" s="2"/>
      <c r="AI8" s="2"/>
    </row>
    <row r="9" spans="1:35" ht="12.75">
      <c r="A9" s="8"/>
      <c r="B9" s="8"/>
      <c r="C9" s="8"/>
      <c r="D9" s="8"/>
      <c r="E9" s="8"/>
      <c r="F9" s="8"/>
      <c r="G9" s="8"/>
      <c r="H9" s="8"/>
      <c r="I9" s="8"/>
      <c r="J9" s="8"/>
      <c r="K9" s="8"/>
      <c r="L9" s="8"/>
      <c r="M9" s="8"/>
      <c r="N9" s="8"/>
      <c r="O9" s="8"/>
      <c r="P9" s="8"/>
      <c r="Q9" s="8"/>
      <c r="R9" s="8"/>
      <c r="S9" s="8"/>
      <c r="T9" s="8"/>
      <c r="U9" s="8"/>
      <c r="V9" s="2"/>
      <c r="W9" s="2"/>
      <c r="X9" s="2"/>
      <c r="Y9" s="2"/>
      <c r="Z9" s="2"/>
      <c r="AA9" s="2"/>
      <c r="AB9" s="2"/>
      <c r="AC9" s="2"/>
      <c r="AD9" s="2"/>
      <c r="AE9" s="2"/>
      <c r="AF9" s="2"/>
      <c r="AG9" s="2"/>
      <c r="AH9" s="2"/>
      <c r="AI9" s="2"/>
    </row>
    <row r="10" spans="1:35" ht="13.5" thickBot="1">
      <c r="A10" s="8"/>
      <c r="B10" s="8"/>
      <c r="C10" s="8"/>
      <c r="D10" s="8"/>
      <c r="E10" s="8"/>
      <c r="F10" s="8"/>
      <c r="G10" s="8"/>
      <c r="H10" s="8"/>
      <c r="I10" s="8"/>
      <c r="J10" s="8"/>
      <c r="K10" s="8"/>
      <c r="L10" s="448" t="s">
        <v>127</v>
      </c>
      <c r="M10" s="448"/>
      <c r="N10" s="448"/>
      <c r="O10" s="448"/>
      <c r="P10" s="448"/>
      <c r="Q10" s="448"/>
      <c r="R10" s="448"/>
      <c r="S10" s="8"/>
      <c r="T10" s="8"/>
      <c r="U10" s="8"/>
      <c r="V10" s="2"/>
      <c r="W10" s="2"/>
      <c r="X10" s="2"/>
      <c r="Y10" s="2"/>
      <c r="Z10" s="2"/>
      <c r="AA10" s="2"/>
      <c r="AB10" s="2"/>
      <c r="AC10" s="2"/>
      <c r="AD10" s="2"/>
      <c r="AE10" s="2"/>
      <c r="AF10" s="2"/>
      <c r="AG10" s="2"/>
      <c r="AH10" s="2"/>
      <c r="AI10" s="2"/>
    </row>
    <row r="11" spans="1:37" ht="12.75">
      <c r="A11" s="8"/>
      <c r="B11" s="8"/>
      <c r="C11" s="8"/>
      <c r="D11" s="8"/>
      <c r="E11" s="8"/>
      <c r="F11" s="8"/>
      <c r="G11" s="54"/>
      <c r="H11" s="198" t="s">
        <v>247</v>
      </c>
      <c r="I11" s="54"/>
      <c r="J11" s="54" t="s">
        <v>55</v>
      </c>
      <c r="K11" s="8"/>
      <c r="L11" s="55" t="s">
        <v>147</v>
      </c>
      <c r="M11" s="19"/>
      <c r="N11" s="55" t="s">
        <v>150</v>
      </c>
      <c r="O11" s="55"/>
      <c r="P11" s="55"/>
      <c r="Q11" s="55" t="s">
        <v>155</v>
      </c>
      <c r="R11" s="8"/>
      <c r="S11" s="8"/>
      <c r="T11" s="8"/>
      <c r="U11" s="8"/>
      <c r="V11" s="2"/>
      <c r="W11" s="8"/>
      <c r="X11" s="54"/>
      <c r="Y11" s="54"/>
      <c r="Z11" s="54"/>
      <c r="AA11" s="54"/>
      <c r="AB11" s="54"/>
      <c r="AC11" s="54"/>
      <c r="AD11" s="54"/>
      <c r="AE11" s="54"/>
      <c r="AF11" s="54"/>
      <c r="AG11" s="54" t="s">
        <v>155</v>
      </c>
      <c r="AH11" s="54"/>
      <c r="AI11" s="198" t="s">
        <v>247</v>
      </c>
      <c r="AJ11" s="54"/>
      <c r="AK11" s="54" t="s">
        <v>55</v>
      </c>
    </row>
    <row r="12" spans="1:37" ht="12.75">
      <c r="A12" s="8"/>
      <c r="B12" s="8"/>
      <c r="C12" s="8"/>
      <c r="D12" s="8"/>
      <c r="E12" s="8"/>
      <c r="F12" s="198" t="s">
        <v>246</v>
      </c>
      <c r="G12" s="54"/>
      <c r="H12" s="6" t="s">
        <v>156</v>
      </c>
      <c r="I12" s="54"/>
      <c r="J12" s="54" t="s">
        <v>77</v>
      </c>
      <c r="K12" s="8"/>
      <c r="L12" s="55" t="s">
        <v>51</v>
      </c>
      <c r="M12" s="52" t="s">
        <v>61</v>
      </c>
      <c r="N12" s="55" t="s">
        <v>149</v>
      </c>
      <c r="O12" s="55"/>
      <c r="P12" s="55"/>
      <c r="Q12" s="55" t="s">
        <v>52</v>
      </c>
      <c r="R12" s="8"/>
      <c r="S12" s="8"/>
      <c r="T12" s="8"/>
      <c r="U12" s="8"/>
      <c r="V12" s="2"/>
      <c r="W12" s="198" t="s">
        <v>246</v>
      </c>
      <c r="X12" s="54"/>
      <c r="Y12" s="54" t="s">
        <v>147</v>
      </c>
      <c r="Z12" s="54"/>
      <c r="AA12" s="54" t="s">
        <v>61</v>
      </c>
      <c r="AB12" s="54"/>
      <c r="AC12" s="54" t="s">
        <v>263</v>
      </c>
      <c r="AD12" s="54"/>
      <c r="AE12" s="54" t="s">
        <v>263</v>
      </c>
      <c r="AF12" s="54"/>
      <c r="AG12" s="54" t="s">
        <v>263</v>
      </c>
      <c r="AH12" s="54"/>
      <c r="AI12" s="6" t="s">
        <v>156</v>
      </c>
      <c r="AJ12" s="54"/>
      <c r="AK12" s="54" t="s">
        <v>77</v>
      </c>
    </row>
    <row r="13" spans="1:37" ht="12.75">
      <c r="A13" s="449" t="s">
        <v>212</v>
      </c>
      <c r="B13" s="449"/>
      <c r="C13" s="449"/>
      <c r="D13" s="449"/>
      <c r="E13" s="8"/>
      <c r="F13" s="53" t="s">
        <v>117</v>
      </c>
      <c r="G13" s="53"/>
      <c r="H13" s="53" t="s">
        <v>45</v>
      </c>
      <c r="I13" s="53"/>
      <c r="J13" s="53" t="s">
        <v>117</v>
      </c>
      <c r="K13" s="8"/>
      <c r="L13" s="56" t="s">
        <v>53</v>
      </c>
      <c r="M13" s="56" t="s">
        <v>53</v>
      </c>
      <c r="N13" s="56" t="s">
        <v>17</v>
      </c>
      <c r="O13" s="56" t="s">
        <v>103</v>
      </c>
      <c r="P13" s="56" t="s">
        <v>104</v>
      </c>
      <c r="Q13" s="56" t="s">
        <v>46</v>
      </c>
      <c r="R13" s="57" t="s">
        <v>17</v>
      </c>
      <c r="S13" s="8"/>
      <c r="T13" s="8"/>
      <c r="U13" s="8"/>
      <c r="V13" s="2"/>
      <c r="W13" s="53" t="s">
        <v>335</v>
      </c>
      <c r="X13" s="53"/>
      <c r="Y13" s="53" t="s">
        <v>51</v>
      </c>
      <c r="Z13" s="53"/>
      <c r="AA13" s="53" t="s">
        <v>262</v>
      </c>
      <c r="AB13" s="53"/>
      <c r="AC13" s="53" t="s">
        <v>264</v>
      </c>
      <c r="AD13" s="53"/>
      <c r="AE13" s="53" t="s">
        <v>265</v>
      </c>
      <c r="AF13" s="53"/>
      <c r="AG13" s="53" t="s">
        <v>55</v>
      </c>
      <c r="AH13" s="53"/>
      <c r="AI13" s="53" t="s">
        <v>45</v>
      </c>
      <c r="AJ13" s="53"/>
      <c r="AK13" s="53" t="s">
        <v>230</v>
      </c>
    </row>
    <row r="14" spans="1:35" ht="12.75">
      <c r="A14" s="8"/>
      <c r="B14" s="8"/>
      <c r="C14" s="8"/>
      <c r="D14" s="8"/>
      <c r="E14" s="8"/>
      <c r="F14" s="8"/>
      <c r="G14" s="8"/>
      <c r="H14" s="8"/>
      <c r="I14" s="8"/>
      <c r="J14" s="8"/>
      <c r="K14" s="8"/>
      <c r="L14" s="8"/>
      <c r="M14" s="8"/>
      <c r="N14" s="8"/>
      <c r="O14" s="8"/>
      <c r="P14" s="8"/>
      <c r="Q14" s="8"/>
      <c r="R14" s="8"/>
      <c r="S14" s="8"/>
      <c r="T14" s="8"/>
      <c r="U14" s="8"/>
      <c r="V14" s="2"/>
      <c r="W14" s="2"/>
      <c r="X14" s="2"/>
      <c r="Y14" s="2"/>
      <c r="Z14" s="2"/>
      <c r="AA14" s="2"/>
      <c r="AB14" s="2"/>
      <c r="AC14" s="2"/>
      <c r="AD14" s="2"/>
      <c r="AE14" s="2"/>
      <c r="AF14" s="2"/>
      <c r="AG14" s="2"/>
      <c r="AH14" s="2"/>
      <c r="AI14" s="2"/>
    </row>
    <row r="15" spans="1:37" ht="12.75">
      <c r="A15" s="13" t="s">
        <v>70</v>
      </c>
      <c r="B15" s="8"/>
      <c r="C15" s="8"/>
      <c r="D15" s="8"/>
      <c r="E15" s="8"/>
      <c r="F15" s="8"/>
      <c r="G15" s="8"/>
      <c r="H15" s="8"/>
      <c r="I15" s="8"/>
      <c r="J15" s="8"/>
      <c r="K15" s="8"/>
      <c r="L15" s="8"/>
      <c r="M15" s="8"/>
      <c r="N15" s="8"/>
      <c r="O15" s="8"/>
      <c r="P15" s="8"/>
      <c r="Q15" s="8"/>
      <c r="R15" s="8"/>
      <c r="S15" s="8"/>
      <c r="T15" s="8"/>
      <c r="U15" s="13" t="s">
        <v>70</v>
      </c>
      <c r="V15" s="2"/>
      <c r="W15" s="8">
        <f>+F44</f>
        <v>801099</v>
      </c>
      <c r="X15" s="2"/>
      <c r="Y15" s="8">
        <f>+L44</f>
        <v>11991</v>
      </c>
      <c r="Z15" s="2"/>
      <c r="AA15" s="8">
        <f>+M44</f>
        <v>0</v>
      </c>
      <c r="AB15" s="2"/>
      <c r="AC15" s="8">
        <f>+O44</f>
        <v>34920</v>
      </c>
      <c r="AD15" s="2"/>
      <c r="AE15" s="8">
        <f>+P44</f>
        <v>-55077</v>
      </c>
      <c r="AF15" s="2"/>
      <c r="AG15" s="8">
        <f>+AC15+AE15</f>
        <v>-20157</v>
      </c>
      <c r="AH15" s="2"/>
      <c r="AI15" s="8">
        <f>+W15+Y15+AA15+AG15</f>
        <v>792933</v>
      </c>
      <c r="AK15" s="14">
        <f>+AI15-W15</f>
        <v>-8166</v>
      </c>
    </row>
    <row r="16" spans="1:37" ht="12.75">
      <c r="A16" s="8"/>
      <c r="B16" s="163">
        <v>1.4</v>
      </c>
      <c r="C16" s="8"/>
      <c r="D16" s="8" t="s">
        <v>213</v>
      </c>
      <c r="E16" s="8"/>
      <c r="F16" s="13">
        <f>+GoalFundingDetail!C308</f>
        <v>801099</v>
      </c>
      <c r="G16" s="13"/>
      <c r="H16" s="13">
        <f>+GoalFundingDetail!C842</f>
        <v>792933</v>
      </c>
      <c r="I16" s="13"/>
      <c r="J16" s="13">
        <f>+H16-F16</f>
        <v>-8166</v>
      </c>
      <c r="K16" s="2"/>
      <c r="L16" s="2"/>
      <c r="M16" s="2"/>
      <c r="N16" s="2"/>
      <c r="O16" s="2"/>
      <c r="P16" s="2"/>
      <c r="Q16" s="2"/>
      <c r="R16" s="2"/>
      <c r="S16" s="2"/>
      <c r="T16" s="8"/>
      <c r="U16" s="13" t="s">
        <v>72</v>
      </c>
      <c r="V16" s="2"/>
      <c r="W16" s="8">
        <f>+F60</f>
        <v>97367</v>
      </c>
      <c r="X16" s="2"/>
      <c r="Y16" s="8">
        <f>+L60</f>
        <v>1619</v>
      </c>
      <c r="Z16" s="2"/>
      <c r="AA16" s="8">
        <f>+M60</f>
        <v>0</v>
      </c>
      <c r="AB16" s="2"/>
      <c r="AC16" s="8">
        <f>+O60</f>
        <v>0</v>
      </c>
      <c r="AD16" s="2"/>
      <c r="AE16" s="8">
        <f>+P60</f>
        <v>-25955</v>
      </c>
      <c r="AF16" s="2"/>
      <c r="AG16" s="8">
        <f>+AC16+AE16</f>
        <v>-25955</v>
      </c>
      <c r="AH16" s="2"/>
      <c r="AI16" s="8">
        <f>+W16+Y16+AA16+AG16</f>
        <v>73031</v>
      </c>
      <c r="AK16" s="14">
        <f>+AI16-W16</f>
        <v>-24336</v>
      </c>
    </row>
    <row r="17" spans="1:37" ht="12.75">
      <c r="A17" s="8"/>
      <c r="B17" s="58"/>
      <c r="C17" s="8"/>
      <c r="D17" s="8"/>
      <c r="E17" s="8"/>
      <c r="F17" s="8"/>
      <c r="G17" s="8"/>
      <c r="H17" s="8"/>
      <c r="I17" s="8"/>
      <c r="J17" s="8"/>
      <c r="K17" s="2"/>
      <c r="L17" s="2"/>
      <c r="M17" s="2"/>
      <c r="N17" s="2"/>
      <c r="O17" s="2"/>
      <c r="P17" s="2"/>
      <c r="Q17" s="2"/>
      <c r="R17" s="2"/>
      <c r="S17" s="2"/>
      <c r="T17" s="8"/>
      <c r="U17" s="13" t="s">
        <v>74</v>
      </c>
      <c r="V17" s="2"/>
      <c r="W17" s="8">
        <f>+F79</f>
        <v>108014</v>
      </c>
      <c r="X17" s="2"/>
      <c r="Y17" s="8">
        <f>+L79</f>
        <v>1347</v>
      </c>
      <c r="Z17" s="2"/>
      <c r="AA17" s="8">
        <f>+M79</f>
        <v>0</v>
      </c>
      <c r="AB17" s="2"/>
      <c r="AC17" s="8">
        <f>+O79</f>
        <v>0</v>
      </c>
      <c r="AD17" s="2"/>
      <c r="AE17" s="8">
        <f>+P79</f>
        <v>-6809</v>
      </c>
      <c r="AF17" s="2"/>
      <c r="AG17" s="8">
        <f>+AC17+AE17</f>
        <v>-6809</v>
      </c>
      <c r="AH17" s="2"/>
      <c r="AI17" s="8">
        <f>+W17+Y17+AA17+AG17</f>
        <v>102552</v>
      </c>
      <c r="AK17" s="14">
        <f>+AI17-W17</f>
        <v>-5462</v>
      </c>
    </row>
    <row r="18" spans="1:35" ht="12.75">
      <c r="A18" s="8"/>
      <c r="B18" s="58"/>
      <c r="C18" s="8"/>
      <c r="D18" s="8" t="s">
        <v>151</v>
      </c>
      <c r="E18" s="8"/>
      <c r="F18" s="8">
        <f>+GoalFundingDetail!C232</f>
        <v>61457</v>
      </c>
      <c r="G18" s="8"/>
      <c r="H18" s="8">
        <f>+GoalFundingDetail!C766</f>
        <v>62562</v>
      </c>
      <c r="I18" s="8"/>
      <c r="J18" s="8">
        <f aca="true" t="shared" si="0" ref="J18:J42">+H18-F18</f>
        <v>1105</v>
      </c>
      <c r="K18" s="2"/>
      <c r="L18" s="8">
        <f>+GoalFundingDetail!C321</f>
        <v>245</v>
      </c>
      <c r="M18" s="8">
        <f>+GoalFundingDetail!C410</f>
        <v>0</v>
      </c>
      <c r="N18" s="8">
        <f aca="true" t="shared" si="1" ref="N18:N42">SUM(L18,M18)</f>
        <v>245</v>
      </c>
      <c r="O18" s="8">
        <f>+GoalFundingDetail!C499</f>
        <v>2000</v>
      </c>
      <c r="P18" s="8">
        <f>+GoalFundingDetail!C588</f>
        <v>-1140</v>
      </c>
      <c r="Q18" s="8">
        <f aca="true" t="shared" si="2" ref="Q18:Q42">SUM(O18,P18)</f>
        <v>860</v>
      </c>
      <c r="R18" s="8">
        <f aca="true" t="shared" si="3" ref="R18:R36">+N18+Q18</f>
        <v>1105</v>
      </c>
      <c r="S18" s="2"/>
      <c r="T18" s="8"/>
      <c r="U18" s="8"/>
      <c r="V18" s="2"/>
      <c r="W18" s="2"/>
      <c r="X18" s="2"/>
      <c r="Y18" s="2"/>
      <c r="Z18" s="2"/>
      <c r="AA18" s="2"/>
      <c r="AB18" s="2"/>
      <c r="AC18" s="2"/>
      <c r="AD18" s="2"/>
      <c r="AE18" s="2"/>
      <c r="AF18" s="2"/>
      <c r="AG18" s="2"/>
      <c r="AH18" s="2"/>
      <c r="AI18" s="2"/>
    </row>
    <row r="19" spans="1:37" ht="12.75">
      <c r="A19" s="8"/>
      <c r="B19" s="58"/>
      <c r="C19" s="8"/>
      <c r="D19" s="8" t="s">
        <v>152</v>
      </c>
      <c r="E19" s="8"/>
      <c r="F19" s="8">
        <f>+GoalFundingDetail!C233</f>
        <v>16266</v>
      </c>
      <c r="G19" s="19"/>
      <c r="H19" s="8">
        <f>+GoalFundingDetail!C767</f>
        <v>10556</v>
      </c>
      <c r="I19" s="19"/>
      <c r="J19" s="8">
        <f t="shared" si="0"/>
        <v>-5710</v>
      </c>
      <c r="K19" s="2"/>
      <c r="L19" s="8">
        <f>+GoalFundingDetail!C322</f>
        <v>171</v>
      </c>
      <c r="M19" s="8">
        <f>+GoalFundingDetail!C411</f>
        <v>-2886</v>
      </c>
      <c r="N19" s="8">
        <f t="shared" si="1"/>
        <v>-2715</v>
      </c>
      <c r="O19" s="8">
        <f>+GoalFundingDetail!C500</f>
        <v>0</v>
      </c>
      <c r="P19" s="8">
        <f>+GoalFundingDetail!C589</f>
        <v>-2995</v>
      </c>
      <c r="Q19" s="8">
        <f t="shared" si="2"/>
        <v>-2995</v>
      </c>
      <c r="R19" s="8">
        <f t="shared" si="3"/>
        <v>-5710</v>
      </c>
      <c r="S19" s="2"/>
      <c r="T19" s="8"/>
      <c r="U19" s="199" t="s">
        <v>54</v>
      </c>
      <c r="V19" s="2"/>
      <c r="W19" s="8">
        <f>SUM(W15:W17)</f>
        <v>1006480</v>
      </c>
      <c r="X19" s="2"/>
      <c r="Y19" s="8">
        <f>SUM(Y15:Y17)</f>
        <v>14957</v>
      </c>
      <c r="Z19" s="2"/>
      <c r="AA19" s="8">
        <f>SUM(AA15:AA17)</f>
        <v>0</v>
      </c>
      <c r="AB19" s="2"/>
      <c r="AC19" s="8">
        <f>SUM(AC15:AC17)</f>
        <v>34920</v>
      </c>
      <c r="AD19" s="2"/>
      <c r="AE19" s="8">
        <f>SUM(AE15:AE17)</f>
        <v>-87841</v>
      </c>
      <c r="AF19" s="2"/>
      <c r="AG19" s="8">
        <f>SUM(AG15:AG17)</f>
        <v>-52921</v>
      </c>
      <c r="AH19" s="2"/>
      <c r="AI19" s="8">
        <f>SUM(AI15:AI17)</f>
        <v>968516</v>
      </c>
      <c r="AK19" s="8">
        <f>SUM(AK15:AK17)</f>
        <v>-37964</v>
      </c>
    </row>
    <row r="20" spans="1:35" ht="12.75">
      <c r="A20" s="8"/>
      <c r="B20" s="58"/>
      <c r="C20" s="8"/>
      <c r="D20" s="8" t="s">
        <v>92</v>
      </c>
      <c r="E20" s="8"/>
      <c r="F20" s="19">
        <f>+GoalFundingDetail!C248</f>
        <v>13342</v>
      </c>
      <c r="G20" s="19"/>
      <c r="H20" s="19">
        <f>+GoalFundingDetail!C782</f>
        <v>0</v>
      </c>
      <c r="I20" s="19"/>
      <c r="J20" s="8">
        <f t="shared" si="0"/>
        <v>-13342</v>
      </c>
      <c r="K20" s="2"/>
      <c r="L20" s="8">
        <f>+GoalFundingDetail!C337</f>
        <v>0</v>
      </c>
      <c r="M20" s="8">
        <f>+GoalFundingDetail!C426</f>
        <v>-10336</v>
      </c>
      <c r="N20" s="8">
        <f t="shared" si="1"/>
        <v>-10336</v>
      </c>
      <c r="O20" s="8">
        <f>+GoalFundingDetail!C515</f>
        <v>0</v>
      </c>
      <c r="P20" s="8">
        <f>+GoalFundingDetail!C604</f>
        <v>-3006</v>
      </c>
      <c r="Q20" s="8">
        <f t="shared" si="2"/>
        <v>-3006</v>
      </c>
      <c r="R20" s="8">
        <f t="shared" si="3"/>
        <v>-13342</v>
      </c>
      <c r="S20" s="2"/>
      <c r="T20" s="8"/>
      <c r="U20" s="8"/>
      <c r="V20" s="2"/>
      <c r="W20" s="2"/>
      <c r="X20" s="2"/>
      <c r="Y20" s="2"/>
      <c r="Z20" s="2"/>
      <c r="AA20" s="2"/>
      <c r="AB20" s="2"/>
      <c r="AC20" s="2"/>
      <c r="AD20" s="2"/>
      <c r="AE20" s="2"/>
      <c r="AF20" s="2"/>
      <c r="AG20" s="2"/>
      <c r="AH20" s="2"/>
      <c r="AI20" s="2"/>
    </row>
    <row r="21" spans="1:35" ht="12.75">
      <c r="A21" s="8"/>
      <c r="B21" s="58"/>
      <c r="C21" s="8"/>
      <c r="D21" s="8" t="s">
        <v>93</v>
      </c>
      <c r="E21" s="8"/>
      <c r="F21" s="19">
        <f>+GoalFundingDetail!C249</f>
        <v>26626</v>
      </c>
      <c r="G21" s="19"/>
      <c r="H21" s="19">
        <f>+GoalFundingDetail!C783</f>
        <v>27399</v>
      </c>
      <c r="I21" s="19"/>
      <c r="J21" s="8">
        <f t="shared" si="0"/>
        <v>773</v>
      </c>
      <c r="K21" s="2"/>
      <c r="L21" s="8">
        <f>+GoalFundingDetail!C338</f>
        <v>332</v>
      </c>
      <c r="M21" s="8">
        <f>+GoalFundingDetail!C427</f>
        <v>0</v>
      </c>
      <c r="N21" s="8">
        <f t="shared" si="1"/>
        <v>332</v>
      </c>
      <c r="O21" s="8">
        <f>+GoalFundingDetail!C516</f>
        <v>1500</v>
      </c>
      <c r="P21" s="8">
        <f>+GoalFundingDetail!C605</f>
        <v>-1059</v>
      </c>
      <c r="Q21" s="8">
        <f t="shared" si="2"/>
        <v>441</v>
      </c>
      <c r="R21" s="8">
        <f t="shared" si="3"/>
        <v>773</v>
      </c>
      <c r="S21" s="2"/>
      <c r="T21" s="8"/>
      <c r="U21" s="8"/>
      <c r="V21" s="2"/>
      <c r="W21" s="2"/>
      <c r="X21" s="2"/>
      <c r="Y21" s="2"/>
      <c r="Z21" s="2"/>
      <c r="AA21" s="2"/>
      <c r="AB21" s="2"/>
      <c r="AC21" s="2"/>
      <c r="AD21" s="2"/>
      <c r="AE21" s="2"/>
      <c r="AF21" s="2"/>
      <c r="AG21" s="2"/>
      <c r="AH21" s="2"/>
      <c r="AI21" s="2"/>
    </row>
    <row r="22" spans="1:35" ht="12.75">
      <c r="A22" s="8"/>
      <c r="B22" s="58"/>
      <c r="C22" s="8"/>
      <c r="D22" s="8" t="s">
        <v>94</v>
      </c>
      <c r="E22" s="8"/>
      <c r="F22" s="19">
        <f>+GoalFundingDetail!C250</f>
        <v>40646</v>
      </c>
      <c r="G22" s="19"/>
      <c r="H22" s="19">
        <f>+GoalFundingDetail!C784</f>
        <v>47439</v>
      </c>
      <c r="I22" s="19"/>
      <c r="J22" s="8">
        <f t="shared" si="0"/>
        <v>6793</v>
      </c>
      <c r="K22" s="2"/>
      <c r="L22" s="8">
        <f>+GoalFundingDetail!C339</f>
        <v>495</v>
      </c>
      <c r="M22" s="8">
        <f>+GoalFundingDetail!C428</f>
        <v>0</v>
      </c>
      <c r="N22" s="8">
        <f t="shared" si="1"/>
        <v>495</v>
      </c>
      <c r="O22" s="8">
        <f>+GoalFundingDetail!C517</f>
        <v>6500</v>
      </c>
      <c r="P22" s="8">
        <f>+GoalFundingDetail!C606</f>
        <v>-202</v>
      </c>
      <c r="Q22" s="8">
        <f t="shared" si="2"/>
        <v>6298</v>
      </c>
      <c r="R22" s="8">
        <f t="shared" si="3"/>
        <v>6793</v>
      </c>
      <c r="S22" s="2"/>
      <c r="T22" s="8"/>
      <c r="U22" s="8"/>
      <c r="V22" s="2"/>
      <c r="W22" s="2"/>
      <c r="X22" s="2"/>
      <c r="Y22" s="2"/>
      <c r="Z22" s="2"/>
      <c r="AA22" s="2"/>
      <c r="AB22" s="2"/>
      <c r="AC22" s="2"/>
      <c r="AD22" s="2"/>
      <c r="AE22" s="2"/>
      <c r="AF22" s="2"/>
      <c r="AG22" s="2"/>
      <c r="AH22" s="2"/>
      <c r="AI22" s="2"/>
    </row>
    <row r="23" spans="1:37" ht="12.75">
      <c r="A23" s="8"/>
      <c r="B23" s="58"/>
      <c r="C23" s="8"/>
      <c r="D23" s="8" t="s">
        <v>96</v>
      </c>
      <c r="E23" s="8"/>
      <c r="F23" s="19">
        <f>+GoalFundingDetail!C263</f>
        <v>7853</v>
      </c>
      <c r="G23" s="19"/>
      <c r="H23" s="19">
        <f>+GoalFundingDetail!C797</f>
        <v>10571</v>
      </c>
      <c r="I23" s="19"/>
      <c r="J23" s="8">
        <f t="shared" si="0"/>
        <v>2718</v>
      </c>
      <c r="K23" s="2"/>
      <c r="L23" s="8">
        <f>+GoalFundingDetail!C352</f>
        <v>100</v>
      </c>
      <c r="M23" s="8">
        <f>+GoalFundingDetail!C441</f>
        <v>0</v>
      </c>
      <c r="N23" s="8">
        <f t="shared" si="1"/>
        <v>100</v>
      </c>
      <c r="O23" s="8">
        <f>+GoalFundingDetail!C530</f>
        <v>3000</v>
      </c>
      <c r="P23" s="8">
        <f>+GoalFundingDetail!C619</f>
        <v>-382</v>
      </c>
      <c r="Q23" s="8">
        <f t="shared" si="2"/>
        <v>2618</v>
      </c>
      <c r="R23" s="8">
        <f t="shared" si="3"/>
        <v>2718</v>
      </c>
      <c r="S23" s="2"/>
      <c r="T23" s="8"/>
      <c r="U23" s="13" t="s">
        <v>70</v>
      </c>
      <c r="V23" s="2"/>
      <c r="W23" s="200">
        <f>ROUND(+W15/W19,2)</f>
        <v>0.8</v>
      </c>
      <c r="X23" s="2"/>
      <c r="Y23" s="200">
        <f>ROUND(+Y15/Y19,2)</f>
        <v>0.8</v>
      </c>
      <c r="Z23" s="2"/>
      <c r="AA23" s="2"/>
      <c r="AB23" s="2"/>
      <c r="AC23" s="255">
        <f>ROUND(+AC15/AC19,4)</f>
        <v>1</v>
      </c>
      <c r="AD23" s="2"/>
      <c r="AE23" s="200">
        <f>ROUND(+AE15/AE19,2)</f>
        <v>0.63</v>
      </c>
      <c r="AF23" s="2"/>
      <c r="AG23" s="200">
        <f>ROUND(+AG15/AG19,2)</f>
        <v>0.38</v>
      </c>
      <c r="AH23" s="2"/>
      <c r="AI23" s="200">
        <f>ROUND(+AI15/AI19,2)</f>
        <v>0.82</v>
      </c>
      <c r="AK23" s="200">
        <f>ROUND(+AK15/AK19,2)</f>
        <v>0.22</v>
      </c>
    </row>
    <row r="24" spans="1:37" ht="12.75">
      <c r="A24" s="8"/>
      <c r="B24" s="58"/>
      <c r="C24" s="8"/>
      <c r="D24" s="8" t="s">
        <v>209</v>
      </c>
      <c r="E24" s="8"/>
      <c r="F24" s="19">
        <f>+GoalFundingDetail!C264</f>
        <v>63912</v>
      </c>
      <c r="G24" s="19"/>
      <c r="H24" s="19">
        <f>+GoalFundingDetail!C798</f>
        <v>54113</v>
      </c>
      <c r="I24" s="19"/>
      <c r="J24" s="8">
        <f t="shared" si="0"/>
        <v>-9799</v>
      </c>
      <c r="K24" s="2"/>
      <c r="L24" s="8">
        <f>+GoalFundingDetail!C353</f>
        <v>1144</v>
      </c>
      <c r="M24" s="8">
        <f>+GoalFundingDetail!C442</f>
        <v>0</v>
      </c>
      <c r="N24" s="8">
        <f t="shared" si="1"/>
        <v>1144</v>
      </c>
      <c r="O24" s="8">
        <f>+GoalFundingDetail!C531</f>
        <v>0</v>
      </c>
      <c r="P24" s="8">
        <f>+GoalFundingDetail!C620</f>
        <v>-10943</v>
      </c>
      <c r="Q24" s="8">
        <f t="shared" si="2"/>
        <v>-10943</v>
      </c>
      <c r="R24" s="8">
        <f t="shared" si="3"/>
        <v>-9799</v>
      </c>
      <c r="S24" s="2"/>
      <c r="T24" s="8"/>
      <c r="U24" s="13" t="s">
        <v>72</v>
      </c>
      <c r="V24" s="2"/>
      <c r="W24" s="200">
        <f>ROUND(+W16/W19,2)</f>
        <v>0.1</v>
      </c>
      <c r="X24" s="2"/>
      <c r="Y24" s="200">
        <f>ROUND(+Y16/Y19,2)</f>
        <v>0.11</v>
      </c>
      <c r="Z24" s="2"/>
      <c r="AA24" s="2"/>
      <c r="AB24" s="2"/>
      <c r="AC24" s="255">
        <f>ROUND(+AC16/AC19,4)</f>
        <v>0</v>
      </c>
      <c r="AD24" s="2"/>
      <c r="AE24" s="200">
        <f>ROUND(+AE16/AE19,2)</f>
        <v>0.3</v>
      </c>
      <c r="AF24" s="2"/>
      <c r="AG24" s="200">
        <f>ROUND(+AG16/AG19,2)</f>
        <v>0.49</v>
      </c>
      <c r="AH24" s="2"/>
      <c r="AI24" s="200">
        <f>ROUND(+AI16/AI19,2)</f>
        <v>0.08</v>
      </c>
      <c r="AK24" s="200">
        <f>ROUND(+AK16/AK19,2)</f>
        <v>0.64</v>
      </c>
    </row>
    <row r="25" spans="1:37" ht="12.75">
      <c r="A25" s="8"/>
      <c r="B25" s="58"/>
      <c r="C25" s="8"/>
      <c r="D25" s="8" t="s">
        <v>97</v>
      </c>
      <c r="E25" s="8"/>
      <c r="F25" s="19">
        <f>+GoalFundingDetail!C265</f>
        <v>13516</v>
      </c>
      <c r="G25" s="19"/>
      <c r="H25" s="19">
        <f>+GoalFundingDetail!C799</f>
        <v>10704</v>
      </c>
      <c r="I25" s="19"/>
      <c r="J25" s="8">
        <f t="shared" si="0"/>
        <v>-2812</v>
      </c>
      <c r="K25" s="2"/>
      <c r="L25" s="8">
        <f>+GoalFundingDetail!C354</f>
        <v>251</v>
      </c>
      <c r="M25" s="8">
        <f>+GoalFundingDetail!C443</f>
        <v>0</v>
      </c>
      <c r="N25" s="8">
        <f t="shared" si="1"/>
        <v>251</v>
      </c>
      <c r="O25" s="8">
        <f>+GoalFundingDetail!C532</f>
        <v>0</v>
      </c>
      <c r="P25" s="8">
        <f>+GoalFundingDetail!C621</f>
        <v>-3063</v>
      </c>
      <c r="Q25" s="8">
        <f t="shared" si="2"/>
        <v>-3063</v>
      </c>
      <c r="R25" s="8">
        <f t="shared" si="3"/>
        <v>-2812</v>
      </c>
      <c r="S25" s="2"/>
      <c r="T25" s="8"/>
      <c r="U25" s="13" t="s">
        <v>74</v>
      </c>
      <c r="V25" s="2"/>
      <c r="W25" s="200">
        <f>ROUND(+W17/W19,2)</f>
        <v>0.11</v>
      </c>
      <c r="X25" s="2"/>
      <c r="Y25" s="200">
        <f>ROUND(+Y17/Y19,2)</f>
        <v>0.09</v>
      </c>
      <c r="Z25" s="2"/>
      <c r="AA25" s="2"/>
      <c r="AB25" s="2"/>
      <c r="AC25" s="255">
        <f>ROUND(+AC17/AC19,4)</f>
        <v>0</v>
      </c>
      <c r="AD25" s="2"/>
      <c r="AE25" s="200">
        <f>ROUND(+AE17/AE19,2)</f>
        <v>0.08</v>
      </c>
      <c r="AF25" s="2"/>
      <c r="AG25" s="200">
        <f>ROUND(+AG17/AG19,2)</f>
        <v>0.13</v>
      </c>
      <c r="AH25" s="2"/>
      <c r="AI25" s="200">
        <f>ROUND(+AI17/AI19,2)</f>
        <v>0.11</v>
      </c>
      <c r="AK25" s="200">
        <f>ROUND(+AK17/AK19,2)</f>
        <v>0.14</v>
      </c>
    </row>
    <row r="26" spans="1:37" ht="12.75">
      <c r="A26" s="8"/>
      <c r="B26" s="58"/>
      <c r="C26" s="8"/>
      <c r="D26" s="8" t="s">
        <v>98</v>
      </c>
      <c r="E26" s="8"/>
      <c r="F26" s="19">
        <f>+GoalFundingDetail!C266</f>
        <v>15423</v>
      </c>
      <c r="G26" s="19"/>
      <c r="H26" s="19">
        <f>+GoalFundingDetail!C800</f>
        <v>11895</v>
      </c>
      <c r="I26" s="19"/>
      <c r="J26" s="8">
        <f t="shared" si="0"/>
        <v>-3528</v>
      </c>
      <c r="K26" s="2"/>
      <c r="L26" s="8">
        <f>+GoalFundingDetail!C355</f>
        <v>211</v>
      </c>
      <c r="M26" s="8">
        <f>+GoalFundingDetail!C444</f>
        <v>-2202</v>
      </c>
      <c r="N26" s="8">
        <f t="shared" si="1"/>
        <v>-1991</v>
      </c>
      <c r="O26" s="8">
        <f>+GoalFundingDetail!C533</f>
        <v>0</v>
      </c>
      <c r="P26" s="8">
        <f>+GoalFundingDetail!C622</f>
        <v>-1537</v>
      </c>
      <c r="Q26" s="8">
        <f t="shared" si="2"/>
        <v>-1537</v>
      </c>
      <c r="R26" s="8">
        <f t="shared" si="3"/>
        <v>-3528</v>
      </c>
      <c r="S26" s="2"/>
      <c r="T26" s="8"/>
      <c r="U26" s="8"/>
      <c r="V26" s="2"/>
      <c r="W26" s="200"/>
      <c r="X26" s="2"/>
      <c r="Y26" s="200"/>
      <c r="Z26" s="2"/>
      <c r="AA26" s="2"/>
      <c r="AB26" s="2"/>
      <c r="AC26" s="255"/>
      <c r="AD26" s="2"/>
      <c r="AE26" s="200"/>
      <c r="AF26" s="2"/>
      <c r="AG26" s="200"/>
      <c r="AH26" s="2"/>
      <c r="AI26" s="200"/>
      <c r="AK26" s="200"/>
    </row>
    <row r="27" spans="1:37" ht="12.75">
      <c r="A27" s="8"/>
      <c r="B27" s="58"/>
      <c r="C27" s="8"/>
      <c r="D27" s="8" t="s">
        <v>108</v>
      </c>
      <c r="E27" s="8"/>
      <c r="F27" s="19">
        <f>+GoalFundingDetail!C267</f>
        <v>20126</v>
      </c>
      <c r="G27" s="19"/>
      <c r="H27" s="19">
        <f>+GoalFundingDetail!C801</f>
        <v>23812</v>
      </c>
      <c r="I27" s="19"/>
      <c r="J27" s="8">
        <f t="shared" si="0"/>
        <v>3686</v>
      </c>
      <c r="K27" s="2"/>
      <c r="L27" s="8">
        <f>+GoalFundingDetail!C356</f>
        <v>257</v>
      </c>
      <c r="M27" s="8">
        <f>+GoalFundingDetail!C445</f>
        <v>0</v>
      </c>
      <c r="N27" s="8">
        <f t="shared" si="1"/>
        <v>257</v>
      </c>
      <c r="O27" s="8">
        <f>+GoalFundingDetail!C534</f>
        <v>5000</v>
      </c>
      <c r="P27" s="8">
        <f>+GoalFundingDetail!C623</f>
        <v>-1571</v>
      </c>
      <c r="Q27" s="8">
        <f t="shared" si="2"/>
        <v>3429</v>
      </c>
      <c r="R27" s="8">
        <f t="shared" si="3"/>
        <v>3686</v>
      </c>
      <c r="S27" s="2"/>
      <c r="T27" s="8"/>
      <c r="U27" s="199" t="s">
        <v>54</v>
      </c>
      <c r="V27" s="2"/>
      <c r="W27" s="200">
        <f>SUM(W23:W25)</f>
        <v>1.01</v>
      </c>
      <c r="X27" s="2"/>
      <c r="Y27" s="200">
        <f>SUM(Y23:Y25)</f>
        <v>1</v>
      </c>
      <c r="Z27" s="2"/>
      <c r="AA27" s="2"/>
      <c r="AB27" s="2"/>
      <c r="AC27" s="255">
        <f>SUM(AC23:AC25)</f>
        <v>1</v>
      </c>
      <c r="AD27" s="2"/>
      <c r="AE27" s="200">
        <f>SUM(AE23:AE25)</f>
        <v>1.01</v>
      </c>
      <c r="AF27" s="2"/>
      <c r="AG27" s="200">
        <f>SUM(AG23:AG25)</f>
        <v>1</v>
      </c>
      <c r="AH27" s="2"/>
      <c r="AI27" s="200">
        <f>SUM(AI23:AI25)</f>
        <v>1.01</v>
      </c>
      <c r="AK27" s="200">
        <f>SUM(AK23:AK25)</f>
        <v>1</v>
      </c>
    </row>
    <row r="28" spans="1:35" ht="12.75">
      <c r="A28" s="8"/>
      <c r="B28" s="58"/>
      <c r="C28" s="8"/>
      <c r="D28" s="8" t="s">
        <v>99</v>
      </c>
      <c r="E28" s="8"/>
      <c r="F28" s="19">
        <f>+GoalFundingDetail!C268</f>
        <v>30537</v>
      </c>
      <c r="G28" s="19"/>
      <c r="H28" s="19">
        <f>+GoalFundingDetail!C802</f>
        <v>29647</v>
      </c>
      <c r="I28" s="19"/>
      <c r="J28" s="8">
        <f t="shared" si="0"/>
        <v>-890</v>
      </c>
      <c r="K28" s="2"/>
      <c r="L28" s="8">
        <f>+GoalFundingDetail!C357</f>
        <v>438</v>
      </c>
      <c r="M28" s="8">
        <f>+GoalFundingDetail!C446</f>
        <v>-860</v>
      </c>
      <c r="N28" s="8">
        <f t="shared" si="1"/>
        <v>-422</v>
      </c>
      <c r="O28" s="8">
        <f>+GoalFundingDetail!C535</f>
        <v>500</v>
      </c>
      <c r="P28" s="8">
        <f>+GoalFundingDetail!C624</f>
        <v>-968</v>
      </c>
      <c r="Q28" s="8">
        <f t="shared" si="2"/>
        <v>-468</v>
      </c>
      <c r="R28" s="8">
        <f t="shared" si="3"/>
        <v>-890</v>
      </c>
      <c r="S28" s="2"/>
      <c r="T28" s="8"/>
      <c r="U28" s="8"/>
      <c r="V28" s="2"/>
      <c r="W28" s="200"/>
      <c r="X28" s="2"/>
      <c r="Y28" s="2"/>
      <c r="Z28" s="2"/>
      <c r="AA28" s="2"/>
      <c r="AB28" s="2"/>
      <c r="AC28" s="2"/>
      <c r="AD28" s="2"/>
      <c r="AE28" s="2"/>
      <c r="AF28" s="2"/>
      <c r="AG28" s="2"/>
      <c r="AH28" s="2"/>
      <c r="AI28" s="2"/>
    </row>
    <row r="29" spans="1:35" ht="12.75">
      <c r="A29" s="8"/>
      <c r="B29" s="58"/>
      <c r="C29" s="8"/>
      <c r="D29" s="8" t="s">
        <v>95</v>
      </c>
      <c r="E29" s="8"/>
      <c r="F29" s="19">
        <f>+GoalFundingDetail!C271</f>
        <v>62849</v>
      </c>
      <c r="G29" s="19"/>
      <c r="H29" s="19">
        <f>+GoalFundingDetail!C805</f>
        <v>62285</v>
      </c>
      <c r="I29" s="19"/>
      <c r="J29" s="8">
        <f t="shared" si="0"/>
        <v>-564</v>
      </c>
      <c r="K29" s="2"/>
      <c r="L29" s="8">
        <f>+GoalFundingDetail!C360</f>
        <v>1170</v>
      </c>
      <c r="M29" s="8">
        <f>+GoalFundingDetail!C449</f>
        <v>0</v>
      </c>
      <c r="N29" s="8">
        <f t="shared" si="1"/>
        <v>1170</v>
      </c>
      <c r="O29" s="8">
        <f>+GoalFundingDetail!C538</f>
        <v>0</v>
      </c>
      <c r="P29" s="8">
        <f>+GoalFundingDetail!C627</f>
        <v>-1734</v>
      </c>
      <c r="Q29" s="8">
        <f t="shared" si="2"/>
        <v>-1734</v>
      </c>
      <c r="R29" s="8">
        <f t="shared" si="3"/>
        <v>-564</v>
      </c>
      <c r="S29" s="2"/>
      <c r="T29" s="8"/>
      <c r="AH29" s="2"/>
      <c r="AI29" s="2"/>
    </row>
    <row r="30" spans="1:35" ht="12.75">
      <c r="A30" s="8"/>
      <c r="B30" s="58"/>
      <c r="C30" s="8"/>
      <c r="D30" s="8" t="s">
        <v>107</v>
      </c>
      <c r="E30" s="8"/>
      <c r="F30" s="19">
        <f>+GoalFundingDetail!C272</f>
        <v>6304</v>
      </c>
      <c r="G30" s="19"/>
      <c r="H30" s="19">
        <f>+GoalFundingDetail!C806</f>
        <v>0</v>
      </c>
      <c r="I30" s="19"/>
      <c r="J30" s="8">
        <f t="shared" si="0"/>
        <v>-6304</v>
      </c>
      <c r="K30" s="2"/>
      <c r="L30" s="8">
        <f>+GoalFundingDetail!C361</f>
        <v>0</v>
      </c>
      <c r="M30" s="8">
        <f>+GoalFundingDetail!C450</f>
        <v>0</v>
      </c>
      <c r="N30" s="8">
        <f t="shared" si="1"/>
        <v>0</v>
      </c>
      <c r="O30" s="8">
        <f>+GoalFundingDetail!C539</f>
        <v>0</v>
      </c>
      <c r="P30" s="8">
        <f>+GoalFundingDetail!C628</f>
        <v>-6304</v>
      </c>
      <c r="Q30" s="8">
        <f t="shared" si="2"/>
        <v>-6304</v>
      </c>
      <c r="R30" s="8">
        <f t="shared" si="3"/>
        <v>-6304</v>
      </c>
      <c r="S30" s="2"/>
      <c r="T30" s="8"/>
      <c r="AH30" s="2"/>
      <c r="AI30" s="2"/>
    </row>
    <row r="31" spans="1:35" ht="12.75">
      <c r="A31" s="8"/>
      <c r="B31" s="58"/>
      <c r="C31" s="8"/>
      <c r="D31" s="8" t="s">
        <v>83</v>
      </c>
      <c r="E31" s="8"/>
      <c r="F31" s="19">
        <f>+GoalFundingDetail!C278</f>
        <v>141275</v>
      </c>
      <c r="G31" s="19"/>
      <c r="H31" s="19">
        <f>+GoalFundingDetail!C812</f>
        <v>145340</v>
      </c>
      <c r="I31" s="19"/>
      <c r="J31" s="8">
        <f t="shared" si="0"/>
        <v>4065</v>
      </c>
      <c r="K31" s="2"/>
      <c r="L31" s="8">
        <f>+GoalFundingDetail!C367</f>
        <v>2016</v>
      </c>
      <c r="M31" s="8">
        <f>+GoalFundingDetail!C456</f>
        <v>-5007</v>
      </c>
      <c r="N31" s="8">
        <f t="shared" si="1"/>
        <v>-2991</v>
      </c>
      <c r="O31" s="8">
        <f>+GoalFundingDetail!C545</f>
        <v>11420</v>
      </c>
      <c r="P31" s="8">
        <f>+GoalFundingDetail!C634</f>
        <v>-4364</v>
      </c>
      <c r="Q31" s="8">
        <f t="shared" si="2"/>
        <v>7056</v>
      </c>
      <c r="R31" s="8">
        <f t="shared" si="3"/>
        <v>4065</v>
      </c>
      <c r="S31" s="2"/>
      <c r="T31" s="8"/>
      <c r="AH31" s="2"/>
      <c r="AI31" s="2"/>
    </row>
    <row r="32" spans="1:35" ht="12.75">
      <c r="A32" s="8"/>
      <c r="B32" s="58"/>
      <c r="C32" s="8"/>
      <c r="D32" s="8" t="s">
        <v>100</v>
      </c>
      <c r="E32" s="8"/>
      <c r="F32" s="19">
        <f>+GoalFundingDetail!C279</f>
        <v>22422</v>
      </c>
      <c r="G32" s="19"/>
      <c r="H32" s="19">
        <f>+GoalFundingDetail!C813</f>
        <v>19579</v>
      </c>
      <c r="I32" s="19"/>
      <c r="J32" s="8">
        <f t="shared" si="0"/>
        <v>-2843</v>
      </c>
      <c r="K32" s="2"/>
      <c r="L32" s="8">
        <f>+GoalFundingDetail!C368</f>
        <v>174</v>
      </c>
      <c r="M32" s="8">
        <f>+GoalFundingDetail!C457</f>
        <v>0</v>
      </c>
      <c r="N32" s="8">
        <f t="shared" si="1"/>
        <v>174</v>
      </c>
      <c r="O32" s="8">
        <f>+GoalFundingDetail!C546</f>
        <v>0</v>
      </c>
      <c r="P32" s="8">
        <f>+GoalFundingDetail!C635</f>
        <v>-3017</v>
      </c>
      <c r="Q32" s="8">
        <f t="shared" si="2"/>
        <v>-3017</v>
      </c>
      <c r="R32" s="8">
        <f t="shared" si="3"/>
        <v>-2843</v>
      </c>
      <c r="S32" s="2"/>
      <c r="T32" s="8"/>
      <c r="AH32" s="2"/>
      <c r="AI32" s="2"/>
    </row>
    <row r="33" spans="1:35" ht="12.75">
      <c r="A33" s="8"/>
      <c r="B33" s="58"/>
      <c r="C33" s="8"/>
      <c r="D33" s="8" t="s">
        <v>84</v>
      </c>
      <c r="E33" s="8"/>
      <c r="F33" s="19">
        <f>+GoalFundingDetail!C280</f>
        <v>16174</v>
      </c>
      <c r="G33" s="19"/>
      <c r="H33" s="19">
        <f>+GoalFundingDetail!C814</f>
        <v>15410</v>
      </c>
      <c r="I33" s="19"/>
      <c r="J33" s="8">
        <f t="shared" si="0"/>
        <v>-764</v>
      </c>
      <c r="K33" s="2"/>
      <c r="L33" s="8">
        <f>+GoalFundingDetail!C369</f>
        <v>275</v>
      </c>
      <c r="M33" s="8">
        <f>+GoalFundingDetail!C458</f>
        <v>0</v>
      </c>
      <c r="N33" s="8">
        <f t="shared" si="1"/>
        <v>275</v>
      </c>
      <c r="O33" s="8">
        <f>+GoalFundingDetail!C547</f>
        <v>0</v>
      </c>
      <c r="P33" s="8">
        <f>+GoalFundingDetail!C636</f>
        <v>-1039</v>
      </c>
      <c r="Q33" s="8">
        <f t="shared" si="2"/>
        <v>-1039</v>
      </c>
      <c r="R33" s="8">
        <f t="shared" si="3"/>
        <v>-764</v>
      </c>
      <c r="S33" s="2"/>
      <c r="T33" s="8"/>
      <c r="U33" s="247" t="s">
        <v>304</v>
      </c>
      <c r="V33" s="248"/>
      <c r="W33" s="249"/>
      <c r="X33" s="248"/>
      <c r="Y33" s="248"/>
      <c r="Z33" s="248"/>
      <c r="AA33" s="248"/>
      <c r="AB33" s="248"/>
      <c r="AC33" s="248"/>
      <c r="AD33" s="248"/>
      <c r="AE33" s="248"/>
      <c r="AF33" s="248"/>
      <c r="AG33" s="248"/>
      <c r="AH33" s="2"/>
      <c r="AI33" s="2"/>
    </row>
    <row r="34" spans="1:35" ht="12.75">
      <c r="A34" s="8"/>
      <c r="B34" s="58"/>
      <c r="C34" s="8"/>
      <c r="D34" s="8" t="s">
        <v>115</v>
      </c>
      <c r="E34" s="8"/>
      <c r="F34" s="19">
        <f>+GoalFundingDetail!C286</f>
        <v>19513</v>
      </c>
      <c r="G34" s="19"/>
      <c r="H34" s="19">
        <f>+GoalFundingDetail!C820</f>
        <v>19940</v>
      </c>
      <c r="I34" s="19"/>
      <c r="J34" s="8">
        <f t="shared" si="0"/>
        <v>427</v>
      </c>
      <c r="K34" s="2"/>
      <c r="L34" s="8">
        <f>+GoalFundingDetail!C375</f>
        <v>-731</v>
      </c>
      <c r="M34" s="8">
        <f>+GoalFundingDetail!C464</f>
        <v>1278</v>
      </c>
      <c r="N34" s="8">
        <f t="shared" si="1"/>
        <v>547</v>
      </c>
      <c r="O34" s="187">
        <f>+GoalFundingDetail!C553</f>
        <v>0</v>
      </c>
      <c r="P34" s="8">
        <f>+GoalFundingDetail!C642</f>
        <v>-120</v>
      </c>
      <c r="Q34" s="8">
        <f t="shared" si="2"/>
        <v>-120</v>
      </c>
      <c r="R34" s="8">
        <f>+N34+Q34</f>
        <v>427</v>
      </c>
      <c r="S34" s="2"/>
      <c r="T34" s="8"/>
      <c r="U34" s="250"/>
      <c r="V34" s="248"/>
      <c r="W34" s="248"/>
      <c r="X34" s="248"/>
      <c r="Y34" s="248"/>
      <c r="Z34" s="248"/>
      <c r="AA34" s="248"/>
      <c r="AB34" s="248"/>
      <c r="AC34" s="248"/>
      <c r="AD34" s="248"/>
      <c r="AE34" s="248"/>
      <c r="AF34" s="248"/>
      <c r="AG34" s="248"/>
      <c r="AH34" s="2"/>
      <c r="AI34" s="2"/>
    </row>
    <row r="35" spans="1:35" ht="12.75">
      <c r="A35" s="8"/>
      <c r="B35" s="58"/>
      <c r="C35" s="8"/>
      <c r="D35" s="8" t="s">
        <v>116</v>
      </c>
      <c r="E35" s="8"/>
      <c r="F35" s="19">
        <f>+GoalFundingDetail!C287</f>
        <v>13353</v>
      </c>
      <c r="G35" s="19"/>
      <c r="H35" s="19">
        <f>+GoalFundingDetail!C821</f>
        <v>13891</v>
      </c>
      <c r="I35" s="19"/>
      <c r="J35" s="8">
        <f t="shared" si="0"/>
        <v>538</v>
      </c>
      <c r="K35" s="2"/>
      <c r="L35" s="8">
        <f>+GoalFundingDetail!C376</f>
        <v>343</v>
      </c>
      <c r="M35" s="8">
        <f>+GoalFundingDetail!C465</f>
        <v>237</v>
      </c>
      <c r="N35" s="8">
        <f t="shared" si="1"/>
        <v>580</v>
      </c>
      <c r="O35" s="8">
        <f>+GoalFundingDetail!C554</f>
        <v>0</v>
      </c>
      <c r="P35" s="8">
        <f>+GoalFundingDetail!C643</f>
        <v>-42</v>
      </c>
      <c r="Q35" s="8">
        <f t="shared" si="2"/>
        <v>-42</v>
      </c>
      <c r="R35" s="8">
        <f>+N35+Q35</f>
        <v>538</v>
      </c>
      <c r="S35" s="2"/>
      <c r="T35" s="8"/>
      <c r="U35" s="247" t="s">
        <v>70</v>
      </c>
      <c r="V35" s="251"/>
      <c r="W35" s="251"/>
      <c r="X35" s="251"/>
      <c r="Y35" s="251"/>
      <c r="Z35" s="251"/>
      <c r="AA35" s="251"/>
      <c r="AB35" s="251"/>
      <c r="AC35" s="251"/>
      <c r="AD35" s="251"/>
      <c r="AE35" s="252"/>
      <c r="AF35" s="251"/>
      <c r="AG35" s="252">
        <f>+AC15-AE15</f>
        <v>89997</v>
      </c>
      <c r="AH35" s="2"/>
      <c r="AI35" s="2"/>
    </row>
    <row r="36" spans="1:35" ht="12.75">
      <c r="A36" s="8"/>
      <c r="B36" s="58"/>
      <c r="C36" s="8"/>
      <c r="D36" s="8" t="s">
        <v>214</v>
      </c>
      <c r="E36" s="8"/>
      <c r="F36" s="19">
        <f>+GoalFundingDetail!C288</f>
        <v>69082</v>
      </c>
      <c r="G36" s="19"/>
      <c r="H36" s="19">
        <f>+GoalFundingDetail!C822</f>
        <v>69662</v>
      </c>
      <c r="I36" s="19"/>
      <c r="J36" s="8">
        <f t="shared" si="0"/>
        <v>580</v>
      </c>
      <c r="K36" s="2"/>
      <c r="L36" s="8">
        <f>+GoalFundingDetail!C377</f>
        <v>734</v>
      </c>
      <c r="M36" s="8">
        <f>+GoalFundingDetail!C466</f>
        <v>0</v>
      </c>
      <c r="N36" s="8">
        <f t="shared" si="1"/>
        <v>734</v>
      </c>
      <c r="O36" s="8">
        <f>+GoalFundingDetail!C555</f>
        <v>0</v>
      </c>
      <c r="P36" s="8">
        <f>+GoalFundingDetail!C644</f>
        <v>-154</v>
      </c>
      <c r="Q36" s="8">
        <f t="shared" si="2"/>
        <v>-154</v>
      </c>
      <c r="R36" s="8">
        <f t="shared" si="3"/>
        <v>580</v>
      </c>
      <c r="S36" s="2"/>
      <c r="T36" s="8"/>
      <c r="U36" s="247" t="s">
        <v>72</v>
      </c>
      <c r="V36" s="251"/>
      <c r="W36" s="251"/>
      <c r="X36" s="251"/>
      <c r="Y36" s="251"/>
      <c r="Z36" s="251"/>
      <c r="AA36" s="251"/>
      <c r="AB36" s="251"/>
      <c r="AC36" s="251"/>
      <c r="AD36" s="251"/>
      <c r="AE36" s="252"/>
      <c r="AF36" s="251"/>
      <c r="AG36" s="252">
        <f>+AC16-AE16</f>
        <v>25955</v>
      </c>
      <c r="AH36" s="2"/>
      <c r="AI36" s="2"/>
    </row>
    <row r="37" spans="1:35" ht="12.75">
      <c r="A37" s="8"/>
      <c r="B37" s="58"/>
      <c r="C37" s="8"/>
      <c r="D37" s="8" t="s">
        <v>426</v>
      </c>
      <c r="E37" s="8"/>
      <c r="F37" s="19">
        <f>+GoalFundingDetail!C293</f>
        <v>7383</v>
      </c>
      <c r="G37" s="19"/>
      <c r="H37" s="19">
        <f>+GoalFundingDetail!C827</f>
        <v>26583</v>
      </c>
      <c r="I37" s="19"/>
      <c r="J37" s="8">
        <f t="shared" si="0"/>
        <v>19200</v>
      </c>
      <c r="K37" s="2"/>
      <c r="L37" s="8">
        <f>+GoalFundingDetail!C382</f>
        <v>373</v>
      </c>
      <c r="M37" s="8">
        <f>+GoalFundingDetail!C471</f>
        <v>21291</v>
      </c>
      <c r="N37" s="8">
        <f t="shared" si="1"/>
        <v>21664</v>
      </c>
      <c r="O37" s="8">
        <f>+GoalFundingDetail!C560</f>
        <v>5000</v>
      </c>
      <c r="P37" s="8">
        <f>+GoalFundingDetail!C649</f>
        <v>-7464</v>
      </c>
      <c r="Q37" s="8">
        <f>SUM(O37,P37)</f>
        <v>-2464</v>
      </c>
      <c r="R37" s="8">
        <f aca="true" t="shared" si="4" ref="R37:R42">+N37+Q37</f>
        <v>19200</v>
      </c>
      <c r="S37" s="2"/>
      <c r="T37" s="8"/>
      <c r="U37" s="247" t="s">
        <v>74</v>
      </c>
      <c r="V37" s="251"/>
      <c r="W37" s="251"/>
      <c r="X37" s="251"/>
      <c r="Y37" s="251"/>
      <c r="Z37" s="251"/>
      <c r="AA37" s="251"/>
      <c r="AB37" s="251"/>
      <c r="AC37" s="251"/>
      <c r="AD37" s="251"/>
      <c r="AE37" s="252"/>
      <c r="AF37" s="251"/>
      <c r="AG37" s="252">
        <f>+AC17-AE17</f>
        <v>6809</v>
      </c>
      <c r="AH37" s="2"/>
      <c r="AI37" s="2"/>
    </row>
    <row r="38" spans="1:35" ht="12.75">
      <c r="A38" s="8"/>
      <c r="B38" s="58"/>
      <c r="C38" s="8"/>
      <c r="D38" s="8" t="s">
        <v>154</v>
      </c>
      <c r="E38" s="8"/>
      <c r="F38" s="19">
        <f>+GoalFundingDetail!C296</f>
        <v>53465</v>
      </c>
      <c r="G38" s="19"/>
      <c r="H38" s="19">
        <f>+GoalFundingDetail!C830</f>
        <v>53492</v>
      </c>
      <c r="I38" s="19"/>
      <c r="J38" s="8">
        <f t="shared" si="0"/>
        <v>27</v>
      </c>
      <c r="K38" s="2"/>
      <c r="L38" s="8">
        <f>+GoalFundingDetail!C385</f>
        <v>1732</v>
      </c>
      <c r="M38" s="8">
        <f>+GoalFundingDetail!C474</f>
        <v>-1515</v>
      </c>
      <c r="N38" s="8">
        <f t="shared" si="1"/>
        <v>217</v>
      </c>
      <c r="O38" s="8">
        <f>+GoalFundingDetail!C563</f>
        <v>0</v>
      </c>
      <c r="P38" s="8">
        <f>+GoalFundingDetail!C652</f>
        <v>-190</v>
      </c>
      <c r="Q38" s="8">
        <f t="shared" si="2"/>
        <v>-190</v>
      </c>
      <c r="R38" s="8">
        <f t="shared" si="4"/>
        <v>27</v>
      </c>
      <c r="S38" s="2"/>
      <c r="T38" s="8"/>
      <c r="U38" s="252"/>
      <c r="V38" s="251"/>
      <c r="W38" s="251"/>
      <c r="X38" s="251"/>
      <c r="Y38" s="251"/>
      <c r="Z38" s="251"/>
      <c r="AA38" s="251"/>
      <c r="AB38" s="251"/>
      <c r="AC38" s="251"/>
      <c r="AD38" s="251"/>
      <c r="AE38" s="251"/>
      <c r="AF38" s="251"/>
      <c r="AG38" s="251"/>
      <c r="AH38" s="2"/>
      <c r="AI38" s="2"/>
    </row>
    <row r="39" spans="1:35" ht="12.75">
      <c r="A39" s="8"/>
      <c r="B39" s="58"/>
      <c r="C39" s="8"/>
      <c r="D39" s="8" t="s">
        <v>310</v>
      </c>
      <c r="E39" s="8"/>
      <c r="F39" s="19">
        <f>+GoalFundingDetail!C300</f>
        <v>0</v>
      </c>
      <c r="G39" s="19"/>
      <c r="H39" s="19">
        <f>+GoalFundingDetail!C834</f>
        <v>78202</v>
      </c>
      <c r="I39" s="19"/>
      <c r="J39" s="8">
        <f t="shared" si="0"/>
        <v>78202</v>
      </c>
      <c r="K39" s="2"/>
      <c r="L39" s="8">
        <f>+GoalFundingDetail!C389</f>
        <v>2261</v>
      </c>
      <c r="M39" s="8">
        <f>+GoalFundingDetail!C478</f>
        <v>75949</v>
      </c>
      <c r="N39" s="8">
        <f t="shared" si="1"/>
        <v>78210</v>
      </c>
      <c r="O39" s="8">
        <f>+GoalFundingDetail!C567</f>
        <v>0</v>
      </c>
      <c r="P39" s="8">
        <f>+GoalFundingDetail!C656</f>
        <v>-8</v>
      </c>
      <c r="Q39" s="8">
        <f t="shared" si="2"/>
        <v>-8</v>
      </c>
      <c r="R39" s="8">
        <f t="shared" si="4"/>
        <v>78202</v>
      </c>
      <c r="S39" s="2"/>
      <c r="T39" s="8"/>
      <c r="U39" s="253" t="s">
        <v>54</v>
      </c>
      <c r="V39" s="251"/>
      <c r="W39" s="251"/>
      <c r="X39" s="251"/>
      <c r="Y39" s="251"/>
      <c r="Z39" s="251"/>
      <c r="AA39" s="251"/>
      <c r="AB39" s="251"/>
      <c r="AC39" s="251"/>
      <c r="AD39" s="251"/>
      <c r="AE39" s="251"/>
      <c r="AF39" s="251"/>
      <c r="AG39" s="252">
        <f>SUM(AG35:AG37)</f>
        <v>122761</v>
      </c>
      <c r="AH39" s="2"/>
      <c r="AI39" s="2"/>
    </row>
    <row r="40" spans="1:35" ht="12.75">
      <c r="A40" s="8"/>
      <c r="B40" s="58"/>
      <c r="C40" s="8"/>
      <c r="D40" s="8" t="s">
        <v>215</v>
      </c>
      <c r="E40" s="8"/>
      <c r="F40" s="19">
        <f>+GoalFundingDetail!C301</f>
        <v>57693</v>
      </c>
      <c r="G40" s="19"/>
      <c r="H40" s="19">
        <f>+GoalFundingDetail!C835</f>
        <v>-2095</v>
      </c>
      <c r="I40" s="19"/>
      <c r="J40" s="8">
        <f t="shared" si="0"/>
        <v>-59788</v>
      </c>
      <c r="K40" s="2"/>
      <c r="L40" s="8">
        <f>+GoalFundingDetail!C390</f>
        <v>0</v>
      </c>
      <c r="M40" s="8">
        <f>+GoalFundingDetail!C479</f>
        <v>-59788</v>
      </c>
      <c r="N40" s="8">
        <f>SUM(L40,M40)</f>
        <v>-59788</v>
      </c>
      <c r="O40" s="8">
        <f>+GoalFundingDetail!C568</f>
        <v>0</v>
      </c>
      <c r="P40" s="8">
        <f>+GoalFundingDetail!C657</f>
        <v>0</v>
      </c>
      <c r="Q40" s="8">
        <f>SUM(O40,P40)</f>
        <v>0</v>
      </c>
      <c r="R40" s="8">
        <f t="shared" si="4"/>
        <v>-59788</v>
      </c>
      <c r="S40" s="2"/>
      <c r="T40" s="8"/>
      <c r="U40" s="253"/>
      <c r="V40" s="251"/>
      <c r="W40" s="251"/>
      <c r="X40" s="251"/>
      <c r="Y40" s="251"/>
      <c r="Z40" s="251"/>
      <c r="AA40" s="251"/>
      <c r="AB40" s="251"/>
      <c r="AC40" s="251"/>
      <c r="AD40" s="251"/>
      <c r="AE40" s="251"/>
      <c r="AF40" s="251"/>
      <c r="AG40" s="252"/>
      <c r="AH40" s="2"/>
      <c r="AI40" s="2"/>
    </row>
    <row r="41" spans="1:35" ht="12.75">
      <c r="A41" s="8"/>
      <c r="B41" s="58"/>
      <c r="C41" s="8"/>
      <c r="D41" s="8" t="s">
        <v>216</v>
      </c>
      <c r="E41" s="8"/>
      <c r="F41" s="19">
        <f>+GoalFundingDetail!C302</f>
        <v>15595</v>
      </c>
      <c r="G41" s="19"/>
      <c r="H41" s="19">
        <f>+GoalFundingDetail!C836</f>
        <v>-566</v>
      </c>
      <c r="I41" s="19"/>
      <c r="J41" s="8">
        <f t="shared" si="0"/>
        <v>-16161</v>
      </c>
      <c r="K41" s="2"/>
      <c r="L41" s="8">
        <f>+GoalFundingDetail!C391</f>
        <v>0</v>
      </c>
      <c r="M41" s="8">
        <f>+GoalFundingDetail!C480</f>
        <v>-16161</v>
      </c>
      <c r="N41" s="8">
        <f t="shared" si="1"/>
        <v>-16161</v>
      </c>
      <c r="O41" s="8">
        <f>+GoalFundingDetail!C569</f>
        <v>0</v>
      </c>
      <c r="P41" s="8">
        <f>+GoalFundingDetail!C658</f>
        <v>0</v>
      </c>
      <c r="Q41" s="8">
        <f t="shared" si="2"/>
        <v>0</v>
      </c>
      <c r="R41" s="8">
        <f t="shared" si="4"/>
        <v>-16161</v>
      </c>
      <c r="S41" s="2"/>
      <c r="T41" s="8"/>
      <c r="U41" s="252"/>
      <c r="V41" s="251"/>
      <c r="W41" s="251"/>
      <c r="X41" s="251"/>
      <c r="Y41" s="251"/>
      <c r="Z41" s="251"/>
      <c r="AA41" s="251"/>
      <c r="AB41" s="251"/>
      <c r="AC41" s="251"/>
      <c r="AD41" s="251"/>
      <c r="AE41" s="251"/>
      <c r="AF41" s="251"/>
      <c r="AG41" s="251"/>
      <c r="AH41" s="2"/>
      <c r="AI41" s="2"/>
    </row>
    <row r="42" spans="1:35" ht="12.75">
      <c r="A42" s="8"/>
      <c r="B42" s="58"/>
      <c r="C42" s="8"/>
      <c r="D42" s="8" t="s">
        <v>217</v>
      </c>
      <c r="E42" s="8"/>
      <c r="F42" s="19">
        <f>+GoalFundingDetail!C303</f>
        <v>6287</v>
      </c>
      <c r="G42" s="19"/>
      <c r="H42" s="19">
        <f>+GoalFundingDetail!C837</f>
        <v>2512</v>
      </c>
      <c r="I42" s="19"/>
      <c r="J42" s="8">
        <f t="shared" si="0"/>
        <v>-3775</v>
      </c>
      <c r="K42" s="2"/>
      <c r="L42" s="8">
        <f>+GoalFundingDetail!C392</f>
        <v>0</v>
      </c>
      <c r="M42" s="8">
        <f>+GoalFundingDetail!C481</f>
        <v>0</v>
      </c>
      <c r="N42" s="8">
        <f t="shared" si="1"/>
        <v>0</v>
      </c>
      <c r="O42" s="8">
        <f>+GoalFundingDetail!C570</f>
        <v>0</v>
      </c>
      <c r="P42" s="8">
        <f>+GoalFundingDetail!C659</f>
        <v>-3775</v>
      </c>
      <c r="Q42" s="8">
        <f t="shared" si="2"/>
        <v>-3775</v>
      </c>
      <c r="R42" s="8">
        <f t="shared" si="4"/>
        <v>-3775</v>
      </c>
      <c r="S42" s="2"/>
      <c r="T42" s="8"/>
      <c r="U42" s="247" t="s">
        <v>70</v>
      </c>
      <c r="V42" s="251"/>
      <c r="W42" s="251"/>
      <c r="X42" s="251"/>
      <c r="Y42" s="251"/>
      <c r="Z42" s="251"/>
      <c r="AA42" s="251"/>
      <c r="AB42" s="251"/>
      <c r="AC42" s="251"/>
      <c r="AD42" s="251"/>
      <c r="AE42" s="251"/>
      <c r="AF42" s="251"/>
      <c r="AG42" s="254">
        <f>+AG35/AG39</f>
        <v>0.7331074201089923</v>
      </c>
      <c r="AH42" s="2"/>
      <c r="AI42" s="2"/>
    </row>
    <row r="43" spans="1:35" ht="12.75">
      <c r="A43" s="8"/>
      <c r="B43" s="58"/>
      <c r="C43" s="8"/>
      <c r="D43" s="8"/>
      <c r="E43" s="8"/>
      <c r="F43" s="11"/>
      <c r="G43" s="11"/>
      <c r="H43" s="11"/>
      <c r="I43" s="11"/>
      <c r="J43" s="11"/>
      <c r="K43" s="2"/>
      <c r="L43" s="11"/>
      <c r="M43" s="11"/>
      <c r="N43" s="11"/>
      <c r="O43" s="11"/>
      <c r="P43" s="11"/>
      <c r="Q43" s="11"/>
      <c r="R43" s="11"/>
      <c r="S43" s="2"/>
      <c r="T43" s="8"/>
      <c r="U43" s="247" t="s">
        <v>72</v>
      </c>
      <c r="V43" s="251"/>
      <c r="W43" s="251"/>
      <c r="X43" s="251"/>
      <c r="Y43" s="251"/>
      <c r="Z43" s="251"/>
      <c r="AA43" s="251"/>
      <c r="AB43" s="251"/>
      <c r="AC43" s="251"/>
      <c r="AD43" s="251"/>
      <c r="AE43" s="251"/>
      <c r="AF43" s="251"/>
      <c r="AG43" s="254">
        <f>+AG36/AG39</f>
        <v>0.2114270818908285</v>
      </c>
      <c r="AH43" s="2"/>
      <c r="AI43" s="2"/>
    </row>
    <row r="44" spans="1:35" ht="12.75">
      <c r="A44" s="8"/>
      <c r="B44" s="8"/>
      <c r="C44" s="13" t="s">
        <v>71</v>
      </c>
      <c r="D44" s="8"/>
      <c r="E44" s="8"/>
      <c r="F44" s="13">
        <f>SUM(F18:F42)</f>
        <v>801099</v>
      </c>
      <c r="G44" s="13"/>
      <c r="H44" s="13">
        <f>SUM(H18:H42)</f>
        <v>792933</v>
      </c>
      <c r="I44" s="13"/>
      <c r="J44" s="13">
        <f>SUM(J18:J42)</f>
        <v>-8166</v>
      </c>
      <c r="K44" s="2"/>
      <c r="L44" s="13">
        <f aca="true" t="shared" si="5" ref="L44:R44">SUM(L18:L42)</f>
        <v>11991</v>
      </c>
      <c r="M44" s="13">
        <f t="shared" si="5"/>
        <v>0</v>
      </c>
      <c r="N44" s="13">
        <f t="shared" si="5"/>
        <v>11991</v>
      </c>
      <c r="O44" s="13">
        <f t="shared" si="5"/>
        <v>34920</v>
      </c>
      <c r="P44" s="13">
        <f t="shared" si="5"/>
        <v>-55077</v>
      </c>
      <c r="Q44" s="13">
        <f t="shared" si="5"/>
        <v>-20157</v>
      </c>
      <c r="R44" s="13">
        <f t="shared" si="5"/>
        <v>-8166</v>
      </c>
      <c r="S44" s="2"/>
      <c r="T44" s="8"/>
      <c r="U44" s="247" t="s">
        <v>74</v>
      </c>
      <c r="V44" s="251"/>
      <c r="W44" s="251"/>
      <c r="X44" s="251"/>
      <c r="Y44" s="251"/>
      <c r="Z44" s="251"/>
      <c r="AA44" s="251"/>
      <c r="AB44" s="251"/>
      <c r="AC44" s="251"/>
      <c r="AD44" s="251"/>
      <c r="AE44" s="251"/>
      <c r="AF44" s="251"/>
      <c r="AG44" s="254">
        <f>+AG37/AG39</f>
        <v>0.05546549800017921</v>
      </c>
      <c r="AH44" s="2"/>
      <c r="AI44" s="2"/>
    </row>
    <row r="45" spans="1:35" ht="12.75">
      <c r="A45" s="8"/>
      <c r="B45" s="8"/>
      <c r="C45" s="8"/>
      <c r="D45" s="8"/>
      <c r="E45" s="8"/>
      <c r="F45" s="8"/>
      <c r="G45" s="8"/>
      <c r="H45" s="8"/>
      <c r="I45" s="8"/>
      <c r="J45" s="8"/>
      <c r="K45" s="2"/>
      <c r="L45" s="8"/>
      <c r="M45" s="8"/>
      <c r="N45" s="8"/>
      <c r="O45" s="8"/>
      <c r="P45" s="8"/>
      <c r="Q45" s="8"/>
      <c r="R45" s="8"/>
      <c r="S45" s="2"/>
      <c r="T45" s="8"/>
      <c r="U45" s="252"/>
      <c r="V45" s="251"/>
      <c r="W45" s="251"/>
      <c r="X45" s="251"/>
      <c r="Y45" s="251"/>
      <c r="Z45" s="251"/>
      <c r="AA45" s="251"/>
      <c r="AB45" s="251"/>
      <c r="AC45" s="251"/>
      <c r="AD45" s="251"/>
      <c r="AE45" s="251"/>
      <c r="AF45" s="251"/>
      <c r="AG45" s="254"/>
      <c r="AH45" s="2"/>
      <c r="AI45" s="2"/>
    </row>
    <row r="46" spans="1:35" ht="12.75">
      <c r="A46" s="8"/>
      <c r="B46" s="8"/>
      <c r="C46" s="8"/>
      <c r="D46" s="8"/>
      <c r="E46" s="8"/>
      <c r="F46" s="8"/>
      <c r="G46" s="8"/>
      <c r="H46" s="8"/>
      <c r="I46" s="8"/>
      <c r="J46" s="8"/>
      <c r="K46" s="2"/>
      <c r="L46" s="8"/>
      <c r="M46" s="8"/>
      <c r="N46" s="8"/>
      <c r="O46" s="8"/>
      <c r="P46" s="8"/>
      <c r="Q46" s="8"/>
      <c r="R46" s="8"/>
      <c r="S46" s="2"/>
      <c r="T46" s="8"/>
      <c r="U46" s="253" t="s">
        <v>54</v>
      </c>
      <c r="V46" s="251"/>
      <c r="W46" s="251"/>
      <c r="X46" s="251"/>
      <c r="Y46" s="251"/>
      <c r="Z46" s="251"/>
      <c r="AA46" s="251"/>
      <c r="AB46" s="251"/>
      <c r="AC46" s="251"/>
      <c r="AD46" s="251"/>
      <c r="AE46" s="251"/>
      <c r="AF46" s="251"/>
      <c r="AG46" s="254">
        <f>SUM(AG42:AG44)</f>
        <v>1</v>
      </c>
      <c r="AH46" s="2"/>
      <c r="AI46" s="2"/>
    </row>
    <row r="47" spans="1:35" ht="12.75">
      <c r="A47" s="13" t="s">
        <v>72</v>
      </c>
      <c r="B47" s="8"/>
      <c r="C47" s="8"/>
      <c r="D47" s="8"/>
      <c r="E47" s="8"/>
      <c r="F47" s="8"/>
      <c r="G47" s="8"/>
      <c r="H47" s="8"/>
      <c r="I47" s="8"/>
      <c r="J47" s="8"/>
      <c r="K47" s="2"/>
      <c r="L47" s="8"/>
      <c r="M47" s="8"/>
      <c r="N47" s="8"/>
      <c r="O47" s="8"/>
      <c r="P47" s="8"/>
      <c r="Q47" s="8"/>
      <c r="R47" s="8"/>
      <c r="S47" s="2"/>
      <c r="T47" s="8"/>
      <c r="U47" s="8"/>
      <c r="V47" s="2"/>
      <c r="W47" s="2"/>
      <c r="X47" s="2"/>
      <c r="Y47" s="2"/>
      <c r="Z47" s="2"/>
      <c r="AA47" s="2"/>
      <c r="AB47" s="2"/>
      <c r="AC47" s="2"/>
      <c r="AD47" s="2"/>
      <c r="AE47" s="2"/>
      <c r="AF47" s="2"/>
      <c r="AG47" s="2"/>
      <c r="AH47" s="2"/>
      <c r="AI47" s="2"/>
    </row>
    <row r="48" spans="1:35" ht="12.75">
      <c r="A48" s="8"/>
      <c r="B48" s="163">
        <v>2.4</v>
      </c>
      <c r="C48" s="8"/>
      <c r="D48" s="8" t="s">
        <v>218</v>
      </c>
      <c r="E48" s="8"/>
      <c r="F48" s="13">
        <f>+GoalFundingDetail!D308</f>
        <v>97367</v>
      </c>
      <c r="G48" s="13"/>
      <c r="H48" s="13">
        <f>+GoalFundingDetail!D842</f>
        <v>73031</v>
      </c>
      <c r="I48" s="13"/>
      <c r="J48" s="13">
        <f>+H48-F48</f>
        <v>-24336</v>
      </c>
      <c r="K48" s="2"/>
      <c r="L48" s="8"/>
      <c r="M48" s="8"/>
      <c r="N48" s="8"/>
      <c r="O48" s="8"/>
      <c r="P48" s="8"/>
      <c r="Q48" s="8"/>
      <c r="R48" s="8"/>
      <c r="S48" s="2"/>
      <c r="T48" s="8"/>
      <c r="U48" s="8"/>
      <c r="V48" s="2"/>
      <c r="W48" s="2"/>
      <c r="X48" s="2"/>
      <c r="Y48" s="2"/>
      <c r="Z48" s="2"/>
      <c r="AA48" s="2"/>
      <c r="AB48" s="2"/>
      <c r="AC48" s="2"/>
      <c r="AD48" s="2"/>
      <c r="AE48" s="2"/>
      <c r="AF48" s="2"/>
      <c r="AG48" s="2"/>
      <c r="AH48" s="2"/>
      <c r="AI48" s="2"/>
    </row>
    <row r="49" spans="1:35" ht="12.75">
      <c r="A49" s="8"/>
      <c r="B49" s="58"/>
      <c r="C49" s="8"/>
      <c r="D49" s="8"/>
      <c r="E49" s="8"/>
      <c r="F49" s="8"/>
      <c r="G49" s="8"/>
      <c r="H49" s="8"/>
      <c r="I49" s="8"/>
      <c r="J49" s="8"/>
      <c r="K49" s="2"/>
      <c r="L49" s="8"/>
      <c r="M49" s="8"/>
      <c r="N49" s="8"/>
      <c r="O49" s="8"/>
      <c r="P49" s="8"/>
      <c r="Q49" s="8"/>
      <c r="R49" s="8"/>
      <c r="S49" s="2"/>
      <c r="T49" s="8"/>
      <c r="U49" s="8"/>
      <c r="V49" s="2"/>
      <c r="W49" s="2"/>
      <c r="X49" s="2"/>
      <c r="Y49" s="2"/>
      <c r="Z49" s="2"/>
      <c r="AA49" s="2"/>
      <c r="AB49" s="2"/>
      <c r="AC49" s="2"/>
      <c r="AD49" s="2"/>
      <c r="AE49" s="2"/>
      <c r="AF49" s="2"/>
      <c r="AG49" s="2"/>
      <c r="AH49" s="2"/>
      <c r="AI49" s="2"/>
    </row>
    <row r="50" spans="1:35" ht="12.75">
      <c r="A50" s="8"/>
      <c r="B50" s="58"/>
      <c r="C50" s="8"/>
      <c r="D50" s="8" t="s">
        <v>91</v>
      </c>
      <c r="E50" s="8"/>
      <c r="F50" s="8">
        <f>+GoalFundingDetail!D254</f>
        <v>50830</v>
      </c>
      <c r="G50" s="8"/>
      <c r="H50" s="8">
        <f>+GoalFundingDetail!D788</f>
        <v>26278</v>
      </c>
      <c r="I50" s="8"/>
      <c r="J50" s="8">
        <f>+H50-F50</f>
        <v>-24552</v>
      </c>
      <c r="K50" s="2"/>
      <c r="L50" s="8">
        <f>+GoalFundingDetail!D343</f>
        <v>947</v>
      </c>
      <c r="M50" s="8">
        <f>+GoalFundingDetail!D432</f>
        <v>0</v>
      </c>
      <c r="N50" s="8">
        <f aca="true" t="shared" si="6" ref="N50:N58">SUM(L50,M50)</f>
        <v>947</v>
      </c>
      <c r="O50" s="8">
        <f>+GoalFundingDetail!D521</f>
        <v>0</v>
      </c>
      <c r="P50" s="8">
        <f>+GoalFundingDetail!D610</f>
        <v>-25499</v>
      </c>
      <c r="Q50" s="8">
        <f aca="true" t="shared" si="7" ref="Q50:Q58">SUM(O50,P50)</f>
        <v>-25499</v>
      </c>
      <c r="R50" s="8">
        <f>+N50+Q50</f>
        <v>-24552</v>
      </c>
      <c r="S50" s="2"/>
      <c r="T50" s="8"/>
      <c r="U50" s="8"/>
      <c r="V50" s="2"/>
      <c r="W50" s="2"/>
      <c r="X50" s="2"/>
      <c r="Y50" s="2"/>
      <c r="Z50" s="2"/>
      <c r="AA50" s="2"/>
      <c r="AB50" s="2"/>
      <c r="AC50" s="2"/>
      <c r="AD50" s="2"/>
      <c r="AE50" s="2"/>
      <c r="AF50" s="2"/>
      <c r="AG50" s="2"/>
      <c r="AH50" s="2"/>
      <c r="AI50" s="2"/>
    </row>
    <row r="51" spans="1:35" ht="12.75">
      <c r="A51" s="8"/>
      <c r="B51" s="58"/>
      <c r="C51" s="8"/>
      <c r="D51" s="8" t="s">
        <v>90</v>
      </c>
      <c r="E51" s="8"/>
      <c r="F51" s="8">
        <f>+GoalFundingDetail!D255</f>
        <v>26381</v>
      </c>
      <c r="G51" s="8"/>
      <c r="H51" s="8">
        <f>+GoalFundingDetail!D789</f>
        <v>26642</v>
      </c>
      <c r="I51" s="8"/>
      <c r="J51" s="8">
        <f>+H51-F51</f>
        <v>261</v>
      </c>
      <c r="K51" s="2"/>
      <c r="L51" s="8">
        <f>+GoalFundingDetail!D344</f>
        <v>368</v>
      </c>
      <c r="M51" s="8">
        <f>+GoalFundingDetail!D433</f>
        <v>0</v>
      </c>
      <c r="N51" s="8">
        <f t="shared" si="6"/>
        <v>368</v>
      </c>
      <c r="O51" s="8">
        <f>+GoalFundingDetail!D522</f>
        <v>0</v>
      </c>
      <c r="P51" s="8">
        <f>+GoalFundingDetail!D611</f>
        <v>-107</v>
      </c>
      <c r="Q51" s="8">
        <f t="shared" si="7"/>
        <v>-107</v>
      </c>
      <c r="R51" s="8">
        <f>+N51+Q51</f>
        <v>261</v>
      </c>
      <c r="S51" s="2"/>
      <c r="T51" s="8"/>
      <c r="U51" s="8"/>
      <c r="V51" s="2"/>
      <c r="W51" s="2"/>
      <c r="X51" s="2"/>
      <c r="Y51" s="2"/>
      <c r="Z51" s="2"/>
      <c r="AA51" s="2"/>
      <c r="AB51" s="2"/>
      <c r="AC51" s="2"/>
      <c r="AD51" s="2"/>
      <c r="AE51" s="2"/>
      <c r="AF51" s="2"/>
      <c r="AG51" s="2"/>
      <c r="AH51" s="2"/>
      <c r="AI51" s="2"/>
    </row>
    <row r="52" spans="1:35" ht="12.75">
      <c r="A52" s="8"/>
      <c r="B52" s="58"/>
      <c r="C52" s="8"/>
      <c r="D52" s="8" t="s">
        <v>115</v>
      </c>
      <c r="E52" s="8"/>
      <c r="F52" s="8">
        <f>+GoalFundingDetail!D286</f>
        <v>2371</v>
      </c>
      <c r="G52" s="8"/>
      <c r="H52" s="8">
        <f>+GoalFundingDetail!D820</f>
        <v>2407</v>
      </c>
      <c r="I52" s="8"/>
      <c r="J52" s="8">
        <f aca="true" t="shared" si="8" ref="J52:J58">+H52-F52</f>
        <v>36</v>
      </c>
      <c r="K52" s="2"/>
      <c r="L52" s="8">
        <f>+GoalFundingDetail!D375</f>
        <v>-62</v>
      </c>
      <c r="M52" s="8">
        <f>+GoalFundingDetail!D464</f>
        <v>108</v>
      </c>
      <c r="N52" s="8">
        <f t="shared" si="6"/>
        <v>46</v>
      </c>
      <c r="O52" s="8">
        <f>+GoalFundingDetail!D553</f>
        <v>0</v>
      </c>
      <c r="P52" s="8">
        <f>+GoalFundingDetail!D642</f>
        <v>-10</v>
      </c>
      <c r="Q52" s="8">
        <f t="shared" si="7"/>
        <v>-10</v>
      </c>
      <c r="R52" s="8">
        <f aca="true" t="shared" si="9" ref="R52:R58">+N52+Q52</f>
        <v>36</v>
      </c>
      <c r="S52" s="2"/>
      <c r="T52" s="8"/>
      <c r="U52" s="8"/>
      <c r="V52" s="2"/>
      <c r="W52" s="2"/>
      <c r="X52" s="2"/>
      <c r="Y52" s="2"/>
      <c r="Z52" s="2"/>
      <c r="AA52" s="2"/>
      <c r="AB52" s="2"/>
      <c r="AC52" s="2"/>
      <c r="AD52" s="2"/>
      <c r="AE52" s="2"/>
      <c r="AF52" s="2"/>
      <c r="AG52" s="2"/>
      <c r="AH52" s="2"/>
      <c r="AI52" s="2"/>
    </row>
    <row r="53" spans="1:35" ht="12.75">
      <c r="A53" s="8"/>
      <c r="B53" s="58"/>
      <c r="C53" s="8"/>
      <c r="D53" s="8" t="s">
        <v>116</v>
      </c>
      <c r="E53" s="8"/>
      <c r="F53" s="8">
        <f>+GoalFundingDetail!D287</f>
        <v>1622</v>
      </c>
      <c r="G53" s="8"/>
      <c r="H53" s="8">
        <f>+GoalFundingDetail!D821</f>
        <v>1668</v>
      </c>
      <c r="I53" s="8"/>
      <c r="J53" s="8">
        <f t="shared" si="8"/>
        <v>46</v>
      </c>
      <c r="K53" s="2"/>
      <c r="L53" s="8">
        <f>+GoalFundingDetail!D376</f>
        <v>29</v>
      </c>
      <c r="M53" s="8">
        <f>+GoalFundingDetail!D465</f>
        <v>20</v>
      </c>
      <c r="N53" s="8">
        <f t="shared" si="6"/>
        <v>49</v>
      </c>
      <c r="O53" s="8">
        <f>+GoalFundingDetail!D554</f>
        <v>0</v>
      </c>
      <c r="P53" s="8">
        <f>+GoalFundingDetail!D643</f>
        <v>-3</v>
      </c>
      <c r="Q53" s="8">
        <f t="shared" si="7"/>
        <v>-3</v>
      </c>
      <c r="R53" s="8">
        <f t="shared" si="9"/>
        <v>46</v>
      </c>
      <c r="S53" s="2"/>
      <c r="T53" s="8"/>
      <c r="U53" s="8"/>
      <c r="V53" s="2"/>
      <c r="W53" s="2"/>
      <c r="X53" s="2"/>
      <c r="Y53" s="2"/>
      <c r="Z53" s="2"/>
      <c r="AA53" s="2"/>
      <c r="AB53" s="2"/>
      <c r="AC53" s="2"/>
      <c r="AD53" s="2"/>
      <c r="AE53" s="2"/>
      <c r="AF53" s="2"/>
      <c r="AG53" s="2"/>
      <c r="AH53" s="2"/>
      <c r="AI53" s="2"/>
    </row>
    <row r="54" spans="1:35" ht="12.75">
      <c r="A54" s="8"/>
      <c r="B54" s="58"/>
      <c r="C54" s="8"/>
      <c r="D54" s="8" t="s">
        <v>154</v>
      </c>
      <c r="E54" s="8"/>
      <c r="F54" s="8">
        <f>+GoalFundingDetail!D296</f>
        <v>6495</v>
      </c>
      <c r="G54" s="8"/>
      <c r="H54" s="8">
        <f>+GoalFundingDetail!D830</f>
        <v>6497</v>
      </c>
      <c r="I54" s="8"/>
      <c r="J54" s="8">
        <f t="shared" si="8"/>
        <v>2</v>
      </c>
      <c r="K54" s="2"/>
      <c r="L54" s="8">
        <f>+GoalFundingDetail!D385</f>
        <v>146</v>
      </c>
      <c r="M54" s="8">
        <f>+GoalFundingDetail!D474</f>
        <v>-128</v>
      </c>
      <c r="N54" s="8">
        <f t="shared" si="6"/>
        <v>18</v>
      </c>
      <c r="O54" s="8">
        <f>+GoalFundingDetail!D563</f>
        <v>0</v>
      </c>
      <c r="P54" s="8">
        <f>+GoalFundingDetail!D652</f>
        <v>-16</v>
      </c>
      <c r="Q54" s="8">
        <f t="shared" si="7"/>
        <v>-16</v>
      </c>
      <c r="R54" s="8">
        <f t="shared" si="9"/>
        <v>2</v>
      </c>
      <c r="S54" s="2"/>
      <c r="T54" s="8"/>
      <c r="U54" s="8"/>
      <c r="V54" s="2"/>
      <c r="W54" s="2"/>
      <c r="X54" s="2"/>
      <c r="Y54" s="2"/>
      <c r="Z54" s="2"/>
      <c r="AA54" s="2"/>
      <c r="AB54" s="2"/>
      <c r="AC54" s="2"/>
      <c r="AD54" s="2"/>
      <c r="AE54" s="2"/>
      <c r="AF54" s="2"/>
      <c r="AG54" s="2"/>
      <c r="AH54" s="2"/>
      <c r="AI54" s="2"/>
    </row>
    <row r="55" spans="1:35" ht="12.75">
      <c r="A55" s="8"/>
      <c r="B55" s="58"/>
      <c r="C55" s="8"/>
      <c r="D55" s="8" t="s">
        <v>310</v>
      </c>
      <c r="E55" s="8"/>
      <c r="F55" s="8">
        <f>+GoalFundingDetail!D300</f>
        <v>0</v>
      </c>
      <c r="G55" s="8"/>
      <c r="H55" s="8">
        <f>+GoalFundingDetail!D834</f>
        <v>6599</v>
      </c>
      <c r="I55" s="8"/>
      <c r="J55" s="8">
        <f t="shared" si="8"/>
        <v>6599</v>
      </c>
      <c r="K55" s="2"/>
      <c r="L55" s="8">
        <f>+GoalFundingDetail!D389</f>
        <v>191</v>
      </c>
      <c r="M55" s="8">
        <f>+GoalFundingDetail!D478</f>
        <v>6409</v>
      </c>
      <c r="N55" s="8">
        <f t="shared" si="6"/>
        <v>6600</v>
      </c>
      <c r="O55" s="8">
        <f>+GoalFundingDetail!D567</f>
        <v>0</v>
      </c>
      <c r="P55" s="8">
        <f>+GoalFundingDetail!D656</f>
        <v>-1</v>
      </c>
      <c r="Q55" s="8">
        <f t="shared" si="7"/>
        <v>-1</v>
      </c>
      <c r="R55" s="8">
        <f t="shared" si="9"/>
        <v>6599</v>
      </c>
      <c r="S55" s="2"/>
      <c r="T55" s="8"/>
      <c r="U55" s="8"/>
      <c r="V55" s="2"/>
      <c r="W55" s="2"/>
      <c r="X55" s="2"/>
      <c r="Y55" s="2"/>
      <c r="Z55" s="2"/>
      <c r="AA55" s="2"/>
      <c r="AB55" s="2"/>
      <c r="AC55" s="2"/>
      <c r="AD55" s="2"/>
      <c r="AE55" s="2"/>
      <c r="AF55" s="2"/>
      <c r="AG55" s="2"/>
      <c r="AH55" s="2"/>
      <c r="AI55" s="2"/>
    </row>
    <row r="56" spans="1:35" ht="12.75">
      <c r="A56" s="8"/>
      <c r="B56" s="58"/>
      <c r="C56" s="8"/>
      <c r="D56" s="8" t="s">
        <v>215</v>
      </c>
      <c r="E56" s="8"/>
      <c r="F56" s="8">
        <f>+GoalFundingDetail!D301</f>
        <v>7009</v>
      </c>
      <c r="G56" s="8"/>
      <c r="H56" s="8">
        <f>+GoalFundingDetail!D835</f>
        <v>1964</v>
      </c>
      <c r="I56" s="8"/>
      <c r="J56" s="8">
        <f t="shared" si="8"/>
        <v>-5045</v>
      </c>
      <c r="K56" s="2"/>
      <c r="L56" s="8">
        <f>+GoalFundingDetail!D390</f>
        <v>0</v>
      </c>
      <c r="M56" s="8">
        <f>+GoalFundingDetail!D479</f>
        <v>-5045</v>
      </c>
      <c r="N56" s="8">
        <f>SUM(L56,M56)</f>
        <v>-5045</v>
      </c>
      <c r="O56" s="8">
        <f>+GoalFundingDetail!D568</f>
        <v>0</v>
      </c>
      <c r="P56" s="8">
        <f>+GoalFundingDetail!D657</f>
        <v>0</v>
      </c>
      <c r="Q56" s="8">
        <f>SUM(O56,P56)</f>
        <v>0</v>
      </c>
      <c r="R56" s="8">
        <f>+N56+Q56</f>
        <v>-5045</v>
      </c>
      <c r="S56" s="2"/>
      <c r="T56" s="8"/>
      <c r="U56" s="8"/>
      <c r="V56" s="2"/>
      <c r="W56" s="2"/>
      <c r="X56" s="2"/>
      <c r="Y56" s="2"/>
      <c r="Z56" s="2"/>
      <c r="AA56" s="2"/>
      <c r="AB56" s="2"/>
      <c r="AC56" s="2"/>
      <c r="AD56" s="2"/>
      <c r="AE56" s="2"/>
      <c r="AF56" s="2"/>
      <c r="AG56" s="2"/>
      <c r="AH56" s="2"/>
      <c r="AI56" s="2"/>
    </row>
    <row r="57" spans="1:35" ht="12.75">
      <c r="A57" s="8"/>
      <c r="B57" s="58"/>
      <c r="C57" s="8"/>
      <c r="D57" s="8" t="s">
        <v>216</v>
      </c>
      <c r="E57" s="8"/>
      <c r="F57" s="8">
        <f>+GoalFundingDetail!D302</f>
        <v>1895</v>
      </c>
      <c r="G57" s="8"/>
      <c r="H57" s="8">
        <f>+GoalFundingDetail!D836</f>
        <v>531</v>
      </c>
      <c r="I57" s="8"/>
      <c r="J57" s="8">
        <f t="shared" si="8"/>
        <v>-1364</v>
      </c>
      <c r="K57" s="2"/>
      <c r="L57" s="8">
        <f>+GoalFundingDetail!D391</f>
        <v>0</v>
      </c>
      <c r="M57" s="8">
        <f>+GoalFundingDetail!D480</f>
        <v>-1364</v>
      </c>
      <c r="N57" s="8">
        <f t="shared" si="6"/>
        <v>-1364</v>
      </c>
      <c r="O57" s="8">
        <f>+GoalFundingDetail!D569</f>
        <v>0</v>
      </c>
      <c r="P57" s="8">
        <f>+GoalFundingDetail!D658</f>
        <v>0</v>
      </c>
      <c r="Q57" s="8">
        <f t="shared" si="7"/>
        <v>0</v>
      </c>
      <c r="R57" s="8">
        <f t="shared" si="9"/>
        <v>-1364</v>
      </c>
      <c r="S57" s="2"/>
      <c r="T57" s="8"/>
      <c r="U57" s="8"/>
      <c r="V57" s="2"/>
      <c r="W57" s="2"/>
      <c r="X57" s="2"/>
      <c r="Y57" s="2"/>
      <c r="Z57" s="2"/>
      <c r="AA57" s="2"/>
      <c r="AB57" s="2"/>
      <c r="AC57" s="2"/>
      <c r="AD57" s="2"/>
      <c r="AE57" s="2"/>
      <c r="AF57" s="2"/>
      <c r="AG57" s="2"/>
      <c r="AH57" s="2"/>
      <c r="AI57" s="2"/>
    </row>
    <row r="58" spans="1:35" ht="12.75">
      <c r="A58" s="8"/>
      <c r="B58" s="58"/>
      <c r="C58" s="8"/>
      <c r="D58" s="8" t="s">
        <v>217</v>
      </c>
      <c r="E58" s="8"/>
      <c r="F58" s="8">
        <f>+GoalFundingDetail!D303</f>
        <v>764</v>
      </c>
      <c r="G58" s="8"/>
      <c r="H58" s="8">
        <f>+GoalFundingDetail!D837</f>
        <v>445</v>
      </c>
      <c r="I58" s="8"/>
      <c r="J58" s="8">
        <f t="shared" si="8"/>
        <v>-319</v>
      </c>
      <c r="K58" s="2"/>
      <c r="L58" s="8">
        <f>+GoalFundingDetail!D392</f>
        <v>0</v>
      </c>
      <c r="M58" s="8">
        <f>+GoalFundingDetail!D481</f>
        <v>0</v>
      </c>
      <c r="N58" s="8">
        <f t="shared" si="6"/>
        <v>0</v>
      </c>
      <c r="O58" s="8">
        <f>+GoalFundingDetail!D570</f>
        <v>0</v>
      </c>
      <c r="P58" s="8">
        <f>+GoalFundingDetail!D659</f>
        <v>-319</v>
      </c>
      <c r="Q58" s="8">
        <f t="shared" si="7"/>
        <v>-319</v>
      </c>
      <c r="R58" s="8">
        <f t="shared" si="9"/>
        <v>-319</v>
      </c>
      <c r="S58" s="2"/>
      <c r="T58" s="8"/>
      <c r="U58" s="8"/>
      <c r="V58" s="2"/>
      <c r="W58" s="2"/>
      <c r="X58" s="2"/>
      <c r="Y58" s="2"/>
      <c r="Z58" s="2"/>
      <c r="AA58" s="2"/>
      <c r="AB58" s="2"/>
      <c r="AC58" s="2"/>
      <c r="AD58" s="2"/>
      <c r="AE58" s="2"/>
      <c r="AF58" s="2"/>
      <c r="AG58" s="2"/>
      <c r="AH58" s="2"/>
      <c r="AI58" s="2"/>
    </row>
    <row r="59" spans="1:35" ht="12.75">
      <c r="A59" s="8"/>
      <c r="B59" s="58"/>
      <c r="C59" s="8"/>
      <c r="D59" s="8"/>
      <c r="E59" s="8"/>
      <c r="F59" s="11"/>
      <c r="G59" s="11"/>
      <c r="H59" s="11"/>
      <c r="I59" s="11"/>
      <c r="J59" s="11"/>
      <c r="K59" s="2"/>
      <c r="L59" s="11"/>
      <c r="M59" s="11"/>
      <c r="N59" s="11"/>
      <c r="O59" s="11"/>
      <c r="P59" s="11"/>
      <c r="Q59" s="11"/>
      <c r="R59" s="11"/>
      <c r="S59" s="2"/>
      <c r="T59" s="8"/>
      <c r="U59" s="8"/>
      <c r="V59" s="2"/>
      <c r="W59" s="2"/>
      <c r="X59" s="2"/>
      <c r="Y59" s="2"/>
      <c r="Z59" s="2"/>
      <c r="AA59" s="2"/>
      <c r="AB59" s="2"/>
      <c r="AC59" s="2"/>
      <c r="AD59" s="2"/>
      <c r="AE59" s="2"/>
      <c r="AF59" s="2"/>
      <c r="AG59" s="2"/>
      <c r="AH59" s="2"/>
      <c r="AI59" s="2"/>
    </row>
    <row r="60" spans="1:35" ht="12.75">
      <c r="A60" s="8"/>
      <c r="B60" s="8"/>
      <c r="C60" s="13" t="s">
        <v>73</v>
      </c>
      <c r="D60" s="8"/>
      <c r="E60" s="8"/>
      <c r="F60" s="13">
        <f>SUM(F50:F58)</f>
        <v>97367</v>
      </c>
      <c r="G60" s="13"/>
      <c r="H60" s="13">
        <f>SUM(H50:H58)</f>
        <v>73031</v>
      </c>
      <c r="I60" s="13"/>
      <c r="J60" s="13">
        <f>SUM(J50:J58)</f>
        <v>-24336</v>
      </c>
      <c r="K60" s="2"/>
      <c r="L60" s="13">
        <f aca="true" t="shared" si="10" ref="L60:R60">SUM(L50:L58)</f>
        <v>1619</v>
      </c>
      <c r="M60" s="13">
        <f t="shared" si="10"/>
        <v>0</v>
      </c>
      <c r="N60" s="13">
        <f t="shared" si="10"/>
        <v>1619</v>
      </c>
      <c r="O60" s="13">
        <f t="shared" si="10"/>
        <v>0</v>
      </c>
      <c r="P60" s="13">
        <f t="shared" si="10"/>
        <v>-25955</v>
      </c>
      <c r="Q60" s="13">
        <f t="shared" si="10"/>
        <v>-25955</v>
      </c>
      <c r="R60" s="13">
        <f t="shared" si="10"/>
        <v>-24336</v>
      </c>
      <c r="S60" s="2"/>
      <c r="T60" s="8"/>
      <c r="U60" s="8"/>
      <c r="V60" s="2"/>
      <c r="W60" s="2"/>
      <c r="X60" s="2"/>
      <c r="Y60" s="2"/>
      <c r="Z60" s="2"/>
      <c r="AA60" s="2"/>
      <c r="AB60" s="2"/>
      <c r="AC60" s="2"/>
      <c r="AD60" s="2"/>
      <c r="AE60" s="2"/>
      <c r="AF60" s="2"/>
      <c r="AG60" s="2"/>
      <c r="AH60" s="2"/>
      <c r="AI60" s="2"/>
    </row>
    <row r="61" spans="1:35" ht="12.75">
      <c r="A61" s="8"/>
      <c r="B61" s="8"/>
      <c r="C61" s="8"/>
      <c r="D61" s="8"/>
      <c r="E61" s="8"/>
      <c r="F61" s="8"/>
      <c r="G61" s="8"/>
      <c r="H61" s="8"/>
      <c r="I61" s="8"/>
      <c r="J61" s="8"/>
      <c r="K61" s="2"/>
      <c r="L61" s="8"/>
      <c r="M61" s="8"/>
      <c r="N61" s="8"/>
      <c r="O61" s="8"/>
      <c r="P61" s="8"/>
      <c r="Q61" s="8"/>
      <c r="R61" s="8"/>
      <c r="S61" s="2"/>
      <c r="T61" s="8"/>
      <c r="U61" s="8"/>
      <c r="V61" s="2"/>
      <c r="W61" s="2"/>
      <c r="X61" s="2"/>
      <c r="Y61" s="2"/>
      <c r="Z61" s="2"/>
      <c r="AA61" s="2"/>
      <c r="AB61" s="2"/>
      <c r="AC61" s="2"/>
      <c r="AD61" s="2"/>
      <c r="AE61" s="2"/>
      <c r="AF61" s="2"/>
      <c r="AG61" s="2"/>
      <c r="AH61" s="2"/>
      <c r="AI61" s="2"/>
    </row>
    <row r="62" spans="1:35" ht="12.75">
      <c r="A62" s="8"/>
      <c r="B62" s="8"/>
      <c r="C62" s="8"/>
      <c r="D62" s="8"/>
      <c r="E62" s="8"/>
      <c r="F62" s="8"/>
      <c r="G62" s="8"/>
      <c r="H62" s="8"/>
      <c r="I62" s="8"/>
      <c r="J62" s="8"/>
      <c r="K62" s="2"/>
      <c r="L62" s="8"/>
      <c r="M62" s="8"/>
      <c r="N62" s="8"/>
      <c r="O62" s="8"/>
      <c r="P62" s="8"/>
      <c r="Q62" s="8"/>
      <c r="R62" s="8"/>
      <c r="S62" s="2"/>
      <c r="T62" s="8"/>
      <c r="U62" s="8"/>
      <c r="V62" s="2"/>
      <c r="W62" s="2"/>
      <c r="X62" s="2"/>
      <c r="Y62" s="2"/>
      <c r="Z62" s="2"/>
      <c r="AA62" s="2"/>
      <c r="AB62" s="2"/>
      <c r="AC62" s="2"/>
      <c r="AD62" s="2"/>
      <c r="AE62" s="2"/>
      <c r="AF62" s="2"/>
      <c r="AG62" s="2"/>
      <c r="AH62" s="2"/>
      <c r="AI62" s="2"/>
    </row>
    <row r="63" spans="1:35" ht="12.75">
      <c r="A63" s="13" t="s">
        <v>74</v>
      </c>
      <c r="B63" s="8"/>
      <c r="C63" s="8"/>
      <c r="D63" s="8"/>
      <c r="E63" s="8"/>
      <c r="F63" s="8"/>
      <c r="G63" s="8"/>
      <c r="H63" s="8"/>
      <c r="I63" s="8"/>
      <c r="J63" s="8"/>
      <c r="K63" s="2"/>
      <c r="L63" s="8"/>
      <c r="M63" s="8"/>
      <c r="N63" s="8"/>
      <c r="O63" s="8"/>
      <c r="P63" s="8"/>
      <c r="Q63" s="8"/>
      <c r="R63" s="8"/>
      <c r="S63" s="2"/>
      <c r="T63" s="8"/>
      <c r="U63" s="8"/>
      <c r="V63" s="2"/>
      <c r="W63" s="2"/>
      <c r="X63" s="2"/>
      <c r="Y63" s="2"/>
      <c r="Z63" s="2"/>
      <c r="AA63" s="2"/>
      <c r="AB63" s="2"/>
      <c r="AC63" s="2"/>
      <c r="AD63" s="2"/>
      <c r="AE63" s="2"/>
      <c r="AF63" s="2"/>
      <c r="AG63" s="2"/>
      <c r="AH63" s="2"/>
      <c r="AI63" s="2"/>
    </row>
    <row r="64" spans="1:35" ht="12.75">
      <c r="A64" s="8"/>
      <c r="B64" s="163">
        <v>4.2</v>
      </c>
      <c r="C64" s="8"/>
      <c r="D64" s="8" t="s">
        <v>219</v>
      </c>
      <c r="E64" s="8"/>
      <c r="F64" s="13">
        <f>+GoalFundingDetail!E308</f>
        <v>108014</v>
      </c>
      <c r="G64" s="13"/>
      <c r="H64" s="13">
        <f>+GoalFundingDetail!E842</f>
        <v>102552</v>
      </c>
      <c r="I64" s="13"/>
      <c r="J64" s="13">
        <f>+H64-F64</f>
        <v>-5462</v>
      </c>
      <c r="K64" s="2"/>
      <c r="L64" s="8"/>
      <c r="M64" s="8"/>
      <c r="N64" s="8"/>
      <c r="O64" s="8"/>
      <c r="P64" s="8"/>
      <c r="Q64" s="8"/>
      <c r="R64" s="8"/>
      <c r="S64" s="2"/>
      <c r="T64" s="8"/>
      <c r="U64" s="8"/>
      <c r="V64" s="2"/>
      <c r="W64" s="2"/>
      <c r="X64" s="2"/>
      <c r="Y64" s="2"/>
      <c r="Z64" s="2"/>
      <c r="AA64" s="2"/>
      <c r="AB64" s="2"/>
      <c r="AC64" s="2"/>
      <c r="AD64" s="2"/>
      <c r="AE64" s="2"/>
      <c r="AF64" s="2"/>
      <c r="AG64" s="2"/>
      <c r="AH64" s="2"/>
      <c r="AI64" s="2"/>
    </row>
    <row r="65" spans="1:35" ht="12.75">
      <c r="A65" s="8"/>
      <c r="B65" s="58"/>
      <c r="C65" s="8"/>
      <c r="D65" s="8"/>
      <c r="E65" s="8"/>
      <c r="F65" s="8"/>
      <c r="G65" s="8"/>
      <c r="H65" s="8"/>
      <c r="I65" s="8"/>
      <c r="J65" s="8"/>
      <c r="K65" s="2"/>
      <c r="L65" s="8"/>
      <c r="M65" s="8"/>
      <c r="N65" s="8"/>
      <c r="O65" s="8"/>
      <c r="P65" s="8"/>
      <c r="Q65" s="8"/>
      <c r="R65" s="8"/>
      <c r="S65" s="2"/>
      <c r="T65" s="8"/>
      <c r="U65" s="8"/>
      <c r="V65" s="2"/>
      <c r="W65" s="2"/>
      <c r="X65" s="2"/>
      <c r="Y65" s="2"/>
      <c r="Z65" s="2"/>
      <c r="AA65" s="2"/>
      <c r="AB65" s="2"/>
      <c r="AC65" s="2"/>
      <c r="AD65" s="2"/>
      <c r="AE65" s="2"/>
      <c r="AF65" s="2"/>
      <c r="AG65" s="2"/>
      <c r="AH65" s="2"/>
      <c r="AI65" s="2"/>
    </row>
    <row r="66" spans="1:35" ht="12.75">
      <c r="A66" s="8"/>
      <c r="B66" s="58"/>
      <c r="C66" s="8"/>
      <c r="D66" s="8" t="s">
        <v>85</v>
      </c>
      <c r="E66" s="8"/>
      <c r="F66" s="8">
        <f>+GoalFundingDetail!E240</f>
        <v>53653</v>
      </c>
      <c r="G66" s="8"/>
      <c r="H66" s="8">
        <f>+GoalFundingDetail!E774</f>
        <v>49056</v>
      </c>
      <c r="I66" s="8"/>
      <c r="J66" s="8">
        <f>+H66-F66</f>
        <v>-4597</v>
      </c>
      <c r="K66" s="2"/>
      <c r="L66" s="8">
        <f>+GoalFundingDetail!E329</f>
        <v>576</v>
      </c>
      <c r="M66" s="8">
        <f>+GoalFundingDetail!E418</f>
        <v>0</v>
      </c>
      <c r="N66" s="8">
        <f aca="true" t="shared" si="11" ref="N66:N77">SUM(L66,M66)</f>
        <v>576</v>
      </c>
      <c r="O66" s="8">
        <f>+GoalFundingDetail!E507</f>
        <v>0</v>
      </c>
      <c r="P66" s="8">
        <f>+GoalFundingDetail!E596</f>
        <v>-5173</v>
      </c>
      <c r="Q66" s="8">
        <f aca="true" t="shared" si="12" ref="Q66:Q77">SUM(O66,P66)</f>
        <v>-5173</v>
      </c>
      <c r="R66" s="8">
        <f>+N66+Q66</f>
        <v>-4597</v>
      </c>
      <c r="S66" s="2"/>
      <c r="T66" s="8"/>
      <c r="U66" s="8"/>
      <c r="V66" s="2"/>
      <c r="W66" s="2"/>
      <c r="X66" s="2"/>
      <c r="Y66" s="2"/>
      <c r="Z66" s="2"/>
      <c r="AA66" s="2"/>
      <c r="AB66" s="2"/>
      <c r="AC66" s="2"/>
      <c r="AD66" s="2"/>
      <c r="AE66" s="2"/>
      <c r="AF66" s="2"/>
      <c r="AG66" s="2"/>
      <c r="AH66" s="2"/>
      <c r="AI66" s="2"/>
    </row>
    <row r="67" spans="1:35" ht="12.75">
      <c r="A67" s="8"/>
      <c r="B67" s="58"/>
      <c r="C67" s="8"/>
      <c r="D67" s="8" t="s">
        <v>86</v>
      </c>
      <c r="E67" s="8"/>
      <c r="F67" s="8">
        <f>+GoalFundingDetail!E241</f>
        <v>22190</v>
      </c>
      <c r="G67" s="8"/>
      <c r="H67" s="8">
        <f>+GoalFundingDetail!E775</f>
        <v>21825</v>
      </c>
      <c r="I67" s="8"/>
      <c r="J67" s="8">
        <f>+H67-F67</f>
        <v>-365</v>
      </c>
      <c r="K67" s="2"/>
      <c r="L67" s="8">
        <f>+GoalFundingDetail!E330</f>
        <v>203</v>
      </c>
      <c r="M67" s="8">
        <f>+GoalFundingDetail!E419</f>
        <v>0</v>
      </c>
      <c r="N67" s="8">
        <f t="shared" si="11"/>
        <v>203</v>
      </c>
      <c r="O67" s="8">
        <f>+GoalFundingDetail!E508</f>
        <v>0</v>
      </c>
      <c r="P67" s="8">
        <f>+GoalFundingDetail!E597</f>
        <v>-568</v>
      </c>
      <c r="Q67" s="8">
        <f t="shared" si="12"/>
        <v>-568</v>
      </c>
      <c r="R67" s="8">
        <f>+N67+Q67</f>
        <v>-365</v>
      </c>
      <c r="S67" s="2"/>
      <c r="T67" s="8"/>
      <c r="U67" s="8"/>
      <c r="V67" s="2"/>
      <c r="W67" s="2"/>
      <c r="X67" s="2"/>
      <c r="Y67" s="2"/>
      <c r="Z67" s="2"/>
      <c r="AA67" s="2"/>
      <c r="AB67" s="2"/>
      <c r="AC67" s="2"/>
      <c r="AD67" s="2"/>
      <c r="AE67" s="2"/>
      <c r="AF67" s="2"/>
      <c r="AG67" s="2"/>
      <c r="AH67" s="2"/>
      <c r="AI67" s="2"/>
    </row>
    <row r="68" spans="1:35" ht="12.75">
      <c r="A68" s="8"/>
      <c r="B68" s="58"/>
      <c r="C68" s="8"/>
      <c r="D68" s="8" t="s">
        <v>87</v>
      </c>
      <c r="E68" s="8"/>
      <c r="F68" s="8">
        <f>+GoalFundingDetail!E242</f>
        <v>3308</v>
      </c>
      <c r="G68" s="8"/>
      <c r="H68" s="8">
        <f>+GoalFundingDetail!E776</f>
        <v>3328</v>
      </c>
      <c r="I68" s="8"/>
      <c r="J68" s="8">
        <f>+H68-F68</f>
        <v>20</v>
      </c>
      <c r="K68" s="2"/>
      <c r="L68" s="8">
        <f>+GoalFundingDetail!E331</f>
        <v>42</v>
      </c>
      <c r="M68" s="8">
        <f>+GoalFundingDetail!E420</f>
        <v>0</v>
      </c>
      <c r="N68" s="8">
        <f t="shared" si="11"/>
        <v>42</v>
      </c>
      <c r="O68" s="8">
        <f>+GoalFundingDetail!E509</f>
        <v>0</v>
      </c>
      <c r="P68" s="8">
        <f>+GoalFundingDetail!E598</f>
        <v>-22</v>
      </c>
      <c r="Q68" s="8">
        <f t="shared" si="12"/>
        <v>-22</v>
      </c>
      <c r="R68" s="8">
        <f>+N68+Q68</f>
        <v>20</v>
      </c>
      <c r="S68" s="2"/>
      <c r="T68" s="8"/>
      <c r="U68" s="8"/>
      <c r="V68" s="2"/>
      <c r="W68" s="2"/>
      <c r="X68" s="2"/>
      <c r="Y68" s="2"/>
      <c r="Z68" s="2"/>
      <c r="AA68" s="2"/>
      <c r="AB68" s="2"/>
      <c r="AC68" s="2"/>
      <c r="AD68" s="2"/>
      <c r="AE68" s="2"/>
      <c r="AF68" s="2"/>
      <c r="AG68" s="2"/>
      <c r="AH68" s="2"/>
      <c r="AI68" s="2"/>
    </row>
    <row r="69" spans="1:35" ht="12.75">
      <c r="A69" s="8"/>
      <c r="B69" s="58"/>
      <c r="C69" s="8"/>
      <c r="D69" s="8" t="s">
        <v>88</v>
      </c>
      <c r="E69" s="8"/>
      <c r="F69" s="8">
        <f>+GoalFundingDetail!E243</f>
        <v>4441</v>
      </c>
      <c r="G69" s="8"/>
      <c r="H69" s="8">
        <f>+GoalFundingDetail!E777</f>
        <v>3972</v>
      </c>
      <c r="I69" s="8"/>
      <c r="J69" s="8">
        <f>+H69-F69</f>
        <v>-469</v>
      </c>
      <c r="K69" s="2"/>
      <c r="L69" s="8">
        <f>+GoalFundingDetail!E332</f>
        <v>33</v>
      </c>
      <c r="M69" s="8">
        <f>+GoalFundingDetail!E421</f>
        <v>0</v>
      </c>
      <c r="N69" s="8">
        <f t="shared" si="11"/>
        <v>33</v>
      </c>
      <c r="O69" s="8">
        <f>+GoalFundingDetail!E510</f>
        <v>0</v>
      </c>
      <c r="P69" s="8">
        <f>+GoalFundingDetail!E599</f>
        <v>-502</v>
      </c>
      <c r="Q69" s="8">
        <f t="shared" si="12"/>
        <v>-502</v>
      </c>
      <c r="R69" s="8">
        <f>+N69+Q69</f>
        <v>-469</v>
      </c>
      <c r="S69" s="2"/>
      <c r="T69" s="8"/>
      <c r="U69" s="8"/>
      <c r="V69" s="2"/>
      <c r="W69" s="2"/>
      <c r="X69" s="2"/>
      <c r="Y69" s="2"/>
      <c r="Z69" s="2"/>
      <c r="AA69" s="2"/>
      <c r="AB69" s="2"/>
      <c r="AC69" s="2"/>
      <c r="AD69" s="2"/>
      <c r="AE69" s="2"/>
      <c r="AF69" s="2"/>
      <c r="AG69" s="2"/>
      <c r="AH69" s="2"/>
      <c r="AI69" s="2"/>
    </row>
    <row r="70" spans="1:35" ht="12.75">
      <c r="A70" s="8"/>
      <c r="B70" s="58"/>
      <c r="C70" s="8"/>
      <c r="D70" s="8" t="s">
        <v>89</v>
      </c>
      <c r="E70" s="8"/>
      <c r="F70" s="8">
        <f>+GoalFundingDetail!E244</f>
        <v>2059</v>
      </c>
      <c r="G70" s="19"/>
      <c r="H70" s="8">
        <f>+GoalFundingDetail!E778</f>
        <v>2076</v>
      </c>
      <c r="I70" s="8"/>
      <c r="J70" s="8">
        <f>+H70-F70</f>
        <v>17</v>
      </c>
      <c r="K70" s="2"/>
      <c r="L70" s="8">
        <f>+GoalFundingDetail!E333</f>
        <v>33</v>
      </c>
      <c r="M70" s="8">
        <f>+GoalFundingDetail!E422</f>
        <v>0</v>
      </c>
      <c r="N70" s="8">
        <f t="shared" si="11"/>
        <v>33</v>
      </c>
      <c r="O70" s="8">
        <f>+GoalFundingDetail!E511</f>
        <v>0</v>
      </c>
      <c r="P70" s="8">
        <f>+GoalFundingDetail!E600</f>
        <v>-16</v>
      </c>
      <c r="Q70" s="8">
        <f t="shared" si="12"/>
        <v>-16</v>
      </c>
      <c r="R70" s="8">
        <f>+N70+Q70</f>
        <v>17</v>
      </c>
      <c r="S70" s="2"/>
      <c r="T70" s="8"/>
      <c r="U70" s="8"/>
      <c r="V70" s="2"/>
      <c r="W70" s="2"/>
      <c r="X70" s="2"/>
      <c r="Y70" s="2"/>
      <c r="Z70" s="2"/>
      <c r="AA70" s="2"/>
      <c r="AB70" s="2"/>
      <c r="AC70" s="2"/>
      <c r="AD70" s="2"/>
      <c r="AE70" s="2"/>
      <c r="AF70" s="2"/>
      <c r="AG70" s="2"/>
      <c r="AH70" s="2"/>
      <c r="AI70" s="2"/>
    </row>
    <row r="71" spans="1:35" ht="12.75">
      <c r="A71" s="8"/>
      <c r="B71" s="58"/>
      <c r="C71" s="8"/>
      <c r="D71" s="8" t="s">
        <v>115</v>
      </c>
      <c r="E71" s="8"/>
      <c r="F71" s="19">
        <f>+GoalFundingDetail!E286</f>
        <v>2630</v>
      </c>
      <c r="G71" s="19"/>
      <c r="H71" s="19">
        <f>+GoalFundingDetail!E820</f>
        <v>2684</v>
      </c>
      <c r="I71" s="8"/>
      <c r="J71" s="8">
        <f aca="true" t="shared" si="13" ref="J71:J77">+H71-F71</f>
        <v>54</v>
      </c>
      <c r="K71" s="2"/>
      <c r="L71" s="8">
        <f>+GoalFundingDetail!E375</f>
        <v>-94</v>
      </c>
      <c r="M71" s="8">
        <f>+GoalFundingDetail!E464</f>
        <v>163</v>
      </c>
      <c r="N71" s="8">
        <f t="shared" si="11"/>
        <v>69</v>
      </c>
      <c r="O71" s="8">
        <f>+GoalFundingDetail!E553</f>
        <v>0</v>
      </c>
      <c r="P71" s="8">
        <f>+GoalFundingDetail!E642</f>
        <v>-15</v>
      </c>
      <c r="Q71" s="8">
        <f t="shared" si="12"/>
        <v>-15</v>
      </c>
      <c r="R71" s="8">
        <f aca="true" t="shared" si="14" ref="R71:R77">+N71+Q71</f>
        <v>54</v>
      </c>
      <c r="S71" s="2"/>
      <c r="T71" s="8"/>
      <c r="U71" s="8"/>
      <c r="V71" s="2"/>
      <c r="W71" s="2"/>
      <c r="X71" s="2"/>
      <c r="Y71" s="2"/>
      <c r="Z71" s="2"/>
      <c r="AA71" s="2"/>
      <c r="AB71" s="2"/>
      <c r="AC71" s="2"/>
      <c r="AD71" s="2"/>
      <c r="AE71" s="2"/>
      <c r="AF71" s="2"/>
      <c r="AG71" s="2"/>
      <c r="AH71" s="2"/>
      <c r="AI71" s="2"/>
    </row>
    <row r="72" spans="1:35" ht="12.75">
      <c r="A72" s="8"/>
      <c r="B72" s="58"/>
      <c r="C72" s="8"/>
      <c r="D72" s="8" t="s">
        <v>116</v>
      </c>
      <c r="E72" s="8"/>
      <c r="F72" s="19">
        <f>+GoalFundingDetail!E287</f>
        <v>1800</v>
      </c>
      <c r="G72" s="19"/>
      <c r="H72" s="19">
        <f>+GoalFundingDetail!E821</f>
        <v>1869</v>
      </c>
      <c r="I72" s="8"/>
      <c r="J72" s="8">
        <f t="shared" si="13"/>
        <v>69</v>
      </c>
      <c r="K72" s="2"/>
      <c r="L72" s="8">
        <f>+GoalFundingDetail!E376</f>
        <v>44</v>
      </c>
      <c r="M72" s="8">
        <f>+GoalFundingDetail!E465</f>
        <v>30</v>
      </c>
      <c r="N72" s="8">
        <f t="shared" si="11"/>
        <v>74</v>
      </c>
      <c r="O72" s="8">
        <f>+GoalFundingDetail!E554</f>
        <v>0</v>
      </c>
      <c r="P72" s="8">
        <f>+GoalFundingDetail!E643</f>
        <v>-5</v>
      </c>
      <c r="Q72" s="8">
        <f t="shared" si="12"/>
        <v>-5</v>
      </c>
      <c r="R72" s="8">
        <f t="shared" si="14"/>
        <v>69</v>
      </c>
      <c r="S72" s="2"/>
      <c r="T72" s="8"/>
      <c r="U72" s="8"/>
      <c r="V72" s="2"/>
      <c r="W72" s="2"/>
      <c r="X72" s="2"/>
      <c r="Y72" s="2"/>
      <c r="Z72" s="2"/>
      <c r="AA72" s="2"/>
      <c r="AB72" s="2"/>
      <c r="AC72" s="2"/>
      <c r="AD72" s="2"/>
      <c r="AE72" s="2"/>
      <c r="AF72" s="2"/>
      <c r="AG72" s="2"/>
      <c r="AH72" s="2"/>
      <c r="AI72" s="2"/>
    </row>
    <row r="73" spans="1:35" ht="12.75">
      <c r="A73" s="8"/>
      <c r="B73" s="58"/>
      <c r="C73" s="8"/>
      <c r="D73" s="8" t="s">
        <v>154</v>
      </c>
      <c r="E73" s="8"/>
      <c r="F73" s="19">
        <f>+GoalFundingDetail!E296</f>
        <v>7207</v>
      </c>
      <c r="G73" s="19"/>
      <c r="H73" s="19">
        <f>+GoalFundingDetail!E830</f>
        <v>7211</v>
      </c>
      <c r="I73" s="8"/>
      <c r="J73" s="8">
        <f t="shared" si="13"/>
        <v>4</v>
      </c>
      <c r="K73" s="2"/>
      <c r="L73" s="8">
        <f>+GoalFundingDetail!E385</f>
        <v>221</v>
      </c>
      <c r="M73" s="8">
        <f>+GoalFundingDetail!E474</f>
        <v>-193</v>
      </c>
      <c r="N73" s="8">
        <f t="shared" si="11"/>
        <v>28</v>
      </c>
      <c r="O73" s="8">
        <f>+GoalFundingDetail!E563</f>
        <v>0</v>
      </c>
      <c r="P73" s="8">
        <f>+GoalFundingDetail!E652</f>
        <v>-24</v>
      </c>
      <c r="Q73" s="8">
        <f t="shared" si="12"/>
        <v>-24</v>
      </c>
      <c r="R73" s="8">
        <f t="shared" si="14"/>
        <v>4</v>
      </c>
      <c r="S73" s="2"/>
      <c r="T73" s="8"/>
      <c r="U73" s="8"/>
      <c r="V73" s="2"/>
      <c r="W73" s="2"/>
      <c r="X73" s="2"/>
      <c r="Y73" s="2"/>
      <c r="Z73" s="2"/>
      <c r="AA73" s="2"/>
      <c r="AB73" s="2"/>
      <c r="AC73" s="2"/>
      <c r="AD73" s="2"/>
      <c r="AE73" s="2"/>
      <c r="AF73" s="2"/>
      <c r="AG73" s="2"/>
      <c r="AH73" s="2"/>
      <c r="AI73" s="2"/>
    </row>
    <row r="74" spans="1:35" ht="12.75">
      <c r="A74" s="8"/>
      <c r="B74" s="58"/>
      <c r="C74" s="8"/>
      <c r="D74" s="8" t="s">
        <v>310</v>
      </c>
      <c r="E74" s="8"/>
      <c r="F74" s="19">
        <f>+GoalFundingDetail!E300</f>
        <v>0</v>
      </c>
      <c r="G74" s="19"/>
      <c r="H74" s="19">
        <f>+GoalFundingDetail!E834</f>
        <v>10001</v>
      </c>
      <c r="I74" s="8"/>
      <c r="J74" s="8">
        <f t="shared" si="13"/>
        <v>10001</v>
      </c>
      <c r="K74" s="2"/>
      <c r="L74" s="8">
        <f>+GoalFundingDetail!E389</f>
        <v>289</v>
      </c>
      <c r="M74" s="8">
        <f>+GoalFundingDetail!E478</f>
        <v>9713</v>
      </c>
      <c r="N74" s="8">
        <f t="shared" si="11"/>
        <v>10002</v>
      </c>
      <c r="O74" s="8">
        <f>+GoalFundingDetail!E567</f>
        <v>0</v>
      </c>
      <c r="P74" s="8">
        <f>+GoalFundingDetail!E656</f>
        <v>-1</v>
      </c>
      <c r="Q74" s="8">
        <f t="shared" si="12"/>
        <v>-1</v>
      </c>
      <c r="R74" s="8">
        <f t="shared" si="14"/>
        <v>10001</v>
      </c>
      <c r="S74" s="2"/>
      <c r="T74" s="8"/>
      <c r="U74" s="8"/>
      <c r="V74" s="2"/>
      <c r="W74" s="2"/>
      <c r="X74" s="2"/>
      <c r="Y74" s="2"/>
      <c r="Z74" s="2"/>
      <c r="AA74" s="2"/>
      <c r="AB74" s="2"/>
      <c r="AC74" s="2"/>
      <c r="AD74" s="2"/>
      <c r="AE74" s="2"/>
      <c r="AF74" s="2"/>
      <c r="AG74" s="2"/>
      <c r="AH74" s="2"/>
      <c r="AI74" s="2"/>
    </row>
    <row r="75" spans="1:35" ht="12.75">
      <c r="A75" s="8"/>
      <c r="B75" s="58"/>
      <c r="C75" s="8"/>
      <c r="D75" s="8" t="s">
        <v>215</v>
      </c>
      <c r="E75" s="8"/>
      <c r="F75" s="19">
        <f>+GoalFundingDetail!E301</f>
        <v>7777</v>
      </c>
      <c r="G75" s="19"/>
      <c r="H75" s="19">
        <f>+GoalFundingDetail!E835</f>
        <v>131</v>
      </c>
      <c r="I75" s="8"/>
      <c r="J75" s="8">
        <f t="shared" si="13"/>
        <v>-7646</v>
      </c>
      <c r="K75" s="2"/>
      <c r="L75" s="8">
        <f>+GoalFundingDetail!E390</f>
        <v>0</v>
      </c>
      <c r="M75" s="8">
        <f>+GoalFundingDetail!E479</f>
        <v>-7646</v>
      </c>
      <c r="N75" s="8">
        <f>SUM(L75,M75)</f>
        <v>-7646</v>
      </c>
      <c r="O75" s="8">
        <f>+GoalFundingDetail!E568</f>
        <v>0</v>
      </c>
      <c r="P75" s="8">
        <f>+GoalFundingDetail!E657</f>
        <v>0</v>
      </c>
      <c r="Q75" s="8">
        <f>SUM(O75,P75)</f>
        <v>0</v>
      </c>
      <c r="R75" s="8">
        <f>+N75+Q75</f>
        <v>-7646</v>
      </c>
      <c r="S75" s="2"/>
      <c r="T75" s="8"/>
      <c r="U75" s="8"/>
      <c r="V75" s="2"/>
      <c r="W75" s="2"/>
      <c r="X75" s="2"/>
      <c r="Y75" s="2"/>
      <c r="Z75" s="2"/>
      <c r="AA75" s="2"/>
      <c r="AB75" s="2"/>
      <c r="AC75" s="2"/>
      <c r="AD75" s="2"/>
      <c r="AE75" s="2"/>
      <c r="AF75" s="2"/>
      <c r="AG75" s="2"/>
      <c r="AH75" s="2"/>
      <c r="AI75" s="2"/>
    </row>
    <row r="76" spans="1:35" ht="12.75">
      <c r="A76" s="8"/>
      <c r="B76" s="58"/>
      <c r="C76" s="8"/>
      <c r="D76" s="8" t="s">
        <v>216</v>
      </c>
      <c r="E76" s="8"/>
      <c r="F76" s="19">
        <f>+GoalFundingDetail!E302</f>
        <v>2102</v>
      </c>
      <c r="G76" s="19"/>
      <c r="H76" s="19">
        <f>+GoalFundingDetail!E836</f>
        <v>35</v>
      </c>
      <c r="I76" s="8"/>
      <c r="J76" s="8">
        <f t="shared" si="13"/>
        <v>-2067</v>
      </c>
      <c r="K76" s="2"/>
      <c r="L76" s="8">
        <f>+GoalFundingDetail!E391</f>
        <v>0</v>
      </c>
      <c r="M76" s="8">
        <f>+GoalFundingDetail!E480</f>
        <v>-2067</v>
      </c>
      <c r="N76" s="8">
        <f t="shared" si="11"/>
        <v>-2067</v>
      </c>
      <c r="O76" s="8">
        <f>+GoalFundingDetail!E569</f>
        <v>0</v>
      </c>
      <c r="P76" s="8">
        <f>+GoalFundingDetail!E658</f>
        <v>0</v>
      </c>
      <c r="Q76" s="8">
        <f t="shared" si="12"/>
        <v>0</v>
      </c>
      <c r="R76" s="8">
        <f t="shared" si="14"/>
        <v>-2067</v>
      </c>
      <c r="S76" s="2"/>
      <c r="T76" s="8"/>
      <c r="U76" s="8"/>
      <c r="V76" s="2"/>
      <c r="W76" s="2"/>
      <c r="X76" s="2"/>
      <c r="Y76" s="2"/>
      <c r="Z76" s="2"/>
      <c r="AA76" s="2"/>
      <c r="AB76" s="2"/>
      <c r="AC76" s="2"/>
      <c r="AD76" s="2"/>
      <c r="AE76" s="2"/>
      <c r="AF76" s="2"/>
      <c r="AG76" s="2"/>
      <c r="AH76" s="2"/>
      <c r="AI76" s="2"/>
    </row>
    <row r="77" spans="1:35" ht="12.75">
      <c r="A77" s="8"/>
      <c r="B77" s="58"/>
      <c r="C77" s="8"/>
      <c r="D77" s="8" t="s">
        <v>217</v>
      </c>
      <c r="E77" s="8"/>
      <c r="F77" s="19">
        <f>+GoalFundingDetail!E303</f>
        <v>847</v>
      </c>
      <c r="G77" s="19"/>
      <c r="H77" s="19">
        <f>+GoalFundingDetail!E837</f>
        <v>364</v>
      </c>
      <c r="I77" s="8"/>
      <c r="J77" s="8">
        <f t="shared" si="13"/>
        <v>-483</v>
      </c>
      <c r="K77" s="2"/>
      <c r="L77" s="8">
        <f>+GoalFundingDetail!E392</f>
        <v>0</v>
      </c>
      <c r="M77" s="8">
        <f>+GoalFundingDetail!E481</f>
        <v>0</v>
      </c>
      <c r="N77" s="8">
        <f t="shared" si="11"/>
        <v>0</v>
      </c>
      <c r="O77" s="8">
        <f>+GoalFundingDetail!E570</f>
        <v>0</v>
      </c>
      <c r="P77" s="8">
        <f>+GoalFundingDetail!E659</f>
        <v>-483</v>
      </c>
      <c r="Q77" s="8">
        <f t="shared" si="12"/>
        <v>-483</v>
      </c>
      <c r="R77" s="8">
        <f t="shared" si="14"/>
        <v>-483</v>
      </c>
      <c r="S77" s="2"/>
      <c r="T77" s="8"/>
      <c r="U77" s="8"/>
      <c r="V77" s="2"/>
      <c r="W77" s="2"/>
      <c r="X77" s="2"/>
      <c r="Y77" s="2"/>
      <c r="Z77" s="2"/>
      <c r="AA77" s="2"/>
      <c r="AB77" s="2"/>
      <c r="AC77" s="2"/>
      <c r="AD77" s="2"/>
      <c r="AE77" s="2"/>
      <c r="AF77" s="2"/>
      <c r="AG77" s="2"/>
      <c r="AH77" s="2"/>
      <c r="AI77" s="2"/>
    </row>
    <row r="78" spans="1:35" ht="12.75">
      <c r="A78" s="8"/>
      <c r="B78" s="58"/>
      <c r="C78" s="8"/>
      <c r="D78" s="8"/>
      <c r="E78" s="8"/>
      <c r="F78" s="11"/>
      <c r="G78" s="11"/>
      <c r="H78" s="11"/>
      <c r="I78" s="11"/>
      <c r="J78" s="11"/>
      <c r="K78" s="2"/>
      <c r="L78" s="11"/>
      <c r="M78" s="11"/>
      <c r="N78" s="11"/>
      <c r="O78" s="11"/>
      <c r="P78" s="11"/>
      <c r="Q78" s="11"/>
      <c r="R78" s="11"/>
      <c r="S78" s="2"/>
      <c r="T78" s="8"/>
      <c r="U78" s="8"/>
      <c r="V78" s="2"/>
      <c r="W78" s="2"/>
      <c r="X78" s="2"/>
      <c r="Y78" s="2"/>
      <c r="Z78" s="2"/>
      <c r="AA78" s="2"/>
      <c r="AB78" s="2"/>
      <c r="AC78" s="2"/>
      <c r="AD78" s="2"/>
      <c r="AE78" s="2"/>
      <c r="AF78" s="2"/>
      <c r="AG78" s="2"/>
      <c r="AH78" s="2"/>
      <c r="AI78" s="2"/>
    </row>
    <row r="79" spans="1:35" ht="12.75">
      <c r="A79" s="8"/>
      <c r="B79" s="8"/>
      <c r="C79" s="13" t="s">
        <v>75</v>
      </c>
      <c r="D79" s="13"/>
      <c r="E79" s="8"/>
      <c r="F79" s="13">
        <f>SUM(F66:F77)</f>
        <v>108014</v>
      </c>
      <c r="G79" s="13"/>
      <c r="H79" s="13">
        <f>SUM(H66:H77)</f>
        <v>102552</v>
      </c>
      <c r="I79" s="13"/>
      <c r="J79" s="13">
        <f>SUM(J66:J77)</f>
        <v>-5462</v>
      </c>
      <c r="K79" s="2"/>
      <c r="L79" s="13">
        <f aca="true" t="shared" si="15" ref="L79:R79">SUM(L66:L77)</f>
        <v>1347</v>
      </c>
      <c r="M79" s="13">
        <f t="shared" si="15"/>
        <v>0</v>
      </c>
      <c r="N79" s="13">
        <f t="shared" si="15"/>
        <v>1347</v>
      </c>
      <c r="O79" s="13">
        <f t="shared" si="15"/>
        <v>0</v>
      </c>
      <c r="P79" s="13">
        <f t="shared" si="15"/>
        <v>-6809</v>
      </c>
      <c r="Q79" s="13">
        <f t="shared" si="15"/>
        <v>-6809</v>
      </c>
      <c r="R79" s="13">
        <f t="shared" si="15"/>
        <v>-5462</v>
      </c>
      <c r="S79" s="2"/>
      <c r="T79" s="8"/>
      <c r="U79" s="8"/>
      <c r="V79" s="2"/>
      <c r="W79" s="2"/>
      <c r="X79" s="2"/>
      <c r="Y79" s="2"/>
      <c r="Z79" s="2"/>
      <c r="AA79" s="2"/>
      <c r="AB79" s="2"/>
      <c r="AC79" s="2"/>
      <c r="AD79" s="2"/>
      <c r="AE79" s="2"/>
      <c r="AF79" s="2"/>
      <c r="AG79" s="2"/>
      <c r="AH79" s="2"/>
      <c r="AI79" s="2"/>
    </row>
    <row r="80" spans="1:35" ht="12.75">
      <c r="A80" s="8"/>
      <c r="B80" s="8"/>
      <c r="C80" s="13"/>
      <c r="D80" s="8"/>
      <c r="E80" s="8"/>
      <c r="F80" s="13"/>
      <c r="G80" s="13"/>
      <c r="H80" s="13"/>
      <c r="I80" s="13"/>
      <c r="J80" s="13"/>
      <c r="K80" s="2"/>
      <c r="L80" s="13"/>
      <c r="M80" s="13"/>
      <c r="N80" s="13"/>
      <c r="O80" s="13"/>
      <c r="P80" s="13"/>
      <c r="Q80" s="13"/>
      <c r="R80" s="13"/>
      <c r="S80" s="2"/>
      <c r="T80" s="8"/>
      <c r="U80" s="8"/>
      <c r="V80" s="2"/>
      <c r="W80" s="2"/>
      <c r="X80" s="2"/>
      <c r="Y80" s="2"/>
      <c r="Z80" s="2"/>
      <c r="AA80" s="2"/>
      <c r="AB80" s="2"/>
      <c r="AC80" s="2"/>
      <c r="AD80" s="2"/>
      <c r="AE80" s="2"/>
      <c r="AF80" s="2"/>
      <c r="AG80" s="2"/>
      <c r="AH80" s="2"/>
      <c r="AI80" s="2"/>
    </row>
    <row r="81" spans="1:35" ht="13.5" thickBot="1">
      <c r="A81" s="8"/>
      <c r="B81" s="8"/>
      <c r="C81" s="8"/>
      <c r="D81" s="8"/>
      <c r="E81" s="8"/>
      <c r="F81" s="25"/>
      <c r="G81" s="25"/>
      <c r="H81" s="25"/>
      <c r="I81" s="25"/>
      <c r="J81" s="25"/>
      <c r="K81" s="2"/>
      <c r="L81" s="25"/>
      <c r="M81" s="25"/>
      <c r="N81" s="25"/>
      <c r="O81" s="25"/>
      <c r="P81" s="25"/>
      <c r="Q81" s="25"/>
      <c r="R81" s="25"/>
      <c r="S81" s="2"/>
      <c r="T81" s="8"/>
      <c r="U81" s="8"/>
      <c r="V81" s="2"/>
      <c r="W81" s="2"/>
      <c r="X81" s="2"/>
      <c r="Y81" s="2"/>
      <c r="Z81" s="2"/>
      <c r="AA81" s="2"/>
      <c r="AB81" s="2"/>
      <c r="AC81" s="2"/>
      <c r="AD81" s="2"/>
      <c r="AE81" s="2"/>
      <c r="AF81" s="2"/>
      <c r="AG81" s="2"/>
      <c r="AH81" s="2"/>
      <c r="AI81" s="2"/>
    </row>
    <row r="82" spans="1:35" ht="12.75">
      <c r="A82" s="8"/>
      <c r="B82" s="8"/>
      <c r="C82" s="8"/>
      <c r="D82" s="13" t="s">
        <v>76</v>
      </c>
      <c r="E82" s="8"/>
      <c r="F82" s="13">
        <f>SUM(F44,F60,F79)</f>
        <v>1006480</v>
      </c>
      <c r="G82" s="13"/>
      <c r="H82" s="13">
        <f>SUM(H44,H60,H79)</f>
        <v>968516</v>
      </c>
      <c r="I82" s="13"/>
      <c r="J82" s="13">
        <f>SUM(J44,J60,J79)</f>
        <v>-37964</v>
      </c>
      <c r="K82" s="2"/>
      <c r="L82" s="13">
        <f aca="true" t="shared" si="16" ref="L82:R82">SUM(L44,L60,L79)</f>
        <v>14957</v>
      </c>
      <c r="M82" s="13">
        <f t="shared" si="16"/>
        <v>0</v>
      </c>
      <c r="N82" s="13">
        <f t="shared" si="16"/>
        <v>14957</v>
      </c>
      <c r="O82" s="13">
        <f t="shared" si="16"/>
        <v>34920</v>
      </c>
      <c r="P82" s="13">
        <f t="shared" si="16"/>
        <v>-87841</v>
      </c>
      <c r="Q82" s="13">
        <f t="shared" si="16"/>
        <v>-52921</v>
      </c>
      <c r="R82" s="13">
        <f t="shared" si="16"/>
        <v>-37964</v>
      </c>
      <c r="S82" s="2"/>
      <c r="T82" s="8"/>
      <c r="U82" s="8"/>
      <c r="V82" s="2"/>
      <c r="W82" s="2"/>
      <c r="X82" s="2"/>
      <c r="Y82" s="2"/>
      <c r="Z82" s="2"/>
      <c r="AA82" s="2"/>
      <c r="AB82" s="2"/>
      <c r="AC82" s="2"/>
      <c r="AD82" s="2"/>
      <c r="AE82" s="2"/>
      <c r="AF82" s="2"/>
      <c r="AG82" s="2"/>
      <c r="AH82" s="2"/>
      <c r="AI82" s="2"/>
    </row>
    <row r="83" spans="1:35" ht="12.75">
      <c r="A83" s="8"/>
      <c r="B83" s="8"/>
      <c r="C83" s="8"/>
      <c r="D83" s="13"/>
      <c r="E83" s="8"/>
      <c r="F83" s="13"/>
      <c r="G83" s="13"/>
      <c r="H83" s="13"/>
      <c r="I83" s="13"/>
      <c r="J83" s="13"/>
      <c r="K83" s="2"/>
      <c r="L83" s="13"/>
      <c r="M83" s="13"/>
      <c r="N83" s="13"/>
      <c r="O83" s="13"/>
      <c r="P83" s="13"/>
      <c r="Q83" s="13"/>
      <c r="R83" s="13"/>
      <c r="S83" s="2"/>
      <c r="T83" s="8"/>
      <c r="U83" s="8"/>
      <c r="V83" s="2"/>
      <c r="W83" s="2"/>
      <c r="X83" s="2"/>
      <c r="Y83" s="2"/>
      <c r="Z83" s="2"/>
      <c r="AA83" s="2"/>
      <c r="AB83" s="2"/>
      <c r="AC83" s="2"/>
      <c r="AD83" s="2"/>
      <c r="AE83" s="2"/>
      <c r="AF83" s="2"/>
      <c r="AG83" s="2"/>
      <c r="AH83" s="2"/>
      <c r="AI83" s="2"/>
    </row>
    <row r="84" spans="1:35" ht="12.75">
      <c r="A84" s="8"/>
      <c r="B84" s="8"/>
      <c r="C84" s="8"/>
      <c r="D84" s="8"/>
      <c r="E84" s="8"/>
      <c r="F84" s="2"/>
      <c r="G84" s="2"/>
      <c r="H84" s="2"/>
      <c r="I84" s="2"/>
      <c r="J84" s="2"/>
      <c r="K84" s="2"/>
      <c r="L84" s="2"/>
      <c r="M84" s="2"/>
      <c r="N84" s="2"/>
      <c r="O84" s="2"/>
      <c r="P84" s="2"/>
      <c r="Q84" s="2"/>
      <c r="R84" s="2"/>
      <c r="S84" s="2"/>
      <c r="T84" s="8"/>
      <c r="U84" s="8"/>
      <c r="V84" s="2"/>
      <c r="W84" s="2"/>
      <c r="X84" s="2"/>
      <c r="Y84" s="2"/>
      <c r="Z84" s="2"/>
      <c r="AA84" s="2"/>
      <c r="AB84" s="2"/>
      <c r="AC84" s="2"/>
      <c r="AD84" s="2"/>
      <c r="AE84" s="2"/>
      <c r="AF84" s="2"/>
      <c r="AG84" s="2"/>
      <c r="AH84" s="2"/>
      <c r="AI84" s="2"/>
    </row>
    <row r="85" spans="1:21" ht="12.75">
      <c r="A85" s="8"/>
      <c r="B85" s="8"/>
      <c r="C85" s="8"/>
      <c r="D85" s="8"/>
      <c r="E85" s="8"/>
      <c r="F85" s="8"/>
      <c r="G85" s="8"/>
      <c r="H85" s="8"/>
      <c r="I85" s="8"/>
      <c r="J85" s="8"/>
      <c r="K85" s="8"/>
      <c r="L85" s="8"/>
      <c r="M85" s="8"/>
      <c r="N85" s="8"/>
      <c r="O85" s="8"/>
      <c r="P85" s="8"/>
      <c r="Q85" s="8"/>
      <c r="R85" s="8"/>
      <c r="S85" s="8"/>
      <c r="T85" s="8"/>
      <c r="U85" s="8"/>
    </row>
    <row r="86" spans="1:21" ht="12.75">
      <c r="A86" s="8"/>
      <c r="B86" s="8"/>
      <c r="C86" s="8"/>
      <c r="D86" s="8"/>
      <c r="E86" s="8"/>
      <c r="F86" s="8"/>
      <c r="G86" s="8"/>
      <c r="H86" s="8"/>
      <c r="I86" s="8"/>
      <c r="J86" s="8"/>
      <c r="K86" s="8"/>
      <c r="L86" s="8"/>
      <c r="M86" s="8"/>
      <c r="N86" s="8"/>
      <c r="O86" s="8"/>
      <c r="P86" s="8"/>
      <c r="Q86" s="8"/>
      <c r="R86" s="8"/>
      <c r="S86" s="8"/>
      <c r="T86" s="8"/>
      <c r="U86" s="8"/>
    </row>
    <row r="87" spans="1:21" ht="12.75">
      <c r="A87" s="8"/>
      <c r="B87" s="8"/>
      <c r="C87" s="8"/>
      <c r="D87" s="8"/>
      <c r="E87" s="8"/>
      <c r="F87" s="8"/>
      <c r="G87" s="8"/>
      <c r="H87" s="8"/>
      <c r="I87" s="8"/>
      <c r="J87" s="8"/>
      <c r="K87" s="8"/>
      <c r="L87" s="8"/>
      <c r="M87" s="8"/>
      <c r="N87" s="8"/>
      <c r="O87" s="8"/>
      <c r="P87" s="8"/>
      <c r="Q87" s="8"/>
      <c r="R87" s="8"/>
      <c r="S87" s="8"/>
      <c r="T87" s="8"/>
      <c r="U87" s="8"/>
    </row>
    <row r="88" spans="1:21" ht="12.75">
      <c r="A88" s="8"/>
      <c r="B88" s="8"/>
      <c r="C88" s="8"/>
      <c r="D88" s="8"/>
      <c r="E88" s="8"/>
      <c r="F88" s="8"/>
      <c r="G88" s="8"/>
      <c r="H88" s="8"/>
      <c r="I88" s="8"/>
      <c r="J88" s="8"/>
      <c r="K88" s="8"/>
      <c r="L88" s="8"/>
      <c r="M88" s="8"/>
      <c r="N88" s="8"/>
      <c r="O88" s="8"/>
      <c r="P88" s="8"/>
      <c r="Q88" s="8"/>
      <c r="R88" s="8"/>
      <c r="S88" s="8"/>
      <c r="T88" s="8"/>
      <c r="U88" s="8"/>
    </row>
    <row r="89" spans="1:21" ht="12.75">
      <c r="A89" s="8"/>
      <c r="B89" s="8"/>
      <c r="C89" s="8"/>
      <c r="D89" s="8"/>
      <c r="E89" s="8"/>
      <c r="F89" s="8"/>
      <c r="G89" s="8"/>
      <c r="H89" s="8"/>
      <c r="I89" s="8"/>
      <c r="J89" s="8"/>
      <c r="K89" s="8"/>
      <c r="L89" s="8"/>
      <c r="M89" s="8"/>
      <c r="N89" s="8"/>
      <c r="O89" s="8"/>
      <c r="P89" s="8"/>
      <c r="Q89" s="8"/>
      <c r="R89" s="8"/>
      <c r="S89" s="8"/>
      <c r="T89" s="8"/>
      <c r="U89" s="8"/>
    </row>
    <row r="90" spans="1:21" ht="12.75">
      <c r="A90" s="8"/>
      <c r="B90" s="8"/>
      <c r="C90" s="8"/>
      <c r="D90" s="8"/>
      <c r="E90" s="8"/>
      <c r="F90" s="8"/>
      <c r="G90" s="8"/>
      <c r="H90" s="8"/>
      <c r="I90" s="8"/>
      <c r="J90" s="8"/>
      <c r="K90" s="8"/>
      <c r="L90" s="8"/>
      <c r="M90" s="8"/>
      <c r="N90" s="8"/>
      <c r="O90" s="8"/>
      <c r="P90" s="8"/>
      <c r="Q90" s="8"/>
      <c r="R90" s="8"/>
      <c r="S90" s="8"/>
      <c r="T90" s="8"/>
      <c r="U90" s="8"/>
    </row>
    <row r="91" spans="1:21" ht="12.75">
      <c r="A91" s="8"/>
      <c r="B91" s="8"/>
      <c r="C91" s="8"/>
      <c r="D91" s="8"/>
      <c r="E91" s="8"/>
      <c r="F91" s="8"/>
      <c r="G91" s="8"/>
      <c r="H91" s="8"/>
      <c r="I91" s="8"/>
      <c r="J91" s="8"/>
      <c r="K91" s="8"/>
      <c r="L91" s="8"/>
      <c r="M91" s="8"/>
      <c r="N91" s="8"/>
      <c r="O91" s="8"/>
      <c r="P91" s="8"/>
      <c r="Q91" s="8"/>
      <c r="R91" s="8"/>
      <c r="S91" s="8"/>
      <c r="T91" s="8"/>
      <c r="U91" s="8"/>
    </row>
    <row r="92" spans="1:21" ht="12.75">
      <c r="A92" s="8"/>
      <c r="B92" s="8"/>
      <c r="C92" s="8"/>
      <c r="D92" s="8"/>
      <c r="E92" s="8"/>
      <c r="F92" s="8"/>
      <c r="G92" s="8"/>
      <c r="H92" s="8"/>
      <c r="I92" s="8"/>
      <c r="J92" s="8"/>
      <c r="K92" s="8"/>
      <c r="L92" s="8"/>
      <c r="M92" s="8"/>
      <c r="N92" s="8"/>
      <c r="O92" s="8"/>
      <c r="P92" s="8"/>
      <c r="Q92" s="8"/>
      <c r="R92" s="8"/>
      <c r="S92" s="8"/>
      <c r="T92" s="8"/>
      <c r="U92" s="8"/>
    </row>
    <row r="93" spans="1:21" ht="12.75">
      <c r="A93" s="8"/>
      <c r="B93" s="8"/>
      <c r="C93" s="8"/>
      <c r="D93" s="8"/>
      <c r="E93" s="8"/>
      <c r="F93" s="8"/>
      <c r="G93" s="8"/>
      <c r="H93" s="8"/>
      <c r="I93" s="8"/>
      <c r="J93" s="8"/>
      <c r="K93" s="8"/>
      <c r="L93" s="8"/>
      <c r="M93" s="8"/>
      <c r="N93" s="8"/>
      <c r="O93" s="8"/>
      <c r="P93" s="8"/>
      <c r="Q93" s="8"/>
      <c r="R93" s="8"/>
      <c r="S93" s="8"/>
      <c r="T93" s="8"/>
      <c r="U93" s="8"/>
    </row>
    <row r="94" spans="1:21" ht="12.75">
      <c r="A94" s="8"/>
      <c r="B94" s="8"/>
      <c r="C94" s="8"/>
      <c r="D94" s="8"/>
      <c r="E94" s="8"/>
      <c r="F94" s="8"/>
      <c r="G94" s="8"/>
      <c r="H94" s="8"/>
      <c r="I94" s="8"/>
      <c r="J94" s="8"/>
      <c r="K94" s="8"/>
      <c r="L94" s="8"/>
      <c r="M94" s="8"/>
      <c r="N94" s="8"/>
      <c r="O94" s="8"/>
      <c r="P94" s="8"/>
      <c r="Q94" s="8"/>
      <c r="R94" s="8"/>
      <c r="S94" s="8"/>
      <c r="T94" s="8"/>
      <c r="U94" s="8"/>
    </row>
    <row r="95" spans="1:21" ht="12.75">
      <c r="A95" s="8"/>
      <c r="B95" s="8"/>
      <c r="C95" s="8"/>
      <c r="D95" s="8"/>
      <c r="E95" s="8"/>
      <c r="F95" s="8"/>
      <c r="G95" s="8"/>
      <c r="H95" s="8"/>
      <c r="I95" s="8"/>
      <c r="J95" s="8"/>
      <c r="K95" s="8"/>
      <c r="L95" s="8"/>
      <c r="M95" s="8"/>
      <c r="N95" s="8"/>
      <c r="O95" s="8"/>
      <c r="P95" s="8"/>
      <c r="Q95" s="8"/>
      <c r="R95" s="8"/>
      <c r="S95" s="8"/>
      <c r="T95" s="8"/>
      <c r="U95" s="8"/>
    </row>
    <row r="96" spans="1:21" ht="12.75">
      <c r="A96" s="8"/>
      <c r="B96" s="8"/>
      <c r="C96" s="8"/>
      <c r="D96" s="8"/>
      <c r="E96" s="8"/>
      <c r="F96" s="8"/>
      <c r="G96" s="8"/>
      <c r="H96" s="8"/>
      <c r="I96" s="8"/>
      <c r="J96" s="8"/>
      <c r="K96" s="8"/>
      <c r="L96" s="8"/>
      <c r="M96" s="8"/>
      <c r="N96" s="8"/>
      <c r="O96" s="8"/>
      <c r="P96" s="8"/>
      <c r="Q96" s="8"/>
      <c r="R96" s="8"/>
      <c r="S96" s="8"/>
      <c r="T96" s="8"/>
      <c r="U96" s="8"/>
    </row>
    <row r="97" spans="1:21" ht="12.75">
      <c r="A97" s="8"/>
      <c r="B97" s="8"/>
      <c r="C97" s="8"/>
      <c r="D97" s="8"/>
      <c r="E97" s="8"/>
      <c r="F97" s="8"/>
      <c r="G97" s="8"/>
      <c r="H97" s="8"/>
      <c r="I97" s="8"/>
      <c r="J97" s="8"/>
      <c r="K97" s="8"/>
      <c r="L97" s="8"/>
      <c r="M97" s="8"/>
      <c r="N97" s="8"/>
      <c r="O97" s="8"/>
      <c r="P97" s="8"/>
      <c r="Q97" s="8"/>
      <c r="R97" s="8"/>
      <c r="S97" s="8"/>
      <c r="T97" s="8"/>
      <c r="U97" s="8"/>
    </row>
    <row r="98" spans="1:21" ht="12.75">
      <c r="A98" s="8"/>
      <c r="B98" s="8"/>
      <c r="C98" s="8"/>
      <c r="D98" s="8"/>
      <c r="E98" s="8"/>
      <c r="F98" s="8"/>
      <c r="G98" s="8"/>
      <c r="H98" s="8"/>
      <c r="I98" s="8"/>
      <c r="J98" s="8"/>
      <c r="K98" s="8"/>
      <c r="L98" s="8"/>
      <c r="M98" s="8"/>
      <c r="N98" s="8"/>
      <c r="O98" s="8"/>
      <c r="P98" s="8"/>
      <c r="Q98" s="8"/>
      <c r="R98" s="8"/>
      <c r="S98" s="8"/>
      <c r="T98" s="8"/>
      <c r="U98" s="8"/>
    </row>
    <row r="99" spans="1:21" ht="12.75">
      <c r="A99" s="8"/>
      <c r="B99" s="8"/>
      <c r="C99" s="8"/>
      <c r="D99" s="8"/>
      <c r="E99" s="8"/>
      <c r="F99" s="8"/>
      <c r="G99" s="8"/>
      <c r="H99" s="8"/>
      <c r="I99" s="8"/>
      <c r="J99" s="8"/>
      <c r="K99" s="8"/>
      <c r="L99" s="8"/>
      <c r="M99" s="8"/>
      <c r="N99" s="8"/>
      <c r="O99" s="8"/>
      <c r="P99" s="8"/>
      <c r="Q99" s="8"/>
      <c r="R99" s="8"/>
      <c r="S99" s="8"/>
      <c r="T99" s="8"/>
      <c r="U99" s="8"/>
    </row>
    <row r="100" spans="1:21" ht="12.75">
      <c r="A100" s="8"/>
      <c r="B100" s="8"/>
      <c r="C100" s="8"/>
      <c r="D100" s="8"/>
      <c r="E100" s="8"/>
      <c r="F100" s="8"/>
      <c r="G100" s="8"/>
      <c r="H100" s="8"/>
      <c r="I100" s="8"/>
      <c r="J100" s="8"/>
      <c r="K100" s="8"/>
      <c r="L100" s="8"/>
      <c r="M100" s="8"/>
      <c r="N100" s="8"/>
      <c r="O100" s="8"/>
      <c r="P100" s="8"/>
      <c r="Q100" s="8"/>
      <c r="R100" s="8"/>
      <c r="S100" s="8"/>
      <c r="T100" s="8"/>
      <c r="U100" s="8"/>
    </row>
    <row r="101" spans="1:21" ht="12.75">
      <c r="A101" s="8"/>
      <c r="B101" s="8"/>
      <c r="C101" s="8"/>
      <c r="D101" s="8"/>
      <c r="E101" s="8"/>
      <c r="F101" s="8"/>
      <c r="G101" s="8"/>
      <c r="H101" s="8"/>
      <c r="I101" s="8"/>
      <c r="J101" s="8"/>
      <c r="K101" s="8"/>
      <c r="L101" s="8"/>
      <c r="M101" s="8"/>
      <c r="N101" s="8"/>
      <c r="O101" s="8"/>
      <c r="P101" s="415"/>
      <c r="Q101" s="8"/>
      <c r="R101" s="8"/>
      <c r="S101" s="8"/>
      <c r="T101" s="8"/>
      <c r="U101" s="8"/>
    </row>
    <row r="102" spans="1:21" ht="12.75">
      <c r="A102" s="8"/>
      <c r="B102" s="8"/>
      <c r="C102" s="8"/>
      <c r="D102" s="8"/>
      <c r="E102" s="8"/>
      <c r="F102" s="8"/>
      <c r="G102" s="8"/>
      <c r="H102" s="8"/>
      <c r="I102" s="8"/>
      <c r="J102" s="8"/>
      <c r="K102" s="8"/>
      <c r="L102" s="8"/>
      <c r="M102" s="8"/>
      <c r="N102" s="8"/>
      <c r="O102" s="8"/>
      <c r="P102" s="415"/>
      <c r="Q102" s="8"/>
      <c r="R102" s="8"/>
      <c r="S102" s="8"/>
      <c r="T102" s="8"/>
      <c r="U102" s="8"/>
    </row>
    <row r="103" spans="1:21" ht="12.75">
      <c r="A103" s="8"/>
      <c r="B103" s="8"/>
      <c r="C103" s="8"/>
      <c r="D103" s="8"/>
      <c r="E103" s="8"/>
      <c r="F103" s="8"/>
      <c r="G103" s="8"/>
      <c r="H103" s="8"/>
      <c r="I103" s="8"/>
      <c r="J103" s="8"/>
      <c r="K103" s="8"/>
      <c r="L103" s="8"/>
      <c r="M103" s="8"/>
      <c r="N103" s="8"/>
      <c r="O103" s="8"/>
      <c r="P103" s="415"/>
      <c r="Q103" s="8"/>
      <c r="R103" s="8"/>
      <c r="S103" s="8"/>
      <c r="T103" s="8"/>
      <c r="U103" s="8"/>
    </row>
    <row r="104" spans="1:21" ht="12.75">
      <c r="A104" s="8"/>
      <c r="B104" s="8"/>
      <c r="C104" s="8"/>
      <c r="D104" s="8"/>
      <c r="E104" s="8"/>
      <c r="F104" s="8"/>
      <c r="G104" s="8"/>
      <c r="H104" s="8"/>
      <c r="I104" s="8"/>
      <c r="J104" s="8"/>
      <c r="K104" s="8"/>
      <c r="L104" s="8"/>
      <c r="M104" s="8"/>
      <c r="N104" s="8"/>
      <c r="O104" s="8"/>
      <c r="P104" s="415"/>
      <c r="Q104" s="8"/>
      <c r="R104" s="8"/>
      <c r="S104" s="8"/>
      <c r="T104" s="8"/>
      <c r="U104" s="8"/>
    </row>
    <row r="105" spans="1:21" ht="12.75">
      <c r="A105" s="8"/>
      <c r="B105" s="8"/>
      <c r="C105" s="8"/>
      <c r="D105" s="8"/>
      <c r="E105" s="8"/>
      <c r="F105" s="8"/>
      <c r="G105" s="8"/>
      <c r="H105" s="8"/>
      <c r="I105" s="8"/>
      <c r="J105" s="8"/>
      <c r="K105" s="8"/>
      <c r="L105" s="8"/>
      <c r="M105" s="8"/>
      <c r="N105" s="8"/>
      <c r="O105" s="8"/>
      <c r="P105" s="415"/>
      <c r="Q105" s="8"/>
      <c r="R105" s="8"/>
      <c r="S105" s="8"/>
      <c r="T105" s="8"/>
      <c r="U105" s="8"/>
    </row>
    <row r="106" spans="1:21" ht="12.75">
      <c r="A106" s="8"/>
      <c r="B106" s="8"/>
      <c r="C106" s="8"/>
      <c r="D106" s="8"/>
      <c r="E106" s="8"/>
      <c r="F106" s="8"/>
      <c r="G106" s="8"/>
      <c r="H106" s="8"/>
      <c r="I106" s="8"/>
      <c r="J106" s="8"/>
      <c r="K106" s="8"/>
      <c r="L106" s="8"/>
      <c r="M106" s="8"/>
      <c r="N106" s="8"/>
      <c r="O106" s="8"/>
      <c r="P106" s="415"/>
      <c r="Q106" s="8"/>
      <c r="R106" s="8"/>
      <c r="S106" s="8"/>
      <c r="T106" s="8"/>
      <c r="U106" s="8"/>
    </row>
    <row r="107" spans="1:21" ht="12.75">
      <c r="A107" s="8"/>
      <c r="B107" s="8"/>
      <c r="C107" s="8"/>
      <c r="D107" s="8"/>
      <c r="E107" s="8"/>
      <c r="F107" s="8"/>
      <c r="G107" s="8"/>
      <c r="H107" s="8"/>
      <c r="I107" s="8"/>
      <c r="J107" s="8"/>
      <c r="K107" s="8"/>
      <c r="L107" s="8"/>
      <c r="M107" s="8"/>
      <c r="N107" s="8"/>
      <c r="O107" s="8"/>
      <c r="P107" s="415"/>
      <c r="Q107" s="8"/>
      <c r="R107" s="8"/>
      <c r="S107" s="8"/>
      <c r="T107" s="8"/>
      <c r="U107" s="8"/>
    </row>
    <row r="108" spans="1:21" ht="12.75">
      <c r="A108" s="8"/>
      <c r="B108" s="8"/>
      <c r="C108" s="8"/>
      <c r="D108" s="8"/>
      <c r="E108" s="8"/>
      <c r="F108" s="8"/>
      <c r="G108" s="8"/>
      <c r="H108" s="8"/>
      <c r="I108" s="8"/>
      <c r="J108" s="8"/>
      <c r="K108" s="8"/>
      <c r="L108" s="8"/>
      <c r="M108" s="8"/>
      <c r="N108" s="8"/>
      <c r="O108" s="8"/>
      <c r="P108" s="8"/>
      <c r="Q108" s="8"/>
      <c r="R108" s="8"/>
      <c r="S108" s="8"/>
      <c r="T108" s="8"/>
      <c r="U108" s="8"/>
    </row>
    <row r="109" spans="1:21" ht="12.75">
      <c r="A109" s="8"/>
      <c r="B109" s="8"/>
      <c r="C109" s="8"/>
      <c r="D109" s="8"/>
      <c r="E109" s="8"/>
      <c r="F109" s="8"/>
      <c r="G109" s="8"/>
      <c r="H109" s="8"/>
      <c r="I109" s="8"/>
      <c r="J109" s="8"/>
      <c r="K109" s="8"/>
      <c r="L109" s="8"/>
      <c r="M109" s="8"/>
      <c r="N109" s="8"/>
      <c r="O109" s="8"/>
      <c r="P109" s="8"/>
      <c r="Q109" s="8"/>
      <c r="R109" s="8"/>
      <c r="S109" s="8"/>
      <c r="T109" s="8"/>
      <c r="U109" s="8"/>
    </row>
    <row r="110" spans="1:21" ht="12.75">
      <c r="A110" s="8"/>
      <c r="B110" s="8"/>
      <c r="C110" s="8"/>
      <c r="D110" s="8"/>
      <c r="E110" s="8"/>
      <c r="F110" s="8"/>
      <c r="G110" s="8"/>
      <c r="H110" s="8"/>
      <c r="I110" s="8"/>
      <c r="J110" s="8"/>
      <c r="K110" s="8"/>
      <c r="L110" s="8"/>
      <c r="M110" s="8"/>
      <c r="N110" s="8"/>
      <c r="O110" s="8"/>
      <c r="P110" s="8"/>
      <c r="Q110" s="8"/>
      <c r="R110" s="8"/>
      <c r="S110" s="8"/>
      <c r="T110" s="8"/>
      <c r="U110" s="8"/>
    </row>
    <row r="111" spans="1:21" ht="12.75">
      <c r="A111" s="8"/>
      <c r="B111" s="8"/>
      <c r="C111" s="8"/>
      <c r="D111" s="8"/>
      <c r="E111" s="8"/>
      <c r="F111" s="8"/>
      <c r="G111" s="8"/>
      <c r="H111" s="8"/>
      <c r="I111" s="8"/>
      <c r="J111" s="8"/>
      <c r="K111" s="8"/>
      <c r="L111" s="8"/>
      <c r="M111" s="8"/>
      <c r="N111" s="8"/>
      <c r="O111" s="8"/>
      <c r="P111" s="8"/>
      <c r="Q111" s="8"/>
      <c r="R111" s="8"/>
      <c r="S111" s="8"/>
      <c r="T111" s="8"/>
      <c r="U111" s="8"/>
    </row>
    <row r="112" spans="1:21" ht="12.75">
      <c r="A112" s="8"/>
      <c r="B112" s="8"/>
      <c r="C112" s="8"/>
      <c r="D112" s="8"/>
      <c r="E112" s="8"/>
      <c r="F112" s="8"/>
      <c r="G112" s="8"/>
      <c r="H112" s="8"/>
      <c r="I112" s="8"/>
      <c r="J112" s="8"/>
      <c r="K112" s="8"/>
      <c r="L112" s="8"/>
      <c r="M112" s="8"/>
      <c r="N112" s="8"/>
      <c r="O112" s="8"/>
      <c r="P112" s="8"/>
      <c r="Q112" s="8"/>
      <c r="R112" s="8"/>
      <c r="S112" s="8"/>
      <c r="T112" s="8"/>
      <c r="U112" s="8"/>
    </row>
    <row r="113" spans="1:21" ht="12.75">
      <c r="A113" s="8"/>
      <c r="B113" s="8"/>
      <c r="C113" s="8"/>
      <c r="D113" s="8"/>
      <c r="E113" s="8"/>
      <c r="F113" s="8"/>
      <c r="G113" s="8"/>
      <c r="H113" s="8"/>
      <c r="I113" s="8"/>
      <c r="J113" s="8"/>
      <c r="K113" s="8"/>
      <c r="L113" s="8"/>
      <c r="M113" s="8"/>
      <c r="N113" s="8"/>
      <c r="O113" s="8"/>
      <c r="P113" s="8"/>
      <c r="Q113" s="8"/>
      <c r="R113" s="8"/>
      <c r="S113" s="8"/>
      <c r="T113" s="8"/>
      <c r="U113" s="8"/>
    </row>
    <row r="114" spans="1:21" ht="12.75">
      <c r="A114" s="8"/>
      <c r="B114" s="8"/>
      <c r="C114" s="8"/>
      <c r="D114" s="8"/>
      <c r="E114" s="8"/>
      <c r="F114" s="8"/>
      <c r="G114" s="8"/>
      <c r="H114" s="8"/>
      <c r="I114" s="8"/>
      <c r="J114" s="8"/>
      <c r="K114" s="8"/>
      <c r="L114" s="8"/>
      <c r="M114" s="8"/>
      <c r="N114" s="8"/>
      <c r="O114" s="8"/>
      <c r="P114" s="8"/>
      <c r="Q114" s="8"/>
      <c r="R114" s="8"/>
      <c r="S114" s="8"/>
      <c r="T114" s="8"/>
      <c r="U114" s="8"/>
    </row>
    <row r="115" spans="1:21" ht="12.75">
      <c r="A115" s="8"/>
      <c r="B115" s="8"/>
      <c r="C115" s="8"/>
      <c r="D115" s="8"/>
      <c r="E115" s="8"/>
      <c r="F115" s="8"/>
      <c r="G115" s="8"/>
      <c r="H115" s="8"/>
      <c r="I115" s="8"/>
      <c r="J115" s="8"/>
      <c r="K115" s="8"/>
      <c r="L115" s="8"/>
      <c r="M115" s="8"/>
      <c r="N115" s="8"/>
      <c r="O115" s="8"/>
      <c r="P115" s="8"/>
      <c r="Q115" s="8"/>
      <c r="R115" s="8"/>
      <c r="S115" s="8"/>
      <c r="T115" s="8"/>
      <c r="U115" s="8"/>
    </row>
    <row r="116" spans="1:21" ht="12.75">
      <c r="A116" s="8"/>
      <c r="B116" s="8"/>
      <c r="C116" s="8"/>
      <c r="D116" s="8"/>
      <c r="E116" s="8"/>
      <c r="F116" s="8"/>
      <c r="G116" s="8"/>
      <c r="H116" s="8"/>
      <c r="I116" s="8"/>
      <c r="J116" s="8"/>
      <c r="K116" s="8"/>
      <c r="L116" s="8"/>
      <c r="M116" s="8"/>
      <c r="N116" s="8"/>
      <c r="O116" s="8"/>
      <c r="P116" s="8"/>
      <c r="Q116" s="8"/>
      <c r="R116" s="8"/>
      <c r="S116" s="8"/>
      <c r="T116" s="8"/>
      <c r="U116" s="8"/>
    </row>
    <row r="117" spans="1:21" ht="12.75">
      <c r="A117" s="8"/>
      <c r="B117" s="8"/>
      <c r="C117" s="8"/>
      <c r="D117" s="8"/>
      <c r="E117" s="8"/>
      <c r="F117" s="8"/>
      <c r="G117" s="8"/>
      <c r="H117" s="8"/>
      <c r="I117" s="8"/>
      <c r="J117" s="8"/>
      <c r="K117" s="8"/>
      <c r="L117" s="8"/>
      <c r="M117" s="8"/>
      <c r="N117" s="8"/>
      <c r="O117" s="8"/>
      <c r="P117" s="8"/>
      <c r="Q117" s="8"/>
      <c r="R117" s="8"/>
      <c r="S117" s="8"/>
      <c r="T117" s="8"/>
      <c r="U117" s="8"/>
    </row>
    <row r="118" spans="1:21" ht="12.75">
      <c r="A118" s="8"/>
      <c r="B118" s="8"/>
      <c r="C118" s="8"/>
      <c r="D118" s="8"/>
      <c r="E118" s="8"/>
      <c r="F118" s="8"/>
      <c r="G118" s="8"/>
      <c r="H118" s="8"/>
      <c r="I118" s="8"/>
      <c r="J118" s="8"/>
      <c r="K118" s="8"/>
      <c r="L118" s="8"/>
      <c r="M118" s="8"/>
      <c r="N118" s="8"/>
      <c r="O118" s="8"/>
      <c r="P118" s="8"/>
      <c r="Q118" s="8"/>
      <c r="R118" s="8"/>
      <c r="S118" s="8"/>
      <c r="T118" s="8"/>
      <c r="U118" s="8"/>
    </row>
    <row r="119" spans="1:21" ht="12.75">
      <c r="A119" s="8"/>
      <c r="B119" s="8"/>
      <c r="C119" s="8"/>
      <c r="D119" s="8"/>
      <c r="E119" s="8"/>
      <c r="F119" s="8"/>
      <c r="G119" s="8"/>
      <c r="H119" s="8"/>
      <c r="I119" s="8"/>
      <c r="J119" s="8"/>
      <c r="K119" s="8"/>
      <c r="L119" s="8"/>
      <c r="M119" s="8"/>
      <c r="N119" s="8"/>
      <c r="O119" s="8"/>
      <c r="P119" s="8"/>
      <c r="Q119" s="8"/>
      <c r="R119" s="8"/>
      <c r="S119" s="8"/>
      <c r="T119" s="8"/>
      <c r="U119" s="8"/>
    </row>
    <row r="120" spans="1:21" ht="12.75">
      <c r="A120" s="8"/>
      <c r="B120" s="8"/>
      <c r="C120" s="8"/>
      <c r="D120" s="8"/>
      <c r="E120" s="8"/>
      <c r="F120" s="8"/>
      <c r="G120" s="8"/>
      <c r="H120" s="8"/>
      <c r="I120" s="8"/>
      <c r="J120" s="8"/>
      <c r="K120" s="8"/>
      <c r="L120" s="8"/>
      <c r="M120" s="8"/>
      <c r="N120" s="8"/>
      <c r="O120" s="8"/>
      <c r="P120" s="8"/>
      <c r="Q120" s="8"/>
      <c r="R120" s="8"/>
      <c r="S120" s="8"/>
      <c r="T120" s="8"/>
      <c r="U120" s="8"/>
    </row>
    <row r="121" spans="1:21" ht="12.75">
      <c r="A121" s="8"/>
      <c r="B121" s="8"/>
      <c r="C121" s="8"/>
      <c r="D121" s="8"/>
      <c r="E121" s="8"/>
      <c r="F121" s="8"/>
      <c r="G121" s="8"/>
      <c r="H121" s="8"/>
      <c r="I121" s="8"/>
      <c r="J121" s="8"/>
      <c r="K121" s="8"/>
      <c r="L121" s="8"/>
      <c r="M121" s="8"/>
      <c r="N121" s="8"/>
      <c r="O121" s="8"/>
      <c r="P121" s="8"/>
      <c r="Q121" s="8"/>
      <c r="R121" s="8"/>
      <c r="S121" s="8"/>
      <c r="T121" s="8"/>
      <c r="U121" s="8"/>
    </row>
    <row r="122" spans="1:21" ht="12.75">
      <c r="A122" s="8"/>
      <c r="B122" s="8"/>
      <c r="C122" s="8"/>
      <c r="D122" s="8"/>
      <c r="E122" s="8"/>
      <c r="F122" s="8"/>
      <c r="G122" s="8"/>
      <c r="H122" s="8"/>
      <c r="I122" s="8"/>
      <c r="J122" s="8"/>
      <c r="K122" s="8"/>
      <c r="L122" s="8"/>
      <c r="M122" s="8"/>
      <c r="N122" s="8"/>
      <c r="O122" s="8"/>
      <c r="P122" s="8"/>
      <c r="Q122" s="8"/>
      <c r="R122" s="8"/>
      <c r="S122" s="8"/>
      <c r="T122" s="8"/>
      <c r="U122" s="8"/>
    </row>
    <row r="123" spans="1:21" ht="12.75">
      <c r="A123" s="8"/>
      <c r="B123" s="8"/>
      <c r="C123" s="8"/>
      <c r="D123" s="8"/>
      <c r="E123" s="8"/>
      <c r="F123" s="8"/>
      <c r="G123" s="8"/>
      <c r="H123" s="8"/>
      <c r="I123" s="8"/>
      <c r="J123" s="8"/>
      <c r="K123" s="8"/>
      <c r="L123" s="8"/>
      <c r="M123" s="8"/>
      <c r="N123" s="8"/>
      <c r="O123" s="8"/>
      <c r="P123" s="8"/>
      <c r="Q123" s="8"/>
      <c r="R123" s="8"/>
      <c r="S123" s="8"/>
      <c r="T123" s="8"/>
      <c r="U123" s="8"/>
    </row>
    <row r="124" spans="1:21" ht="12.75">
      <c r="A124" s="8"/>
      <c r="B124" s="8"/>
      <c r="C124" s="8"/>
      <c r="D124" s="8"/>
      <c r="E124" s="8"/>
      <c r="F124" s="8"/>
      <c r="G124" s="8"/>
      <c r="H124" s="8"/>
      <c r="I124" s="8"/>
      <c r="J124" s="8"/>
      <c r="K124" s="8"/>
      <c r="L124" s="8"/>
      <c r="M124" s="8"/>
      <c r="N124" s="8"/>
      <c r="O124" s="8"/>
      <c r="P124" s="8"/>
      <c r="Q124" s="8"/>
      <c r="R124" s="8"/>
      <c r="S124" s="8"/>
      <c r="T124" s="8"/>
      <c r="U124" s="8"/>
    </row>
    <row r="125" spans="1:21" ht="12.75">
      <c r="A125" s="8"/>
      <c r="B125" s="8"/>
      <c r="C125" s="8"/>
      <c r="D125" s="8"/>
      <c r="E125" s="8"/>
      <c r="F125" s="8"/>
      <c r="G125" s="8"/>
      <c r="H125" s="8"/>
      <c r="I125" s="8"/>
      <c r="J125" s="8"/>
      <c r="K125" s="8"/>
      <c r="L125" s="8"/>
      <c r="M125" s="8"/>
      <c r="N125" s="8"/>
      <c r="O125" s="8"/>
      <c r="P125" s="8"/>
      <c r="Q125" s="8"/>
      <c r="R125" s="8"/>
      <c r="S125" s="8"/>
      <c r="T125" s="8"/>
      <c r="U125" s="8"/>
    </row>
    <row r="126" spans="1:21" ht="12.75">
      <c r="A126" s="8"/>
      <c r="B126" s="8"/>
      <c r="C126" s="8"/>
      <c r="D126" s="8"/>
      <c r="E126" s="8"/>
      <c r="F126" s="8"/>
      <c r="G126" s="8"/>
      <c r="H126" s="8"/>
      <c r="I126" s="8"/>
      <c r="J126" s="8"/>
      <c r="K126" s="8"/>
      <c r="L126" s="8"/>
      <c r="M126" s="8"/>
      <c r="N126" s="8"/>
      <c r="O126" s="8"/>
      <c r="P126" s="8"/>
      <c r="Q126" s="8"/>
      <c r="R126" s="8"/>
      <c r="S126" s="8"/>
      <c r="T126" s="8"/>
      <c r="U126" s="8"/>
    </row>
    <row r="127" spans="1:21" ht="12.75">
      <c r="A127" s="8"/>
      <c r="B127" s="8"/>
      <c r="C127" s="8"/>
      <c r="D127" s="8"/>
      <c r="E127" s="8"/>
      <c r="F127" s="8"/>
      <c r="G127" s="8"/>
      <c r="H127" s="8"/>
      <c r="I127" s="8"/>
      <c r="J127" s="8"/>
      <c r="K127" s="8"/>
      <c r="L127" s="8"/>
      <c r="M127" s="8"/>
      <c r="N127" s="8"/>
      <c r="O127" s="8"/>
      <c r="P127" s="8"/>
      <c r="Q127" s="8"/>
      <c r="R127" s="8"/>
      <c r="S127" s="8"/>
      <c r="T127" s="8"/>
      <c r="U127" s="8"/>
    </row>
    <row r="128" spans="1:21" ht="12.75">
      <c r="A128" s="8"/>
      <c r="B128" s="8"/>
      <c r="C128" s="8"/>
      <c r="D128" s="8"/>
      <c r="E128" s="8"/>
      <c r="F128" s="8"/>
      <c r="G128" s="8"/>
      <c r="H128" s="8"/>
      <c r="I128" s="8"/>
      <c r="J128" s="8"/>
      <c r="K128" s="8"/>
      <c r="L128" s="8"/>
      <c r="M128" s="8"/>
      <c r="N128" s="8"/>
      <c r="O128" s="8"/>
      <c r="P128" s="8"/>
      <c r="Q128" s="8"/>
      <c r="R128" s="8"/>
      <c r="S128" s="8"/>
      <c r="T128" s="8"/>
      <c r="U128" s="8"/>
    </row>
    <row r="129" spans="1:21" ht="12.75">
      <c r="A129" s="8"/>
      <c r="B129" s="8"/>
      <c r="C129" s="8"/>
      <c r="D129" s="8"/>
      <c r="E129" s="8"/>
      <c r="F129" s="8"/>
      <c r="G129" s="8"/>
      <c r="H129" s="8"/>
      <c r="I129" s="8"/>
      <c r="J129" s="8"/>
      <c r="K129" s="8"/>
      <c r="L129" s="8"/>
      <c r="M129" s="8"/>
      <c r="N129" s="8"/>
      <c r="O129" s="8"/>
      <c r="P129" s="8"/>
      <c r="Q129" s="8"/>
      <c r="R129" s="8"/>
      <c r="S129" s="8"/>
      <c r="T129" s="8"/>
      <c r="U129" s="8"/>
    </row>
    <row r="130" spans="1:21" ht="12.75">
      <c r="A130" s="8"/>
      <c r="B130" s="8"/>
      <c r="C130" s="8"/>
      <c r="D130" s="8"/>
      <c r="E130" s="8"/>
      <c r="F130" s="8"/>
      <c r="G130" s="8"/>
      <c r="H130" s="8"/>
      <c r="I130" s="8"/>
      <c r="J130" s="8"/>
      <c r="K130" s="8"/>
      <c r="L130" s="8"/>
      <c r="M130" s="8"/>
      <c r="N130" s="8"/>
      <c r="O130" s="8"/>
      <c r="P130" s="8"/>
      <c r="Q130" s="8"/>
      <c r="R130" s="8"/>
      <c r="S130" s="8"/>
      <c r="T130" s="8"/>
      <c r="U130" s="8"/>
    </row>
    <row r="131" spans="1:21" ht="12.75">
      <c r="A131" s="8"/>
      <c r="B131" s="8"/>
      <c r="C131" s="8"/>
      <c r="D131" s="8"/>
      <c r="E131" s="8"/>
      <c r="F131" s="8"/>
      <c r="G131" s="8"/>
      <c r="H131" s="8"/>
      <c r="I131" s="8"/>
      <c r="J131" s="8"/>
      <c r="K131" s="8"/>
      <c r="L131" s="8"/>
      <c r="M131" s="8"/>
      <c r="N131" s="8"/>
      <c r="O131" s="8"/>
      <c r="P131" s="8"/>
      <c r="Q131" s="8"/>
      <c r="R131" s="8"/>
      <c r="S131" s="8"/>
      <c r="T131" s="8"/>
      <c r="U131" s="8"/>
    </row>
    <row r="132" spans="1:21" ht="12.75">
      <c r="A132" s="8"/>
      <c r="B132" s="8"/>
      <c r="C132" s="8"/>
      <c r="D132" s="8"/>
      <c r="E132" s="8"/>
      <c r="F132" s="8"/>
      <c r="G132" s="8"/>
      <c r="H132" s="8"/>
      <c r="I132" s="8"/>
      <c r="J132" s="8"/>
      <c r="K132" s="8"/>
      <c r="L132" s="8"/>
      <c r="M132" s="8"/>
      <c r="N132" s="8"/>
      <c r="O132" s="8"/>
      <c r="P132" s="8"/>
      <c r="Q132" s="8"/>
      <c r="R132" s="8"/>
      <c r="S132" s="8"/>
      <c r="T132" s="8"/>
      <c r="U132" s="8"/>
    </row>
    <row r="133" spans="1:21" ht="12.75">
      <c r="A133" s="8"/>
      <c r="B133" s="8"/>
      <c r="C133" s="8"/>
      <c r="D133" s="8"/>
      <c r="E133" s="8"/>
      <c r="F133" s="8"/>
      <c r="G133" s="8"/>
      <c r="H133" s="8"/>
      <c r="I133" s="8"/>
      <c r="J133" s="8"/>
      <c r="K133" s="8"/>
      <c r="L133" s="8"/>
      <c r="M133" s="8"/>
      <c r="N133" s="8"/>
      <c r="O133" s="8"/>
      <c r="P133" s="8"/>
      <c r="Q133" s="8"/>
      <c r="R133" s="8"/>
      <c r="S133" s="8"/>
      <c r="T133" s="8"/>
      <c r="U133" s="8"/>
    </row>
    <row r="134" spans="1:21" ht="12.75">
      <c r="A134" s="8"/>
      <c r="B134" s="8"/>
      <c r="C134" s="8"/>
      <c r="D134" s="8"/>
      <c r="E134" s="8"/>
      <c r="F134" s="8"/>
      <c r="G134" s="8"/>
      <c r="H134" s="8"/>
      <c r="I134" s="8"/>
      <c r="J134" s="8"/>
      <c r="K134" s="8"/>
      <c r="L134" s="8"/>
      <c r="M134" s="8"/>
      <c r="N134" s="8"/>
      <c r="O134" s="8"/>
      <c r="P134" s="8"/>
      <c r="Q134" s="8"/>
      <c r="R134" s="8"/>
      <c r="S134" s="8"/>
      <c r="T134" s="8"/>
      <c r="U134" s="8"/>
    </row>
    <row r="135" spans="1:21" ht="12.75">
      <c r="A135" s="8"/>
      <c r="B135" s="8"/>
      <c r="C135" s="8"/>
      <c r="D135" s="8"/>
      <c r="E135" s="8"/>
      <c r="F135" s="8"/>
      <c r="G135" s="8"/>
      <c r="H135" s="8"/>
      <c r="I135" s="8"/>
      <c r="J135" s="8"/>
      <c r="K135" s="8"/>
      <c r="L135" s="8"/>
      <c r="M135" s="8"/>
      <c r="N135" s="8"/>
      <c r="O135" s="8"/>
      <c r="P135" s="8"/>
      <c r="Q135" s="8"/>
      <c r="R135" s="8"/>
      <c r="S135" s="8"/>
      <c r="T135" s="8"/>
      <c r="U135" s="8"/>
    </row>
    <row r="136" spans="1:21" ht="12.75">
      <c r="A136" s="8"/>
      <c r="B136" s="8"/>
      <c r="C136" s="8"/>
      <c r="D136" s="8"/>
      <c r="E136" s="8"/>
      <c r="F136" s="8"/>
      <c r="G136" s="8"/>
      <c r="H136" s="8"/>
      <c r="I136" s="8"/>
      <c r="J136" s="8"/>
      <c r="K136" s="8"/>
      <c r="L136" s="8"/>
      <c r="M136" s="8"/>
      <c r="N136" s="8"/>
      <c r="O136" s="8"/>
      <c r="P136" s="8"/>
      <c r="Q136" s="8"/>
      <c r="R136" s="8"/>
      <c r="S136" s="8"/>
      <c r="T136" s="8"/>
      <c r="U136" s="8"/>
    </row>
    <row r="137" spans="1:21" ht="12.75">
      <c r="A137" s="8"/>
      <c r="B137" s="8"/>
      <c r="C137" s="8"/>
      <c r="D137" s="8"/>
      <c r="E137" s="8"/>
      <c r="F137" s="8"/>
      <c r="G137" s="8"/>
      <c r="H137" s="8"/>
      <c r="I137" s="8"/>
      <c r="J137" s="8"/>
      <c r="K137" s="8"/>
      <c r="L137" s="8"/>
      <c r="M137" s="8"/>
      <c r="N137" s="8"/>
      <c r="O137" s="8"/>
      <c r="P137" s="8"/>
      <c r="Q137" s="8"/>
      <c r="R137" s="8"/>
      <c r="S137" s="8"/>
      <c r="T137" s="8"/>
      <c r="U137" s="8"/>
    </row>
    <row r="138" spans="1:21" ht="12.75">
      <c r="A138" s="8"/>
      <c r="B138" s="8"/>
      <c r="C138" s="8"/>
      <c r="D138" s="8"/>
      <c r="E138" s="8"/>
      <c r="F138" s="8"/>
      <c r="G138" s="8"/>
      <c r="H138" s="8"/>
      <c r="I138" s="8"/>
      <c r="J138" s="8"/>
      <c r="K138" s="8"/>
      <c r="L138" s="8"/>
      <c r="M138" s="8"/>
      <c r="N138" s="8"/>
      <c r="O138" s="8"/>
      <c r="P138" s="8"/>
      <c r="Q138" s="8"/>
      <c r="R138" s="8"/>
      <c r="S138" s="8"/>
      <c r="T138" s="8"/>
      <c r="U138" s="8"/>
    </row>
    <row r="139" spans="1:21" ht="12.75">
      <c r="A139" s="8"/>
      <c r="B139" s="8"/>
      <c r="C139" s="8"/>
      <c r="D139" s="8"/>
      <c r="E139" s="8"/>
      <c r="F139" s="8"/>
      <c r="G139" s="8"/>
      <c r="H139" s="8"/>
      <c r="I139" s="8"/>
      <c r="J139" s="8"/>
      <c r="K139" s="8"/>
      <c r="L139" s="8"/>
      <c r="M139" s="8"/>
      <c r="N139" s="8"/>
      <c r="O139" s="8"/>
      <c r="P139" s="8"/>
      <c r="Q139" s="8"/>
      <c r="R139" s="8"/>
      <c r="S139" s="8"/>
      <c r="T139" s="8"/>
      <c r="U139" s="8"/>
    </row>
    <row r="140" spans="1:21" ht="12.75">
      <c r="A140" s="8"/>
      <c r="B140" s="8"/>
      <c r="C140" s="8"/>
      <c r="D140" s="8"/>
      <c r="E140" s="8"/>
      <c r="F140" s="8"/>
      <c r="G140" s="8"/>
      <c r="H140" s="8"/>
      <c r="I140" s="8"/>
      <c r="J140" s="8"/>
      <c r="K140" s="8"/>
      <c r="L140" s="8"/>
      <c r="M140" s="8"/>
      <c r="N140" s="8"/>
      <c r="O140" s="8"/>
      <c r="P140" s="8"/>
      <c r="Q140" s="8"/>
      <c r="R140" s="8"/>
      <c r="S140" s="8"/>
      <c r="T140" s="8"/>
      <c r="U140" s="8"/>
    </row>
    <row r="141" spans="1:21" ht="12.75">
      <c r="A141" s="8"/>
      <c r="B141" s="8"/>
      <c r="C141" s="8"/>
      <c r="D141" s="8"/>
      <c r="E141" s="8"/>
      <c r="F141" s="8"/>
      <c r="G141" s="8"/>
      <c r="H141" s="8"/>
      <c r="I141" s="8"/>
      <c r="J141" s="8"/>
      <c r="K141" s="8"/>
      <c r="L141" s="8"/>
      <c r="M141" s="8"/>
      <c r="N141" s="8"/>
      <c r="O141" s="8"/>
      <c r="P141" s="8"/>
      <c r="Q141" s="8"/>
      <c r="R141" s="8"/>
      <c r="S141" s="8"/>
      <c r="T141" s="8"/>
      <c r="U141" s="8"/>
    </row>
    <row r="142" spans="1:21" ht="12.75">
      <c r="A142" s="8"/>
      <c r="B142" s="8"/>
      <c r="C142" s="8"/>
      <c r="D142" s="8"/>
      <c r="E142" s="8"/>
      <c r="F142" s="8"/>
      <c r="G142" s="8"/>
      <c r="H142" s="8"/>
      <c r="I142" s="8"/>
      <c r="J142" s="8"/>
      <c r="K142" s="8"/>
      <c r="L142" s="8"/>
      <c r="M142" s="8"/>
      <c r="N142" s="8"/>
      <c r="O142" s="8"/>
      <c r="P142" s="8"/>
      <c r="Q142" s="8"/>
      <c r="R142" s="8"/>
      <c r="S142" s="8"/>
      <c r="T142" s="8"/>
      <c r="U142" s="8"/>
    </row>
    <row r="143" spans="1:21" ht="12.75">
      <c r="A143" s="8"/>
      <c r="B143" s="8"/>
      <c r="C143" s="8"/>
      <c r="D143" s="8"/>
      <c r="E143" s="8"/>
      <c r="F143" s="8"/>
      <c r="G143" s="8"/>
      <c r="H143" s="8"/>
      <c r="I143" s="8"/>
      <c r="J143" s="8"/>
      <c r="K143" s="8"/>
      <c r="L143" s="8"/>
      <c r="M143" s="8"/>
      <c r="N143" s="8"/>
      <c r="O143" s="8"/>
      <c r="P143" s="8"/>
      <c r="Q143" s="8"/>
      <c r="R143" s="8"/>
      <c r="S143" s="8"/>
      <c r="T143" s="8"/>
      <c r="U143" s="8"/>
    </row>
    <row r="144" spans="1:21" ht="12.75">
      <c r="A144" s="8"/>
      <c r="B144" s="8"/>
      <c r="C144" s="8"/>
      <c r="D144" s="8"/>
      <c r="E144" s="8"/>
      <c r="F144" s="8"/>
      <c r="G144" s="8"/>
      <c r="H144" s="8"/>
      <c r="I144" s="8"/>
      <c r="J144" s="8"/>
      <c r="K144" s="8"/>
      <c r="L144" s="8"/>
      <c r="M144" s="8"/>
      <c r="N144" s="8"/>
      <c r="O144" s="8"/>
      <c r="P144" s="8"/>
      <c r="Q144" s="8"/>
      <c r="R144" s="8"/>
      <c r="S144" s="8"/>
      <c r="T144" s="8"/>
      <c r="U144" s="8"/>
    </row>
    <row r="145" spans="1:21" ht="12.75">
      <c r="A145" s="8"/>
      <c r="B145" s="8"/>
      <c r="C145" s="8"/>
      <c r="D145" s="8"/>
      <c r="E145" s="8"/>
      <c r="F145" s="8"/>
      <c r="G145" s="8"/>
      <c r="H145" s="8"/>
      <c r="I145" s="8"/>
      <c r="J145" s="8"/>
      <c r="K145" s="8"/>
      <c r="L145" s="8"/>
      <c r="M145" s="8"/>
      <c r="N145" s="8"/>
      <c r="O145" s="8"/>
      <c r="P145" s="8"/>
      <c r="Q145" s="8"/>
      <c r="R145" s="8"/>
      <c r="S145" s="8"/>
      <c r="T145" s="8"/>
      <c r="U145" s="8"/>
    </row>
    <row r="146" spans="1:21" ht="12.75">
      <c r="A146" s="8"/>
      <c r="B146" s="8"/>
      <c r="C146" s="8"/>
      <c r="D146" s="8"/>
      <c r="E146" s="8"/>
      <c r="F146" s="8"/>
      <c r="G146" s="8"/>
      <c r="H146" s="8"/>
      <c r="I146" s="8"/>
      <c r="J146" s="8"/>
      <c r="K146" s="8"/>
      <c r="L146" s="8"/>
      <c r="M146" s="8"/>
      <c r="N146" s="8"/>
      <c r="O146" s="8"/>
      <c r="P146" s="8"/>
      <c r="Q146" s="8"/>
      <c r="R146" s="8"/>
      <c r="S146" s="8"/>
      <c r="T146" s="8"/>
      <c r="U146" s="8"/>
    </row>
    <row r="147" spans="1:21" ht="12.75">
      <c r="A147" s="8"/>
      <c r="B147" s="8"/>
      <c r="C147" s="8"/>
      <c r="D147" s="8"/>
      <c r="E147" s="8"/>
      <c r="F147" s="8"/>
      <c r="G147" s="8"/>
      <c r="H147" s="8"/>
      <c r="I147" s="8"/>
      <c r="J147" s="8"/>
      <c r="K147" s="8"/>
      <c r="L147" s="8"/>
      <c r="M147" s="8"/>
      <c r="N147" s="8"/>
      <c r="O147" s="8"/>
      <c r="P147" s="8"/>
      <c r="Q147" s="8"/>
      <c r="R147" s="8"/>
      <c r="S147" s="8"/>
      <c r="T147" s="8"/>
      <c r="U147" s="8"/>
    </row>
    <row r="148" spans="1:21" ht="12.75">
      <c r="A148" s="8"/>
      <c r="B148" s="8"/>
      <c r="C148" s="8"/>
      <c r="D148" s="8"/>
      <c r="E148" s="8"/>
      <c r="F148" s="8"/>
      <c r="G148" s="8"/>
      <c r="H148" s="8"/>
      <c r="I148" s="8"/>
      <c r="J148" s="8"/>
      <c r="K148" s="8"/>
      <c r="L148" s="8"/>
      <c r="M148" s="8"/>
      <c r="N148" s="8"/>
      <c r="O148" s="8"/>
      <c r="P148" s="8"/>
      <c r="Q148" s="8"/>
      <c r="R148" s="8"/>
      <c r="S148" s="8"/>
      <c r="T148" s="8"/>
      <c r="U148" s="8"/>
    </row>
    <row r="149" spans="1:21" ht="12.75">
      <c r="A149" s="8"/>
      <c r="B149" s="8"/>
      <c r="C149" s="8"/>
      <c r="D149" s="8"/>
      <c r="E149" s="8"/>
      <c r="F149" s="8"/>
      <c r="G149" s="8"/>
      <c r="H149" s="8"/>
      <c r="I149" s="8"/>
      <c r="J149" s="8"/>
      <c r="K149" s="8"/>
      <c r="L149" s="8"/>
      <c r="M149" s="8"/>
      <c r="N149" s="8"/>
      <c r="O149" s="8"/>
      <c r="P149" s="8"/>
      <c r="Q149" s="8"/>
      <c r="R149" s="8"/>
      <c r="S149" s="8"/>
      <c r="T149" s="8"/>
      <c r="U149" s="8"/>
    </row>
    <row r="150" spans="1:21" ht="12.75">
      <c r="A150" s="8"/>
      <c r="B150" s="8"/>
      <c r="C150" s="8"/>
      <c r="D150" s="8"/>
      <c r="E150" s="8"/>
      <c r="F150" s="8"/>
      <c r="G150" s="8"/>
      <c r="H150" s="8"/>
      <c r="I150" s="8"/>
      <c r="J150" s="8"/>
      <c r="K150" s="8"/>
      <c r="L150" s="8"/>
      <c r="M150" s="8"/>
      <c r="N150" s="8"/>
      <c r="O150" s="8"/>
      <c r="P150" s="8"/>
      <c r="Q150" s="8"/>
      <c r="R150" s="8"/>
      <c r="S150" s="8"/>
      <c r="T150" s="8"/>
      <c r="U150" s="8"/>
    </row>
    <row r="151" spans="1:21" ht="12.75">
      <c r="A151" s="8"/>
      <c r="B151" s="8"/>
      <c r="C151" s="8"/>
      <c r="D151" s="8"/>
      <c r="E151" s="8"/>
      <c r="F151" s="8"/>
      <c r="G151" s="8"/>
      <c r="H151" s="8"/>
      <c r="I151" s="8"/>
      <c r="J151" s="8"/>
      <c r="K151" s="8"/>
      <c r="L151" s="8"/>
      <c r="M151" s="8"/>
      <c r="N151" s="8"/>
      <c r="O151" s="8"/>
      <c r="P151" s="8"/>
      <c r="Q151" s="8"/>
      <c r="R151" s="8"/>
      <c r="S151" s="8"/>
      <c r="T151" s="8"/>
      <c r="U151" s="8"/>
    </row>
    <row r="152" spans="1:21" ht="12.75">
      <c r="A152" s="8"/>
      <c r="B152" s="8"/>
      <c r="C152" s="8"/>
      <c r="D152" s="8"/>
      <c r="E152" s="8"/>
      <c r="F152" s="8"/>
      <c r="G152" s="8"/>
      <c r="H152" s="8"/>
      <c r="I152" s="8"/>
      <c r="J152" s="8"/>
      <c r="K152" s="8"/>
      <c r="L152" s="8"/>
      <c r="M152" s="8"/>
      <c r="N152" s="8"/>
      <c r="O152" s="8"/>
      <c r="P152" s="8"/>
      <c r="Q152" s="8"/>
      <c r="R152" s="8"/>
      <c r="S152" s="8"/>
      <c r="T152" s="8"/>
      <c r="U152" s="8"/>
    </row>
    <row r="153" spans="1:21" ht="12.75">
      <c r="A153" s="8"/>
      <c r="B153" s="8"/>
      <c r="C153" s="8"/>
      <c r="D153" s="8"/>
      <c r="E153" s="8"/>
      <c r="F153" s="8"/>
      <c r="G153" s="8"/>
      <c r="H153" s="8"/>
      <c r="I153" s="8"/>
      <c r="J153" s="8"/>
      <c r="K153" s="8"/>
      <c r="L153" s="8"/>
      <c r="M153" s="8"/>
      <c r="N153" s="8"/>
      <c r="O153" s="8"/>
      <c r="P153" s="8"/>
      <c r="Q153" s="8"/>
      <c r="R153" s="8"/>
      <c r="S153" s="8"/>
      <c r="T153" s="8"/>
      <c r="U153" s="8"/>
    </row>
    <row r="154" spans="1:21" ht="12.75">
      <c r="A154" s="8"/>
      <c r="B154" s="8"/>
      <c r="C154" s="8"/>
      <c r="D154" s="8"/>
      <c r="E154" s="8"/>
      <c r="F154" s="8"/>
      <c r="G154" s="8"/>
      <c r="H154" s="8"/>
      <c r="I154" s="8"/>
      <c r="J154" s="8"/>
      <c r="K154" s="8"/>
      <c r="L154" s="8"/>
      <c r="M154" s="8"/>
      <c r="N154" s="8"/>
      <c r="O154" s="8"/>
      <c r="P154" s="8"/>
      <c r="Q154" s="8"/>
      <c r="R154" s="8"/>
      <c r="S154" s="8"/>
      <c r="T154" s="8"/>
      <c r="U154" s="8"/>
    </row>
    <row r="155" spans="1:21" ht="12.75">
      <c r="A155" s="8"/>
      <c r="B155" s="8"/>
      <c r="C155" s="8"/>
      <c r="D155" s="8"/>
      <c r="E155" s="8"/>
      <c r="F155" s="8"/>
      <c r="G155" s="8"/>
      <c r="H155" s="8"/>
      <c r="I155" s="8"/>
      <c r="J155" s="8"/>
      <c r="K155" s="8"/>
      <c r="L155" s="8"/>
      <c r="M155" s="8"/>
      <c r="N155" s="8"/>
      <c r="O155" s="8"/>
      <c r="P155" s="8"/>
      <c r="Q155" s="8"/>
      <c r="R155" s="8"/>
      <c r="S155" s="8"/>
      <c r="T155" s="8"/>
      <c r="U155" s="8"/>
    </row>
    <row r="156" spans="1:21" ht="12.75">
      <c r="A156" s="8"/>
      <c r="B156" s="8"/>
      <c r="C156" s="8"/>
      <c r="D156" s="8"/>
      <c r="E156" s="8"/>
      <c r="F156" s="8"/>
      <c r="G156" s="8"/>
      <c r="H156" s="8"/>
      <c r="I156" s="8"/>
      <c r="J156" s="8"/>
      <c r="K156" s="8"/>
      <c r="L156" s="8"/>
      <c r="M156" s="8"/>
      <c r="N156" s="8"/>
      <c r="O156" s="8"/>
      <c r="P156" s="8"/>
      <c r="Q156" s="8"/>
      <c r="R156" s="8"/>
      <c r="S156" s="8"/>
      <c r="T156" s="8"/>
      <c r="U156" s="8"/>
    </row>
    <row r="157" spans="1:21" ht="12.75">
      <c r="A157" s="8"/>
      <c r="B157" s="8"/>
      <c r="C157" s="8"/>
      <c r="D157" s="8"/>
      <c r="E157" s="8"/>
      <c r="F157" s="8"/>
      <c r="G157" s="8"/>
      <c r="H157" s="8"/>
      <c r="I157" s="8"/>
      <c r="J157" s="8"/>
      <c r="K157" s="8"/>
      <c r="L157" s="8"/>
      <c r="M157" s="8"/>
      <c r="N157" s="8"/>
      <c r="O157" s="8"/>
      <c r="P157" s="8"/>
      <c r="Q157" s="8"/>
      <c r="R157" s="8"/>
      <c r="S157" s="8"/>
      <c r="T157" s="8"/>
      <c r="U157" s="8"/>
    </row>
    <row r="158" spans="1:21" ht="12.75">
      <c r="A158" s="8"/>
      <c r="B158" s="8"/>
      <c r="C158" s="8"/>
      <c r="D158" s="8"/>
      <c r="E158" s="8"/>
      <c r="F158" s="8"/>
      <c r="G158" s="8"/>
      <c r="H158" s="8"/>
      <c r="I158" s="8"/>
      <c r="J158" s="8"/>
      <c r="K158" s="8"/>
      <c r="L158" s="8"/>
      <c r="M158" s="8"/>
      <c r="N158" s="8"/>
      <c r="O158" s="8"/>
      <c r="P158" s="8"/>
      <c r="Q158" s="8"/>
      <c r="R158" s="8"/>
      <c r="S158" s="8"/>
      <c r="T158" s="8"/>
      <c r="U158" s="8"/>
    </row>
    <row r="159" spans="1:21" ht="12.75">
      <c r="A159" s="8"/>
      <c r="B159" s="8"/>
      <c r="C159" s="8"/>
      <c r="D159" s="8"/>
      <c r="E159" s="8"/>
      <c r="F159" s="8"/>
      <c r="G159" s="8"/>
      <c r="H159" s="8"/>
      <c r="I159" s="8"/>
      <c r="J159" s="8"/>
      <c r="K159" s="8"/>
      <c r="L159" s="8"/>
      <c r="M159" s="8"/>
      <c r="N159" s="8"/>
      <c r="O159" s="8"/>
      <c r="P159" s="8"/>
      <c r="Q159" s="8"/>
      <c r="R159" s="8"/>
      <c r="S159" s="8"/>
      <c r="T159" s="8"/>
      <c r="U159" s="8"/>
    </row>
    <row r="160" spans="1:21" ht="12.75">
      <c r="A160" s="8"/>
      <c r="B160" s="8"/>
      <c r="C160" s="8"/>
      <c r="D160" s="8"/>
      <c r="E160" s="8"/>
      <c r="F160" s="8"/>
      <c r="G160" s="8"/>
      <c r="H160" s="8"/>
      <c r="I160" s="8"/>
      <c r="J160" s="8"/>
      <c r="K160" s="8"/>
      <c r="L160" s="8"/>
      <c r="M160" s="8"/>
      <c r="N160" s="8"/>
      <c r="O160" s="8"/>
      <c r="P160" s="8"/>
      <c r="Q160" s="8"/>
      <c r="R160" s="8"/>
      <c r="S160" s="8"/>
      <c r="T160" s="8"/>
      <c r="U160" s="8"/>
    </row>
    <row r="161" spans="1:21" ht="12.75">
      <c r="A161" s="8"/>
      <c r="B161" s="8"/>
      <c r="C161" s="8"/>
      <c r="D161" s="8"/>
      <c r="E161" s="8"/>
      <c r="F161" s="8"/>
      <c r="G161" s="8"/>
      <c r="H161" s="8"/>
      <c r="I161" s="8"/>
      <c r="J161" s="8"/>
      <c r="K161" s="8"/>
      <c r="L161" s="8"/>
      <c r="M161" s="8"/>
      <c r="N161" s="8"/>
      <c r="O161" s="8"/>
      <c r="P161" s="8"/>
      <c r="Q161" s="8"/>
      <c r="R161" s="8"/>
      <c r="S161" s="8"/>
      <c r="T161" s="8"/>
      <c r="U161" s="8"/>
    </row>
    <row r="162" spans="1:21" ht="12.75">
      <c r="A162" s="8"/>
      <c r="B162" s="8"/>
      <c r="C162" s="8"/>
      <c r="D162" s="8"/>
      <c r="E162" s="8"/>
      <c r="F162" s="8"/>
      <c r="G162" s="8"/>
      <c r="H162" s="8"/>
      <c r="I162" s="8"/>
      <c r="J162" s="8"/>
      <c r="K162" s="8"/>
      <c r="L162" s="8"/>
      <c r="M162" s="8"/>
      <c r="N162" s="8"/>
      <c r="O162" s="8"/>
      <c r="P162" s="8"/>
      <c r="Q162" s="8"/>
      <c r="R162" s="8"/>
      <c r="S162" s="8"/>
      <c r="T162" s="8"/>
      <c r="U162" s="8"/>
    </row>
    <row r="163" spans="1:21" ht="12.75">
      <c r="A163" s="8"/>
      <c r="B163" s="8"/>
      <c r="C163" s="8"/>
      <c r="D163" s="8"/>
      <c r="E163" s="8"/>
      <c r="F163" s="8"/>
      <c r="G163" s="8"/>
      <c r="H163" s="8"/>
      <c r="I163" s="8"/>
      <c r="J163" s="8"/>
      <c r="K163" s="8"/>
      <c r="L163" s="8"/>
      <c r="M163" s="8"/>
      <c r="N163" s="8"/>
      <c r="O163" s="8"/>
      <c r="P163" s="8"/>
      <c r="Q163" s="8"/>
      <c r="R163" s="8"/>
      <c r="S163" s="8"/>
      <c r="T163" s="8"/>
      <c r="U163" s="8"/>
    </row>
    <row r="164" spans="1:21" ht="12.75">
      <c r="A164" s="8"/>
      <c r="B164" s="8"/>
      <c r="C164" s="8"/>
      <c r="D164" s="8"/>
      <c r="E164" s="8"/>
      <c r="F164" s="8"/>
      <c r="G164" s="8"/>
      <c r="H164" s="8"/>
      <c r="I164" s="8"/>
      <c r="J164" s="8"/>
      <c r="K164" s="8"/>
      <c r="L164" s="8"/>
      <c r="M164" s="8"/>
      <c r="N164" s="8"/>
      <c r="O164" s="8"/>
      <c r="P164" s="8"/>
      <c r="Q164" s="8"/>
      <c r="R164" s="8"/>
      <c r="S164" s="8"/>
      <c r="T164" s="8"/>
      <c r="U164" s="8"/>
    </row>
    <row r="165" spans="1:21" ht="12.75">
      <c r="A165" s="8"/>
      <c r="B165" s="8"/>
      <c r="C165" s="8"/>
      <c r="D165" s="8"/>
      <c r="E165" s="8"/>
      <c r="F165" s="8"/>
      <c r="G165" s="8"/>
      <c r="H165" s="8"/>
      <c r="I165" s="8"/>
      <c r="J165" s="8"/>
      <c r="K165" s="8"/>
      <c r="L165" s="8"/>
      <c r="M165" s="8"/>
      <c r="N165" s="8"/>
      <c r="O165" s="8"/>
      <c r="P165" s="8"/>
      <c r="Q165" s="8"/>
      <c r="R165" s="8"/>
      <c r="S165" s="8"/>
      <c r="T165" s="8"/>
      <c r="U165" s="8"/>
    </row>
    <row r="166" spans="1:21" ht="12.75">
      <c r="A166" s="8"/>
      <c r="B166" s="8"/>
      <c r="C166" s="8"/>
      <c r="D166" s="8"/>
      <c r="E166" s="8"/>
      <c r="F166" s="8"/>
      <c r="G166" s="8"/>
      <c r="H166" s="8"/>
      <c r="I166" s="8"/>
      <c r="J166" s="8"/>
      <c r="K166" s="8"/>
      <c r="L166" s="8"/>
      <c r="M166" s="8"/>
      <c r="N166" s="8"/>
      <c r="O166" s="8"/>
      <c r="P166" s="8"/>
      <c r="Q166" s="8"/>
      <c r="R166" s="8"/>
      <c r="S166" s="8"/>
      <c r="T166" s="8"/>
      <c r="U166" s="8"/>
    </row>
    <row r="167" spans="1:21" ht="12.75">
      <c r="A167" s="8"/>
      <c r="B167" s="8"/>
      <c r="C167" s="8"/>
      <c r="D167" s="8"/>
      <c r="E167" s="8"/>
      <c r="F167" s="8"/>
      <c r="G167" s="8"/>
      <c r="H167" s="8"/>
      <c r="I167" s="8"/>
      <c r="J167" s="8"/>
      <c r="K167" s="8"/>
      <c r="L167" s="8"/>
      <c r="M167" s="8"/>
      <c r="N167" s="8"/>
      <c r="O167" s="8"/>
      <c r="P167" s="8"/>
      <c r="Q167" s="8"/>
      <c r="R167" s="8"/>
      <c r="S167" s="8"/>
      <c r="T167" s="8"/>
      <c r="U167" s="8"/>
    </row>
    <row r="168" spans="1:21" ht="12.75">
      <c r="A168" s="8"/>
      <c r="B168" s="8"/>
      <c r="C168" s="8"/>
      <c r="D168" s="8"/>
      <c r="E168" s="8"/>
      <c r="F168" s="8"/>
      <c r="G168" s="8"/>
      <c r="H168" s="8"/>
      <c r="I168" s="8"/>
      <c r="J168" s="8"/>
      <c r="K168" s="8"/>
      <c r="L168" s="8"/>
      <c r="M168" s="8"/>
      <c r="N168" s="8"/>
      <c r="O168" s="8"/>
      <c r="P168" s="8"/>
      <c r="Q168" s="8"/>
      <c r="R168" s="8"/>
      <c r="S168" s="8"/>
      <c r="T168" s="8"/>
      <c r="U168" s="8"/>
    </row>
    <row r="169" spans="1:21" ht="12.75">
      <c r="A169" s="8"/>
      <c r="B169" s="8"/>
      <c r="C169" s="8"/>
      <c r="D169" s="8"/>
      <c r="E169" s="8"/>
      <c r="F169" s="8"/>
      <c r="G169" s="8"/>
      <c r="H169" s="8"/>
      <c r="I169" s="8"/>
      <c r="J169" s="8"/>
      <c r="K169" s="8"/>
      <c r="L169" s="8"/>
      <c r="M169" s="8"/>
      <c r="N169" s="8"/>
      <c r="O169" s="8"/>
      <c r="P169" s="8"/>
      <c r="Q169" s="8"/>
      <c r="R169" s="8"/>
      <c r="S169" s="8"/>
      <c r="T169" s="8"/>
      <c r="U169" s="8"/>
    </row>
    <row r="170" spans="1:21" ht="12.75">
      <c r="A170" s="8"/>
      <c r="B170" s="8"/>
      <c r="C170" s="8"/>
      <c r="D170" s="8"/>
      <c r="E170" s="8"/>
      <c r="F170" s="8"/>
      <c r="G170" s="8"/>
      <c r="H170" s="8"/>
      <c r="I170" s="8"/>
      <c r="J170" s="8"/>
      <c r="K170" s="8"/>
      <c r="L170" s="8"/>
      <c r="M170" s="8"/>
      <c r="N170" s="8"/>
      <c r="O170" s="8"/>
      <c r="P170" s="8"/>
      <c r="Q170" s="8"/>
      <c r="R170" s="8"/>
      <c r="S170" s="8"/>
      <c r="T170" s="8"/>
      <c r="U170" s="8"/>
    </row>
    <row r="171" spans="1:21" ht="12.75">
      <c r="A171" s="8"/>
      <c r="B171" s="8"/>
      <c r="C171" s="8"/>
      <c r="D171" s="8"/>
      <c r="E171" s="8"/>
      <c r="F171" s="8"/>
      <c r="G171" s="8"/>
      <c r="H171" s="8"/>
      <c r="I171" s="8"/>
      <c r="J171" s="8"/>
      <c r="K171" s="8"/>
      <c r="L171" s="8"/>
      <c r="M171" s="8"/>
      <c r="N171" s="8"/>
      <c r="O171" s="8"/>
      <c r="P171" s="8"/>
      <c r="Q171" s="8"/>
      <c r="R171" s="8"/>
      <c r="S171" s="8"/>
      <c r="T171" s="8"/>
      <c r="U171" s="8"/>
    </row>
    <row r="172" spans="1:21" ht="12.75">
      <c r="A172" s="8"/>
      <c r="B172" s="8"/>
      <c r="C172" s="8"/>
      <c r="D172" s="8"/>
      <c r="E172" s="8"/>
      <c r="F172" s="8"/>
      <c r="G172" s="8"/>
      <c r="H172" s="8"/>
      <c r="I172" s="8"/>
      <c r="J172" s="8"/>
      <c r="K172" s="8"/>
      <c r="L172" s="8"/>
      <c r="M172" s="8"/>
      <c r="N172" s="8"/>
      <c r="O172" s="8"/>
      <c r="P172" s="8"/>
      <c r="Q172" s="8"/>
      <c r="R172" s="8"/>
      <c r="S172" s="8"/>
      <c r="T172" s="8"/>
      <c r="U172" s="8"/>
    </row>
    <row r="173" spans="1:21" ht="12.75">
      <c r="A173" s="8"/>
      <c r="B173" s="8"/>
      <c r="C173" s="8"/>
      <c r="D173" s="8"/>
      <c r="E173" s="8"/>
      <c r="F173" s="8"/>
      <c r="G173" s="8"/>
      <c r="H173" s="8"/>
      <c r="I173" s="8"/>
      <c r="J173" s="8"/>
      <c r="K173" s="8"/>
      <c r="L173" s="8"/>
      <c r="M173" s="8"/>
      <c r="N173" s="8"/>
      <c r="O173" s="8"/>
      <c r="P173" s="8"/>
      <c r="Q173" s="8"/>
      <c r="R173" s="8"/>
      <c r="S173" s="8"/>
      <c r="T173" s="8"/>
      <c r="U173" s="8"/>
    </row>
    <row r="174" spans="1:21" ht="12.75">
      <c r="A174" s="8"/>
      <c r="B174" s="8"/>
      <c r="C174" s="8"/>
      <c r="D174" s="8"/>
      <c r="E174" s="8"/>
      <c r="F174" s="8"/>
      <c r="G174" s="8"/>
      <c r="H174" s="8"/>
      <c r="I174" s="8"/>
      <c r="J174" s="8"/>
      <c r="K174" s="8"/>
      <c r="L174" s="8"/>
      <c r="M174" s="8"/>
      <c r="N174" s="8"/>
      <c r="O174" s="8"/>
      <c r="P174" s="8"/>
      <c r="Q174" s="8"/>
      <c r="R174" s="8"/>
      <c r="S174" s="8"/>
      <c r="T174" s="8"/>
      <c r="U174" s="8"/>
    </row>
    <row r="175" spans="1:21" ht="12.75">
      <c r="A175" s="8"/>
      <c r="B175" s="8"/>
      <c r="C175" s="8"/>
      <c r="D175" s="8"/>
      <c r="E175" s="8"/>
      <c r="F175" s="8"/>
      <c r="G175" s="8"/>
      <c r="H175" s="8"/>
      <c r="I175" s="8"/>
      <c r="J175" s="8"/>
      <c r="K175" s="8"/>
      <c r="L175" s="8"/>
      <c r="M175" s="8"/>
      <c r="N175" s="8"/>
      <c r="O175" s="8"/>
      <c r="P175" s="8"/>
      <c r="Q175" s="8"/>
      <c r="R175" s="8"/>
      <c r="S175" s="8"/>
      <c r="T175" s="8"/>
      <c r="U175" s="8"/>
    </row>
    <row r="176" spans="1:21" ht="12.75">
      <c r="A176" s="8"/>
      <c r="B176" s="8"/>
      <c r="C176" s="8"/>
      <c r="D176" s="8"/>
      <c r="E176" s="8"/>
      <c r="F176" s="8"/>
      <c r="G176" s="8"/>
      <c r="H176" s="8"/>
      <c r="I176" s="8"/>
      <c r="J176" s="8"/>
      <c r="K176" s="8"/>
      <c r="L176" s="8"/>
      <c r="M176" s="8"/>
      <c r="N176" s="8"/>
      <c r="O176" s="8"/>
      <c r="P176" s="8"/>
      <c r="Q176" s="8"/>
      <c r="R176" s="8"/>
      <c r="S176" s="8"/>
      <c r="T176" s="8"/>
      <c r="U176" s="8"/>
    </row>
    <row r="177" spans="1:21" ht="12.75">
      <c r="A177" s="8"/>
      <c r="B177" s="8"/>
      <c r="C177" s="8"/>
      <c r="D177" s="8"/>
      <c r="E177" s="8"/>
      <c r="F177" s="8"/>
      <c r="G177" s="8"/>
      <c r="H177" s="8"/>
      <c r="I177" s="8"/>
      <c r="J177" s="8"/>
      <c r="K177" s="8"/>
      <c r="L177" s="8"/>
      <c r="M177" s="8"/>
      <c r="N177" s="8"/>
      <c r="O177" s="8"/>
      <c r="P177" s="8"/>
      <c r="Q177" s="8"/>
      <c r="R177" s="8"/>
      <c r="S177" s="8"/>
      <c r="T177" s="8"/>
      <c r="U177" s="8"/>
    </row>
    <row r="178" spans="1:21" ht="12.75">
      <c r="A178" s="8"/>
      <c r="B178" s="8"/>
      <c r="C178" s="8"/>
      <c r="D178" s="8"/>
      <c r="E178" s="8"/>
      <c r="F178" s="8"/>
      <c r="G178" s="8"/>
      <c r="H178" s="8"/>
      <c r="I178" s="8"/>
      <c r="J178" s="8"/>
      <c r="K178" s="8"/>
      <c r="L178" s="8"/>
      <c r="M178" s="8"/>
      <c r="N178" s="8"/>
      <c r="O178" s="8"/>
      <c r="P178" s="8"/>
      <c r="Q178" s="8"/>
      <c r="R178" s="8"/>
      <c r="S178" s="8"/>
      <c r="T178" s="8"/>
      <c r="U178" s="8"/>
    </row>
    <row r="179" spans="1:21" ht="12.75">
      <c r="A179" s="8"/>
      <c r="B179" s="8"/>
      <c r="C179" s="8"/>
      <c r="D179" s="8"/>
      <c r="E179" s="8"/>
      <c r="F179" s="8"/>
      <c r="G179" s="8"/>
      <c r="H179" s="8"/>
      <c r="I179" s="8"/>
      <c r="J179" s="8"/>
      <c r="K179" s="8"/>
      <c r="L179" s="8"/>
      <c r="M179" s="8"/>
      <c r="N179" s="8"/>
      <c r="O179" s="8"/>
      <c r="P179" s="8"/>
      <c r="Q179" s="8"/>
      <c r="R179" s="8"/>
      <c r="S179" s="8"/>
      <c r="T179" s="8"/>
      <c r="U179" s="8"/>
    </row>
    <row r="180" spans="1:21" ht="12.75">
      <c r="A180" s="8"/>
      <c r="B180" s="8"/>
      <c r="C180" s="8"/>
      <c r="D180" s="8"/>
      <c r="E180" s="8"/>
      <c r="F180" s="8"/>
      <c r="G180" s="8"/>
      <c r="H180" s="8"/>
      <c r="I180" s="8"/>
      <c r="J180" s="8"/>
      <c r="K180" s="8"/>
      <c r="L180" s="8"/>
      <c r="M180" s="8"/>
      <c r="N180" s="8"/>
      <c r="O180" s="8"/>
      <c r="P180" s="8"/>
      <c r="Q180" s="8"/>
      <c r="R180" s="8"/>
      <c r="S180" s="8"/>
      <c r="T180" s="8"/>
      <c r="U180" s="8"/>
    </row>
    <row r="181" spans="1:21" ht="12.75">
      <c r="A181" s="8"/>
      <c r="B181" s="8"/>
      <c r="C181" s="8"/>
      <c r="D181" s="8"/>
      <c r="E181" s="8"/>
      <c r="F181" s="8"/>
      <c r="G181" s="8"/>
      <c r="H181" s="8"/>
      <c r="I181" s="8"/>
      <c r="J181" s="8"/>
      <c r="K181" s="8"/>
      <c r="L181" s="8"/>
      <c r="M181" s="8"/>
      <c r="N181" s="8"/>
      <c r="O181" s="8"/>
      <c r="P181" s="8"/>
      <c r="Q181" s="8"/>
      <c r="R181" s="8"/>
      <c r="S181" s="8"/>
      <c r="T181" s="8"/>
      <c r="U181" s="8"/>
    </row>
    <row r="182" spans="1:21" ht="12.75">
      <c r="A182" s="8"/>
      <c r="B182" s="8"/>
      <c r="C182" s="8"/>
      <c r="D182" s="8"/>
      <c r="E182" s="8"/>
      <c r="F182" s="8"/>
      <c r="G182" s="8"/>
      <c r="H182" s="8"/>
      <c r="I182" s="8"/>
      <c r="J182" s="8"/>
      <c r="K182" s="8"/>
      <c r="L182" s="8"/>
      <c r="M182" s="8"/>
      <c r="N182" s="8"/>
      <c r="O182" s="8"/>
      <c r="P182" s="8"/>
      <c r="Q182" s="8"/>
      <c r="R182" s="8"/>
      <c r="S182" s="8"/>
      <c r="T182" s="8"/>
      <c r="U182" s="8"/>
    </row>
    <row r="183" spans="1:21" ht="12.75">
      <c r="A183" s="8"/>
      <c r="B183" s="8"/>
      <c r="C183" s="8"/>
      <c r="D183" s="8"/>
      <c r="E183" s="8"/>
      <c r="F183" s="8"/>
      <c r="G183" s="8"/>
      <c r="H183" s="8"/>
      <c r="I183" s="8"/>
      <c r="J183" s="8"/>
      <c r="K183" s="8"/>
      <c r="L183" s="8"/>
      <c r="M183" s="8"/>
      <c r="N183" s="8"/>
      <c r="O183" s="8"/>
      <c r="P183" s="8"/>
      <c r="Q183" s="8"/>
      <c r="R183" s="8"/>
      <c r="S183" s="8"/>
      <c r="T183" s="8"/>
      <c r="U183" s="8"/>
    </row>
    <row r="184" spans="1:21" ht="12.75">
      <c r="A184" s="8"/>
      <c r="B184" s="8"/>
      <c r="C184" s="8"/>
      <c r="D184" s="8"/>
      <c r="E184" s="8"/>
      <c r="F184" s="8"/>
      <c r="G184" s="8"/>
      <c r="H184" s="8"/>
      <c r="I184" s="8"/>
      <c r="J184" s="8"/>
      <c r="K184" s="8"/>
      <c r="L184" s="8"/>
      <c r="M184" s="8"/>
      <c r="N184" s="8"/>
      <c r="O184" s="8"/>
      <c r="P184" s="8"/>
      <c r="Q184" s="8"/>
      <c r="R184" s="8"/>
      <c r="S184" s="8"/>
      <c r="T184" s="8"/>
      <c r="U184" s="8"/>
    </row>
    <row r="185" spans="1:21" ht="12.75">
      <c r="A185" s="8"/>
      <c r="B185" s="8"/>
      <c r="C185" s="8"/>
      <c r="D185" s="8"/>
      <c r="E185" s="8"/>
      <c r="F185" s="8"/>
      <c r="G185" s="8"/>
      <c r="H185" s="8"/>
      <c r="I185" s="8"/>
      <c r="J185" s="8"/>
      <c r="K185" s="8"/>
      <c r="L185" s="8"/>
      <c r="M185" s="8"/>
      <c r="N185" s="8"/>
      <c r="O185" s="8"/>
      <c r="P185" s="8"/>
      <c r="Q185" s="8"/>
      <c r="R185" s="8"/>
      <c r="S185" s="8"/>
      <c r="T185" s="8"/>
      <c r="U185" s="8"/>
    </row>
    <row r="186" spans="1:21" ht="12.75">
      <c r="A186" s="8"/>
      <c r="B186" s="8"/>
      <c r="C186" s="8"/>
      <c r="D186" s="8"/>
      <c r="E186" s="8"/>
      <c r="F186" s="8"/>
      <c r="G186" s="8"/>
      <c r="H186" s="8"/>
      <c r="I186" s="8"/>
      <c r="J186" s="8"/>
      <c r="K186" s="8"/>
      <c r="L186" s="8"/>
      <c r="M186" s="8"/>
      <c r="N186" s="8"/>
      <c r="O186" s="8"/>
      <c r="P186" s="8"/>
      <c r="Q186" s="8"/>
      <c r="R186" s="8"/>
      <c r="S186" s="8"/>
      <c r="T186" s="8"/>
      <c r="U186" s="8"/>
    </row>
    <row r="187" spans="1:21" ht="12.75">
      <c r="A187" s="8"/>
      <c r="B187" s="8"/>
      <c r="C187" s="8"/>
      <c r="D187" s="8"/>
      <c r="E187" s="8"/>
      <c r="F187" s="8"/>
      <c r="G187" s="8"/>
      <c r="H187" s="8"/>
      <c r="I187" s="8"/>
      <c r="J187" s="8"/>
      <c r="K187" s="8"/>
      <c r="L187" s="8"/>
      <c r="M187" s="8"/>
      <c r="N187" s="8"/>
      <c r="O187" s="8"/>
      <c r="P187" s="8"/>
      <c r="Q187" s="8"/>
      <c r="R187" s="8"/>
      <c r="S187" s="8"/>
      <c r="T187" s="8"/>
      <c r="U187" s="8"/>
    </row>
    <row r="188" spans="1:21" ht="12.75">
      <c r="A188" s="8"/>
      <c r="B188" s="8"/>
      <c r="C188" s="8"/>
      <c r="D188" s="8"/>
      <c r="E188" s="8"/>
      <c r="F188" s="8"/>
      <c r="G188" s="8"/>
      <c r="H188" s="8"/>
      <c r="I188" s="8"/>
      <c r="J188" s="8"/>
      <c r="K188" s="8"/>
      <c r="L188" s="8"/>
      <c r="M188" s="8"/>
      <c r="N188" s="8"/>
      <c r="O188" s="8"/>
      <c r="P188" s="8"/>
      <c r="Q188" s="8"/>
      <c r="R188" s="8"/>
      <c r="S188" s="8"/>
      <c r="T188" s="8"/>
      <c r="U188" s="8"/>
    </row>
    <row r="189" spans="1:21" ht="12.75">
      <c r="A189" s="8"/>
      <c r="B189" s="8"/>
      <c r="C189" s="8"/>
      <c r="D189" s="8"/>
      <c r="E189" s="8"/>
      <c r="F189" s="8"/>
      <c r="G189" s="8"/>
      <c r="H189" s="8"/>
      <c r="I189" s="8"/>
      <c r="J189" s="8"/>
      <c r="K189" s="8"/>
      <c r="L189" s="8"/>
      <c r="M189" s="8"/>
      <c r="N189" s="8"/>
      <c r="O189" s="8"/>
      <c r="P189" s="8"/>
      <c r="Q189" s="8"/>
      <c r="R189" s="8"/>
      <c r="S189" s="8"/>
      <c r="T189" s="8"/>
      <c r="U189" s="8"/>
    </row>
    <row r="190" spans="1:21" ht="12.75">
      <c r="A190" s="8"/>
      <c r="B190" s="8"/>
      <c r="C190" s="8"/>
      <c r="D190" s="8"/>
      <c r="E190" s="8"/>
      <c r="F190" s="8"/>
      <c r="G190" s="8"/>
      <c r="H190" s="8"/>
      <c r="I190" s="8"/>
      <c r="J190" s="8"/>
      <c r="K190" s="8"/>
      <c r="L190" s="8"/>
      <c r="M190" s="8"/>
      <c r="N190" s="8"/>
      <c r="O190" s="8"/>
      <c r="P190" s="8"/>
      <c r="Q190" s="8"/>
      <c r="R190" s="8"/>
      <c r="S190" s="8"/>
      <c r="T190" s="8"/>
      <c r="U190" s="8"/>
    </row>
    <row r="191" spans="1:21" ht="12.75">
      <c r="A191" s="8"/>
      <c r="B191" s="8"/>
      <c r="C191" s="8"/>
      <c r="D191" s="8"/>
      <c r="E191" s="8"/>
      <c r="F191" s="8"/>
      <c r="G191" s="8"/>
      <c r="H191" s="8"/>
      <c r="I191" s="8"/>
      <c r="J191" s="8"/>
      <c r="K191" s="8"/>
      <c r="L191" s="8"/>
      <c r="M191" s="8"/>
      <c r="N191" s="8"/>
      <c r="O191" s="8"/>
      <c r="P191" s="8"/>
      <c r="Q191" s="8"/>
      <c r="R191" s="8"/>
      <c r="S191" s="8"/>
      <c r="T191" s="8"/>
      <c r="U191" s="8"/>
    </row>
    <row r="192" spans="1:21" ht="12.75">
      <c r="A192" s="8"/>
      <c r="B192" s="8"/>
      <c r="C192" s="8"/>
      <c r="D192" s="8"/>
      <c r="E192" s="8"/>
      <c r="F192" s="8"/>
      <c r="G192" s="8"/>
      <c r="H192" s="8"/>
      <c r="I192" s="8"/>
      <c r="J192" s="8"/>
      <c r="K192" s="8"/>
      <c r="L192" s="8"/>
      <c r="M192" s="8"/>
      <c r="N192" s="8"/>
      <c r="O192" s="8"/>
      <c r="P192" s="8"/>
      <c r="Q192" s="8"/>
      <c r="R192" s="8"/>
      <c r="S192" s="8"/>
      <c r="T192" s="8"/>
      <c r="U192" s="8"/>
    </row>
    <row r="193" spans="1:21" ht="12.75">
      <c r="A193" s="8"/>
      <c r="B193" s="8"/>
      <c r="C193" s="8"/>
      <c r="D193" s="8"/>
      <c r="E193" s="8"/>
      <c r="F193" s="8"/>
      <c r="G193" s="8"/>
      <c r="H193" s="8"/>
      <c r="I193" s="8"/>
      <c r="J193" s="8"/>
      <c r="K193" s="8"/>
      <c r="L193" s="8"/>
      <c r="M193" s="8"/>
      <c r="N193" s="8"/>
      <c r="O193" s="8"/>
      <c r="P193" s="8"/>
      <c r="Q193" s="8"/>
      <c r="R193" s="8"/>
      <c r="S193" s="8"/>
      <c r="T193" s="8"/>
      <c r="U193" s="8"/>
    </row>
    <row r="194" spans="1:21" ht="12.75">
      <c r="A194" s="8"/>
      <c r="B194" s="8"/>
      <c r="C194" s="8"/>
      <c r="D194" s="8"/>
      <c r="E194" s="8"/>
      <c r="F194" s="8"/>
      <c r="G194" s="8"/>
      <c r="H194" s="8"/>
      <c r="I194" s="8"/>
      <c r="J194" s="8"/>
      <c r="K194" s="8"/>
      <c r="L194" s="8"/>
      <c r="M194" s="8"/>
      <c r="N194" s="8"/>
      <c r="O194" s="8"/>
      <c r="P194" s="8"/>
      <c r="Q194" s="8"/>
      <c r="R194" s="8"/>
      <c r="S194" s="8"/>
      <c r="T194" s="8"/>
      <c r="U194" s="8"/>
    </row>
    <row r="195" spans="1:21" ht="12.75">
      <c r="A195" s="8"/>
      <c r="B195" s="8"/>
      <c r="C195" s="8"/>
      <c r="D195" s="8"/>
      <c r="E195" s="8"/>
      <c r="F195" s="8"/>
      <c r="G195" s="8"/>
      <c r="H195" s="8"/>
      <c r="I195" s="8"/>
      <c r="J195" s="8"/>
      <c r="K195" s="8"/>
      <c r="L195" s="8"/>
      <c r="M195" s="8"/>
      <c r="N195" s="8"/>
      <c r="O195" s="8"/>
      <c r="P195" s="8"/>
      <c r="Q195" s="8"/>
      <c r="R195" s="8"/>
      <c r="S195" s="8"/>
      <c r="T195" s="8"/>
      <c r="U195" s="8"/>
    </row>
    <row r="196" spans="1:21" ht="12.75">
      <c r="A196" s="8"/>
      <c r="B196" s="8"/>
      <c r="C196" s="8"/>
      <c r="D196" s="8"/>
      <c r="E196" s="8"/>
      <c r="F196" s="8"/>
      <c r="G196" s="8"/>
      <c r="H196" s="8"/>
      <c r="I196" s="8"/>
      <c r="J196" s="8"/>
      <c r="K196" s="8"/>
      <c r="L196" s="8"/>
      <c r="M196" s="8"/>
      <c r="N196" s="8"/>
      <c r="O196" s="8"/>
      <c r="P196" s="8"/>
      <c r="Q196" s="8"/>
      <c r="R196" s="8"/>
      <c r="S196" s="8"/>
      <c r="T196" s="8"/>
      <c r="U196" s="8"/>
    </row>
    <row r="197" spans="1:21" ht="12.75">
      <c r="A197" s="8"/>
      <c r="B197" s="8"/>
      <c r="C197" s="8"/>
      <c r="D197" s="8"/>
      <c r="E197" s="8"/>
      <c r="F197" s="8"/>
      <c r="G197" s="8"/>
      <c r="H197" s="8"/>
      <c r="I197" s="8"/>
      <c r="J197" s="8"/>
      <c r="K197" s="8"/>
      <c r="L197" s="8"/>
      <c r="M197" s="8"/>
      <c r="N197" s="8"/>
      <c r="O197" s="8"/>
      <c r="P197" s="8"/>
      <c r="Q197" s="8"/>
      <c r="R197" s="8"/>
      <c r="S197" s="8"/>
      <c r="T197" s="8"/>
      <c r="U197" s="8"/>
    </row>
    <row r="198" spans="1:21" ht="12.75">
      <c r="A198" s="8"/>
      <c r="B198" s="8"/>
      <c r="C198" s="8"/>
      <c r="D198" s="8"/>
      <c r="E198" s="8"/>
      <c r="F198" s="8"/>
      <c r="G198" s="8"/>
      <c r="H198" s="8"/>
      <c r="I198" s="8"/>
      <c r="J198" s="8"/>
      <c r="K198" s="8"/>
      <c r="L198" s="8"/>
      <c r="M198" s="8"/>
      <c r="N198" s="8"/>
      <c r="O198" s="8"/>
      <c r="P198" s="8"/>
      <c r="Q198" s="8"/>
      <c r="R198" s="8"/>
      <c r="S198" s="8"/>
      <c r="T198" s="8"/>
      <c r="U198" s="8"/>
    </row>
    <row r="199" spans="1:21" ht="12.75">
      <c r="A199" s="8"/>
      <c r="B199" s="8"/>
      <c r="C199" s="8"/>
      <c r="D199" s="8"/>
      <c r="E199" s="8"/>
      <c r="F199" s="8"/>
      <c r="G199" s="8"/>
      <c r="H199" s="8"/>
      <c r="I199" s="8"/>
      <c r="J199" s="8"/>
      <c r="K199" s="8"/>
      <c r="L199" s="8"/>
      <c r="M199" s="8"/>
      <c r="N199" s="8"/>
      <c r="O199" s="8"/>
      <c r="P199" s="8"/>
      <c r="Q199" s="8"/>
      <c r="R199" s="8"/>
      <c r="S199" s="8"/>
      <c r="T199" s="8"/>
      <c r="U199" s="8"/>
    </row>
    <row r="200" spans="1:21" ht="12.75">
      <c r="A200" s="8"/>
      <c r="B200" s="8"/>
      <c r="C200" s="8"/>
      <c r="D200" s="8"/>
      <c r="E200" s="8"/>
      <c r="F200" s="8"/>
      <c r="G200" s="8"/>
      <c r="H200" s="8"/>
      <c r="I200" s="8"/>
      <c r="J200" s="8"/>
      <c r="K200" s="8"/>
      <c r="L200" s="8"/>
      <c r="M200" s="8"/>
      <c r="N200" s="8"/>
      <c r="O200" s="8"/>
      <c r="P200" s="8"/>
      <c r="Q200" s="8"/>
      <c r="R200" s="8"/>
      <c r="S200" s="8"/>
      <c r="T200" s="8"/>
      <c r="U200" s="8"/>
    </row>
    <row r="201" spans="1:21" ht="12.75">
      <c r="A201" s="8"/>
      <c r="B201" s="8"/>
      <c r="C201" s="8"/>
      <c r="D201" s="8"/>
      <c r="E201" s="8"/>
      <c r="F201" s="8"/>
      <c r="G201" s="8"/>
      <c r="H201" s="8"/>
      <c r="I201" s="8"/>
      <c r="J201" s="8"/>
      <c r="K201" s="8"/>
      <c r="L201" s="8"/>
      <c r="M201" s="8"/>
      <c r="N201" s="8"/>
      <c r="O201" s="8"/>
      <c r="P201" s="8"/>
      <c r="Q201" s="8"/>
      <c r="R201" s="8"/>
      <c r="S201" s="8"/>
      <c r="T201" s="8"/>
      <c r="U201" s="8"/>
    </row>
    <row r="202" spans="1:21" ht="12.75">
      <c r="A202" s="8"/>
      <c r="B202" s="8"/>
      <c r="C202" s="8"/>
      <c r="D202" s="8"/>
      <c r="E202" s="8"/>
      <c r="F202" s="8"/>
      <c r="G202" s="8"/>
      <c r="H202" s="8"/>
      <c r="I202" s="8"/>
      <c r="J202" s="8"/>
      <c r="K202" s="8"/>
      <c r="L202" s="8"/>
      <c r="M202" s="8"/>
      <c r="N202" s="8"/>
      <c r="O202" s="8"/>
      <c r="P202" s="8"/>
      <c r="Q202" s="8"/>
      <c r="R202" s="8"/>
      <c r="S202" s="8"/>
      <c r="T202" s="8"/>
      <c r="U202" s="8"/>
    </row>
    <row r="203" spans="1:21" ht="12.75">
      <c r="A203" s="8"/>
      <c r="B203" s="8"/>
      <c r="C203" s="8"/>
      <c r="D203" s="8"/>
      <c r="E203" s="8"/>
      <c r="F203" s="8"/>
      <c r="G203" s="8"/>
      <c r="H203" s="8"/>
      <c r="I203" s="8"/>
      <c r="J203" s="8"/>
      <c r="K203" s="8"/>
      <c r="L203" s="8"/>
      <c r="M203" s="8"/>
      <c r="N203" s="8"/>
      <c r="O203" s="8"/>
      <c r="P203" s="8"/>
      <c r="Q203" s="8"/>
      <c r="R203" s="8"/>
      <c r="S203" s="8"/>
      <c r="T203" s="8"/>
      <c r="U203" s="8"/>
    </row>
    <row r="204" spans="1:21" ht="12.75">
      <c r="A204" s="8"/>
      <c r="B204" s="8"/>
      <c r="C204" s="8"/>
      <c r="D204" s="8"/>
      <c r="E204" s="8"/>
      <c r="F204" s="8"/>
      <c r="G204" s="8"/>
      <c r="H204" s="8"/>
      <c r="I204" s="8"/>
      <c r="J204" s="8"/>
      <c r="K204" s="8"/>
      <c r="L204" s="8"/>
      <c r="M204" s="8"/>
      <c r="N204" s="8"/>
      <c r="O204" s="8"/>
      <c r="P204" s="8"/>
      <c r="Q204" s="8"/>
      <c r="R204" s="8"/>
      <c r="S204" s="8"/>
      <c r="T204" s="8"/>
      <c r="U204" s="8"/>
    </row>
    <row r="205" spans="1:21" ht="12.75">
      <c r="A205" s="8"/>
      <c r="B205" s="8"/>
      <c r="C205" s="8"/>
      <c r="D205" s="8"/>
      <c r="E205" s="8"/>
      <c r="F205" s="8"/>
      <c r="G205" s="8"/>
      <c r="H205" s="8"/>
      <c r="I205" s="8"/>
      <c r="J205" s="8"/>
      <c r="K205" s="8"/>
      <c r="L205" s="8"/>
      <c r="M205" s="8"/>
      <c r="N205" s="8"/>
      <c r="O205" s="8"/>
      <c r="P205" s="8"/>
      <c r="Q205" s="8"/>
      <c r="R205" s="8"/>
      <c r="S205" s="8"/>
      <c r="T205" s="8"/>
      <c r="U205" s="8"/>
    </row>
    <row r="206" spans="1:21" ht="12.75">
      <c r="A206" s="8"/>
      <c r="B206" s="8"/>
      <c r="C206" s="8"/>
      <c r="D206" s="8"/>
      <c r="E206" s="8"/>
      <c r="F206" s="8"/>
      <c r="G206" s="8"/>
      <c r="H206" s="8"/>
      <c r="I206" s="8"/>
      <c r="J206" s="8"/>
      <c r="K206" s="8"/>
      <c r="L206" s="8"/>
      <c r="M206" s="8"/>
      <c r="N206" s="8"/>
      <c r="O206" s="8"/>
      <c r="P206" s="8"/>
      <c r="Q206" s="8"/>
      <c r="R206" s="8"/>
      <c r="S206" s="8"/>
      <c r="T206" s="8"/>
      <c r="U206" s="8"/>
    </row>
    <row r="207" spans="1:21" ht="12.75">
      <c r="A207" s="8"/>
      <c r="B207" s="8"/>
      <c r="C207" s="8"/>
      <c r="D207" s="8"/>
      <c r="E207" s="8"/>
      <c r="F207" s="8"/>
      <c r="G207" s="8"/>
      <c r="H207" s="8"/>
      <c r="I207" s="8"/>
      <c r="J207" s="8"/>
      <c r="K207" s="8"/>
      <c r="L207" s="8"/>
      <c r="M207" s="8"/>
      <c r="N207" s="8"/>
      <c r="O207" s="8"/>
      <c r="P207" s="8"/>
      <c r="Q207" s="8"/>
      <c r="R207" s="8"/>
      <c r="S207" s="8"/>
      <c r="T207" s="8"/>
      <c r="U207" s="8"/>
    </row>
    <row r="208" spans="1:21" ht="12.75">
      <c r="A208" s="8"/>
      <c r="B208" s="8"/>
      <c r="C208" s="8"/>
      <c r="D208" s="8"/>
      <c r="E208" s="8"/>
      <c r="F208" s="8"/>
      <c r="G208" s="8"/>
      <c r="H208" s="8"/>
      <c r="I208" s="8"/>
      <c r="J208" s="8"/>
      <c r="K208" s="8"/>
      <c r="L208" s="8"/>
      <c r="M208" s="8"/>
      <c r="N208" s="8"/>
      <c r="O208" s="8"/>
      <c r="P208" s="8"/>
      <c r="Q208" s="8"/>
      <c r="R208" s="8"/>
      <c r="S208" s="8"/>
      <c r="T208" s="8"/>
      <c r="U208" s="8"/>
    </row>
    <row r="209" spans="1:21" ht="12.75">
      <c r="A209" s="8"/>
      <c r="B209" s="8"/>
      <c r="C209" s="8"/>
      <c r="D209" s="8"/>
      <c r="E209" s="8"/>
      <c r="F209" s="8"/>
      <c r="G209" s="8"/>
      <c r="H209" s="8"/>
      <c r="I209" s="8"/>
      <c r="J209" s="8"/>
      <c r="K209" s="8"/>
      <c r="L209" s="8"/>
      <c r="M209" s="8"/>
      <c r="N209" s="8"/>
      <c r="O209" s="8"/>
      <c r="P209" s="8"/>
      <c r="Q209" s="8"/>
      <c r="R209" s="8"/>
      <c r="S209" s="8"/>
      <c r="T209" s="8"/>
      <c r="U209" s="8"/>
    </row>
    <row r="210" spans="1:21" ht="12.75">
      <c r="A210" s="8"/>
      <c r="B210" s="8"/>
      <c r="C210" s="8"/>
      <c r="D210" s="8"/>
      <c r="E210" s="8"/>
      <c r="F210" s="8"/>
      <c r="G210" s="8"/>
      <c r="H210" s="8"/>
      <c r="I210" s="8"/>
      <c r="J210" s="8"/>
      <c r="K210" s="8"/>
      <c r="L210" s="8"/>
      <c r="M210" s="8"/>
      <c r="N210" s="8"/>
      <c r="O210" s="8"/>
      <c r="P210" s="8"/>
      <c r="Q210" s="8"/>
      <c r="R210" s="8"/>
      <c r="S210" s="8"/>
      <c r="T210" s="8"/>
      <c r="U210" s="8"/>
    </row>
    <row r="211" spans="1:21" ht="12.75">
      <c r="A211" s="8"/>
      <c r="B211" s="8"/>
      <c r="C211" s="8"/>
      <c r="D211" s="8"/>
      <c r="E211" s="8"/>
      <c r="F211" s="8"/>
      <c r="G211" s="8"/>
      <c r="H211" s="8"/>
      <c r="I211" s="8"/>
      <c r="J211" s="8"/>
      <c r="K211" s="8"/>
      <c r="L211" s="8"/>
      <c r="M211" s="8"/>
      <c r="N211" s="8"/>
      <c r="O211" s="8"/>
      <c r="P211" s="8"/>
      <c r="Q211" s="8"/>
      <c r="R211" s="8"/>
      <c r="S211" s="8"/>
      <c r="T211" s="8"/>
      <c r="U211" s="8"/>
    </row>
    <row r="212" spans="1:21" ht="12.75">
      <c r="A212" s="8"/>
      <c r="B212" s="8"/>
      <c r="C212" s="8"/>
      <c r="D212" s="8"/>
      <c r="E212" s="8"/>
      <c r="F212" s="8"/>
      <c r="G212" s="8"/>
      <c r="H212" s="8"/>
      <c r="I212" s="8"/>
      <c r="J212" s="8"/>
      <c r="K212" s="8"/>
      <c r="L212" s="8"/>
      <c r="M212" s="8"/>
      <c r="N212" s="8"/>
      <c r="O212" s="8"/>
      <c r="P212" s="8"/>
      <c r="Q212" s="8"/>
      <c r="R212" s="8"/>
      <c r="S212" s="8"/>
      <c r="T212" s="8"/>
      <c r="U212" s="8"/>
    </row>
    <row r="213" spans="1:21" ht="12.75">
      <c r="A213" s="8"/>
      <c r="B213" s="8"/>
      <c r="C213" s="8"/>
      <c r="D213" s="8"/>
      <c r="E213" s="8"/>
      <c r="F213" s="8"/>
      <c r="G213" s="8"/>
      <c r="H213" s="8"/>
      <c r="I213" s="8"/>
      <c r="J213" s="8"/>
      <c r="K213" s="8"/>
      <c r="L213" s="8"/>
      <c r="M213" s="8"/>
      <c r="N213" s="8"/>
      <c r="O213" s="8"/>
      <c r="P213" s="8"/>
      <c r="Q213" s="8"/>
      <c r="R213" s="8"/>
      <c r="S213" s="8"/>
      <c r="T213" s="8"/>
      <c r="U213" s="8"/>
    </row>
    <row r="214" spans="1:21" ht="12.75">
      <c r="A214" s="8"/>
      <c r="B214" s="8"/>
      <c r="C214" s="8"/>
      <c r="D214" s="8"/>
      <c r="E214" s="8"/>
      <c r="F214" s="8"/>
      <c r="G214" s="8"/>
      <c r="H214" s="8"/>
      <c r="I214" s="8"/>
      <c r="J214" s="8"/>
      <c r="K214" s="8"/>
      <c r="L214" s="8"/>
      <c r="M214" s="8"/>
      <c r="N214" s="8"/>
      <c r="O214" s="8"/>
      <c r="P214" s="8"/>
      <c r="Q214" s="8"/>
      <c r="R214" s="8"/>
      <c r="S214" s="8"/>
      <c r="T214" s="8"/>
      <c r="U214" s="8"/>
    </row>
    <row r="215" spans="1:21" ht="12.75">
      <c r="A215" s="8"/>
      <c r="B215" s="8"/>
      <c r="C215" s="8"/>
      <c r="D215" s="8"/>
      <c r="E215" s="8"/>
      <c r="F215" s="8"/>
      <c r="G215" s="8"/>
      <c r="H215" s="8"/>
      <c r="I215" s="8"/>
      <c r="J215" s="8"/>
      <c r="K215" s="8"/>
      <c r="L215" s="8"/>
      <c r="M215" s="8"/>
      <c r="N215" s="8"/>
      <c r="O215" s="8"/>
      <c r="P215" s="8"/>
      <c r="Q215" s="8"/>
      <c r="R215" s="8"/>
      <c r="S215" s="8"/>
      <c r="T215" s="8"/>
      <c r="U215" s="8"/>
    </row>
    <row r="216" spans="1:21" ht="12.75">
      <c r="A216" s="8"/>
      <c r="B216" s="8"/>
      <c r="C216" s="8"/>
      <c r="D216" s="8"/>
      <c r="E216" s="8"/>
      <c r="F216" s="8"/>
      <c r="G216" s="8"/>
      <c r="H216" s="8"/>
      <c r="I216" s="8"/>
      <c r="J216" s="8"/>
      <c r="K216" s="8"/>
      <c r="L216" s="8"/>
      <c r="M216" s="8"/>
      <c r="N216" s="8"/>
      <c r="O216" s="8"/>
      <c r="P216" s="8"/>
      <c r="Q216" s="8"/>
      <c r="R216" s="8"/>
      <c r="S216" s="8"/>
      <c r="T216" s="8"/>
      <c r="U216" s="8"/>
    </row>
    <row r="217" spans="1:21" ht="12.75">
      <c r="A217" s="8"/>
      <c r="B217" s="8"/>
      <c r="C217" s="8"/>
      <c r="D217" s="8"/>
      <c r="E217" s="8"/>
      <c r="F217" s="8"/>
      <c r="G217" s="8"/>
      <c r="H217" s="8"/>
      <c r="I217" s="8"/>
      <c r="J217" s="8"/>
      <c r="K217" s="8"/>
      <c r="L217" s="8"/>
      <c r="M217" s="8"/>
      <c r="N217" s="8"/>
      <c r="O217" s="8"/>
      <c r="P217" s="8"/>
      <c r="Q217" s="8"/>
      <c r="R217" s="8"/>
      <c r="S217" s="8"/>
      <c r="T217" s="8"/>
      <c r="U217" s="8"/>
    </row>
    <row r="218" spans="1:21" ht="12.75">
      <c r="A218" s="8"/>
      <c r="B218" s="8"/>
      <c r="C218" s="8"/>
      <c r="D218" s="8"/>
      <c r="E218" s="8"/>
      <c r="F218" s="8"/>
      <c r="G218" s="8"/>
      <c r="H218" s="8"/>
      <c r="I218" s="8"/>
      <c r="J218" s="8"/>
      <c r="K218" s="8"/>
      <c r="L218" s="8"/>
      <c r="M218" s="8"/>
      <c r="N218" s="8"/>
      <c r="O218" s="8"/>
      <c r="P218" s="8"/>
      <c r="Q218" s="8"/>
      <c r="R218" s="8"/>
      <c r="S218" s="8"/>
      <c r="T218" s="8"/>
      <c r="U218" s="8"/>
    </row>
    <row r="219" spans="1:21" ht="12.75">
      <c r="A219" s="8"/>
      <c r="B219" s="8"/>
      <c r="C219" s="8"/>
      <c r="D219" s="8"/>
      <c r="E219" s="8"/>
      <c r="F219" s="8"/>
      <c r="G219" s="8"/>
      <c r="H219" s="8"/>
      <c r="I219" s="8"/>
      <c r="J219" s="8"/>
      <c r="K219" s="8"/>
      <c r="L219" s="8"/>
      <c r="M219" s="8"/>
      <c r="N219" s="8"/>
      <c r="O219" s="8"/>
      <c r="P219" s="8"/>
      <c r="Q219" s="8"/>
      <c r="R219" s="8"/>
      <c r="S219" s="8"/>
      <c r="T219" s="8"/>
      <c r="U219" s="8"/>
    </row>
    <row r="220" spans="1:21" ht="12.75">
      <c r="A220" s="8"/>
      <c r="B220" s="8"/>
      <c r="C220" s="8"/>
      <c r="D220" s="8"/>
      <c r="E220" s="8"/>
      <c r="F220" s="8"/>
      <c r="G220" s="8"/>
      <c r="H220" s="8"/>
      <c r="I220" s="8"/>
      <c r="J220" s="8"/>
      <c r="K220" s="8"/>
      <c r="L220" s="8"/>
      <c r="M220" s="8"/>
      <c r="N220" s="8"/>
      <c r="O220" s="8"/>
      <c r="P220" s="8"/>
      <c r="Q220" s="8"/>
      <c r="R220" s="8"/>
      <c r="S220" s="8"/>
      <c r="T220" s="8"/>
      <c r="U220" s="8"/>
    </row>
    <row r="221" spans="1:21" ht="12.75">
      <c r="A221" s="8"/>
      <c r="B221" s="8"/>
      <c r="C221" s="8"/>
      <c r="D221" s="8"/>
      <c r="E221" s="8"/>
      <c r="F221" s="8"/>
      <c r="G221" s="8"/>
      <c r="H221" s="8"/>
      <c r="I221" s="8"/>
      <c r="J221" s="8"/>
      <c r="K221" s="8"/>
      <c r="L221" s="8"/>
      <c r="M221" s="8"/>
      <c r="N221" s="8"/>
      <c r="O221" s="8"/>
      <c r="P221" s="8"/>
      <c r="Q221" s="8"/>
      <c r="R221" s="8"/>
      <c r="S221" s="8"/>
      <c r="T221" s="8"/>
      <c r="U221" s="8"/>
    </row>
    <row r="222" spans="1:21" ht="12.75">
      <c r="A222" s="8"/>
      <c r="B222" s="8"/>
      <c r="C222" s="8"/>
      <c r="D222" s="8"/>
      <c r="E222" s="8"/>
      <c r="F222" s="8"/>
      <c r="G222" s="8"/>
      <c r="H222" s="8"/>
      <c r="I222" s="8"/>
      <c r="J222" s="8"/>
      <c r="K222" s="8"/>
      <c r="L222" s="8"/>
      <c r="M222" s="8"/>
      <c r="N222" s="8"/>
      <c r="O222" s="8"/>
      <c r="P222" s="8"/>
      <c r="Q222" s="8"/>
      <c r="R222" s="8"/>
      <c r="S222" s="8"/>
      <c r="T222" s="8"/>
      <c r="U222" s="8"/>
    </row>
    <row r="223" spans="1:21" ht="12.75">
      <c r="A223" s="8"/>
      <c r="B223" s="8"/>
      <c r="C223" s="8"/>
      <c r="D223" s="8"/>
      <c r="E223" s="8"/>
      <c r="F223" s="8"/>
      <c r="G223" s="8"/>
      <c r="H223" s="8"/>
      <c r="I223" s="8"/>
      <c r="J223" s="8"/>
      <c r="K223" s="8"/>
      <c r="L223" s="8"/>
      <c r="M223" s="8"/>
      <c r="N223" s="8"/>
      <c r="O223" s="8"/>
      <c r="P223" s="8"/>
      <c r="Q223" s="8"/>
      <c r="R223" s="8"/>
      <c r="S223" s="8"/>
      <c r="T223" s="8"/>
      <c r="U223" s="8"/>
    </row>
    <row r="224" spans="1:21" ht="12.75">
      <c r="A224" s="8"/>
      <c r="B224" s="8"/>
      <c r="C224" s="8"/>
      <c r="D224" s="8"/>
      <c r="E224" s="8"/>
      <c r="F224" s="8"/>
      <c r="G224" s="8"/>
      <c r="H224" s="8"/>
      <c r="I224" s="8"/>
      <c r="J224" s="8"/>
      <c r="K224" s="8"/>
      <c r="L224" s="8"/>
      <c r="M224" s="8"/>
      <c r="N224" s="8"/>
      <c r="O224" s="8"/>
      <c r="P224" s="8"/>
      <c r="Q224" s="8"/>
      <c r="R224" s="8"/>
      <c r="S224" s="8"/>
      <c r="T224" s="8"/>
      <c r="U224" s="8"/>
    </row>
    <row r="225" spans="1:21" ht="12.75">
      <c r="A225" s="8"/>
      <c r="B225" s="8"/>
      <c r="C225" s="8"/>
      <c r="D225" s="8"/>
      <c r="E225" s="8"/>
      <c r="F225" s="8"/>
      <c r="G225" s="8"/>
      <c r="H225" s="8"/>
      <c r="I225" s="8"/>
      <c r="J225" s="8"/>
      <c r="K225" s="8"/>
      <c r="L225" s="8"/>
      <c r="M225" s="8"/>
      <c r="N225" s="8"/>
      <c r="O225" s="8"/>
      <c r="P225" s="8"/>
      <c r="Q225" s="8"/>
      <c r="R225" s="8"/>
      <c r="S225" s="8"/>
      <c r="T225" s="8"/>
      <c r="U225" s="8"/>
    </row>
    <row r="226" spans="1:21" ht="12.75">
      <c r="A226" s="8"/>
      <c r="B226" s="8"/>
      <c r="C226" s="8"/>
      <c r="D226" s="8"/>
      <c r="E226" s="8"/>
      <c r="F226" s="8"/>
      <c r="G226" s="8"/>
      <c r="H226" s="8"/>
      <c r="I226" s="8"/>
      <c r="J226" s="8"/>
      <c r="K226" s="8"/>
      <c r="L226" s="8"/>
      <c r="M226" s="8"/>
      <c r="N226" s="8"/>
      <c r="O226" s="8"/>
      <c r="P226" s="8"/>
      <c r="Q226" s="8"/>
      <c r="R226" s="8"/>
      <c r="S226" s="8"/>
      <c r="T226" s="8"/>
      <c r="U226" s="8"/>
    </row>
    <row r="227" spans="1:21" ht="12.75">
      <c r="A227" s="8"/>
      <c r="B227" s="8"/>
      <c r="C227" s="8"/>
      <c r="D227" s="8"/>
      <c r="E227" s="8"/>
      <c r="F227" s="8"/>
      <c r="G227" s="8"/>
      <c r="H227" s="8"/>
      <c r="I227" s="8"/>
      <c r="J227" s="8"/>
      <c r="K227" s="8"/>
      <c r="L227" s="8"/>
      <c r="M227" s="8"/>
      <c r="N227" s="8"/>
      <c r="O227" s="8"/>
      <c r="P227" s="8"/>
      <c r="Q227" s="8"/>
      <c r="R227" s="8"/>
      <c r="S227" s="8"/>
      <c r="T227" s="8"/>
      <c r="U227" s="8"/>
    </row>
    <row r="228" spans="1:21" ht="12.75">
      <c r="A228" s="8"/>
      <c r="B228" s="8"/>
      <c r="C228" s="8"/>
      <c r="D228" s="8"/>
      <c r="E228" s="8"/>
      <c r="F228" s="8"/>
      <c r="G228" s="8"/>
      <c r="H228" s="8"/>
      <c r="I228" s="8"/>
      <c r="J228" s="8"/>
      <c r="K228" s="8"/>
      <c r="L228" s="8"/>
      <c r="M228" s="8"/>
      <c r="N228" s="8"/>
      <c r="O228" s="8"/>
      <c r="P228" s="8"/>
      <c r="Q228" s="8"/>
      <c r="R228" s="8"/>
      <c r="S228" s="8"/>
      <c r="T228" s="8"/>
      <c r="U228" s="8"/>
    </row>
    <row r="229" spans="1:21" ht="12.75">
      <c r="A229" s="8"/>
      <c r="B229" s="8"/>
      <c r="C229" s="8"/>
      <c r="D229" s="8"/>
      <c r="E229" s="8"/>
      <c r="F229" s="8"/>
      <c r="G229" s="8"/>
      <c r="H229" s="8"/>
      <c r="I229" s="8"/>
      <c r="J229" s="8"/>
      <c r="K229" s="8"/>
      <c r="L229" s="8"/>
      <c r="M229" s="8"/>
      <c r="N229" s="8"/>
      <c r="O229" s="8"/>
      <c r="P229" s="8"/>
      <c r="Q229" s="8"/>
      <c r="R229" s="8"/>
      <c r="S229" s="8"/>
      <c r="T229" s="8"/>
      <c r="U229" s="8"/>
    </row>
    <row r="230" spans="1:21" ht="12.75">
      <c r="A230" s="8"/>
      <c r="B230" s="8"/>
      <c r="C230" s="8"/>
      <c r="D230" s="8"/>
      <c r="E230" s="8"/>
      <c r="F230" s="8"/>
      <c r="G230" s="8"/>
      <c r="H230" s="8"/>
      <c r="I230" s="8"/>
      <c r="J230" s="8"/>
      <c r="K230" s="8"/>
      <c r="L230" s="8"/>
      <c r="M230" s="8"/>
      <c r="N230" s="8"/>
      <c r="O230" s="8"/>
      <c r="P230" s="8"/>
      <c r="Q230" s="8"/>
      <c r="R230" s="8"/>
      <c r="S230" s="8"/>
      <c r="T230" s="8"/>
      <c r="U230" s="8"/>
    </row>
    <row r="231" spans="1:21" ht="12.75">
      <c r="A231" s="8"/>
      <c r="B231" s="8"/>
      <c r="C231" s="8"/>
      <c r="D231" s="8"/>
      <c r="E231" s="8"/>
      <c r="F231" s="8"/>
      <c r="G231" s="8"/>
      <c r="H231" s="8"/>
      <c r="I231" s="8"/>
      <c r="J231" s="8"/>
      <c r="K231" s="8"/>
      <c r="L231" s="8"/>
      <c r="M231" s="8"/>
      <c r="N231" s="8"/>
      <c r="O231" s="8"/>
      <c r="P231" s="8"/>
      <c r="Q231" s="8"/>
      <c r="R231" s="8"/>
      <c r="S231" s="8"/>
      <c r="T231" s="8"/>
      <c r="U231" s="8"/>
    </row>
    <row r="232" spans="1:21" ht="12.75">
      <c r="A232" s="8"/>
      <c r="B232" s="8"/>
      <c r="C232" s="8"/>
      <c r="D232" s="8"/>
      <c r="E232" s="8"/>
      <c r="F232" s="8"/>
      <c r="G232" s="8"/>
      <c r="H232" s="8"/>
      <c r="I232" s="8"/>
      <c r="J232" s="8"/>
      <c r="K232" s="8"/>
      <c r="L232" s="8"/>
      <c r="M232" s="8"/>
      <c r="N232" s="8"/>
      <c r="O232" s="8"/>
      <c r="P232" s="8"/>
      <c r="Q232" s="8"/>
      <c r="R232" s="8"/>
      <c r="S232" s="8"/>
      <c r="T232" s="8"/>
      <c r="U232" s="8"/>
    </row>
    <row r="233" spans="1:21" ht="12.75">
      <c r="A233" s="8"/>
      <c r="B233" s="8"/>
      <c r="C233" s="8"/>
      <c r="D233" s="8"/>
      <c r="E233" s="8"/>
      <c r="F233" s="8"/>
      <c r="G233" s="8"/>
      <c r="H233" s="8"/>
      <c r="I233" s="8"/>
      <c r="J233" s="8"/>
      <c r="K233" s="8"/>
      <c r="L233" s="8"/>
      <c r="M233" s="8"/>
      <c r="N233" s="8"/>
      <c r="O233" s="8"/>
      <c r="P233" s="8"/>
      <c r="Q233" s="8"/>
      <c r="R233" s="8"/>
      <c r="S233" s="8"/>
      <c r="T233" s="8"/>
      <c r="U233" s="8"/>
    </row>
    <row r="234" spans="1:21" ht="12.75">
      <c r="A234" s="8"/>
      <c r="B234" s="8"/>
      <c r="C234" s="8"/>
      <c r="D234" s="8"/>
      <c r="E234" s="8"/>
      <c r="F234" s="8"/>
      <c r="G234" s="8"/>
      <c r="H234" s="8"/>
      <c r="I234" s="8"/>
      <c r="J234" s="8"/>
      <c r="K234" s="8"/>
      <c r="L234" s="8"/>
      <c r="M234" s="8"/>
      <c r="N234" s="8"/>
      <c r="O234" s="8"/>
      <c r="P234" s="8"/>
      <c r="Q234" s="8"/>
      <c r="R234" s="8"/>
      <c r="S234" s="8"/>
      <c r="T234" s="8"/>
      <c r="U234" s="8"/>
    </row>
    <row r="235" spans="1:21" ht="12.75">
      <c r="A235" s="8"/>
      <c r="B235" s="8"/>
      <c r="C235" s="8"/>
      <c r="D235" s="8"/>
      <c r="E235" s="8"/>
      <c r="F235" s="8"/>
      <c r="G235" s="8"/>
      <c r="H235" s="8"/>
      <c r="I235" s="8"/>
      <c r="J235" s="8"/>
      <c r="K235" s="8"/>
      <c r="L235" s="8"/>
      <c r="M235" s="8"/>
      <c r="N235" s="8"/>
      <c r="O235" s="8"/>
      <c r="P235" s="8"/>
      <c r="Q235" s="8"/>
      <c r="R235" s="8"/>
      <c r="S235" s="8"/>
      <c r="T235" s="8"/>
      <c r="U235" s="8"/>
    </row>
    <row r="236" spans="1:21" ht="12.75">
      <c r="A236" s="8"/>
      <c r="B236" s="8"/>
      <c r="C236" s="8"/>
      <c r="D236" s="8"/>
      <c r="E236" s="8"/>
      <c r="F236" s="8"/>
      <c r="G236" s="8"/>
      <c r="H236" s="8"/>
      <c r="I236" s="8"/>
      <c r="J236" s="8"/>
      <c r="K236" s="8"/>
      <c r="L236" s="8"/>
      <c r="M236" s="8"/>
      <c r="N236" s="8"/>
      <c r="O236" s="8"/>
      <c r="P236" s="8"/>
      <c r="Q236" s="8"/>
      <c r="R236" s="8"/>
      <c r="S236" s="8"/>
      <c r="T236" s="8"/>
      <c r="U236" s="8"/>
    </row>
    <row r="237" spans="1:21" ht="12.75">
      <c r="A237" s="8"/>
      <c r="B237" s="8"/>
      <c r="C237" s="8"/>
      <c r="D237" s="8"/>
      <c r="E237" s="8"/>
      <c r="F237" s="8"/>
      <c r="G237" s="8"/>
      <c r="H237" s="8"/>
      <c r="I237" s="8"/>
      <c r="J237" s="8"/>
      <c r="K237" s="8"/>
      <c r="L237" s="8"/>
      <c r="M237" s="8"/>
      <c r="N237" s="8"/>
      <c r="O237" s="8"/>
      <c r="P237" s="8"/>
      <c r="Q237" s="8"/>
      <c r="R237" s="8"/>
      <c r="S237" s="8"/>
      <c r="T237" s="8"/>
      <c r="U237" s="8"/>
    </row>
    <row r="238" spans="1:21" ht="12.75">
      <c r="A238" s="8"/>
      <c r="B238" s="8"/>
      <c r="C238" s="8"/>
      <c r="D238" s="8"/>
      <c r="E238" s="8"/>
      <c r="F238" s="8"/>
      <c r="G238" s="8"/>
      <c r="H238" s="8"/>
      <c r="I238" s="8"/>
      <c r="J238" s="8"/>
      <c r="K238" s="8"/>
      <c r="L238" s="8"/>
      <c r="M238" s="8"/>
      <c r="N238" s="8"/>
      <c r="O238" s="8"/>
      <c r="P238" s="8"/>
      <c r="Q238" s="8"/>
      <c r="R238" s="8"/>
      <c r="S238" s="8"/>
      <c r="T238" s="8"/>
      <c r="U238" s="8"/>
    </row>
    <row r="239" spans="1:21" ht="12.75">
      <c r="A239" s="8"/>
      <c r="B239" s="8"/>
      <c r="C239" s="8"/>
      <c r="D239" s="8"/>
      <c r="E239" s="8"/>
      <c r="F239" s="8"/>
      <c r="G239" s="8"/>
      <c r="H239" s="8"/>
      <c r="I239" s="8"/>
      <c r="J239" s="8"/>
      <c r="K239" s="8"/>
      <c r="L239" s="8"/>
      <c r="M239" s="8"/>
      <c r="N239" s="8"/>
      <c r="O239" s="8"/>
      <c r="P239" s="8"/>
      <c r="Q239" s="8"/>
      <c r="R239" s="8"/>
      <c r="S239" s="8"/>
      <c r="T239" s="8"/>
      <c r="U239" s="8"/>
    </row>
    <row r="240" spans="1:21" ht="12.75">
      <c r="A240" s="8"/>
      <c r="B240" s="8"/>
      <c r="C240" s="8"/>
      <c r="D240" s="8"/>
      <c r="E240" s="8"/>
      <c r="F240" s="8"/>
      <c r="G240" s="8"/>
      <c r="H240" s="8"/>
      <c r="I240" s="8"/>
      <c r="J240" s="8"/>
      <c r="K240" s="8"/>
      <c r="L240" s="8"/>
      <c r="M240" s="8"/>
      <c r="N240" s="8"/>
      <c r="O240" s="8"/>
      <c r="P240" s="8"/>
      <c r="Q240" s="8"/>
      <c r="R240" s="8"/>
      <c r="S240" s="8"/>
      <c r="T240" s="8"/>
      <c r="U240" s="8"/>
    </row>
    <row r="241" spans="1:21" ht="12.75">
      <c r="A241" s="8"/>
      <c r="B241" s="8"/>
      <c r="C241" s="8"/>
      <c r="D241" s="8"/>
      <c r="E241" s="8"/>
      <c r="F241" s="8"/>
      <c r="G241" s="8"/>
      <c r="H241" s="8"/>
      <c r="I241" s="8"/>
      <c r="J241" s="8"/>
      <c r="K241" s="8"/>
      <c r="L241" s="8"/>
      <c r="M241" s="8"/>
      <c r="N241" s="8"/>
      <c r="O241" s="8"/>
      <c r="P241" s="8"/>
      <c r="Q241" s="8"/>
      <c r="R241" s="8"/>
      <c r="S241" s="8"/>
      <c r="T241" s="8"/>
      <c r="U241" s="8"/>
    </row>
    <row r="242" spans="1:21" ht="12.75">
      <c r="A242" s="8"/>
      <c r="B242" s="8"/>
      <c r="C242" s="8"/>
      <c r="D242" s="8"/>
      <c r="E242" s="8"/>
      <c r="F242" s="8"/>
      <c r="G242" s="8"/>
      <c r="H242" s="8"/>
      <c r="I242" s="8"/>
      <c r="J242" s="8"/>
      <c r="K242" s="8"/>
      <c r="L242" s="8"/>
      <c r="M242" s="8"/>
      <c r="N242" s="8"/>
      <c r="O242" s="8"/>
      <c r="P242" s="8"/>
      <c r="Q242" s="8"/>
      <c r="R242" s="8"/>
      <c r="S242" s="8"/>
      <c r="T242" s="8"/>
      <c r="U242" s="8"/>
    </row>
    <row r="243" spans="1:21" ht="12.75">
      <c r="A243" s="8"/>
      <c r="B243" s="8"/>
      <c r="C243" s="8"/>
      <c r="D243" s="8"/>
      <c r="E243" s="8"/>
      <c r="F243" s="8"/>
      <c r="G243" s="8"/>
      <c r="H243" s="8"/>
      <c r="I243" s="8"/>
      <c r="J243" s="8"/>
      <c r="K243" s="8"/>
      <c r="L243" s="8"/>
      <c r="M243" s="8"/>
      <c r="N243" s="8"/>
      <c r="O243" s="8"/>
      <c r="P243" s="8"/>
      <c r="Q243" s="8"/>
      <c r="R243" s="8"/>
      <c r="S243" s="8"/>
      <c r="T243" s="8"/>
      <c r="U243" s="8"/>
    </row>
    <row r="244" spans="1:21" ht="12.75">
      <c r="A244" s="8"/>
      <c r="B244" s="8"/>
      <c r="C244" s="8"/>
      <c r="D244" s="8"/>
      <c r="E244" s="8"/>
      <c r="F244" s="8"/>
      <c r="G244" s="8"/>
      <c r="H244" s="8"/>
      <c r="I244" s="8"/>
      <c r="J244" s="8"/>
      <c r="K244" s="8"/>
      <c r="L244" s="8"/>
      <c r="M244" s="8"/>
      <c r="N244" s="8"/>
      <c r="O244" s="8"/>
      <c r="P244" s="8"/>
      <c r="Q244" s="8"/>
      <c r="R244" s="8"/>
      <c r="S244" s="8"/>
      <c r="T244" s="8"/>
      <c r="U244" s="8"/>
    </row>
    <row r="245" spans="1:21" ht="12.75">
      <c r="A245" s="8"/>
      <c r="B245" s="8"/>
      <c r="C245" s="8"/>
      <c r="D245" s="8"/>
      <c r="E245" s="8"/>
      <c r="F245" s="8"/>
      <c r="G245" s="8"/>
      <c r="H245" s="8"/>
      <c r="I245" s="8"/>
      <c r="J245" s="8"/>
      <c r="K245" s="8"/>
      <c r="L245" s="8"/>
      <c r="M245" s="8"/>
      <c r="N245" s="8"/>
      <c r="O245" s="8"/>
      <c r="P245" s="8"/>
      <c r="Q245" s="8"/>
      <c r="R245" s="8"/>
      <c r="S245" s="8"/>
      <c r="T245" s="8"/>
      <c r="U245" s="8"/>
    </row>
    <row r="246" spans="1:21" ht="12.75">
      <c r="A246" s="8"/>
      <c r="B246" s="8"/>
      <c r="C246" s="8"/>
      <c r="D246" s="8"/>
      <c r="E246" s="8"/>
      <c r="F246" s="8"/>
      <c r="G246" s="8"/>
      <c r="H246" s="8"/>
      <c r="I246" s="8"/>
      <c r="J246" s="8"/>
      <c r="K246" s="8"/>
      <c r="L246" s="8"/>
      <c r="M246" s="8"/>
      <c r="N246" s="8"/>
      <c r="O246" s="8"/>
      <c r="P246" s="8"/>
      <c r="Q246" s="8"/>
      <c r="R246" s="8"/>
      <c r="S246" s="8"/>
      <c r="T246" s="8"/>
      <c r="U246" s="8"/>
    </row>
    <row r="247" spans="1:21" ht="12.75">
      <c r="A247" s="8"/>
      <c r="B247" s="8"/>
      <c r="C247" s="8"/>
      <c r="D247" s="8"/>
      <c r="E247" s="8"/>
      <c r="F247" s="8"/>
      <c r="G247" s="8"/>
      <c r="H247" s="8"/>
      <c r="I247" s="8"/>
      <c r="J247" s="8"/>
      <c r="K247" s="8"/>
      <c r="L247" s="8"/>
      <c r="M247" s="8"/>
      <c r="N247" s="8"/>
      <c r="O247" s="8"/>
      <c r="P247" s="8"/>
      <c r="Q247" s="8"/>
      <c r="R247" s="8"/>
      <c r="S247" s="8"/>
      <c r="T247" s="8"/>
      <c r="U247" s="8"/>
    </row>
    <row r="248" spans="1:21" ht="12.75">
      <c r="A248" s="8"/>
      <c r="B248" s="8"/>
      <c r="C248" s="8"/>
      <c r="D248" s="8"/>
      <c r="E248" s="8"/>
      <c r="F248" s="8"/>
      <c r="G248" s="8"/>
      <c r="H248" s="8"/>
      <c r="I248" s="8"/>
      <c r="J248" s="8"/>
      <c r="K248" s="8"/>
      <c r="L248" s="8"/>
      <c r="M248" s="8"/>
      <c r="N248" s="8"/>
      <c r="O248" s="8"/>
      <c r="P248" s="8"/>
      <c r="Q248" s="8"/>
      <c r="R248" s="8"/>
      <c r="S248" s="8"/>
      <c r="T248" s="8"/>
      <c r="U248" s="8"/>
    </row>
    <row r="249" spans="1:21" ht="12.75">
      <c r="A249" s="8"/>
      <c r="B249" s="8"/>
      <c r="C249" s="8"/>
      <c r="D249" s="8"/>
      <c r="E249" s="8"/>
      <c r="F249" s="8"/>
      <c r="G249" s="8"/>
      <c r="H249" s="8"/>
      <c r="I249" s="8"/>
      <c r="J249" s="8"/>
      <c r="K249" s="8"/>
      <c r="L249" s="8"/>
      <c r="M249" s="8"/>
      <c r="N249" s="8"/>
      <c r="O249" s="8"/>
      <c r="P249" s="8"/>
      <c r="Q249" s="8"/>
      <c r="R249" s="8"/>
      <c r="S249" s="8"/>
      <c r="T249" s="8"/>
      <c r="U249" s="8"/>
    </row>
    <row r="250" spans="1:21" ht="12.75">
      <c r="A250" s="8"/>
      <c r="B250" s="8"/>
      <c r="C250" s="8"/>
      <c r="D250" s="8"/>
      <c r="E250" s="8"/>
      <c r="F250" s="8"/>
      <c r="G250" s="8"/>
      <c r="H250" s="8"/>
      <c r="I250" s="8"/>
      <c r="J250" s="8"/>
      <c r="K250" s="8"/>
      <c r="L250" s="8"/>
      <c r="M250" s="8"/>
      <c r="N250" s="8"/>
      <c r="O250" s="8"/>
      <c r="P250" s="8"/>
      <c r="Q250" s="8"/>
      <c r="R250" s="8"/>
      <c r="S250" s="8"/>
      <c r="T250" s="8"/>
      <c r="U250" s="8"/>
    </row>
    <row r="251" spans="1:21" ht="12.75">
      <c r="A251" s="8"/>
      <c r="B251" s="8"/>
      <c r="C251" s="8"/>
      <c r="D251" s="8"/>
      <c r="E251" s="8"/>
      <c r="F251" s="8"/>
      <c r="G251" s="8"/>
      <c r="H251" s="8"/>
      <c r="I251" s="8"/>
      <c r="J251" s="8"/>
      <c r="K251" s="8"/>
      <c r="L251" s="8"/>
      <c r="M251" s="8"/>
      <c r="N251" s="8"/>
      <c r="O251" s="8"/>
      <c r="P251" s="8"/>
      <c r="Q251" s="8"/>
      <c r="R251" s="8"/>
      <c r="S251" s="8"/>
      <c r="T251" s="8"/>
      <c r="U251" s="8"/>
    </row>
    <row r="252" spans="1:21" ht="12.75">
      <c r="A252" s="8"/>
      <c r="B252" s="8"/>
      <c r="C252" s="8"/>
      <c r="D252" s="8"/>
      <c r="E252" s="8"/>
      <c r="F252" s="8"/>
      <c r="G252" s="8"/>
      <c r="H252" s="8"/>
      <c r="I252" s="8"/>
      <c r="J252" s="8"/>
      <c r="K252" s="8"/>
      <c r="L252" s="8"/>
      <c r="M252" s="8"/>
      <c r="N252" s="8"/>
      <c r="O252" s="8"/>
      <c r="P252" s="8"/>
      <c r="Q252" s="8"/>
      <c r="R252" s="8"/>
      <c r="S252" s="8"/>
      <c r="T252" s="8"/>
      <c r="U252" s="8"/>
    </row>
    <row r="253" spans="1:21" ht="12.75">
      <c r="A253" s="8"/>
      <c r="B253" s="8"/>
      <c r="C253" s="8"/>
      <c r="D253" s="8"/>
      <c r="E253" s="8"/>
      <c r="F253" s="8"/>
      <c r="G253" s="8"/>
      <c r="H253" s="8"/>
      <c r="I253" s="8"/>
      <c r="J253" s="8"/>
      <c r="K253" s="8"/>
      <c r="L253" s="8"/>
      <c r="M253" s="8"/>
      <c r="N253" s="8"/>
      <c r="O253" s="8"/>
      <c r="P253" s="8"/>
      <c r="Q253" s="8"/>
      <c r="R253" s="8"/>
      <c r="S253" s="8"/>
      <c r="T253" s="8"/>
      <c r="U253" s="8"/>
    </row>
    <row r="254" spans="1:21" ht="12.75">
      <c r="A254" s="8"/>
      <c r="B254" s="8"/>
      <c r="C254" s="8"/>
      <c r="D254" s="8"/>
      <c r="E254" s="8"/>
      <c r="F254" s="8"/>
      <c r="G254" s="8"/>
      <c r="H254" s="8"/>
      <c r="I254" s="8"/>
      <c r="J254" s="8"/>
      <c r="K254" s="8"/>
      <c r="L254" s="8"/>
      <c r="M254" s="8"/>
      <c r="N254" s="8"/>
      <c r="O254" s="8"/>
      <c r="P254" s="8"/>
      <c r="Q254" s="8"/>
      <c r="R254" s="8"/>
      <c r="S254" s="8"/>
      <c r="T254" s="8"/>
      <c r="U254" s="8"/>
    </row>
    <row r="255" spans="1:21" ht="12.75">
      <c r="A255" s="8"/>
      <c r="B255" s="8"/>
      <c r="C255" s="8"/>
      <c r="D255" s="8"/>
      <c r="E255" s="8"/>
      <c r="F255" s="8"/>
      <c r="G255" s="8"/>
      <c r="H255" s="8"/>
      <c r="I255" s="8"/>
      <c r="J255" s="8"/>
      <c r="K255" s="8"/>
      <c r="L255" s="8"/>
      <c r="M255" s="8"/>
      <c r="N255" s="8"/>
      <c r="O255" s="8"/>
      <c r="P255" s="8"/>
      <c r="Q255" s="8"/>
      <c r="R255" s="8"/>
      <c r="S255" s="8"/>
      <c r="T255" s="8"/>
      <c r="U255" s="8"/>
    </row>
    <row r="256" spans="1:21" ht="12.75">
      <c r="A256" s="8"/>
      <c r="B256" s="8"/>
      <c r="C256" s="8"/>
      <c r="D256" s="8"/>
      <c r="E256" s="8"/>
      <c r="F256" s="8"/>
      <c r="G256" s="8"/>
      <c r="H256" s="8"/>
      <c r="I256" s="8"/>
      <c r="J256" s="8"/>
      <c r="K256" s="8"/>
      <c r="L256" s="8"/>
      <c r="M256" s="8"/>
      <c r="N256" s="8"/>
      <c r="O256" s="8"/>
      <c r="P256" s="8"/>
      <c r="Q256" s="8"/>
      <c r="R256" s="8"/>
      <c r="S256" s="8"/>
      <c r="T256" s="8"/>
      <c r="U256" s="8"/>
    </row>
    <row r="257" spans="1:21" ht="12.75">
      <c r="A257" s="8"/>
      <c r="B257" s="8"/>
      <c r="C257" s="8"/>
      <c r="D257" s="8"/>
      <c r="E257" s="8"/>
      <c r="F257" s="8"/>
      <c r="G257" s="8"/>
      <c r="H257" s="8"/>
      <c r="I257" s="8"/>
      <c r="J257" s="8"/>
      <c r="K257" s="8"/>
      <c r="L257" s="8"/>
      <c r="M257" s="8"/>
      <c r="N257" s="8"/>
      <c r="O257" s="8"/>
      <c r="P257" s="8"/>
      <c r="Q257" s="8"/>
      <c r="R257" s="8"/>
      <c r="S257" s="8"/>
      <c r="T257" s="8"/>
      <c r="U257" s="8"/>
    </row>
    <row r="258" spans="1:21" ht="12.75">
      <c r="A258" s="8"/>
      <c r="B258" s="8"/>
      <c r="C258" s="8"/>
      <c r="D258" s="8"/>
      <c r="E258" s="8"/>
      <c r="F258" s="8"/>
      <c r="G258" s="8"/>
      <c r="H258" s="8"/>
      <c r="I258" s="8"/>
      <c r="J258" s="8"/>
      <c r="K258" s="8"/>
      <c r="L258" s="8"/>
      <c r="M258" s="8"/>
      <c r="N258" s="8"/>
      <c r="O258" s="8"/>
      <c r="P258" s="8"/>
      <c r="Q258" s="8"/>
      <c r="R258" s="8"/>
      <c r="S258" s="8"/>
      <c r="T258" s="8"/>
      <c r="U258" s="8"/>
    </row>
    <row r="259" spans="1:21" ht="12.75">
      <c r="A259" s="8"/>
      <c r="B259" s="8"/>
      <c r="C259" s="8"/>
      <c r="D259" s="8"/>
      <c r="E259" s="8"/>
      <c r="F259" s="8"/>
      <c r="G259" s="8"/>
      <c r="H259" s="8"/>
      <c r="I259" s="8"/>
      <c r="J259" s="8"/>
      <c r="K259" s="8"/>
      <c r="L259" s="8"/>
      <c r="M259" s="8"/>
      <c r="N259" s="8"/>
      <c r="O259" s="8"/>
      <c r="P259" s="8"/>
      <c r="Q259" s="8"/>
      <c r="R259" s="8"/>
      <c r="S259" s="8"/>
      <c r="T259" s="8"/>
      <c r="U259" s="8"/>
    </row>
    <row r="260" spans="1:21" ht="12.75">
      <c r="A260" s="8"/>
      <c r="B260" s="8"/>
      <c r="C260" s="8"/>
      <c r="D260" s="8"/>
      <c r="E260" s="8"/>
      <c r="F260" s="8"/>
      <c r="G260" s="8"/>
      <c r="H260" s="8"/>
      <c r="I260" s="8"/>
      <c r="J260" s="8"/>
      <c r="K260" s="8"/>
      <c r="L260" s="8"/>
      <c r="M260" s="8"/>
      <c r="N260" s="8"/>
      <c r="O260" s="8"/>
      <c r="P260" s="8"/>
      <c r="Q260" s="8"/>
      <c r="R260" s="8"/>
      <c r="S260" s="8"/>
      <c r="T260" s="8"/>
      <c r="U260" s="8"/>
    </row>
    <row r="261" spans="1:21" ht="12.75">
      <c r="A261" s="8"/>
      <c r="B261" s="8"/>
      <c r="C261" s="8"/>
      <c r="D261" s="8"/>
      <c r="E261" s="8"/>
      <c r="F261" s="8"/>
      <c r="G261" s="8"/>
      <c r="H261" s="8"/>
      <c r="I261" s="8"/>
      <c r="J261" s="8"/>
      <c r="K261" s="8"/>
      <c r="L261" s="8"/>
      <c r="M261" s="8"/>
      <c r="N261" s="8"/>
      <c r="O261" s="8"/>
      <c r="P261" s="8"/>
      <c r="Q261" s="8"/>
      <c r="R261" s="8"/>
      <c r="S261" s="8"/>
      <c r="T261" s="8"/>
      <c r="U261" s="8"/>
    </row>
    <row r="262" spans="1:21" ht="12.75">
      <c r="A262" s="8"/>
      <c r="B262" s="8"/>
      <c r="C262" s="8"/>
      <c r="D262" s="8"/>
      <c r="E262" s="8"/>
      <c r="F262" s="8"/>
      <c r="G262" s="8"/>
      <c r="H262" s="8"/>
      <c r="I262" s="8"/>
      <c r="J262" s="8"/>
      <c r="K262" s="8"/>
      <c r="L262" s="8"/>
      <c r="M262" s="8"/>
      <c r="N262" s="8"/>
      <c r="O262" s="8"/>
      <c r="P262" s="8"/>
      <c r="Q262" s="8"/>
      <c r="R262" s="8"/>
      <c r="S262" s="8"/>
      <c r="T262" s="8"/>
      <c r="U262" s="8"/>
    </row>
    <row r="263" spans="1:21" ht="12.75">
      <c r="A263" s="8"/>
      <c r="B263" s="8"/>
      <c r="C263" s="8"/>
      <c r="D263" s="8"/>
      <c r="E263" s="8"/>
      <c r="F263" s="8"/>
      <c r="G263" s="8"/>
      <c r="H263" s="8"/>
      <c r="I263" s="8"/>
      <c r="J263" s="8"/>
      <c r="K263" s="8"/>
      <c r="L263" s="8"/>
      <c r="M263" s="8"/>
      <c r="N263" s="8"/>
      <c r="O263" s="8"/>
      <c r="P263" s="8"/>
      <c r="Q263" s="8"/>
      <c r="R263" s="8"/>
      <c r="S263" s="8"/>
      <c r="T263" s="8"/>
      <c r="U263" s="8"/>
    </row>
    <row r="264" spans="1:21" ht="12.75">
      <c r="A264" s="8"/>
      <c r="B264" s="8"/>
      <c r="C264" s="8"/>
      <c r="D264" s="8"/>
      <c r="E264" s="8"/>
      <c r="F264" s="8"/>
      <c r="G264" s="8"/>
      <c r="H264" s="8"/>
      <c r="I264" s="8"/>
      <c r="J264" s="8"/>
      <c r="K264" s="8"/>
      <c r="L264" s="8"/>
      <c r="M264" s="8"/>
      <c r="N264" s="8"/>
      <c r="O264" s="8"/>
      <c r="P264" s="8"/>
      <c r="Q264" s="8"/>
      <c r="R264" s="8"/>
      <c r="S264" s="8"/>
      <c r="T264" s="8"/>
      <c r="U264" s="8"/>
    </row>
    <row r="265" spans="1:21" ht="12.75">
      <c r="A265" s="8"/>
      <c r="B265" s="8"/>
      <c r="C265" s="8"/>
      <c r="D265" s="8"/>
      <c r="E265" s="8"/>
      <c r="F265" s="8"/>
      <c r="G265" s="8"/>
      <c r="H265" s="8"/>
      <c r="I265" s="8"/>
      <c r="J265" s="8"/>
      <c r="K265" s="8"/>
      <c r="L265" s="8"/>
      <c r="M265" s="8"/>
      <c r="N265" s="8"/>
      <c r="O265" s="8"/>
      <c r="P265" s="8"/>
      <c r="Q265" s="8"/>
      <c r="R265" s="8"/>
      <c r="S265" s="8"/>
      <c r="T265" s="8"/>
      <c r="U265" s="8"/>
    </row>
    <row r="266" spans="1:21" ht="12.75">
      <c r="A266" s="8"/>
      <c r="B266" s="8"/>
      <c r="C266" s="8"/>
      <c r="D266" s="8"/>
      <c r="E266" s="8"/>
      <c r="F266" s="8"/>
      <c r="G266" s="8"/>
      <c r="H266" s="8"/>
      <c r="I266" s="8"/>
      <c r="J266" s="8"/>
      <c r="K266" s="8"/>
      <c r="L266" s="8"/>
      <c r="M266" s="8"/>
      <c r="N266" s="8"/>
      <c r="O266" s="8"/>
      <c r="P266" s="8"/>
      <c r="Q266" s="8"/>
      <c r="R266" s="8"/>
      <c r="S266" s="8"/>
      <c r="T266" s="8"/>
      <c r="U266" s="8"/>
    </row>
    <row r="267" spans="1:21" ht="12.75">
      <c r="A267" s="8"/>
      <c r="B267" s="8"/>
      <c r="C267" s="8"/>
      <c r="D267" s="8"/>
      <c r="E267" s="8"/>
      <c r="F267" s="8"/>
      <c r="G267" s="8"/>
      <c r="H267" s="8"/>
      <c r="I267" s="8"/>
      <c r="J267" s="8"/>
      <c r="K267" s="8"/>
      <c r="L267" s="8"/>
      <c r="M267" s="8"/>
      <c r="N267" s="8"/>
      <c r="O267" s="8"/>
      <c r="P267" s="8"/>
      <c r="Q267" s="8"/>
      <c r="R267" s="8"/>
      <c r="S267" s="8"/>
      <c r="T267" s="8"/>
      <c r="U267" s="8"/>
    </row>
    <row r="268" spans="1:21" ht="12.75">
      <c r="A268" s="8"/>
      <c r="B268" s="8"/>
      <c r="C268" s="8"/>
      <c r="D268" s="8"/>
      <c r="E268" s="8"/>
      <c r="F268" s="8"/>
      <c r="G268" s="8"/>
      <c r="H268" s="8"/>
      <c r="I268" s="8"/>
      <c r="J268" s="8"/>
      <c r="K268" s="8"/>
      <c r="L268" s="8"/>
      <c r="M268" s="8"/>
      <c r="N268" s="8"/>
      <c r="O268" s="8"/>
      <c r="P268" s="8"/>
      <c r="Q268" s="8"/>
      <c r="R268" s="8"/>
      <c r="S268" s="8"/>
      <c r="T268" s="8"/>
      <c r="U268" s="8"/>
    </row>
    <row r="269" spans="1:21" ht="12.75">
      <c r="A269" s="8"/>
      <c r="B269" s="8"/>
      <c r="C269" s="8"/>
      <c r="D269" s="8"/>
      <c r="E269" s="8"/>
      <c r="F269" s="8"/>
      <c r="G269" s="8"/>
      <c r="H269" s="8"/>
      <c r="I269" s="8"/>
      <c r="J269" s="8"/>
      <c r="K269" s="8"/>
      <c r="L269" s="8"/>
      <c r="M269" s="8"/>
      <c r="N269" s="8"/>
      <c r="O269" s="8"/>
      <c r="P269" s="8"/>
      <c r="Q269" s="8"/>
      <c r="R269" s="8"/>
      <c r="S269" s="8"/>
      <c r="T269" s="8"/>
      <c r="U269" s="8"/>
    </row>
    <row r="270" spans="1:21" ht="12.75">
      <c r="A270" s="8"/>
      <c r="B270" s="8"/>
      <c r="C270" s="8"/>
      <c r="D270" s="8"/>
      <c r="E270" s="8"/>
      <c r="F270" s="8"/>
      <c r="G270" s="8"/>
      <c r="H270" s="8"/>
      <c r="I270" s="8"/>
      <c r="J270" s="8"/>
      <c r="K270" s="8"/>
      <c r="L270" s="8"/>
      <c r="M270" s="8"/>
      <c r="N270" s="8"/>
      <c r="O270" s="8"/>
      <c r="P270" s="8"/>
      <c r="Q270" s="8"/>
      <c r="R270" s="8"/>
      <c r="S270" s="8"/>
      <c r="T270" s="8"/>
      <c r="U270" s="8"/>
    </row>
    <row r="271" spans="1:21" ht="12.75">
      <c r="A271" s="8"/>
      <c r="B271" s="8"/>
      <c r="C271" s="8"/>
      <c r="D271" s="8"/>
      <c r="E271" s="8"/>
      <c r="F271" s="8"/>
      <c r="G271" s="8"/>
      <c r="H271" s="8"/>
      <c r="I271" s="8"/>
      <c r="J271" s="8"/>
      <c r="K271" s="8"/>
      <c r="L271" s="8"/>
      <c r="M271" s="8"/>
      <c r="N271" s="8"/>
      <c r="O271" s="8"/>
      <c r="P271" s="8"/>
      <c r="Q271" s="8"/>
      <c r="R271" s="8"/>
      <c r="S271" s="8"/>
      <c r="T271" s="8"/>
      <c r="U271" s="8"/>
    </row>
    <row r="272" spans="1:21" ht="12.75">
      <c r="A272" s="8"/>
      <c r="B272" s="8"/>
      <c r="C272" s="8"/>
      <c r="D272" s="8"/>
      <c r="E272" s="8"/>
      <c r="F272" s="8"/>
      <c r="G272" s="8"/>
      <c r="H272" s="8"/>
      <c r="I272" s="8"/>
      <c r="J272" s="8"/>
      <c r="K272" s="8"/>
      <c r="L272" s="8"/>
      <c r="M272" s="8"/>
      <c r="N272" s="8"/>
      <c r="O272" s="8"/>
      <c r="P272" s="8"/>
      <c r="Q272" s="8"/>
      <c r="R272" s="8"/>
      <c r="S272" s="8"/>
      <c r="T272" s="8"/>
      <c r="U272" s="8"/>
    </row>
    <row r="273" spans="1:21" ht="12.75">
      <c r="A273" s="8"/>
      <c r="B273" s="8"/>
      <c r="C273" s="8"/>
      <c r="D273" s="8"/>
      <c r="E273" s="8"/>
      <c r="F273" s="8"/>
      <c r="G273" s="8"/>
      <c r="H273" s="8"/>
      <c r="I273" s="8"/>
      <c r="J273" s="8"/>
      <c r="K273" s="8"/>
      <c r="L273" s="8"/>
      <c r="M273" s="8"/>
      <c r="N273" s="8"/>
      <c r="O273" s="8"/>
      <c r="P273" s="8"/>
      <c r="Q273" s="8"/>
      <c r="R273" s="8"/>
      <c r="S273" s="8"/>
      <c r="T273" s="8"/>
      <c r="U273" s="8"/>
    </row>
    <row r="274" spans="1:21" ht="12.75">
      <c r="A274" s="8"/>
      <c r="B274" s="8"/>
      <c r="C274" s="8"/>
      <c r="D274" s="8"/>
      <c r="E274" s="8"/>
      <c r="F274" s="8"/>
      <c r="G274" s="8"/>
      <c r="H274" s="8"/>
      <c r="I274" s="8"/>
      <c r="J274" s="8"/>
      <c r="K274" s="8"/>
      <c r="L274" s="8"/>
      <c r="M274" s="8"/>
      <c r="N274" s="8"/>
      <c r="O274" s="8"/>
      <c r="P274" s="8"/>
      <c r="Q274" s="8"/>
      <c r="R274" s="8"/>
      <c r="S274" s="8"/>
      <c r="T274" s="8"/>
      <c r="U274" s="8"/>
    </row>
    <row r="275" spans="1:21" ht="12.75">
      <c r="A275" s="8"/>
      <c r="B275" s="8"/>
      <c r="C275" s="8"/>
      <c r="D275" s="8"/>
      <c r="E275" s="8"/>
      <c r="F275" s="8"/>
      <c r="G275" s="8"/>
      <c r="H275" s="8"/>
      <c r="I275" s="8"/>
      <c r="J275" s="8"/>
      <c r="K275" s="8"/>
      <c r="L275" s="8"/>
      <c r="M275" s="8"/>
      <c r="N275" s="8"/>
      <c r="O275" s="8"/>
      <c r="P275" s="8"/>
      <c r="Q275" s="8"/>
      <c r="R275" s="8"/>
      <c r="S275" s="8"/>
      <c r="T275" s="8"/>
      <c r="U275" s="8"/>
    </row>
    <row r="276" spans="1:21" ht="12.75">
      <c r="A276" s="8"/>
      <c r="B276" s="8"/>
      <c r="C276" s="8"/>
      <c r="D276" s="8"/>
      <c r="E276" s="8"/>
      <c r="F276" s="8"/>
      <c r="G276" s="8"/>
      <c r="H276" s="8"/>
      <c r="I276" s="8"/>
      <c r="J276" s="8"/>
      <c r="K276" s="8"/>
      <c r="L276" s="8"/>
      <c r="M276" s="8"/>
      <c r="N276" s="8"/>
      <c r="O276" s="8"/>
      <c r="P276" s="8"/>
      <c r="Q276" s="8"/>
      <c r="R276" s="8"/>
      <c r="S276" s="8"/>
      <c r="T276" s="8"/>
      <c r="U276" s="8"/>
    </row>
    <row r="277" spans="1:21" ht="12.75">
      <c r="A277" s="8"/>
      <c r="B277" s="8"/>
      <c r="C277" s="8"/>
      <c r="D277" s="8"/>
      <c r="E277" s="8"/>
      <c r="F277" s="8"/>
      <c r="G277" s="8"/>
      <c r="H277" s="8"/>
      <c r="I277" s="8"/>
      <c r="J277" s="8"/>
      <c r="K277" s="8"/>
      <c r="L277" s="8"/>
      <c r="M277" s="8"/>
      <c r="N277" s="8"/>
      <c r="O277" s="8"/>
      <c r="P277" s="8"/>
      <c r="Q277" s="8"/>
      <c r="R277" s="8"/>
      <c r="S277" s="8"/>
      <c r="T277" s="8"/>
      <c r="U277" s="8"/>
    </row>
    <row r="278" spans="1:21" ht="12.75">
      <c r="A278" s="8"/>
      <c r="B278" s="8"/>
      <c r="C278" s="8"/>
      <c r="D278" s="8"/>
      <c r="E278" s="8"/>
      <c r="F278" s="8"/>
      <c r="G278" s="8"/>
      <c r="H278" s="8"/>
      <c r="I278" s="8"/>
      <c r="J278" s="8"/>
      <c r="K278" s="8"/>
      <c r="L278" s="8"/>
      <c r="M278" s="8"/>
      <c r="N278" s="8"/>
      <c r="O278" s="8"/>
      <c r="P278" s="8"/>
      <c r="Q278" s="8"/>
      <c r="R278" s="8"/>
      <c r="S278" s="8"/>
      <c r="T278" s="8"/>
      <c r="U278" s="8"/>
    </row>
    <row r="279" spans="1:21" ht="12.75">
      <c r="A279" s="8"/>
      <c r="B279" s="8"/>
      <c r="C279" s="8"/>
      <c r="D279" s="8"/>
      <c r="E279" s="8"/>
      <c r="F279" s="8"/>
      <c r="G279" s="8"/>
      <c r="H279" s="8"/>
      <c r="I279" s="8"/>
      <c r="J279" s="8"/>
      <c r="K279" s="8"/>
      <c r="L279" s="8"/>
      <c r="M279" s="8"/>
      <c r="N279" s="8"/>
      <c r="O279" s="8"/>
      <c r="P279" s="8"/>
      <c r="Q279" s="8"/>
      <c r="R279" s="8"/>
      <c r="S279" s="8"/>
      <c r="T279" s="8"/>
      <c r="U279" s="8"/>
    </row>
    <row r="280" spans="1:21" ht="12.75">
      <c r="A280" s="8"/>
      <c r="B280" s="8"/>
      <c r="C280" s="8"/>
      <c r="D280" s="8"/>
      <c r="E280" s="8"/>
      <c r="F280" s="8"/>
      <c r="G280" s="8"/>
      <c r="H280" s="8"/>
      <c r="I280" s="8"/>
      <c r="J280" s="8"/>
      <c r="K280" s="8"/>
      <c r="L280" s="8"/>
      <c r="M280" s="8"/>
      <c r="N280" s="8"/>
      <c r="O280" s="8"/>
      <c r="P280" s="8"/>
      <c r="Q280" s="8"/>
      <c r="R280" s="8"/>
      <c r="S280" s="8"/>
      <c r="T280" s="8"/>
      <c r="U280" s="8"/>
    </row>
    <row r="281" spans="1:21" ht="12.75">
      <c r="A281" s="8"/>
      <c r="B281" s="8"/>
      <c r="C281" s="8"/>
      <c r="D281" s="8"/>
      <c r="E281" s="8"/>
      <c r="F281" s="8"/>
      <c r="G281" s="8"/>
      <c r="H281" s="8"/>
      <c r="I281" s="8"/>
      <c r="J281" s="8"/>
      <c r="K281" s="8"/>
      <c r="L281" s="8"/>
      <c r="M281" s="8"/>
      <c r="N281" s="8"/>
      <c r="O281" s="8"/>
      <c r="P281" s="8"/>
      <c r="Q281" s="8"/>
      <c r="R281" s="8"/>
      <c r="S281" s="8"/>
      <c r="T281" s="8"/>
      <c r="U281" s="8"/>
    </row>
    <row r="282" spans="1:21" ht="12.75">
      <c r="A282" s="8"/>
      <c r="B282" s="8"/>
      <c r="C282" s="8"/>
      <c r="D282" s="8"/>
      <c r="E282" s="8"/>
      <c r="F282" s="8"/>
      <c r="G282" s="8"/>
      <c r="H282" s="8"/>
      <c r="I282" s="8"/>
      <c r="J282" s="8"/>
      <c r="K282" s="8"/>
      <c r="L282" s="8"/>
      <c r="M282" s="8"/>
      <c r="N282" s="8"/>
      <c r="O282" s="8"/>
      <c r="P282" s="8"/>
      <c r="Q282" s="8"/>
      <c r="R282" s="8"/>
      <c r="S282" s="8"/>
      <c r="T282" s="8"/>
      <c r="U282" s="8"/>
    </row>
    <row r="283" spans="1:21" ht="12.75">
      <c r="A283" s="8"/>
      <c r="B283" s="8"/>
      <c r="C283" s="8"/>
      <c r="D283" s="8"/>
      <c r="E283" s="8"/>
      <c r="F283" s="8"/>
      <c r="G283" s="8"/>
      <c r="H283" s="8"/>
      <c r="I283" s="8"/>
      <c r="J283" s="8"/>
      <c r="K283" s="8"/>
      <c r="L283" s="8"/>
      <c r="M283" s="8"/>
      <c r="N283" s="8"/>
      <c r="O283" s="8"/>
      <c r="P283" s="8"/>
      <c r="Q283" s="8"/>
      <c r="R283" s="8"/>
      <c r="S283" s="8"/>
      <c r="T283" s="8"/>
      <c r="U283" s="8"/>
    </row>
    <row r="284" spans="1:21" ht="12.75">
      <c r="A284" s="8"/>
      <c r="B284" s="8"/>
      <c r="C284" s="8"/>
      <c r="D284" s="8"/>
      <c r="E284" s="8"/>
      <c r="F284" s="8"/>
      <c r="G284" s="8"/>
      <c r="H284" s="8"/>
      <c r="I284" s="8"/>
      <c r="J284" s="8"/>
      <c r="K284" s="8"/>
      <c r="L284" s="8"/>
      <c r="M284" s="8"/>
      <c r="N284" s="8"/>
      <c r="O284" s="8"/>
      <c r="P284" s="8"/>
      <c r="Q284" s="8"/>
      <c r="R284" s="8"/>
      <c r="S284" s="8"/>
      <c r="T284" s="8"/>
      <c r="U284" s="8"/>
    </row>
    <row r="285" spans="1:21" ht="12.75">
      <c r="A285" s="8"/>
      <c r="B285" s="8"/>
      <c r="C285" s="8"/>
      <c r="D285" s="8"/>
      <c r="E285" s="8"/>
      <c r="F285" s="8"/>
      <c r="G285" s="8"/>
      <c r="H285" s="8"/>
      <c r="I285" s="8"/>
      <c r="J285" s="8"/>
      <c r="K285" s="8"/>
      <c r="L285" s="8"/>
      <c r="M285" s="8"/>
      <c r="N285" s="8"/>
      <c r="O285" s="8"/>
      <c r="P285" s="8"/>
      <c r="Q285" s="8"/>
      <c r="R285" s="8"/>
      <c r="S285" s="8"/>
      <c r="T285" s="8"/>
      <c r="U285" s="8"/>
    </row>
    <row r="286" spans="1:21" ht="12.75">
      <c r="A286" s="8"/>
      <c r="B286" s="8"/>
      <c r="C286" s="8"/>
      <c r="D286" s="8"/>
      <c r="E286" s="8"/>
      <c r="F286" s="8"/>
      <c r="G286" s="8"/>
      <c r="H286" s="8"/>
      <c r="I286" s="8"/>
      <c r="J286" s="8"/>
      <c r="K286" s="8"/>
      <c r="L286" s="8"/>
      <c r="M286" s="8"/>
      <c r="N286" s="8"/>
      <c r="O286" s="8"/>
      <c r="P286" s="8"/>
      <c r="Q286" s="8"/>
      <c r="R286" s="8"/>
      <c r="S286" s="8"/>
      <c r="T286" s="8"/>
      <c r="U286" s="8"/>
    </row>
    <row r="287" spans="1:21" ht="12.75">
      <c r="A287" s="8"/>
      <c r="B287" s="8"/>
      <c r="C287" s="8"/>
      <c r="D287" s="8"/>
      <c r="E287" s="8"/>
      <c r="F287" s="8"/>
      <c r="G287" s="8"/>
      <c r="H287" s="8"/>
      <c r="I287" s="8"/>
      <c r="J287" s="8"/>
      <c r="K287" s="8"/>
      <c r="L287" s="8"/>
      <c r="M287" s="8"/>
      <c r="N287" s="8"/>
      <c r="O287" s="8"/>
      <c r="P287" s="8"/>
      <c r="Q287" s="8"/>
      <c r="R287" s="8"/>
      <c r="S287" s="8"/>
      <c r="T287" s="8"/>
      <c r="U287" s="8"/>
    </row>
    <row r="288" spans="1:21" ht="12.75">
      <c r="A288" s="8"/>
      <c r="B288" s="8"/>
      <c r="C288" s="8"/>
      <c r="D288" s="8"/>
      <c r="E288" s="8"/>
      <c r="F288" s="8"/>
      <c r="G288" s="8"/>
      <c r="H288" s="8"/>
      <c r="I288" s="8"/>
      <c r="J288" s="8"/>
      <c r="K288" s="8"/>
      <c r="L288" s="8"/>
      <c r="M288" s="8"/>
      <c r="N288" s="8"/>
      <c r="O288" s="8"/>
      <c r="P288" s="8"/>
      <c r="Q288" s="8"/>
      <c r="R288" s="8"/>
      <c r="S288" s="8"/>
      <c r="T288" s="8"/>
      <c r="U288" s="8"/>
    </row>
    <row r="289" spans="1:21" ht="12.75">
      <c r="A289" s="8"/>
      <c r="B289" s="8"/>
      <c r="C289" s="8"/>
      <c r="D289" s="8"/>
      <c r="E289" s="8"/>
      <c r="F289" s="8"/>
      <c r="G289" s="8"/>
      <c r="H289" s="8"/>
      <c r="I289" s="8"/>
      <c r="J289" s="8"/>
      <c r="K289" s="8"/>
      <c r="L289" s="8"/>
      <c r="M289" s="8"/>
      <c r="N289" s="8"/>
      <c r="O289" s="8"/>
      <c r="P289" s="8"/>
      <c r="Q289" s="8"/>
      <c r="R289" s="8"/>
      <c r="S289" s="8"/>
      <c r="T289" s="8"/>
      <c r="U289" s="8"/>
    </row>
    <row r="290" spans="1:21" ht="12.75">
      <c r="A290" s="8"/>
      <c r="B290" s="8"/>
      <c r="C290" s="8"/>
      <c r="D290" s="8"/>
      <c r="E290" s="8"/>
      <c r="F290" s="8"/>
      <c r="G290" s="8"/>
      <c r="H290" s="8"/>
      <c r="I290" s="8"/>
      <c r="J290" s="8"/>
      <c r="K290" s="8"/>
      <c r="L290" s="8"/>
      <c r="M290" s="8"/>
      <c r="N290" s="8"/>
      <c r="O290" s="8"/>
      <c r="P290" s="8"/>
      <c r="Q290" s="8"/>
      <c r="R290" s="8"/>
      <c r="S290" s="8"/>
      <c r="T290" s="8"/>
      <c r="U290" s="8"/>
    </row>
    <row r="291" spans="1:21" ht="12.75">
      <c r="A291" s="8"/>
      <c r="B291" s="8"/>
      <c r="C291" s="8"/>
      <c r="D291" s="8"/>
      <c r="E291" s="8"/>
      <c r="F291" s="8"/>
      <c r="G291" s="8"/>
      <c r="H291" s="8"/>
      <c r="I291" s="8"/>
      <c r="J291" s="8"/>
      <c r="K291" s="8"/>
      <c r="L291" s="8"/>
      <c r="M291" s="8"/>
      <c r="N291" s="8"/>
      <c r="O291" s="8"/>
      <c r="P291" s="8"/>
      <c r="Q291" s="8"/>
      <c r="R291" s="8"/>
      <c r="S291" s="8"/>
      <c r="T291" s="8"/>
      <c r="U291" s="8"/>
    </row>
    <row r="292" spans="1:21" ht="12.75">
      <c r="A292" s="8"/>
      <c r="B292" s="8"/>
      <c r="C292" s="8"/>
      <c r="D292" s="8"/>
      <c r="E292" s="8"/>
      <c r="F292" s="8"/>
      <c r="G292" s="8"/>
      <c r="H292" s="8"/>
      <c r="I292" s="8"/>
      <c r="J292" s="8"/>
      <c r="K292" s="8"/>
      <c r="L292" s="8"/>
      <c r="M292" s="8"/>
      <c r="N292" s="8"/>
      <c r="O292" s="8"/>
      <c r="P292" s="8"/>
      <c r="Q292" s="8"/>
      <c r="R292" s="8"/>
      <c r="S292" s="8"/>
      <c r="T292" s="8"/>
      <c r="U292" s="8"/>
    </row>
    <row r="293" spans="1:21" ht="12.75">
      <c r="A293" s="8"/>
      <c r="B293" s="8"/>
      <c r="C293" s="8"/>
      <c r="D293" s="8"/>
      <c r="E293" s="8"/>
      <c r="F293" s="8"/>
      <c r="G293" s="8"/>
      <c r="H293" s="8"/>
      <c r="I293" s="8"/>
      <c r="J293" s="8"/>
      <c r="K293" s="8"/>
      <c r="L293" s="8"/>
      <c r="M293" s="8"/>
      <c r="N293" s="8"/>
      <c r="O293" s="8"/>
      <c r="P293" s="8"/>
      <c r="Q293" s="8"/>
      <c r="R293" s="8"/>
      <c r="S293" s="8"/>
      <c r="T293" s="8"/>
      <c r="U293" s="8"/>
    </row>
    <row r="294" spans="1:21" ht="12.75">
      <c r="A294" s="8"/>
      <c r="B294" s="8"/>
      <c r="C294" s="8"/>
      <c r="D294" s="8"/>
      <c r="E294" s="8"/>
      <c r="F294" s="8"/>
      <c r="G294" s="8"/>
      <c r="H294" s="8"/>
      <c r="I294" s="8"/>
      <c r="J294" s="8"/>
      <c r="K294" s="8"/>
      <c r="L294" s="8"/>
      <c r="M294" s="8"/>
      <c r="N294" s="8"/>
      <c r="O294" s="8"/>
      <c r="P294" s="8"/>
      <c r="Q294" s="8"/>
      <c r="R294" s="8"/>
      <c r="S294" s="8"/>
      <c r="T294" s="8"/>
      <c r="U294" s="8"/>
    </row>
    <row r="295" spans="1:21" ht="12.75">
      <c r="A295" s="8"/>
      <c r="B295" s="8"/>
      <c r="C295" s="8"/>
      <c r="D295" s="8"/>
      <c r="E295" s="8"/>
      <c r="F295" s="8"/>
      <c r="G295" s="8"/>
      <c r="H295" s="8"/>
      <c r="I295" s="8"/>
      <c r="J295" s="8"/>
      <c r="K295" s="8"/>
      <c r="L295" s="8"/>
      <c r="M295" s="8"/>
      <c r="N295" s="8"/>
      <c r="O295" s="8"/>
      <c r="P295" s="8"/>
      <c r="Q295" s="8"/>
      <c r="R295" s="8"/>
      <c r="S295" s="8"/>
      <c r="T295" s="8"/>
      <c r="U295" s="8"/>
    </row>
    <row r="296" spans="1:21" ht="12.75">
      <c r="A296" s="8"/>
      <c r="B296" s="8"/>
      <c r="C296" s="8"/>
      <c r="D296" s="8"/>
      <c r="E296" s="8"/>
      <c r="F296" s="8"/>
      <c r="G296" s="8"/>
      <c r="H296" s="8"/>
      <c r="I296" s="8"/>
      <c r="J296" s="8"/>
      <c r="K296" s="8"/>
      <c r="L296" s="8"/>
      <c r="M296" s="8"/>
      <c r="N296" s="8"/>
      <c r="O296" s="8"/>
      <c r="P296" s="8"/>
      <c r="Q296" s="8"/>
      <c r="R296" s="8"/>
      <c r="S296" s="8"/>
      <c r="T296" s="8"/>
      <c r="U296" s="8"/>
    </row>
    <row r="297" spans="1:21" ht="12.75">
      <c r="A297" s="8"/>
      <c r="B297" s="8"/>
      <c r="C297" s="8"/>
      <c r="D297" s="8"/>
      <c r="E297" s="8"/>
      <c r="F297" s="8"/>
      <c r="G297" s="8"/>
      <c r="H297" s="8"/>
      <c r="I297" s="8"/>
      <c r="J297" s="8"/>
      <c r="K297" s="8"/>
      <c r="L297" s="8"/>
      <c r="M297" s="8"/>
      <c r="N297" s="8"/>
      <c r="O297" s="8"/>
      <c r="P297" s="8"/>
      <c r="Q297" s="8"/>
      <c r="R297" s="8"/>
      <c r="S297" s="8"/>
      <c r="T297" s="8"/>
      <c r="U297" s="8"/>
    </row>
    <row r="298" spans="1:21" ht="12.75">
      <c r="A298" s="8"/>
      <c r="B298" s="8"/>
      <c r="C298" s="8"/>
      <c r="D298" s="8"/>
      <c r="E298" s="8"/>
      <c r="F298" s="8"/>
      <c r="G298" s="8"/>
      <c r="H298" s="8"/>
      <c r="I298" s="8"/>
      <c r="J298" s="8"/>
      <c r="K298" s="8"/>
      <c r="L298" s="8"/>
      <c r="M298" s="8"/>
      <c r="N298" s="8"/>
      <c r="O298" s="8"/>
      <c r="P298" s="8"/>
      <c r="Q298" s="8"/>
      <c r="R298" s="8"/>
      <c r="S298" s="8"/>
      <c r="T298" s="8"/>
      <c r="U298" s="8"/>
    </row>
    <row r="299" spans="1:21" ht="12.75">
      <c r="A299" s="8"/>
      <c r="B299" s="8"/>
      <c r="C299" s="8"/>
      <c r="D299" s="8"/>
      <c r="E299" s="8"/>
      <c r="F299" s="8"/>
      <c r="G299" s="8"/>
      <c r="H299" s="8"/>
      <c r="I299" s="8"/>
      <c r="J299" s="8"/>
      <c r="K299" s="8"/>
      <c r="L299" s="8"/>
      <c r="M299" s="8"/>
      <c r="N299" s="8"/>
      <c r="O299" s="8"/>
      <c r="P299" s="8"/>
      <c r="Q299" s="8"/>
      <c r="R299" s="8"/>
      <c r="S299" s="8"/>
      <c r="T299" s="8"/>
      <c r="U299" s="8"/>
    </row>
    <row r="300" spans="1:21" ht="12.75">
      <c r="A300" s="8"/>
      <c r="B300" s="8"/>
      <c r="C300" s="8"/>
      <c r="D300" s="8"/>
      <c r="E300" s="8"/>
      <c r="F300" s="8"/>
      <c r="G300" s="8"/>
      <c r="H300" s="8"/>
      <c r="I300" s="8"/>
      <c r="J300" s="8"/>
      <c r="K300" s="8"/>
      <c r="L300" s="8"/>
      <c r="M300" s="8"/>
      <c r="N300" s="8"/>
      <c r="O300" s="8"/>
      <c r="P300" s="8"/>
      <c r="Q300" s="8"/>
      <c r="R300" s="8"/>
      <c r="S300" s="8"/>
      <c r="T300" s="8"/>
      <c r="U300" s="8"/>
    </row>
    <row r="301" spans="1:21" ht="12.75">
      <c r="A301" s="8"/>
      <c r="B301" s="8"/>
      <c r="C301" s="8"/>
      <c r="D301" s="8"/>
      <c r="E301" s="8"/>
      <c r="F301" s="8"/>
      <c r="G301" s="8"/>
      <c r="H301" s="8"/>
      <c r="I301" s="8"/>
      <c r="J301" s="8"/>
      <c r="K301" s="8"/>
      <c r="L301" s="8"/>
      <c r="M301" s="8"/>
      <c r="N301" s="8"/>
      <c r="O301" s="8"/>
      <c r="P301" s="8"/>
      <c r="Q301" s="8"/>
      <c r="R301" s="8"/>
      <c r="S301" s="8"/>
      <c r="T301" s="8"/>
      <c r="U301" s="8"/>
    </row>
    <row r="302" spans="1:21" ht="12.75">
      <c r="A302" s="8"/>
      <c r="B302" s="8"/>
      <c r="C302" s="8"/>
      <c r="D302" s="8"/>
      <c r="E302" s="8"/>
      <c r="F302" s="8"/>
      <c r="G302" s="8"/>
      <c r="H302" s="8"/>
      <c r="I302" s="8"/>
      <c r="J302" s="8"/>
      <c r="K302" s="8"/>
      <c r="L302" s="8"/>
      <c r="M302" s="8"/>
      <c r="N302" s="8"/>
      <c r="O302" s="8"/>
      <c r="P302" s="8"/>
      <c r="Q302" s="8"/>
      <c r="R302" s="8"/>
      <c r="S302" s="8"/>
      <c r="T302" s="8"/>
      <c r="U302" s="8"/>
    </row>
    <row r="303" spans="1:21" ht="12.75">
      <c r="A303" s="8"/>
      <c r="B303" s="8"/>
      <c r="C303" s="8"/>
      <c r="D303" s="8"/>
      <c r="E303" s="8"/>
      <c r="F303" s="8"/>
      <c r="G303" s="8"/>
      <c r="H303" s="8"/>
      <c r="I303" s="8"/>
      <c r="J303" s="8"/>
      <c r="K303" s="8"/>
      <c r="L303" s="8"/>
      <c r="M303" s="8"/>
      <c r="N303" s="8"/>
      <c r="O303" s="8"/>
      <c r="P303" s="8"/>
      <c r="Q303" s="8"/>
      <c r="R303" s="8"/>
      <c r="S303" s="8"/>
      <c r="T303" s="8"/>
      <c r="U303" s="8"/>
    </row>
    <row r="304" spans="1:21" ht="12.75">
      <c r="A304" s="8"/>
      <c r="B304" s="8"/>
      <c r="C304" s="8"/>
      <c r="D304" s="8"/>
      <c r="E304" s="8"/>
      <c r="F304" s="8"/>
      <c r="G304" s="8"/>
      <c r="H304" s="8"/>
      <c r="I304" s="8"/>
      <c r="J304" s="8"/>
      <c r="K304" s="8"/>
      <c r="L304" s="8"/>
      <c r="M304" s="8"/>
      <c r="N304" s="8"/>
      <c r="O304" s="8"/>
      <c r="P304" s="8"/>
      <c r="Q304" s="8"/>
      <c r="R304" s="8"/>
      <c r="S304" s="8"/>
      <c r="T304" s="8"/>
      <c r="U304" s="8"/>
    </row>
    <row r="305" spans="1:21" ht="12.75">
      <c r="A305" s="8"/>
      <c r="B305" s="8"/>
      <c r="C305" s="8"/>
      <c r="D305" s="8"/>
      <c r="E305" s="8"/>
      <c r="F305" s="8"/>
      <c r="G305" s="8"/>
      <c r="H305" s="8"/>
      <c r="I305" s="8"/>
      <c r="J305" s="8"/>
      <c r="K305" s="8"/>
      <c r="L305" s="8"/>
      <c r="M305" s="8"/>
      <c r="N305" s="8"/>
      <c r="O305" s="8"/>
      <c r="P305" s="8"/>
      <c r="Q305" s="8"/>
      <c r="R305" s="8"/>
      <c r="S305" s="8"/>
      <c r="T305" s="8"/>
      <c r="U305" s="8"/>
    </row>
    <row r="306" spans="1:21" ht="12.75">
      <c r="A306" s="8"/>
      <c r="B306" s="8"/>
      <c r="C306" s="8"/>
      <c r="D306" s="8"/>
      <c r="E306" s="8"/>
      <c r="F306" s="8"/>
      <c r="G306" s="8"/>
      <c r="H306" s="8"/>
      <c r="I306" s="8"/>
      <c r="J306" s="8"/>
      <c r="K306" s="8"/>
      <c r="L306" s="8"/>
      <c r="M306" s="8"/>
      <c r="N306" s="8"/>
      <c r="O306" s="8"/>
      <c r="P306" s="8"/>
      <c r="Q306" s="8"/>
      <c r="R306" s="8"/>
      <c r="S306" s="8"/>
      <c r="T306" s="8"/>
      <c r="U306" s="8"/>
    </row>
    <row r="307" spans="1:21" ht="12.75">
      <c r="A307" s="8"/>
      <c r="B307" s="8"/>
      <c r="C307" s="8"/>
      <c r="D307" s="8"/>
      <c r="E307" s="8"/>
      <c r="F307" s="8"/>
      <c r="G307" s="8"/>
      <c r="H307" s="8"/>
      <c r="I307" s="8"/>
      <c r="J307" s="8"/>
      <c r="K307" s="8"/>
      <c r="L307" s="8"/>
      <c r="M307" s="8"/>
      <c r="N307" s="8"/>
      <c r="O307" s="8"/>
      <c r="P307" s="8"/>
      <c r="Q307" s="8"/>
      <c r="R307" s="8"/>
      <c r="S307" s="8"/>
      <c r="T307" s="8"/>
      <c r="U307" s="8"/>
    </row>
    <row r="308" spans="1:21" ht="12.75">
      <c r="A308" s="8"/>
      <c r="B308" s="8"/>
      <c r="C308" s="8"/>
      <c r="D308" s="8"/>
      <c r="E308" s="8"/>
      <c r="F308" s="8"/>
      <c r="G308" s="8"/>
      <c r="H308" s="8"/>
      <c r="I308" s="8"/>
      <c r="J308" s="8"/>
      <c r="K308" s="8"/>
      <c r="L308" s="8"/>
      <c r="M308" s="8"/>
      <c r="N308" s="8"/>
      <c r="O308" s="8"/>
      <c r="P308" s="8"/>
      <c r="Q308" s="8"/>
      <c r="R308" s="8"/>
      <c r="S308" s="8"/>
      <c r="T308" s="8"/>
      <c r="U308" s="8"/>
    </row>
    <row r="309" spans="1:21" ht="12.75">
      <c r="A309" s="8"/>
      <c r="B309" s="8"/>
      <c r="C309" s="8"/>
      <c r="D309" s="8"/>
      <c r="E309" s="8"/>
      <c r="F309" s="8"/>
      <c r="G309" s="8"/>
      <c r="H309" s="8"/>
      <c r="I309" s="8"/>
      <c r="J309" s="8"/>
      <c r="K309" s="8"/>
      <c r="L309" s="8"/>
      <c r="M309" s="8"/>
      <c r="N309" s="8"/>
      <c r="O309" s="8"/>
      <c r="P309" s="8"/>
      <c r="Q309" s="8"/>
      <c r="R309" s="8"/>
      <c r="S309" s="8"/>
      <c r="T309" s="8"/>
      <c r="U309" s="8"/>
    </row>
    <row r="310" spans="1:21" ht="12.75">
      <c r="A310" s="8"/>
      <c r="B310" s="8"/>
      <c r="C310" s="8"/>
      <c r="D310" s="8"/>
      <c r="E310" s="8"/>
      <c r="F310" s="8"/>
      <c r="G310" s="8"/>
      <c r="H310" s="8"/>
      <c r="I310" s="8"/>
      <c r="J310" s="8"/>
      <c r="K310" s="8"/>
      <c r="L310" s="8"/>
      <c r="M310" s="8"/>
      <c r="N310" s="8"/>
      <c r="O310" s="8"/>
      <c r="P310" s="8"/>
      <c r="Q310" s="8"/>
      <c r="R310" s="8"/>
      <c r="S310" s="8"/>
      <c r="T310" s="8"/>
      <c r="U310" s="8"/>
    </row>
    <row r="311" spans="1:21" ht="12.75">
      <c r="A311" s="8"/>
      <c r="B311" s="8"/>
      <c r="C311" s="8"/>
      <c r="D311" s="8"/>
      <c r="E311" s="8"/>
      <c r="F311" s="8"/>
      <c r="G311" s="8"/>
      <c r="H311" s="8"/>
      <c r="I311" s="8"/>
      <c r="J311" s="8"/>
      <c r="K311" s="8"/>
      <c r="L311" s="8"/>
      <c r="M311" s="8"/>
      <c r="N311" s="8"/>
      <c r="O311" s="8"/>
      <c r="P311" s="8"/>
      <c r="Q311" s="8"/>
      <c r="R311" s="8"/>
      <c r="S311" s="8"/>
      <c r="T311" s="8"/>
      <c r="U311" s="8"/>
    </row>
    <row r="312" spans="1:21" ht="12.75">
      <c r="A312" s="8"/>
      <c r="B312" s="8"/>
      <c r="C312" s="8"/>
      <c r="D312" s="8"/>
      <c r="E312" s="8"/>
      <c r="F312" s="8"/>
      <c r="G312" s="8"/>
      <c r="H312" s="8"/>
      <c r="I312" s="8"/>
      <c r="J312" s="8"/>
      <c r="K312" s="8"/>
      <c r="L312" s="8"/>
      <c r="M312" s="8"/>
      <c r="N312" s="8"/>
      <c r="O312" s="8"/>
      <c r="P312" s="8"/>
      <c r="Q312" s="8"/>
      <c r="R312" s="8"/>
      <c r="S312" s="8"/>
      <c r="T312" s="8"/>
      <c r="U312" s="8"/>
    </row>
    <row r="313" spans="1:21" ht="12.75">
      <c r="A313" s="8"/>
      <c r="B313" s="8"/>
      <c r="C313" s="8"/>
      <c r="D313" s="8"/>
      <c r="E313" s="8"/>
      <c r="F313" s="8"/>
      <c r="G313" s="8"/>
      <c r="H313" s="8"/>
      <c r="I313" s="8"/>
      <c r="J313" s="8"/>
      <c r="K313" s="8"/>
      <c r="L313" s="8"/>
      <c r="M313" s="8"/>
      <c r="N313" s="8"/>
      <c r="O313" s="8"/>
      <c r="P313" s="8"/>
      <c r="Q313" s="8"/>
      <c r="R313" s="8"/>
      <c r="S313" s="8"/>
      <c r="T313" s="8"/>
      <c r="U313" s="8"/>
    </row>
    <row r="314" spans="1:21" ht="12.75">
      <c r="A314" s="8"/>
      <c r="B314" s="8"/>
      <c r="C314" s="8"/>
      <c r="D314" s="8"/>
      <c r="E314" s="8"/>
      <c r="F314" s="8"/>
      <c r="G314" s="8"/>
      <c r="H314" s="8"/>
      <c r="I314" s="8"/>
      <c r="J314" s="8"/>
      <c r="K314" s="8"/>
      <c r="L314" s="8"/>
      <c r="M314" s="8"/>
      <c r="N314" s="8"/>
      <c r="O314" s="8"/>
      <c r="P314" s="8"/>
      <c r="Q314" s="8"/>
      <c r="R314" s="8"/>
      <c r="S314" s="8"/>
      <c r="T314" s="8"/>
      <c r="U314" s="8"/>
    </row>
    <row r="315" spans="1:21" ht="12.75">
      <c r="A315" s="8"/>
      <c r="B315" s="8"/>
      <c r="C315" s="8"/>
      <c r="D315" s="8"/>
      <c r="E315" s="8"/>
      <c r="F315" s="8"/>
      <c r="G315" s="8"/>
      <c r="H315" s="8"/>
      <c r="I315" s="8"/>
      <c r="J315" s="8"/>
      <c r="K315" s="8"/>
      <c r="L315" s="8"/>
      <c r="M315" s="8"/>
      <c r="N315" s="8"/>
      <c r="O315" s="8"/>
      <c r="P315" s="8"/>
      <c r="Q315" s="8"/>
      <c r="R315" s="8"/>
      <c r="S315" s="8"/>
      <c r="T315" s="8"/>
      <c r="U315" s="8"/>
    </row>
    <row r="316" spans="1:21" ht="12.75">
      <c r="A316" s="8"/>
      <c r="B316" s="8"/>
      <c r="C316" s="8"/>
      <c r="D316" s="8"/>
      <c r="E316" s="8"/>
      <c r="F316" s="8"/>
      <c r="G316" s="8"/>
      <c r="H316" s="8"/>
      <c r="I316" s="8"/>
      <c r="J316" s="8"/>
      <c r="K316" s="8"/>
      <c r="L316" s="8"/>
      <c r="M316" s="8"/>
      <c r="N316" s="8"/>
      <c r="O316" s="8"/>
      <c r="P316" s="8"/>
      <c r="Q316" s="8"/>
      <c r="R316" s="8"/>
      <c r="S316" s="8"/>
      <c r="T316" s="8"/>
      <c r="U316" s="8"/>
    </row>
    <row r="317" spans="1:21" ht="12.75">
      <c r="A317" s="8"/>
      <c r="B317" s="8"/>
      <c r="C317" s="8"/>
      <c r="D317" s="8"/>
      <c r="E317" s="8"/>
      <c r="F317" s="8"/>
      <c r="G317" s="8"/>
      <c r="H317" s="8"/>
      <c r="I317" s="8"/>
      <c r="J317" s="8"/>
      <c r="K317" s="8"/>
      <c r="L317" s="8"/>
      <c r="M317" s="8"/>
      <c r="N317" s="8"/>
      <c r="O317" s="8"/>
      <c r="P317" s="8"/>
      <c r="Q317" s="8"/>
      <c r="R317" s="8"/>
      <c r="S317" s="8"/>
      <c r="T317" s="8"/>
      <c r="U317" s="8"/>
    </row>
    <row r="318" spans="1:21" ht="12.75">
      <c r="A318" s="8"/>
      <c r="B318" s="8"/>
      <c r="C318" s="8"/>
      <c r="D318" s="8"/>
      <c r="E318" s="8"/>
      <c r="F318" s="8"/>
      <c r="G318" s="8"/>
      <c r="H318" s="8"/>
      <c r="I318" s="8"/>
      <c r="J318" s="8"/>
      <c r="K318" s="8"/>
      <c r="L318" s="8"/>
      <c r="M318" s="8"/>
      <c r="N318" s="8"/>
      <c r="O318" s="8"/>
      <c r="P318" s="8"/>
      <c r="Q318" s="8"/>
      <c r="R318" s="8"/>
      <c r="S318" s="8"/>
      <c r="T318" s="8"/>
      <c r="U318" s="8"/>
    </row>
    <row r="319" spans="1:21" ht="12.75">
      <c r="A319" s="8"/>
      <c r="B319" s="8"/>
      <c r="C319" s="8"/>
      <c r="D319" s="8"/>
      <c r="E319" s="8"/>
      <c r="F319" s="8"/>
      <c r="G319" s="8"/>
      <c r="H319" s="8"/>
      <c r="I319" s="8"/>
      <c r="J319" s="8"/>
      <c r="K319" s="8"/>
      <c r="L319" s="8"/>
      <c r="M319" s="8"/>
      <c r="N319" s="8"/>
      <c r="O319" s="8"/>
      <c r="P319" s="8"/>
      <c r="Q319" s="8"/>
      <c r="R319" s="8"/>
      <c r="S319" s="8"/>
      <c r="T319" s="8"/>
      <c r="U319" s="8"/>
    </row>
    <row r="320" spans="1:21" ht="12.75">
      <c r="A320" s="8"/>
      <c r="B320" s="8"/>
      <c r="C320" s="8"/>
      <c r="D320" s="8"/>
      <c r="E320" s="8"/>
      <c r="F320" s="8"/>
      <c r="G320" s="8"/>
      <c r="H320" s="8"/>
      <c r="I320" s="8"/>
      <c r="J320" s="8"/>
      <c r="K320" s="8"/>
      <c r="L320" s="8"/>
      <c r="M320" s="8"/>
      <c r="N320" s="8"/>
      <c r="O320" s="8"/>
      <c r="P320" s="8"/>
      <c r="Q320" s="8"/>
      <c r="R320" s="8"/>
      <c r="S320" s="8"/>
      <c r="T320" s="8"/>
      <c r="U320" s="8"/>
    </row>
    <row r="321" spans="1:21" ht="12.75">
      <c r="A321" s="8"/>
      <c r="B321" s="8"/>
      <c r="C321" s="8"/>
      <c r="D321" s="8"/>
      <c r="E321" s="8"/>
      <c r="F321" s="8"/>
      <c r="G321" s="8"/>
      <c r="H321" s="8"/>
      <c r="I321" s="8"/>
      <c r="J321" s="8"/>
      <c r="K321" s="8"/>
      <c r="L321" s="8"/>
      <c r="M321" s="8"/>
      <c r="N321" s="8"/>
      <c r="O321" s="8"/>
      <c r="P321" s="8"/>
      <c r="Q321" s="8"/>
      <c r="R321" s="8"/>
      <c r="S321" s="8"/>
      <c r="T321" s="8"/>
      <c r="U321" s="8"/>
    </row>
    <row r="322" spans="1:21" ht="12.75">
      <c r="A322" s="8"/>
      <c r="B322" s="8"/>
      <c r="C322" s="8"/>
      <c r="D322" s="8"/>
      <c r="E322" s="8"/>
      <c r="F322" s="8"/>
      <c r="G322" s="8"/>
      <c r="H322" s="8"/>
      <c r="I322" s="8"/>
      <c r="J322" s="8"/>
      <c r="K322" s="8"/>
      <c r="L322" s="8"/>
      <c r="M322" s="8"/>
      <c r="N322" s="8"/>
      <c r="O322" s="8"/>
      <c r="P322" s="8"/>
      <c r="Q322" s="8"/>
      <c r="R322" s="8"/>
      <c r="S322" s="8"/>
      <c r="T322" s="8"/>
      <c r="U322" s="8"/>
    </row>
    <row r="323" spans="1:21" ht="12.75">
      <c r="A323" s="8"/>
      <c r="B323" s="8"/>
      <c r="C323" s="8"/>
      <c r="D323" s="8"/>
      <c r="E323" s="8"/>
      <c r="F323" s="8"/>
      <c r="G323" s="8"/>
      <c r="H323" s="8"/>
      <c r="I323" s="8"/>
      <c r="J323" s="8"/>
      <c r="K323" s="8"/>
      <c r="L323" s="8"/>
      <c r="M323" s="8"/>
      <c r="N323" s="8"/>
      <c r="O323" s="8"/>
      <c r="P323" s="8"/>
      <c r="Q323" s="8"/>
      <c r="R323" s="8"/>
      <c r="S323" s="8"/>
      <c r="T323" s="8"/>
      <c r="U323" s="8"/>
    </row>
    <row r="324" spans="1:21" ht="12.75">
      <c r="A324" s="8"/>
      <c r="B324" s="8"/>
      <c r="C324" s="8"/>
      <c r="D324" s="8"/>
      <c r="E324" s="8"/>
      <c r="F324" s="8"/>
      <c r="G324" s="8"/>
      <c r="H324" s="8"/>
      <c r="I324" s="8"/>
      <c r="J324" s="8"/>
      <c r="K324" s="8"/>
      <c r="L324" s="8"/>
      <c r="M324" s="8"/>
      <c r="N324" s="8"/>
      <c r="O324" s="8"/>
      <c r="P324" s="8"/>
      <c r="Q324" s="8"/>
      <c r="R324" s="8"/>
      <c r="S324" s="8"/>
      <c r="T324" s="8"/>
      <c r="U324" s="8"/>
    </row>
    <row r="325" spans="1:21" ht="12.75">
      <c r="A325" s="8"/>
      <c r="B325" s="8"/>
      <c r="C325" s="8"/>
      <c r="D325" s="8"/>
      <c r="E325" s="8"/>
      <c r="F325" s="8"/>
      <c r="G325" s="8"/>
      <c r="H325" s="8"/>
      <c r="I325" s="8"/>
      <c r="J325" s="8"/>
      <c r="K325" s="8"/>
      <c r="L325" s="8"/>
      <c r="M325" s="8"/>
      <c r="N325" s="8"/>
      <c r="O325" s="8"/>
      <c r="P325" s="8"/>
      <c r="Q325" s="8"/>
      <c r="R325" s="8"/>
      <c r="S325" s="8"/>
      <c r="T325" s="8"/>
      <c r="U325" s="8"/>
    </row>
    <row r="326" spans="1:21" ht="12.75">
      <c r="A326" s="8"/>
      <c r="B326" s="8"/>
      <c r="C326" s="8"/>
      <c r="D326" s="8"/>
      <c r="E326" s="8"/>
      <c r="F326" s="8"/>
      <c r="G326" s="8"/>
      <c r="H326" s="8"/>
      <c r="I326" s="8"/>
      <c r="J326" s="8"/>
      <c r="K326" s="8"/>
      <c r="L326" s="8"/>
      <c r="M326" s="8"/>
      <c r="N326" s="8"/>
      <c r="O326" s="8"/>
      <c r="P326" s="8"/>
      <c r="Q326" s="8"/>
      <c r="R326" s="8"/>
      <c r="S326" s="8"/>
      <c r="T326" s="8"/>
      <c r="U326" s="8"/>
    </row>
    <row r="327" spans="1:21" ht="12.75">
      <c r="A327" s="8"/>
      <c r="B327" s="8"/>
      <c r="C327" s="8"/>
      <c r="D327" s="8"/>
      <c r="E327" s="8"/>
      <c r="F327" s="8"/>
      <c r="G327" s="8"/>
      <c r="H327" s="8"/>
      <c r="I327" s="8"/>
      <c r="J327" s="8"/>
      <c r="K327" s="8"/>
      <c r="L327" s="8"/>
      <c r="M327" s="8"/>
      <c r="N327" s="8"/>
      <c r="O327" s="8"/>
      <c r="P327" s="8"/>
      <c r="Q327" s="8"/>
      <c r="R327" s="8"/>
      <c r="S327" s="8"/>
      <c r="T327" s="8"/>
      <c r="U327" s="8"/>
    </row>
    <row r="328" spans="1:21" ht="12.75">
      <c r="A328" s="8"/>
      <c r="B328" s="8"/>
      <c r="C328" s="8"/>
      <c r="D328" s="8"/>
      <c r="E328" s="8"/>
      <c r="F328" s="8"/>
      <c r="G328" s="8"/>
      <c r="H328" s="8"/>
      <c r="I328" s="8"/>
      <c r="J328" s="8"/>
      <c r="K328" s="8"/>
      <c r="L328" s="8"/>
      <c r="M328" s="8"/>
      <c r="N328" s="8"/>
      <c r="O328" s="8"/>
      <c r="P328" s="8"/>
      <c r="Q328" s="8"/>
      <c r="R328" s="8"/>
      <c r="S328" s="8"/>
      <c r="T328" s="8"/>
      <c r="U328" s="8"/>
    </row>
    <row r="329" spans="1:21" ht="12.75">
      <c r="A329" s="8"/>
      <c r="B329" s="8"/>
      <c r="C329" s="8"/>
      <c r="D329" s="8"/>
      <c r="E329" s="8"/>
      <c r="F329" s="8"/>
      <c r="G329" s="8"/>
      <c r="H329" s="8"/>
      <c r="I329" s="8"/>
      <c r="J329" s="8"/>
      <c r="K329" s="8"/>
      <c r="L329" s="8"/>
      <c r="M329" s="8"/>
      <c r="N329" s="8"/>
      <c r="O329" s="8"/>
      <c r="P329" s="8"/>
      <c r="Q329" s="8"/>
      <c r="R329" s="8"/>
      <c r="S329" s="8"/>
      <c r="T329" s="8"/>
      <c r="U329" s="8"/>
    </row>
    <row r="330" spans="1:21" ht="12.75">
      <c r="A330" s="8"/>
      <c r="B330" s="8"/>
      <c r="C330" s="8"/>
      <c r="D330" s="8"/>
      <c r="E330" s="8"/>
      <c r="F330" s="8"/>
      <c r="G330" s="8"/>
      <c r="H330" s="8"/>
      <c r="I330" s="8"/>
      <c r="J330" s="8"/>
      <c r="K330" s="8"/>
      <c r="L330" s="8"/>
      <c r="M330" s="8"/>
      <c r="N330" s="8"/>
      <c r="O330" s="8"/>
      <c r="P330" s="8"/>
      <c r="Q330" s="8"/>
      <c r="R330" s="8"/>
      <c r="S330" s="8"/>
      <c r="T330" s="8"/>
      <c r="U330" s="8"/>
    </row>
    <row r="331" spans="1:21" ht="12.75">
      <c r="A331" s="8"/>
      <c r="B331" s="8"/>
      <c r="C331" s="8"/>
      <c r="D331" s="8"/>
      <c r="E331" s="8"/>
      <c r="F331" s="8"/>
      <c r="G331" s="8"/>
      <c r="H331" s="8"/>
      <c r="I331" s="8"/>
      <c r="J331" s="8"/>
      <c r="K331" s="8"/>
      <c r="L331" s="8"/>
      <c r="M331" s="8"/>
      <c r="N331" s="8"/>
      <c r="O331" s="8"/>
      <c r="P331" s="8"/>
      <c r="Q331" s="8"/>
      <c r="R331" s="8"/>
      <c r="S331" s="8"/>
      <c r="T331" s="8"/>
      <c r="U331" s="8"/>
    </row>
    <row r="332" spans="1:21" ht="12.75">
      <c r="A332" s="8"/>
      <c r="B332" s="8"/>
      <c r="C332" s="8"/>
      <c r="D332" s="8"/>
      <c r="E332" s="8"/>
      <c r="F332" s="8"/>
      <c r="G332" s="8"/>
      <c r="H332" s="8"/>
      <c r="I332" s="8"/>
      <c r="J332" s="8"/>
      <c r="K332" s="8"/>
      <c r="L332" s="8"/>
      <c r="M332" s="8"/>
      <c r="N332" s="8"/>
      <c r="O332" s="8"/>
      <c r="P332" s="8"/>
      <c r="Q332" s="8"/>
      <c r="R332" s="8"/>
      <c r="S332" s="8"/>
      <c r="T332" s="8"/>
      <c r="U332" s="8"/>
    </row>
    <row r="333" spans="1:21" ht="12.75">
      <c r="A333" s="8"/>
      <c r="B333" s="8"/>
      <c r="C333" s="8"/>
      <c r="D333" s="8"/>
      <c r="E333" s="8"/>
      <c r="F333" s="8"/>
      <c r="G333" s="8"/>
      <c r="H333" s="8"/>
      <c r="I333" s="8"/>
      <c r="J333" s="8"/>
      <c r="K333" s="8"/>
      <c r="L333" s="8"/>
      <c r="M333" s="8"/>
      <c r="N333" s="8"/>
      <c r="O333" s="8"/>
      <c r="P333" s="8"/>
      <c r="Q333" s="8"/>
      <c r="R333" s="8"/>
      <c r="S333" s="8"/>
      <c r="T333" s="8"/>
      <c r="U333" s="8"/>
    </row>
    <row r="334" spans="1:21" ht="12.75">
      <c r="A334" s="8"/>
      <c r="B334" s="8"/>
      <c r="C334" s="8"/>
      <c r="D334" s="8"/>
      <c r="E334" s="8"/>
      <c r="F334" s="8"/>
      <c r="G334" s="8"/>
      <c r="H334" s="8"/>
      <c r="I334" s="8"/>
      <c r="J334" s="8"/>
      <c r="K334" s="8"/>
      <c r="L334" s="8"/>
      <c r="M334" s="8"/>
      <c r="N334" s="8"/>
      <c r="O334" s="8"/>
      <c r="P334" s="8"/>
      <c r="Q334" s="8"/>
      <c r="R334" s="8"/>
      <c r="S334" s="8"/>
      <c r="T334" s="8"/>
      <c r="U334" s="8"/>
    </row>
    <row r="335" spans="1:21" ht="12.75">
      <c r="A335" s="8"/>
      <c r="B335" s="8"/>
      <c r="C335" s="8"/>
      <c r="D335" s="8"/>
      <c r="E335" s="8"/>
      <c r="F335" s="8"/>
      <c r="G335" s="8"/>
      <c r="H335" s="8"/>
      <c r="I335" s="8"/>
      <c r="J335" s="8"/>
      <c r="K335" s="8"/>
      <c r="L335" s="8"/>
      <c r="M335" s="8"/>
      <c r="N335" s="8"/>
      <c r="O335" s="8"/>
      <c r="P335" s="8"/>
      <c r="Q335" s="8"/>
      <c r="R335" s="8"/>
      <c r="S335" s="8"/>
      <c r="T335" s="8"/>
      <c r="U335" s="8"/>
    </row>
    <row r="336" spans="1:21" ht="12.75">
      <c r="A336" s="8"/>
      <c r="B336" s="8"/>
      <c r="C336" s="8"/>
      <c r="D336" s="8"/>
      <c r="E336" s="8"/>
      <c r="F336" s="8"/>
      <c r="G336" s="8"/>
      <c r="H336" s="8"/>
      <c r="I336" s="8"/>
      <c r="J336" s="8"/>
      <c r="K336" s="8"/>
      <c r="L336" s="8"/>
      <c r="M336" s="8"/>
      <c r="N336" s="8"/>
      <c r="O336" s="8"/>
      <c r="P336" s="8"/>
      <c r="Q336" s="8"/>
      <c r="R336" s="8"/>
      <c r="S336" s="8"/>
      <c r="T336" s="8"/>
      <c r="U336" s="8"/>
    </row>
    <row r="337" spans="1:21" ht="12.75">
      <c r="A337" s="8"/>
      <c r="B337" s="8"/>
      <c r="C337" s="8"/>
      <c r="D337" s="8"/>
      <c r="E337" s="8"/>
      <c r="F337" s="8"/>
      <c r="G337" s="8"/>
      <c r="H337" s="8"/>
      <c r="I337" s="8"/>
      <c r="J337" s="8"/>
      <c r="K337" s="8"/>
      <c r="L337" s="8"/>
      <c r="M337" s="8"/>
      <c r="N337" s="8"/>
      <c r="O337" s="8"/>
      <c r="P337" s="8"/>
      <c r="Q337" s="8"/>
      <c r="R337" s="8"/>
      <c r="S337" s="8"/>
      <c r="T337" s="8"/>
      <c r="U337" s="8"/>
    </row>
    <row r="338" spans="1:21" ht="12.75">
      <c r="A338" s="8"/>
      <c r="B338" s="8"/>
      <c r="C338" s="8"/>
      <c r="D338" s="8"/>
      <c r="E338" s="8"/>
      <c r="F338" s="8"/>
      <c r="G338" s="8"/>
      <c r="H338" s="8"/>
      <c r="I338" s="8"/>
      <c r="J338" s="8"/>
      <c r="K338" s="8"/>
      <c r="L338" s="8"/>
      <c r="M338" s="8"/>
      <c r="N338" s="8"/>
      <c r="O338" s="8"/>
      <c r="P338" s="8"/>
      <c r="Q338" s="8"/>
      <c r="R338" s="8"/>
      <c r="S338" s="8"/>
      <c r="T338" s="8"/>
      <c r="U338" s="8"/>
    </row>
    <row r="339" spans="1:21" ht="12.75">
      <c r="A339" s="8"/>
      <c r="B339" s="8"/>
      <c r="C339" s="8"/>
      <c r="D339" s="8"/>
      <c r="E339" s="8"/>
      <c r="F339" s="8"/>
      <c r="G339" s="8"/>
      <c r="H339" s="8"/>
      <c r="I339" s="8"/>
      <c r="J339" s="8"/>
      <c r="K339" s="8"/>
      <c r="L339" s="8"/>
      <c r="M339" s="8"/>
      <c r="N339" s="8"/>
      <c r="O339" s="8"/>
      <c r="P339" s="8"/>
      <c r="Q339" s="8"/>
      <c r="R339" s="8"/>
      <c r="S339" s="8"/>
      <c r="T339" s="8"/>
      <c r="U339" s="8"/>
    </row>
    <row r="340" spans="1:21" ht="12.75">
      <c r="A340" s="8"/>
      <c r="B340" s="8"/>
      <c r="C340" s="8"/>
      <c r="D340" s="8"/>
      <c r="E340" s="8"/>
      <c r="F340" s="8"/>
      <c r="G340" s="8"/>
      <c r="H340" s="8"/>
      <c r="I340" s="8"/>
      <c r="J340" s="8"/>
      <c r="K340" s="8"/>
      <c r="L340" s="8"/>
      <c r="M340" s="8"/>
      <c r="N340" s="8"/>
      <c r="O340" s="8"/>
      <c r="P340" s="8"/>
      <c r="Q340" s="8"/>
      <c r="R340" s="8"/>
      <c r="S340" s="8"/>
      <c r="T340" s="8"/>
      <c r="U340" s="8"/>
    </row>
    <row r="341" spans="1:21" ht="12.75">
      <c r="A341" s="8"/>
      <c r="B341" s="8"/>
      <c r="C341" s="8"/>
      <c r="D341" s="8"/>
      <c r="E341" s="8"/>
      <c r="F341" s="8"/>
      <c r="G341" s="8"/>
      <c r="H341" s="8"/>
      <c r="I341" s="8"/>
      <c r="J341" s="8"/>
      <c r="K341" s="8"/>
      <c r="L341" s="8"/>
      <c r="M341" s="8"/>
      <c r="N341" s="8"/>
      <c r="O341" s="8"/>
      <c r="P341" s="8"/>
      <c r="Q341" s="8"/>
      <c r="R341" s="8"/>
      <c r="S341" s="8"/>
      <c r="T341" s="8"/>
      <c r="U341" s="8"/>
    </row>
    <row r="342" spans="1:21" ht="12.75">
      <c r="A342" s="8"/>
      <c r="B342" s="8"/>
      <c r="C342" s="8"/>
      <c r="D342" s="8"/>
      <c r="E342" s="8"/>
      <c r="F342" s="8"/>
      <c r="G342" s="8"/>
      <c r="H342" s="8"/>
      <c r="I342" s="8"/>
      <c r="J342" s="8"/>
      <c r="K342" s="8"/>
      <c r="L342" s="8"/>
      <c r="M342" s="8"/>
      <c r="N342" s="8"/>
      <c r="O342" s="8"/>
      <c r="P342" s="8"/>
      <c r="Q342" s="8"/>
      <c r="R342" s="8"/>
      <c r="S342" s="8"/>
      <c r="T342" s="8"/>
      <c r="U342" s="8"/>
    </row>
    <row r="343" spans="1:21" ht="12.75">
      <c r="A343" s="8"/>
      <c r="B343" s="8"/>
      <c r="C343" s="8"/>
      <c r="D343" s="8"/>
      <c r="E343" s="8"/>
      <c r="F343" s="8"/>
      <c r="G343" s="8"/>
      <c r="H343" s="8"/>
      <c r="I343" s="8"/>
      <c r="J343" s="8"/>
      <c r="K343" s="8"/>
      <c r="L343" s="8"/>
      <c r="M343" s="8"/>
      <c r="N343" s="8"/>
      <c r="O343" s="8"/>
      <c r="P343" s="8"/>
      <c r="Q343" s="8"/>
      <c r="R343" s="8"/>
      <c r="S343" s="8"/>
      <c r="T343" s="8"/>
      <c r="U343" s="8"/>
    </row>
    <row r="344" spans="1:21" ht="12.75">
      <c r="A344" s="8"/>
      <c r="B344" s="8"/>
      <c r="C344" s="8"/>
      <c r="D344" s="8"/>
      <c r="E344" s="8"/>
      <c r="F344" s="8"/>
      <c r="G344" s="8"/>
      <c r="H344" s="8"/>
      <c r="I344" s="8"/>
      <c r="J344" s="8"/>
      <c r="K344" s="8"/>
      <c r="L344" s="8"/>
      <c r="M344" s="8"/>
      <c r="N344" s="8"/>
      <c r="O344" s="8"/>
      <c r="P344" s="8"/>
      <c r="Q344" s="8"/>
      <c r="R344" s="8"/>
      <c r="S344" s="8"/>
      <c r="T344" s="8"/>
      <c r="U344" s="8"/>
    </row>
    <row r="345" spans="1:21" ht="12.75">
      <c r="A345" s="8"/>
      <c r="B345" s="8"/>
      <c r="C345" s="8"/>
      <c r="D345" s="8"/>
      <c r="E345" s="8"/>
      <c r="F345" s="8"/>
      <c r="G345" s="8"/>
      <c r="H345" s="8"/>
      <c r="I345" s="8"/>
      <c r="J345" s="8"/>
      <c r="K345" s="8"/>
      <c r="L345" s="8"/>
      <c r="M345" s="8"/>
      <c r="N345" s="8"/>
      <c r="O345" s="8"/>
      <c r="P345" s="8"/>
      <c r="Q345" s="8"/>
      <c r="R345" s="8"/>
      <c r="S345" s="8"/>
      <c r="T345" s="8"/>
      <c r="U345" s="8"/>
    </row>
    <row r="346" spans="1:21" ht="12.75">
      <c r="A346" s="8"/>
      <c r="B346" s="8"/>
      <c r="C346" s="8"/>
      <c r="D346" s="8"/>
      <c r="E346" s="8"/>
      <c r="F346" s="8"/>
      <c r="G346" s="8"/>
      <c r="H346" s="8"/>
      <c r="I346" s="8"/>
      <c r="J346" s="8"/>
      <c r="K346" s="8"/>
      <c r="L346" s="8"/>
      <c r="M346" s="8"/>
      <c r="N346" s="8"/>
      <c r="O346" s="8"/>
      <c r="P346" s="8"/>
      <c r="Q346" s="8"/>
      <c r="R346" s="8"/>
      <c r="S346" s="8"/>
      <c r="T346" s="8"/>
      <c r="U346" s="8"/>
    </row>
    <row r="347" spans="1:21" ht="12.75">
      <c r="A347" s="8"/>
      <c r="B347" s="8"/>
      <c r="C347" s="8"/>
      <c r="D347" s="8"/>
      <c r="E347" s="8"/>
      <c r="F347" s="8"/>
      <c r="G347" s="8"/>
      <c r="H347" s="8"/>
      <c r="I347" s="8"/>
      <c r="J347" s="8"/>
      <c r="K347" s="8"/>
      <c r="L347" s="8"/>
      <c r="M347" s="8"/>
      <c r="N347" s="8"/>
      <c r="O347" s="8"/>
      <c r="P347" s="8"/>
      <c r="Q347" s="8"/>
      <c r="R347" s="8"/>
      <c r="S347" s="8"/>
      <c r="T347" s="8"/>
      <c r="U347" s="8"/>
    </row>
    <row r="348" spans="1:21" ht="12.75">
      <c r="A348" s="8"/>
      <c r="B348" s="8"/>
      <c r="C348" s="8"/>
      <c r="D348" s="8"/>
      <c r="E348" s="8"/>
      <c r="F348" s="8"/>
      <c r="G348" s="8"/>
      <c r="H348" s="8"/>
      <c r="I348" s="8"/>
      <c r="J348" s="8"/>
      <c r="K348" s="8"/>
      <c r="L348" s="8"/>
      <c r="M348" s="8"/>
      <c r="N348" s="8"/>
      <c r="O348" s="8"/>
      <c r="P348" s="8"/>
      <c r="Q348" s="8"/>
      <c r="R348" s="8"/>
      <c r="S348" s="8"/>
      <c r="T348" s="8"/>
      <c r="U348" s="8"/>
    </row>
    <row r="349" spans="1:21" ht="12.75">
      <c r="A349" s="8"/>
      <c r="B349" s="8"/>
      <c r="C349" s="8"/>
      <c r="D349" s="8"/>
      <c r="E349" s="8"/>
      <c r="F349" s="8"/>
      <c r="G349" s="8"/>
      <c r="H349" s="8"/>
      <c r="I349" s="8"/>
      <c r="J349" s="8"/>
      <c r="K349" s="8"/>
      <c r="L349" s="8"/>
      <c r="M349" s="8"/>
      <c r="N349" s="8"/>
      <c r="O349" s="8"/>
      <c r="P349" s="8"/>
      <c r="Q349" s="8"/>
      <c r="R349" s="8"/>
      <c r="S349" s="8"/>
      <c r="T349" s="8"/>
      <c r="U349" s="8"/>
    </row>
    <row r="350" spans="1:21" ht="12.75">
      <c r="A350" s="8"/>
      <c r="B350" s="8"/>
      <c r="C350" s="8"/>
      <c r="D350" s="8"/>
      <c r="E350" s="8"/>
      <c r="F350" s="8"/>
      <c r="G350" s="8"/>
      <c r="H350" s="8"/>
      <c r="I350" s="8"/>
      <c r="J350" s="8"/>
      <c r="K350" s="8"/>
      <c r="L350" s="8"/>
      <c r="M350" s="8"/>
      <c r="N350" s="8"/>
      <c r="O350" s="8"/>
      <c r="P350" s="8"/>
      <c r="Q350" s="8"/>
      <c r="R350" s="8"/>
      <c r="S350" s="8"/>
      <c r="T350" s="8"/>
      <c r="U350" s="8"/>
    </row>
    <row r="351" spans="1:21" ht="12.75">
      <c r="A351" s="8"/>
      <c r="B351" s="8"/>
      <c r="C351" s="8"/>
      <c r="D351" s="8"/>
      <c r="E351" s="8"/>
      <c r="F351" s="8"/>
      <c r="G351" s="8"/>
      <c r="H351" s="8"/>
      <c r="I351" s="8"/>
      <c r="J351" s="8"/>
      <c r="K351" s="8"/>
      <c r="L351" s="8"/>
      <c r="M351" s="8"/>
      <c r="N351" s="8"/>
      <c r="O351" s="8"/>
      <c r="P351" s="8"/>
      <c r="Q351" s="8"/>
      <c r="R351" s="8"/>
      <c r="S351" s="8"/>
      <c r="T351" s="8"/>
      <c r="U351" s="8"/>
    </row>
    <row r="352" spans="1:21" ht="12.75">
      <c r="A352" s="8"/>
      <c r="B352" s="8"/>
      <c r="C352" s="8"/>
      <c r="D352" s="8"/>
      <c r="E352" s="8"/>
      <c r="F352" s="8"/>
      <c r="G352" s="8"/>
      <c r="H352" s="8"/>
      <c r="I352" s="8"/>
      <c r="J352" s="8"/>
      <c r="K352" s="8"/>
      <c r="L352" s="8"/>
      <c r="M352" s="8"/>
      <c r="N352" s="8"/>
      <c r="O352" s="8"/>
      <c r="P352" s="8"/>
      <c r="Q352" s="8"/>
      <c r="R352" s="8"/>
      <c r="S352" s="8"/>
      <c r="T352" s="8"/>
      <c r="U352" s="8"/>
    </row>
    <row r="353" spans="1:21" ht="12.75">
      <c r="A353" s="8"/>
      <c r="B353" s="8"/>
      <c r="C353" s="8"/>
      <c r="D353" s="8"/>
      <c r="E353" s="8"/>
      <c r="F353" s="8"/>
      <c r="G353" s="8"/>
      <c r="H353" s="8"/>
      <c r="I353" s="8"/>
      <c r="J353" s="8"/>
      <c r="K353" s="8"/>
      <c r="L353" s="8"/>
      <c r="M353" s="8"/>
      <c r="N353" s="8"/>
      <c r="O353" s="8"/>
      <c r="P353" s="8"/>
      <c r="Q353" s="8"/>
      <c r="R353" s="8"/>
      <c r="S353" s="8"/>
      <c r="T353" s="8"/>
      <c r="U353" s="8"/>
    </row>
    <row r="354" spans="1:21" ht="12.75">
      <c r="A354" s="8"/>
      <c r="B354" s="8"/>
      <c r="C354" s="8"/>
      <c r="D354" s="8"/>
      <c r="E354" s="8"/>
      <c r="F354" s="8"/>
      <c r="G354" s="8"/>
      <c r="H354" s="8"/>
      <c r="I354" s="8"/>
      <c r="J354" s="8"/>
      <c r="K354" s="8"/>
      <c r="L354" s="8"/>
      <c r="M354" s="8"/>
      <c r="N354" s="8"/>
      <c r="O354" s="8"/>
      <c r="P354" s="8"/>
      <c r="Q354" s="8"/>
      <c r="R354" s="8"/>
      <c r="S354" s="8"/>
      <c r="T354" s="8"/>
      <c r="U354" s="8"/>
    </row>
    <row r="355" spans="1:21" ht="12.75">
      <c r="A355" s="8"/>
      <c r="B355" s="8"/>
      <c r="C355" s="8"/>
      <c r="D355" s="8"/>
      <c r="E355" s="8"/>
      <c r="F355" s="8"/>
      <c r="G355" s="8"/>
      <c r="H355" s="8"/>
      <c r="I355" s="8"/>
      <c r="J355" s="8"/>
      <c r="K355" s="8"/>
      <c r="L355" s="8"/>
      <c r="M355" s="8"/>
      <c r="N355" s="8"/>
      <c r="O355" s="8"/>
      <c r="P355" s="8"/>
      <c r="Q355" s="8"/>
      <c r="R355" s="8"/>
      <c r="S355" s="8"/>
      <c r="T355" s="8"/>
      <c r="U355" s="8"/>
    </row>
    <row r="356" spans="1:21" ht="12.75">
      <c r="A356" s="8"/>
      <c r="B356" s="8"/>
      <c r="C356" s="8"/>
      <c r="D356" s="8"/>
      <c r="E356" s="8"/>
      <c r="F356" s="8"/>
      <c r="G356" s="8"/>
      <c r="H356" s="8"/>
      <c r="I356" s="8"/>
      <c r="J356" s="8"/>
      <c r="K356" s="8"/>
      <c r="L356" s="8"/>
      <c r="M356" s="8"/>
      <c r="N356" s="8"/>
      <c r="O356" s="8"/>
      <c r="P356" s="8"/>
      <c r="Q356" s="8"/>
      <c r="R356" s="8"/>
      <c r="S356" s="8"/>
      <c r="T356" s="8"/>
      <c r="U356" s="8"/>
    </row>
    <row r="357" spans="1:21" ht="12.75">
      <c r="A357" s="8"/>
      <c r="B357" s="8"/>
      <c r="C357" s="8"/>
      <c r="D357" s="8"/>
      <c r="E357" s="8"/>
      <c r="F357" s="8"/>
      <c r="G357" s="8"/>
      <c r="H357" s="8"/>
      <c r="I357" s="8"/>
      <c r="J357" s="8"/>
      <c r="K357" s="8"/>
      <c r="L357" s="8"/>
      <c r="M357" s="8"/>
      <c r="N357" s="8"/>
      <c r="O357" s="8"/>
      <c r="P357" s="8"/>
      <c r="Q357" s="8"/>
      <c r="R357" s="8"/>
      <c r="S357" s="8"/>
      <c r="T357" s="8"/>
      <c r="U357" s="8"/>
    </row>
    <row r="358" spans="1:21" ht="12.75">
      <c r="A358" s="8"/>
      <c r="B358" s="8"/>
      <c r="C358" s="8"/>
      <c r="D358" s="8"/>
      <c r="E358" s="8"/>
      <c r="F358" s="8"/>
      <c r="G358" s="8"/>
      <c r="H358" s="8"/>
      <c r="I358" s="8"/>
      <c r="J358" s="8"/>
      <c r="K358" s="8"/>
      <c r="L358" s="8"/>
      <c r="M358" s="8"/>
      <c r="N358" s="8"/>
      <c r="O358" s="8"/>
      <c r="P358" s="8"/>
      <c r="Q358" s="8"/>
      <c r="R358" s="8"/>
      <c r="S358" s="8"/>
      <c r="T358" s="8"/>
      <c r="U358" s="8"/>
    </row>
    <row r="359" spans="1:21" ht="12.75">
      <c r="A359" s="8"/>
      <c r="B359" s="8"/>
      <c r="C359" s="8"/>
      <c r="D359" s="8"/>
      <c r="E359" s="8"/>
      <c r="F359" s="8"/>
      <c r="G359" s="8"/>
      <c r="H359" s="8"/>
      <c r="I359" s="8"/>
      <c r="J359" s="8"/>
      <c r="K359" s="8"/>
      <c r="L359" s="8"/>
      <c r="M359" s="8"/>
      <c r="N359" s="8"/>
      <c r="O359" s="8"/>
      <c r="P359" s="8"/>
      <c r="Q359" s="8"/>
      <c r="R359" s="8"/>
      <c r="S359" s="8"/>
      <c r="T359" s="8"/>
      <c r="U359" s="8"/>
    </row>
    <row r="360" spans="1:21" ht="12.75">
      <c r="A360" s="8"/>
      <c r="B360" s="8"/>
      <c r="C360" s="8"/>
      <c r="D360" s="8"/>
      <c r="E360" s="8"/>
      <c r="F360" s="8"/>
      <c r="G360" s="8"/>
      <c r="H360" s="8"/>
      <c r="I360" s="8"/>
      <c r="J360" s="8"/>
      <c r="K360" s="8"/>
      <c r="L360" s="8"/>
      <c r="M360" s="8"/>
      <c r="N360" s="8"/>
      <c r="O360" s="8"/>
      <c r="P360" s="8"/>
      <c r="Q360" s="8"/>
      <c r="R360" s="8"/>
      <c r="S360" s="8"/>
      <c r="T360" s="8"/>
      <c r="U360" s="8"/>
    </row>
    <row r="361" spans="1:21" ht="12.75">
      <c r="A361" s="8"/>
      <c r="B361" s="8"/>
      <c r="C361" s="8"/>
      <c r="D361" s="8"/>
      <c r="E361" s="8"/>
      <c r="F361" s="8"/>
      <c r="G361" s="8"/>
      <c r="H361" s="8"/>
      <c r="I361" s="8"/>
      <c r="J361" s="8"/>
      <c r="K361" s="8"/>
      <c r="L361" s="8"/>
      <c r="M361" s="8"/>
      <c r="N361" s="8"/>
      <c r="O361" s="8"/>
      <c r="P361" s="8"/>
      <c r="Q361" s="8"/>
      <c r="R361" s="8"/>
      <c r="S361" s="8"/>
      <c r="T361" s="8"/>
      <c r="U361" s="8"/>
    </row>
    <row r="362" spans="1:21" ht="12.75">
      <c r="A362" s="8"/>
      <c r="B362" s="8"/>
      <c r="C362" s="8"/>
      <c r="D362" s="8"/>
      <c r="E362" s="8"/>
      <c r="F362" s="8"/>
      <c r="G362" s="8"/>
      <c r="H362" s="8"/>
      <c r="I362" s="8"/>
      <c r="J362" s="8"/>
      <c r="K362" s="8"/>
      <c r="L362" s="8"/>
      <c r="M362" s="8"/>
      <c r="N362" s="8"/>
      <c r="O362" s="8"/>
      <c r="P362" s="8"/>
      <c r="Q362" s="8"/>
      <c r="R362" s="8"/>
      <c r="S362" s="8"/>
      <c r="T362" s="8"/>
      <c r="U362" s="8"/>
    </row>
    <row r="363" spans="1:21" ht="12.75">
      <c r="A363" s="8"/>
      <c r="B363" s="8"/>
      <c r="C363" s="8"/>
      <c r="D363" s="8"/>
      <c r="E363" s="8"/>
      <c r="F363" s="8"/>
      <c r="G363" s="8"/>
      <c r="H363" s="8"/>
      <c r="I363" s="8"/>
      <c r="J363" s="8"/>
      <c r="K363" s="8"/>
      <c r="L363" s="8"/>
      <c r="M363" s="8"/>
      <c r="N363" s="8"/>
      <c r="O363" s="8"/>
      <c r="P363" s="8"/>
      <c r="Q363" s="8"/>
      <c r="R363" s="8"/>
      <c r="S363" s="8"/>
      <c r="T363" s="8"/>
      <c r="U363" s="8"/>
    </row>
    <row r="364" spans="1:21" ht="12.75">
      <c r="A364" s="8"/>
      <c r="B364" s="8"/>
      <c r="C364" s="8"/>
      <c r="D364" s="8"/>
      <c r="E364" s="8"/>
      <c r="F364" s="8"/>
      <c r="G364" s="8"/>
      <c r="H364" s="8"/>
      <c r="I364" s="8"/>
      <c r="J364" s="8"/>
      <c r="K364" s="8"/>
      <c r="L364" s="8"/>
      <c r="M364" s="8"/>
      <c r="N364" s="8"/>
      <c r="O364" s="8"/>
      <c r="P364" s="8"/>
      <c r="Q364" s="8"/>
      <c r="R364" s="8"/>
      <c r="S364" s="8"/>
      <c r="T364" s="8"/>
      <c r="U364" s="8"/>
    </row>
    <row r="365" spans="1:21" ht="12.75">
      <c r="A365" s="8"/>
      <c r="B365" s="8"/>
      <c r="C365" s="8"/>
      <c r="D365" s="8"/>
      <c r="E365" s="8"/>
      <c r="F365" s="8"/>
      <c r="G365" s="8"/>
      <c r="H365" s="8"/>
      <c r="I365" s="8"/>
      <c r="J365" s="8"/>
      <c r="K365" s="8"/>
      <c r="L365" s="8"/>
      <c r="M365" s="8"/>
      <c r="N365" s="8"/>
      <c r="O365" s="8"/>
      <c r="P365" s="8"/>
      <c r="Q365" s="8"/>
      <c r="R365" s="8"/>
      <c r="S365" s="8"/>
      <c r="T365" s="8"/>
      <c r="U365" s="8"/>
    </row>
    <row r="366" spans="1:21" ht="12.75">
      <c r="A366" s="8"/>
      <c r="B366" s="8"/>
      <c r="C366" s="8"/>
      <c r="D366" s="8"/>
      <c r="E366" s="8"/>
      <c r="F366" s="8"/>
      <c r="G366" s="8"/>
      <c r="H366" s="8"/>
      <c r="I366" s="8"/>
      <c r="J366" s="8"/>
      <c r="K366" s="8"/>
      <c r="L366" s="8"/>
      <c r="M366" s="8"/>
      <c r="N366" s="8"/>
      <c r="O366" s="8"/>
      <c r="P366" s="8"/>
      <c r="Q366" s="8"/>
      <c r="R366" s="8"/>
      <c r="S366" s="8"/>
      <c r="T366" s="8"/>
      <c r="U366" s="8"/>
    </row>
    <row r="367" spans="1:21" ht="12.75">
      <c r="A367" s="8"/>
      <c r="B367" s="8"/>
      <c r="C367" s="8"/>
      <c r="D367" s="8"/>
      <c r="E367" s="8"/>
      <c r="F367" s="8"/>
      <c r="G367" s="8"/>
      <c r="H367" s="8"/>
      <c r="I367" s="8"/>
      <c r="J367" s="8"/>
      <c r="K367" s="8"/>
      <c r="L367" s="8"/>
      <c r="M367" s="8"/>
      <c r="N367" s="8"/>
      <c r="O367" s="8"/>
      <c r="P367" s="8"/>
      <c r="Q367" s="8"/>
      <c r="R367" s="8"/>
      <c r="S367" s="8"/>
      <c r="T367" s="8"/>
      <c r="U367" s="8"/>
    </row>
    <row r="368" spans="1:21" ht="12.75">
      <c r="A368" s="8"/>
      <c r="B368" s="8"/>
      <c r="C368" s="8"/>
      <c r="D368" s="8"/>
      <c r="E368" s="8"/>
      <c r="F368" s="8"/>
      <c r="G368" s="8"/>
      <c r="H368" s="8"/>
      <c r="I368" s="8"/>
      <c r="J368" s="8"/>
      <c r="K368" s="8"/>
      <c r="L368" s="8"/>
      <c r="M368" s="8"/>
      <c r="N368" s="8"/>
      <c r="O368" s="8"/>
      <c r="P368" s="8"/>
      <c r="Q368" s="8"/>
      <c r="R368" s="8"/>
      <c r="S368" s="8"/>
      <c r="T368" s="8"/>
      <c r="U368" s="8"/>
    </row>
    <row r="369" spans="1:21" ht="12.75">
      <c r="A369" s="8"/>
      <c r="B369" s="8"/>
      <c r="C369" s="8"/>
      <c r="D369" s="8"/>
      <c r="E369" s="8"/>
      <c r="F369" s="8"/>
      <c r="G369" s="8"/>
      <c r="H369" s="8"/>
      <c r="I369" s="8"/>
      <c r="J369" s="8"/>
      <c r="K369" s="8"/>
      <c r="L369" s="8"/>
      <c r="M369" s="8"/>
      <c r="N369" s="8"/>
      <c r="O369" s="8"/>
      <c r="P369" s="8"/>
      <c r="Q369" s="8"/>
      <c r="R369" s="8"/>
      <c r="S369" s="8"/>
      <c r="T369" s="8"/>
      <c r="U369" s="8"/>
    </row>
    <row r="370" spans="1:21" ht="12.75">
      <c r="A370" s="8"/>
      <c r="B370" s="8"/>
      <c r="C370" s="8"/>
      <c r="D370" s="8"/>
      <c r="E370" s="8"/>
      <c r="F370" s="8"/>
      <c r="G370" s="8"/>
      <c r="H370" s="8"/>
      <c r="I370" s="8"/>
      <c r="J370" s="8"/>
      <c r="K370" s="8"/>
      <c r="L370" s="8"/>
      <c r="M370" s="8"/>
      <c r="N370" s="8"/>
      <c r="O370" s="8"/>
      <c r="P370" s="8"/>
      <c r="Q370" s="8"/>
      <c r="R370" s="8"/>
      <c r="S370" s="8"/>
      <c r="T370" s="8"/>
      <c r="U370" s="8"/>
    </row>
    <row r="371" spans="1:21" ht="12.75">
      <c r="A371" s="8"/>
      <c r="B371" s="8"/>
      <c r="C371" s="8"/>
      <c r="D371" s="8"/>
      <c r="E371" s="8"/>
      <c r="F371" s="8"/>
      <c r="G371" s="8"/>
      <c r="H371" s="8"/>
      <c r="I371" s="8"/>
      <c r="J371" s="8"/>
      <c r="K371" s="8"/>
      <c r="L371" s="8"/>
      <c r="M371" s="8"/>
      <c r="N371" s="8"/>
      <c r="O371" s="8"/>
      <c r="P371" s="8"/>
      <c r="Q371" s="8"/>
      <c r="R371" s="8"/>
      <c r="S371" s="8"/>
      <c r="T371" s="8"/>
      <c r="U371" s="8"/>
    </row>
    <row r="372" spans="1:21" ht="12.75">
      <c r="A372" s="8"/>
      <c r="B372" s="8"/>
      <c r="C372" s="8"/>
      <c r="D372" s="8"/>
      <c r="E372" s="8"/>
      <c r="F372" s="8"/>
      <c r="G372" s="8"/>
      <c r="H372" s="8"/>
      <c r="I372" s="8"/>
      <c r="J372" s="8"/>
      <c r="K372" s="8"/>
      <c r="L372" s="8"/>
      <c r="M372" s="8"/>
      <c r="N372" s="8"/>
      <c r="O372" s="8"/>
      <c r="P372" s="8"/>
      <c r="Q372" s="8"/>
      <c r="R372" s="8"/>
      <c r="S372" s="8"/>
      <c r="T372" s="8"/>
      <c r="U372" s="8"/>
    </row>
    <row r="373" spans="1:21" ht="12.75">
      <c r="A373" s="8"/>
      <c r="B373" s="8"/>
      <c r="C373" s="8"/>
      <c r="D373" s="8"/>
      <c r="E373" s="8"/>
      <c r="F373" s="8"/>
      <c r="G373" s="8"/>
      <c r="H373" s="8"/>
      <c r="I373" s="8"/>
      <c r="J373" s="8"/>
      <c r="K373" s="8"/>
      <c r="L373" s="8"/>
      <c r="M373" s="8"/>
      <c r="N373" s="8"/>
      <c r="O373" s="8"/>
      <c r="P373" s="8"/>
      <c r="Q373" s="8"/>
      <c r="R373" s="8"/>
      <c r="S373" s="8"/>
      <c r="T373" s="8"/>
      <c r="U373" s="8"/>
    </row>
    <row r="374" spans="1:21" ht="12.75">
      <c r="A374" s="8"/>
      <c r="B374" s="8"/>
      <c r="C374" s="8"/>
      <c r="D374" s="8"/>
      <c r="E374" s="8"/>
      <c r="F374" s="8"/>
      <c r="G374" s="8"/>
      <c r="H374" s="8"/>
      <c r="I374" s="8"/>
      <c r="J374" s="8"/>
      <c r="K374" s="8"/>
      <c r="L374" s="8"/>
      <c r="M374" s="8"/>
      <c r="N374" s="8"/>
      <c r="O374" s="8"/>
      <c r="P374" s="8"/>
      <c r="Q374" s="8"/>
      <c r="R374" s="8"/>
      <c r="S374" s="8"/>
      <c r="T374" s="8"/>
      <c r="U374" s="8"/>
    </row>
    <row r="375" spans="1:21" ht="12.75">
      <c r="A375" s="8"/>
      <c r="B375" s="8"/>
      <c r="C375" s="8"/>
      <c r="D375" s="8"/>
      <c r="E375" s="8"/>
      <c r="F375" s="8"/>
      <c r="G375" s="8"/>
      <c r="H375" s="8"/>
      <c r="I375" s="8"/>
      <c r="J375" s="8"/>
      <c r="K375" s="8"/>
      <c r="L375" s="8"/>
      <c r="M375" s="8"/>
      <c r="N375" s="8"/>
      <c r="O375" s="8"/>
      <c r="P375" s="8"/>
      <c r="Q375" s="8"/>
      <c r="R375" s="8"/>
      <c r="S375" s="8"/>
      <c r="T375" s="8"/>
      <c r="U375" s="8"/>
    </row>
    <row r="376" spans="1:21" ht="12.75">
      <c r="A376" s="8"/>
      <c r="B376" s="8"/>
      <c r="C376" s="8"/>
      <c r="D376" s="8"/>
      <c r="E376" s="8"/>
      <c r="F376" s="8"/>
      <c r="G376" s="8"/>
      <c r="H376" s="8"/>
      <c r="I376" s="8"/>
      <c r="J376" s="8"/>
      <c r="K376" s="8"/>
      <c r="L376" s="8"/>
      <c r="M376" s="8"/>
      <c r="N376" s="8"/>
      <c r="O376" s="8"/>
      <c r="P376" s="8"/>
      <c r="Q376" s="8"/>
      <c r="R376" s="8"/>
      <c r="S376" s="8"/>
      <c r="T376" s="8"/>
      <c r="U376" s="8"/>
    </row>
    <row r="377" spans="1:21" ht="12.75">
      <c r="A377" s="8"/>
      <c r="B377" s="8"/>
      <c r="C377" s="8"/>
      <c r="D377" s="8"/>
      <c r="E377" s="8"/>
      <c r="F377" s="8"/>
      <c r="G377" s="8"/>
      <c r="H377" s="8"/>
      <c r="I377" s="8"/>
      <c r="J377" s="8"/>
      <c r="K377" s="8"/>
      <c r="L377" s="8"/>
      <c r="M377" s="8"/>
      <c r="N377" s="8"/>
      <c r="O377" s="8"/>
      <c r="P377" s="8"/>
      <c r="Q377" s="8"/>
      <c r="R377" s="8"/>
      <c r="S377" s="8"/>
      <c r="T377" s="8"/>
      <c r="U377" s="8"/>
    </row>
    <row r="378" spans="1:21" ht="12.75">
      <c r="A378" s="8"/>
      <c r="B378" s="8"/>
      <c r="C378" s="8"/>
      <c r="D378" s="8"/>
      <c r="E378" s="8"/>
      <c r="F378" s="8"/>
      <c r="G378" s="8"/>
      <c r="H378" s="8"/>
      <c r="I378" s="8"/>
      <c r="J378" s="8"/>
      <c r="K378" s="8"/>
      <c r="L378" s="8"/>
      <c r="M378" s="8"/>
      <c r="N378" s="8"/>
      <c r="O378" s="8"/>
      <c r="P378" s="8"/>
      <c r="Q378" s="8"/>
      <c r="R378" s="8"/>
      <c r="S378" s="8"/>
      <c r="T378" s="8"/>
      <c r="U378" s="8"/>
    </row>
    <row r="379" spans="1:21" ht="12.75">
      <c r="A379" s="8"/>
      <c r="B379" s="8"/>
      <c r="C379" s="8"/>
      <c r="D379" s="8"/>
      <c r="E379" s="8"/>
      <c r="F379" s="8"/>
      <c r="G379" s="8"/>
      <c r="H379" s="8"/>
      <c r="I379" s="8"/>
      <c r="J379" s="8"/>
      <c r="K379" s="8"/>
      <c r="L379" s="8"/>
      <c r="M379" s="8"/>
      <c r="N379" s="8"/>
      <c r="O379" s="8"/>
      <c r="P379" s="8"/>
      <c r="Q379" s="8"/>
      <c r="R379" s="8"/>
      <c r="S379" s="8"/>
      <c r="T379" s="8"/>
      <c r="U379" s="8"/>
    </row>
    <row r="380" spans="1:21" ht="12.75">
      <c r="A380" s="8"/>
      <c r="B380" s="8"/>
      <c r="C380" s="8"/>
      <c r="D380" s="8"/>
      <c r="E380" s="8"/>
      <c r="F380" s="8"/>
      <c r="G380" s="8"/>
      <c r="H380" s="8"/>
      <c r="I380" s="8"/>
      <c r="J380" s="8"/>
      <c r="K380" s="8"/>
      <c r="L380" s="8"/>
      <c r="M380" s="8"/>
      <c r="N380" s="8"/>
      <c r="O380" s="8"/>
      <c r="P380" s="8"/>
      <c r="Q380" s="8"/>
      <c r="R380" s="8"/>
      <c r="S380" s="8"/>
      <c r="T380" s="8"/>
      <c r="U380" s="8"/>
    </row>
    <row r="381" spans="1:21" ht="12.75">
      <c r="A381" s="8"/>
      <c r="B381" s="8"/>
      <c r="C381" s="8"/>
      <c r="D381" s="8"/>
      <c r="E381" s="8"/>
      <c r="F381" s="8"/>
      <c r="G381" s="8"/>
      <c r="H381" s="8"/>
      <c r="I381" s="8"/>
      <c r="J381" s="8"/>
      <c r="K381" s="8"/>
      <c r="L381" s="8"/>
      <c r="M381" s="8"/>
      <c r="N381" s="8"/>
      <c r="O381" s="8"/>
      <c r="P381" s="8"/>
      <c r="Q381" s="8"/>
      <c r="R381" s="8"/>
      <c r="S381" s="8"/>
      <c r="T381" s="8"/>
      <c r="U381" s="8"/>
    </row>
    <row r="382" spans="1:21" ht="12.75">
      <c r="A382" s="8"/>
      <c r="B382" s="8"/>
      <c r="C382" s="8"/>
      <c r="D382" s="8"/>
      <c r="E382" s="8"/>
      <c r="F382" s="8"/>
      <c r="G382" s="8"/>
      <c r="H382" s="8"/>
      <c r="I382" s="8"/>
      <c r="J382" s="8"/>
      <c r="K382" s="8"/>
      <c r="L382" s="8"/>
      <c r="M382" s="8"/>
      <c r="N382" s="8"/>
      <c r="O382" s="8"/>
      <c r="P382" s="8"/>
      <c r="Q382" s="8"/>
      <c r="R382" s="8"/>
      <c r="S382" s="8"/>
      <c r="T382" s="8"/>
      <c r="U382" s="8"/>
    </row>
    <row r="383" spans="1:21" ht="12.75">
      <c r="A383" s="8"/>
      <c r="B383" s="8"/>
      <c r="C383" s="8"/>
      <c r="D383" s="8"/>
      <c r="E383" s="8"/>
      <c r="F383" s="8"/>
      <c r="G383" s="8"/>
      <c r="H383" s="8"/>
      <c r="I383" s="8"/>
      <c r="J383" s="8"/>
      <c r="K383" s="8"/>
      <c r="L383" s="8"/>
      <c r="M383" s="8"/>
      <c r="N383" s="8"/>
      <c r="O383" s="8"/>
      <c r="P383" s="8"/>
      <c r="Q383" s="8"/>
      <c r="R383" s="8"/>
      <c r="S383" s="8"/>
      <c r="T383" s="8"/>
      <c r="U383" s="8"/>
    </row>
    <row r="384" spans="1:21" ht="12.75">
      <c r="A384" s="8"/>
      <c r="B384" s="8"/>
      <c r="C384" s="8"/>
      <c r="D384" s="8"/>
      <c r="E384" s="8"/>
      <c r="F384" s="8"/>
      <c r="G384" s="8"/>
      <c r="H384" s="8"/>
      <c r="I384" s="8"/>
      <c r="J384" s="8"/>
      <c r="K384" s="8"/>
      <c r="L384" s="8"/>
      <c r="M384" s="8"/>
      <c r="N384" s="8"/>
      <c r="O384" s="8"/>
      <c r="P384" s="8"/>
      <c r="Q384" s="8"/>
      <c r="R384" s="8"/>
      <c r="S384" s="8"/>
      <c r="T384" s="8"/>
      <c r="U384" s="8"/>
    </row>
    <row r="385" spans="1:21" ht="12.75">
      <c r="A385" s="8"/>
      <c r="B385" s="8"/>
      <c r="C385" s="8"/>
      <c r="D385" s="8"/>
      <c r="E385" s="8"/>
      <c r="F385" s="8"/>
      <c r="G385" s="8"/>
      <c r="H385" s="8"/>
      <c r="I385" s="8"/>
      <c r="J385" s="8"/>
      <c r="K385" s="8"/>
      <c r="L385" s="8"/>
      <c r="M385" s="8"/>
      <c r="N385" s="8"/>
      <c r="O385" s="8"/>
      <c r="P385" s="8"/>
      <c r="Q385" s="8"/>
      <c r="R385" s="8"/>
      <c r="S385" s="8"/>
      <c r="T385" s="8"/>
      <c r="U385" s="8"/>
    </row>
    <row r="386" spans="1:21" ht="12.75">
      <c r="A386" s="8"/>
      <c r="B386" s="8"/>
      <c r="C386" s="8"/>
      <c r="D386" s="8"/>
      <c r="E386" s="8"/>
      <c r="F386" s="8"/>
      <c r="G386" s="8"/>
      <c r="H386" s="8"/>
      <c r="I386" s="8"/>
      <c r="J386" s="8"/>
      <c r="K386" s="8"/>
      <c r="L386" s="8"/>
      <c r="M386" s="8"/>
      <c r="N386" s="8"/>
      <c r="O386" s="8"/>
      <c r="P386" s="8"/>
      <c r="Q386" s="8"/>
      <c r="R386" s="8"/>
      <c r="S386" s="8"/>
      <c r="T386" s="8"/>
      <c r="U386" s="8"/>
    </row>
    <row r="387" spans="1:21" ht="12.75">
      <c r="A387" s="8"/>
      <c r="B387" s="8"/>
      <c r="C387" s="8"/>
      <c r="D387" s="8"/>
      <c r="E387" s="8"/>
      <c r="F387" s="8"/>
      <c r="G387" s="8"/>
      <c r="H387" s="8"/>
      <c r="I387" s="8"/>
      <c r="J387" s="8"/>
      <c r="K387" s="8"/>
      <c r="L387" s="8"/>
      <c r="M387" s="8"/>
      <c r="N387" s="8"/>
      <c r="O387" s="8"/>
      <c r="P387" s="8"/>
      <c r="Q387" s="8"/>
      <c r="R387" s="8"/>
      <c r="S387" s="8"/>
      <c r="T387" s="8"/>
      <c r="U387" s="8"/>
    </row>
    <row r="388" spans="1:21" ht="12.75">
      <c r="A388" s="8"/>
      <c r="B388" s="8"/>
      <c r="C388" s="8"/>
      <c r="D388" s="8"/>
      <c r="E388" s="8"/>
      <c r="F388" s="8"/>
      <c r="G388" s="8"/>
      <c r="H388" s="8"/>
      <c r="I388" s="8"/>
      <c r="J388" s="8"/>
      <c r="K388" s="8"/>
      <c r="L388" s="8"/>
      <c r="M388" s="8"/>
      <c r="N388" s="8"/>
      <c r="O388" s="8"/>
      <c r="P388" s="8"/>
      <c r="Q388" s="8"/>
      <c r="R388" s="8"/>
      <c r="S388" s="8"/>
      <c r="T388" s="8"/>
      <c r="U388" s="8"/>
    </row>
    <row r="389" spans="1:21" ht="12.75">
      <c r="A389" s="8"/>
      <c r="B389" s="8"/>
      <c r="C389" s="8"/>
      <c r="D389" s="8"/>
      <c r="E389" s="8"/>
      <c r="F389" s="8"/>
      <c r="G389" s="8"/>
      <c r="H389" s="8"/>
      <c r="I389" s="8"/>
      <c r="J389" s="8"/>
      <c r="K389" s="8"/>
      <c r="L389" s="8"/>
      <c r="M389" s="8"/>
      <c r="N389" s="8"/>
      <c r="O389" s="8"/>
      <c r="P389" s="8"/>
      <c r="Q389" s="8"/>
      <c r="R389" s="8"/>
      <c r="S389" s="8"/>
      <c r="T389" s="8"/>
      <c r="U389" s="8"/>
    </row>
    <row r="390" spans="1:21" ht="12.75">
      <c r="A390" s="8"/>
      <c r="B390" s="8"/>
      <c r="C390" s="8"/>
      <c r="D390" s="8"/>
      <c r="E390" s="8"/>
      <c r="F390" s="8"/>
      <c r="G390" s="8"/>
      <c r="H390" s="8"/>
      <c r="I390" s="8"/>
      <c r="J390" s="8"/>
      <c r="K390" s="8"/>
      <c r="L390" s="8"/>
      <c r="M390" s="8"/>
      <c r="N390" s="8"/>
      <c r="O390" s="8"/>
      <c r="P390" s="8"/>
      <c r="Q390" s="8"/>
      <c r="R390" s="8"/>
      <c r="S390" s="8"/>
      <c r="T390" s="8"/>
      <c r="U390" s="8"/>
    </row>
    <row r="391" spans="1:21" ht="12.75">
      <c r="A391" s="8"/>
      <c r="B391" s="8"/>
      <c r="C391" s="8"/>
      <c r="D391" s="8"/>
      <c r="E391" s="8"/>
      <c r="F391" s="8"/>
      <c r="G391" s="8"/>
      <c r="H391" s="8"/>
      <c r="I391" s="8"/>
      <c r="J391" s="8"/>
      <c r="K391" s="8"/>
      <c r="L391" s="8"/>
      <c r="M391" s="8"/>
      <c r="N391" s="8"/>
      <c r="O391" s="8"/>
      <c r="P391" s="8"/>
      <c r="Q391" s="8"/>
      <c r="R391" s="8"/>
      <c r="S391" s="8"/>
      <c r="T391" s="8"/>
      <c r="U391" s="8"/>
    </row>
    <row r="392" spans="1:21" ht="12.75">
      <c r="A392" s="8"/>
      <c r="B392" s="8"/>
      <c r="C392" s="8"/>
      <c r="D392" s="8"/>
      <c r="E392" s="8"/>
      <c r="F392" s="8"/>
      <c r="G392" s="8"/>
      <c r="H392" s="8"/>
      <c r="I392" s="8"/>
      <c r="J392" s="8"/>
      <c r="K392" s="8"/>
      <c r="L392" s="8"/>
      <c r="M392" s="8"/>
      <c r="N392" s="8"/>
      <c r="O392" s="8"/>
      <c r="P392" s="8"/>
      <c r="Q392" s="8"/>
      <c r="R392" s="8"/>
      <c r="S392" s="8"/>
      <c r="T392" s="8"/>
      <c r="U392" s="8"/>
    </row>
    <row r="393" spans="1:21" ht="12.75">
      <c r="A393" s="8"/>
      <c r="B393" s="8"/>
      <c r="C393" s="8"/>
      <c r="D393" s="8"/>
      <c r="E393" s="8"/>
      <c r="F393" s="8"/>
      <c r="G393" s="8"/>
      <c r="H393" s="8"/>
      <c r="I393" s="8"/>
      <c r="J393" s="8"/>
      <c r="K393" s="8"/>
      <c r="L393" s="8"/>
      <c r="M393" s="8"/>
      <c r="N393" s="8"/>
      <c r="O393" s="8"/>
      <c r="P393" s="8"/>
      <c r="Q393" s="8"/>
      <c r="R393" s="8"/>
      <c r="S393" s="8"/>
      <c r="T393" s="8"/>
      <c r="U393" s="8"/>
    </row>
    <row r="394" spans="1:21" ht="12.75">
      <c r="A394" s="8"/>
      <c r="B394" s="8"/>
      <c r="C394" s="8"/>
      <c r="D394" s="8"/>
      <c r="E394" s="8"/>
      <c r="F394" s="8"/>
      <c r="G394" s="8"/>
      <c r="H394" s="8"/>
      <c r="I394" s="8"/>
      <c r="J394" s="8"/>
      <c r="K394" s="8"/>
      <c r="L394" s="8"/>
      <c r="M394" s="8"/>
      <c r="N394" s="8"/>
      <c r="O394" s="8"/>
      <c r="P394" s="8"/>
      <c r="Q394" s="8"/>
      <c r="R394" s="8"/>
      <c r="S394" s="8"/>
      <c r="T394" s="8"/>
      <c r="U394" s="8"/>
    </row>
    <row r="395" spans="1:21" ht="12.75">
      <c r="A395" s="8"/>
      <c r="B395" s="8"/>
      <c r="C395" s="8"/>
      <c r="D395" s="8"/>
      <c r="E395" s="8"/>
      <c r="F395" s="8"/>
      <c r="G395" s="8"/>
      <c r="H395" s="8"/>
      <c r="I395" s="8"/>
      <c r="J395" s="8"/>
      <c r="K395" s="8"/>
      <c r="L395" s="8"/>
      <c r="M395" s="8"/>
      <c r="N395" s="8"/>
      <c r="O395" s="8"/>
      <c r="P395" s="8"/>
      <c r="Q395" s="8"/>
      <c r="R395" s="8"/>
      <c r="S395" s="8"/>
      <c r="T395" s="8"/>
      <c r="U395" s="8"/>
    </row>
    <row r="396" spans="1:21" ht="12.75">
      <c r="A396" s="8"/>
      <c r="B396" s="8"/>
      <c r="C396" s="8"/>
      <c r="D396" s="8"/>
      <c r="E396" s="8"/>
      <c r="F396" s="8"/>
      <c r="G396" s="8"/>
      <c r="H396" s="8"/>
      <c r="I396" s="8"/>
      <c r="J396" s="8"/>
      <c r="K396" s="8"/>
      <c r="L396" s="8"/>
      <c r="M396" s="8"/>
      <c r="N396" s="8"/>
      <c r="O396" s="8"/>
      <c r="P396" s="8"/>
      <c r="Q396" s="8"/>
      <c r="R396" s="8"/>
      <c r="S396" s="8"/>
      <c r="T396" s="8"/>
      <c r="U396" s="8"/>
    </row>
    <row r="397" spans="1:21" ht="12.75">
      <c r="A397" s="8"/>
      <c r="B397" s="8"/>
      <c r="C397" s="8"/>
      <c r="D397" s="8"/>
      <c r="E397" s="8"/>
      <c r="F397" s="8"/>
      <c r="G397" s="8"/>
      <c r="H397" s="8"/>
      <c r="I397" s="8"/>
      <c r="J397" s="8"/>
      <c r="K397" s="8"/>
      <c r="L397" s="8"/>
      <c r="M397" s="8"/>
      <c r="N397" s="8"/>
      <c r="O397" s="8"/>
      <c r="P397" s="8"/>
      <c r="Q397" s="8"/>
      <c r="R397" s="8"/>
      <c r="S397" s="8"/>
      <c r="T397" s="8"/>
      <c r="U397" s="8"/>
    </row>
    <row r="398" spans="1:21" ht="12.75">
      <c r="A398" s="8"/>
      <c r="B398" s="8"/>
      <c r="C398" s="8"/>
      <c r="D398" s="8"/>
      <c r="E398" s="8"/>
      <c r="F398" s="8"/>
      <c r="G398" s="8"/>
      <c r="H398" s="8"/>
      <c r="I398" s="8"/>
      <c r="J398" s="8"/>
      <c r="K398" s="8"/>
      <c r="L398" s="8"/>
      <c r="M398" s="8"/>
      <c r="N398" s="8"/>
      <c r="O398" s="8"/>
      <c r="P398" s="8"/>
      <c r="Q398" s="8"/>
      <c r="R398" s="8"/>
      <c r="S398" s="8"/>
      <c r="T398" s="8"/>
      <c r="U398" s="8"/>
    </row>
    <row r="399" spans="1:21" ht="12.75">
      <c r="A399" s="8"/>
      <c r="B399" s="8"/>
      <c r="C399" s="8"/>
      <c r="D399" s="8"/>
      <c r="E399" s="8"/>
      <c r="F399" s="8"/>
      <c r="G399" s="8"/>
      <c r="H399" s="8"/>
      <c r="I399" s="8"/>
      <c r="J399" s="8"/>
      <c r="K399" s="8"/>
      <c r="L399" s="8"/>
      <c r="M399" s="8"/>
      <c r="N399" s="8"/>
      <c r="O399" s="8"/>
      <c r="P399" s="8"/>
      <c r="Q399" s="8"/>
      <c r="R399" s="8"/>
      <c r="S399" s="8"/>
      <c r="T399" s="8"/>
      <c r="U399" s="8"/>
    </row>
    <row r="400" spans="1:21" ht="12.75">
      <c r="A400" s="8"/>
      <c r="B400" s="8"/>
      <c r="C400" s="8"/>
      <c r="D400" s="8"/>
      <c r="E400" s="8"/>
      <c r="F400" s="8"/>
      <c r="G400" s="8"/>
      <c r="H400" s="8"/>
      <c r="I400" s="8"/>
      <c r="J400" s="8"/>
      <c r="K400" s="8"/>
      <c r="L400" s="8"/>
      <c r="M400" s="8"/>
      <c r="N400" s="8"/>
      <c r="O400" s="8"/>
      <c r="P400" s="8"/>
      <c r="Q400" s="8"/>
      <c r="R400" s="8"/>
      <c r="S400" s="8"/>
      <c r="T400" s="8"/>
      <c r="U400" s="8"/>
    </row>
    <row r="401" spans="1:21" ht="12.75">
      <c r="A401" s="8"/>
      <c r="B401" s="8"/>
      <c r="C401" s="8"/>
      <c r="D401" s="8"/>
      <c r="E401" s="8"/>
      <c r="F401" s="8"/>
      <c r="G401" s="8"/>
      <c r="H401" s="8"/>
      <c r="I401" s="8"/>
      <c r="J401" s="8"/>
      <c r="K401" s="8"/>
      <c r="L401" s="8"/>
      <c r="M401" s="8"/>
      <c r="N401" s="8"/>
      <c r="O401" s="8"/>
      <c r="P401" s="8"/>
      <c r="Q401" s="8"/>
      <c r="R401" s="8"/>
      <c r="S401" s="8"/>
      <c r="T401" s="8"/>
      <c r="U401" s="8"/>
    </row>
    <row r="402" spans="1:21" ht="12.75">
      <c r="A402" s="8"/>
      <c r="B402" s="8"/>
      <c r="C402" s="8"/>
      <c r="D402" s="8"/>
      <c r="E402" s="8"/>
      <c r="F402" s="8"/>
      <c r="G402" s="8"/>
      <c r="H402" s="8"/>
      <c r="I402" s="8"/>
      <c r="J402" s="8"/>
      <c r="K402" s="8"/>
      <c r="L402" s="8"/>
      <c r="M402" s="8"/>
      <c r="N402" s="8"/>
      <c r="O402" s="8"/>
      <c r="P402" s="8"/>
      <c r="Q402" s="8"/>
      <c r="R402" s="8"/>
      <c r="S402" s="8"/>
      <c r="T402" s="8"/>
      <c r="U402" s="8"/>
    </row>
    <row r="403" spans="1:21" ht="12.75">
      <c r="A403" s="8"/>
      <c r="B403" s="8"/>
      <c r="C403" s="8"/>
      <c r="D403" s="8"/>
      <c r="E403" s="8"/>
      <c r="F403" s="8"/>
      <c r="G403" s="8"/>
      <c r="H403" s="8"/>
      <c r="I403" s="8"/>
      <c r="J403" s="8"/>
      <c r="K403" s="8"/>
      <c r="L403" s="8"/>
      <c r="M403" s="8"/>
      <c r="N403" s="8"/>
      <c r="O403" s="8"/>
      <c r="P403" s="8"/>
      <c r="Q403" s="8"/>
      <c r="R403" s="8"/>
      <c r="S403" s="8"/>
      <c r="T403" s="8"/>
      <c r="U403" s="8"/>
    </row>
    <row r="404" spans="1:21" ht="12.75">
      <c r="A404" s="8"/>
      <c r="B404" s="8"/>
      <c r="C404" s="8"/>
      <c r="D404" s="8"/>
      <c r="E404" s="8"/>
      <c r="F404" s="8"/>
      <c r="G404" s="8"/>
      <c r="H404" s="8"/>
      <c r="I404" s="8"/>
      <c r="J404" s="8"/>
      <c r="K404" s="8"/>
      <c r="L404" s="8"/>
      <c r="M404" s="8"/>
      <c r="N404" s="8"/>
      <c r="O404" s="8"/>
      <c r="P404" s="8"/>
      <c r="Q404" s="8"/>
      <c r="R404" s="8"/>
      <c r="S404" s="8"/>
      <c r="T404" s="8"/>
      <c r="U404" s="8"/>
    </row>
    <row r="405" spans="1:21" ht="12.75">
      <c r="A405" s="8"/>
      <c r="B405" s="8"/>
      <c r="C405" s="8"/>
      <c r="D405" s="8"/>
      <c r="E405" s="8"/>
      <c r="F405" s="8"/>
      <c r="G405" s="8"/>
      <c r="H405" s="8"/>
      <c r="I405" s="8"/>
      <c r="J405" s="8"/>
      <c r="K405" s="8"/>
      <c r="L405" s="8"/>
      <c r="M405" s="8"/>
      <c r="N405" s="8"/>
      <c r="O405" s="8"/>
      <c r="P405" s="8"/>
      <c r="Q405" s="8"/>
      <c r="R405" s="8"/>
      <c r="S405" s="8"/>
      <c r="T405" s="8"/>
      <c r="U405" s="8"/>
    </row>
    <row r="406" spans="1:21" ht="12.75">
      <c r="A406" s="8"/>
      <c r="B406" s="8"/>
      <c r="C406" s="8"/>
      <c r="D406" s="8"/>
      <c r="E406" s="8"/>
      <c r="F406" s="8"/>
      <c r="G406" s="8"/>
      <c r="H406" s="8"/>
      <c r="I406" s="8"/>
      <c r="J406" s="8"/>
      <c r="K406" s="8"/>
      <c r="L406" s="8"/>
      <c r="M406" s="8"/>
      <c r="N406" s="8"/>
      <c r="O406" s="8"/>
      <c r="P406" s="8"/>
      <c r="Q406" s="8"/>
      <c r="R406" s="8"/>
      <c r="S406" s="8"/>
      <c r="T406" s="8"/>
      <c r="U406" s="8"/>
    </row>
    <row r="407" spans="1:21" ht="12.75">
      <c r="A407" s="8"/>
      <c r="B407" s="8"/>
      <c r="C407" s="8"/>
      <c r="D407" s="8"/>
      <c r="E407" s="8"/>
      <c r="F407" s="8"/>
      <c r="G407" s="8"/>
      <c r="H407" s="8"/>
      <c r="I407" s="8"/>
      <c r="J407" s="8"/>
      <c r="K407" s="8"/>
      <c r="L407" s="8"/>
      <c r="M407" s="8"/>
      <c r="N407" s="8"/>
      <c r="O407" s="8"/>
      <c r="P407" s="8"/>
      <c r="Q407" s="8"/>
      <c r="R407" s="8"/>
      <c r="S407" s="8"/>
      <c r="T407" s="8"/>
      <c r="U407" s="8"/>
    </row>
    <row r="408" spans="1:21" ht="12.75">
      <c r="A408" s="8"/>
      <c r="B408" s="8"/>
      <c r="C408" s="8"/>
      <c r="D408" s="8"/>
      <c r="E408" s="8"/>
      <c r="F408" s="8"/>
      <c r="G408" s="8"/>
      <c r="H408" s="8"/>
      <c r="I408" s="8"/>
      <c r="J408" s="8"/>
      <c r="K408" s="8"/>
      <c r="L408" s="8"/>
      <c r="M408" s="8"/>
      <c r="N408" s="8"/>
      <c r="O408" s="8"/>
      <c r="P408" s="8"/>
      <c r="Q408" s="8"/>
      <c r="R408" s="8"/>
      <c r="S408" s="8"/>
      <c r="T408" s="8"/>
      <c r="U408" s="8"/>
    </row>
    <row r="409" spans="1:21" ht="12.75">
      <c r="A409" s="8"/>
      <c r="B409" s="8"/>
      <c r="C409" s="8"/>
      <c r="D409" s="8"/>
      <c r="E409" s="8"/>
      <c r="F409" s="8"/>
      <c r="G409" s="8"/>
      <c r="H409" s="8"/>
      <c r="I409" s="8"/>
      <c r="J409" s="8"/>
      <c r="K409" s="8"/>
      <c r="L409" s="8"/>
      <c r="M409" s="8"/>
      <c r="N409" s="8"/>
      <c r="O409" s="8"/>
      <c r="P409" s="8"/>
      <c r="Q409" s="8"/>
      <c r="R409" s="8"/>
      <c r="S409" s="8"/>
      <c r="T409" s="8"/>
      <c r="U409" s="8"/>
    </row>
    <row r="410" spans="1:21" ht="12.75">
      <c r="A410" s="8"/>
      <c r="B410" s="8"/>
      <c r="C410" s="8"/>
      <c r="D410" s="8"/>
      <c r="E410" s="8"/>
      <c r="F410" s="8"/>
      <c r="G410" s="8"/>
      <c r="H410" s="8"/>
      <c r="I410" s="8"/>
      <c r="J410" s="8"/>
      <c r="K410" s="8"/>
      <c r="L410" s="8"/>
      <c r="M410" s="8"/>
      <c r="N410" s="8"/>
      <c r="O410" s="8"/>
      <c r="P410" s="8"/>
      <c r="Q410" s="8"/>
      <c r="R410" s="8"/>
      <c r="S410" s="8"/>
      <c r="T410" s="8"/>
      <c r="U410" s="8"/>
    </row>
    <row r="411" spans="1:21" ht="12.75">
      <c r="A411" s="8"/>
      <c r="B411" s="8"/>
      <c r="C411" s="8"/>
      <c r="D411" s="8"/>
      <c r="E411" s="8"/>
      <c r="F411" s="8"/>
      <c r="G411" s="8"/>
      <c r="H411" s="8"/>
      <c r="I411" s="8"/>
      <c r="J411" s="8"/>
      <c r="K411" s="8"/>
      <c r="L411" s="8"/>
      <c r="M411" s="8"/>
      <c r="N411" s="8"/>
      <c r="O411" s="8"/>
      <c r="P411" s="8"/>
      <c r="Q411" s="8"/>
      <c r="R411" s="8"/>
      <c r="S411" s="8"/>
      <c r="T411" s="8"/>
      <c r="U411" s="8"/>
    </row>
    <row r="412" spans="1:21" ht="12.75">
      <c r="A412" s="8"/>
      <c r="B412" s="8"/>
      <c r="C412" s="8"/>
      <c r="D412" s="8"/>
      <c r="E412" s="8"/>
      <c r="F412" s="8"/>
      <c r="G412" s="8"/>
      <c r="H412" s="8"/>
      <c r="I412" s="8"/>
      <c r="J412" s="8"/>
      <c r="K412" s="8"/>
      <c r="L412" s="8"/>
      <c r="M412" s="8"/>
      <c r="N412" s="8"/>
      <c r="O412" s="8"/>
      <c r="P412" s="8"/>
      <c r="Q412" s="8"/>
      <c r="R412" s="8"/>
      <c r="S412" s="8"/>
      <c r="T412" s="8"/>
      <c r="U412" s="8"/>
    </row>
    <row r="413" spans="1:21" ht="12.75">
      <c r="A413" s="8"/>
      <c r="B413" s="8"/>
      <c r="C413" s="8"/>
      <c r="D413" s="8"/>
      <c r="E413" s="8"/>
      <c r="F413" s="8"/>
      <c r="G413" s="8"/>
      <c r="H413" s="8"/>
      <c r="I413" s="8"/>
      <c r="J413" s="8"/>
      <c r="K413" s="8"/>
      <c r="L413" s="8"/>
      <c r="M413" s="8"/>
      <c r="N413" s="8"/>
      <c r="O413" s="8"/>
      <c r="P413" s="8"/>
      <c r="Q413" s="8"/>
      <c r="R413" s="8"/>
      <c r="S413" s="8"/>
      <c r="T413" s="8"/>
      <c r="U413" s="8"/>
    </row>
    <row r="414" spans="1:21" ht="12.75">
      <c r="A414" s="8"/>
      <c r="B414" s="8"/>
      <c r="C414" s="8"/>
      <c r="D414" s="8"/>
      <c r="E414" s="8"/>
      <c r="F414" s="8"/>
      <c r="G414" s="8"/>
      <c r="H414" s="8"/>
      <c r="I414" s="8"/>
      <c r="J414" s="8"/>
      <c r="K414" s="8"/>
      <c r="L414" s="8"/>
      <c r="M414" s="8"/>
      <c r="N414" s="8"/>
      <c r="O414" s="8"/>
      <c r="P414" s="8"/>
      <c r="Q414" s="8"/>
      <c r="R414" s="8"/>
      <c r="S414" s="8"/>
      <c r="T414" s="8"/>
      <c r="U414" s="8"/>
    </row>
    <row r="415" spans="1:21" ht="12.75">
      <c r="A415" s="8"/>
      <c r="B415" s="8"/>
      <c r="C415" s="8"/>
      <c r="D415" s="8"/>
      <c r="E415" s="8"/>
      <c r="F415" s="8"/>
      <c r="G415" s="8"/>
      <c r="H415" s="8"/>
      <c r="I415" s="8"/>
      <c r="J415" s="8"/>
      <c r="K415" s="8"/>
      <c r="L415" s="8"/>
      <c r="M415" s="8"/>
      <c r="N415" s="8"/>
      <c r="O415" s="8"/>
      <c r="P415" s="8"/>
      <c r="Q415" s="8"/>
      <c r="R415" s="8"/>
      <c r="S415" s="8"/>
      <c r="T415" s="8"/>
      <c r="U415" s="8"/>
    </row>
    <row r="416" spans="1:21" ht="12.75">
      <c r="A416" s="8"/>
      <c r="B416" s="8"/>
      <c r="C416" s="8"/>
      <c r="D416" s="8"/>
      <c r="E416" s="8"/>
      <c r="F416" s="8"/>
      <c r="G416" s="8"/>
      <c r="H416" s="8"/>
      <c r="I416" s="8"/>
      <c r="J416" s="8"/>
      <c r="K416" s="8"/>
      <c r="L416" s="8"/>
      <c r="M416" s="8"/>
      <c r="N416" s="8"/>
      <c r="O416" s="8"/>
      <c r="P416" s="8"/>
      <c r="Q416" s="8"/>
      <c r="R416" s="8"/>
      <c r="S416" s="8"/>
      <c r="T416" s="8"/>
      <c r="U416" s="8"/>
    </row>
    <row r="417" spans="1:21" ht="12.75">
      <c r="A417" s="8"/>
      <c r="B417" s="8"/>
      <c r="C417" s="8"/>
      <c r="D417" s="8"/>
      <c r="E417" s="8"/>
      <c r="F417" s="8"/>
      <c r="G417" s="8"/>
      <c r="H417" s="8"/>
      <c r="I417" s="8"/>
      <c r="J417" s="8"/>
      <c r="K417" s="8"/>
      <c r="L417" s="8"/>
      <c r="M417" s="8"/>
      <c r="N417" s="8"/>
      <c r="O417" s="8"/>
      <c r="P417" s="8"/>
      <c r="Q417" s="8"/>
      <c r="R417" s="8"/>
      <c r="S417" s="8"/>
      <c r="T417" s="8"/>
      <c r="U417" s="8"/>
    </row>
    <row r="418" spans="1:21" ht="12.75">
      <c r="A418" s="8"/>
      <c r="B418" s="8"/>
      <c r="C418" s="8"/>
      <c r="D418" s="8"/>
      <c r="E418" s="8"/>
      <c r="F418" s="8"/>
      <c r="G418" s="8"/>
      <c r="H418" s="8"/>
      <c r="I418" s="8"/>
      <c r="J418" s="8"/>
      <c r="K418" s="8"/>
      <c r="L418" s="8"/>
      <c r="M418" s="8"/>
      <c r="N418" s="8"/>
      <c r="O418" s="8"/>
      <c r="P418" s="8"/>
      <c r="Q418" s="8"/>
      <c r="R418" s="8"/>
      <c r="S418" s="8"/>
      <c r="T418" s="8"/>
      <c r="U418" s="8"/>
    </row>
    <row r="419" spans="1:21" ht="12.75">
      <c r="A419" s="8"/>
      <c r="B419" s="8"/>
      <c r="C419" s="8"/>
      <c r="D419" s="8"/>
      <c r="E419" s="8"/>
      <c r="F419" s="8"/>
      <c r="G419" s="8"/>
      <c r="H419" s="8"/>
      <c r="I419" s="8"/>
      <c r="J419" s="8"/>
      <c r="K419" s="8"/>
      <c r="L419" s="8"/>
      <c r="M419" s="8"/>
      <c r="N419" s="8"/>
      <c r="O419" s="8"/>
      <c r="P419" s="8"/>
      <c r="Q419" s="8"/>
      <c r="R419" s="8"/>
      <c r="S419" s="8"/>
      <c r="T419" s="8"/>
      <c r="U419" s="8"/>
    </row>
    <row r="420" spans="1:21" ht="12.75">
      <c r="A420" s="8"/>
      <c r="B420" s="8"/>
      <c r="C420" s="8"/>
      <c r="D420" s="8"/>
      <c r="E420" s="8"/>
      <c r="F420" s="8"/>
      <c r="G420" s="8"/>
      <c r="H420" s="8"/>
      <c r="I420" s="8"/>
      <c r="J420" s="8"/>
      <c r="K420" s="8"/>
      <c r="L420" s="8"/>
      <c r="M420" s="8"/>
      <c r="N420" s="8"/>
      <c r="O420" s="8"/>
      <c r="P420" s="8"/>
      <c r="Q420" s="8"/>
      <c r="R420" s="8"/>
      <c r="S420" s="8"/>
      <c r="T420" s="8"/>
      <c r="U420" s="8"/>
    </row>
    <row r="421" spans="1:21" ht="12.75">
      <c r="A421" s="8"/>
      <c r="B421" s="8"/>
      <c r="C421" s="8"/>
      <c r="D421" s="8"/>
      <c r="E421" s="8"/>
      <c r="F421" s="8"/>
      <c r="G421" s="8"/>
      <c r="H421" s="8"/>
      <c r="I421" s="8"/>
      <c r="J421" s="8"/>
      <c r="K421" s="8"/>
      <c r="L421" s="8"/>
      <c r="M421" s="8"/>
      <c r="N421" s="8"/>
      <c r="O421" s="8"/>
      <c r="P421" s="8"/>
      <c r="Q421" s="8"/>
      <c r="R421" s="8"/>
      <c r="S421" s="8"/>
      <c r="T421" s="8"/>
      <c r="U421" s="8"/>
    </row>
    <row r="422" spans="1:21" ht="12.75">
      <c r="A422" s="8"/>
      <c r="B422" s="8"/>
      <c r="C422" s="8"/>
      <c r="D422" s="8"/>
      <c r="E422" s="8"/>
      <c r="F422" s="8"/>
      <c r="G422" s="8"/>
      <c r="H422" s="8"/>
      <c r="I422" s="8"/>
      <c r="J422" s="8"/>
      <c r="K422" s="8"/>
      <c r="L422" s="8"/>
      <c r="M422" s="8"/>
      <c r="N422" s="8"/>
      <c r="O422" s="8"/>
      <c r="P422" s="8"/>
      <c r="Q422" s="8"/>
      <c r="R422" s="8"/>
      <c r="S422" s="8"/>
      <c r="T422" s="8"/>
      <c r="U422" s="8"/>
    </row>
    <row r="423" spans="1:21" ht="12.75">
      <c r="A423" s="8"/>
      <c r="B423" s="8"/>
      <c r="C423" s="8"/>
      <c r="D423" s="8"/>
      <c r="E423" s="8"/>
      <c r="F423" s="8"/>
      <c r="G423" s="8"/>
      <c r="H423" s="8"/>
      <c r="I423" s="8"/>
      <c r="J423" s="8"/>
      <c r="K423" s="8"/>
      <c r="L423" s="8"/>
      <c r="M423" s="8"/>
      <c r="N423" s="8"/>
      <c r="O423" s="8"/>
      <c r="P423" s="8"/>
      <c r="Q423" s="8"/>
      <c r="R423" s="8"/>
      <c r="S423" s="8"/>
      <c r="T423" s="8"/>
      <c r="U423" s="8"/>
    </row>
    <row r="424" spans="1:21" ht="12.75">
      <c r="A424" s="8"/>
      <c r="B424" s="8"/>
      <c r="C424" s="8"/>
      <c r="D424" s="8"/>
      <c r="E424" s="8"/>
      <c r="F424" s="8"/>
      <c r="G424" s="8"/>
      <c r="H424" s="8"/>
      <c r="I424" s="8"/>
      <c r="J424" s="8"/>
      <c r="K424" s="8"/>
      <c r="L424" s="8"/>
      <c r="M424" s="8"/>
      <c r="N424" s="8"/>
      <c r="O424" s="8"/>
      <c r="P424" s="8"/>
      <c r="Q424" s="8"/>
      <c r="R424" s="8"/>
      <c r="S424" s="8"/>
      <c r="T424" s="8"/>
      <c r="U424" s="8"/>
    </row>
    <row r="425" spans="1:21" ht="12.75">
      <c r="A425" s="8"/>
      <c r="B425" s="8"/>
      <c r="C425" s="8"/>
      <c r="D425" s="8"/>
      <c r="E425" s="8"/>
      <c r="F425" s="8"/>
      <c r="G425" s="8"/>
      <c r="H425" s="8"/>
      <c r="I425" s="8"/>
      <c r="J425" s="8"/>
      <c r="K425" s="8"/>
      <c r="L425" s="8"/>
      <c r="M425" s="8"/>
      <c r="N425" s="8"/>
      <c r="O425" s="8"/>
      <c r="P425" s="8"/>
      <c r="Q425" s="8"/>
      <c r="R425" s="8"/>
      <c r="S425" s="8"/>
      <c r="T425" s="8"/>
      <c r="U425" s="8"/>
    </row>
    <row r="426" spans="1:21" ht="12.75">
      <c r="A426" s="8"/>
      <c r="B426" s="8"/>
      <c r="C426" s="8"/>
      <c r="D426" s="8"/>
      <c r="E426" s="8"/>
      <c r="F426" s="8"/>
      <c r="G426" s="8"/>
      <c r="H426" s="8"/>
      <c r="I426" s="8"/>
      <c r="J426" s="8"/>
      <c r="K426" s="8"/>
      <c r="L426" s="8"/>
      <c r="M426" s="8"/>
      <c r="N426" s="8"/>
      <c r="O426" s="8"/>
      <c r="P426" s="8"/>
      <c r="Q426" s="8"/>
      <c r="R426" s="8"/>
      <c r="S426" s="8"/>
      <c r="T426" s="8"/>
      <c r="U426" s="8"/>
    </row>
    <row r="427" spans="1:21" ht="12.75">
      <c r="A427" s="8"/>
      <c r="B427" s="8"/>
      <c r="C427" s="8"/>
      <c r="D427" s="8"/>
      <c r="E427" s="8"/>
      <c r="F427" s="8"/>
      <c r="G427" s="8"/>
      <c r="H427" s="8"/>
      <c r="I427" s="8"/>
      <c r="J427" s="8"/>
      <c r="K427" s="8"/>
      <c r="L427" s="8"/>
      <c r="M427" s="8"/>
      <c r="N427" s="8"/>
      <c r="O427" s="8"/>
      <c r="P427" s="8"/>
      <c r="Q427" s="8"/>
      <c r="R427" s="8"/>
      <c r="S427" s="8"/>
      <c r="T427" s="8"/>
      <c r="U427" s="8"/>
    </row>
    <row r="428" spans="1:21" ht="12.75">
      <c r="A428" s="8"/>
      <c r="B428" s="8"/>
      <c r="C428" s="8"/>
      <c r="D428" s="8"/>
      <c r="E428" s="8"/>
      <c r="F428" s="8"/>
      <c r="G428" s="8"/>
      <c r="H428" s="8"/>
      <c r="I428" s="8"/>
      <c r="J428" s="8"/>
      <c r="K428" s="8"/>
      <c r="L428" s="8"/>
      <c r="M428" s="8"/>
      <c r="N428" s="8"/>
      <c r="O428" s="8"/>
      <c r="P428" s="8"/>
      <c r="Q428" s="8"/>
      <c r="R428" s="8"/>
      <c r="S428" s="8"/>
      <c r="T428" s="8"/>
      <c r="U428" s="8"/>
    </row>
    <row r="429" spans="1:21" ht="12.75">
      <c r="A429" s="8"/>
      <c r="B429" s="8"/>
      <c r="C429" s="8"/>
      <c r="D429" s="8"/>
      <c r="E429" s="8"/>
      <c r="F429" s="8"/>
      <c r="G429" s="8"/>
      <c r="H429" s="8"/>
      <c r="I429" s="8"/>
      <c r="J429" s="8"/>
      <c r="K429" s="8"/>
      <c r="L429" s="8"/>
      <c r="M429" s="8"/>
      <c r="N429" s="8"/>
      <c r="O429" s="8"/>
      <c r="P429" s="8"/>
      <c r="Q429" s="8"/>
      <c r="R429" s="8"/>
      <c r="S429" s="8"/>
      <c r="T429" s="8"/>
      <c r="U429" s="8"/>
    </row>
    <row r="430" spans="1:21" ht="12.75">
      <c r="A430" s="8"/>
      <c r="B430" s="8"/>
      <c r="C430" s="8"/>
      <c r="D430" s="8"/>
      <c r="E430" s="8"/>
      <c r="F430" s="8"/>
      <c r="G430" s="8"/>
      <c r="H430" s="8"/>
      <c r="I430" s="8"/>
      <c r="J430" s="8"/>
      <c r="K430" s="8"/>
      <c r="L430" s="8"/>
      <c r="M430" s="8"/>
      <c r="N430" s="8"/>
      <c r="O430" s="8"/>
      <c r="P430" s="8"/>
      <c r="Q430" s="8"/>
      <c r="R430" s="8"/>
      <c r="S430" s="8"/>
      <c r="T430" s="8"/>
      <c r="U430" s="8"/>
    </row>
    <row r="431" spans="1:21" ht="12.75">
      <c r="A431" s="8"/>
      <c r="B431" s="8"/>
      <c r="C431" s="8"/>
      <c r="D431" s="8"/>
      <c r="E431" s="8"/>
      <c r="F431" s="8"/>
      <c r="G431" s="8"/>
      <c r="H431" s="8"/>
      <c r="I431" s="8"/>
      <c r="J431" s="8"/>
      <c r="K431" s="8"/>
      <c r="L431" s="8"/>
      <c r="M431" s="8"/>
      <c r="N431" s="8"/>
      <c r="O431" s="8"/>
      <c r="P431" s="8"/>
      <c r="Q431" s="8"/>
      <c r="R431" s="8"/>
      <c r="S431" s="8"/>
      <c r="T431" s="8"/>
      <c r="U431" s="8"/>
    </row>
    <row r="432" spans="1:21" ht="12.75">
      <c r="A432" s="8"/>
      <c r="B432" s="8"/>
      <c r="C432" s="8"/>
      <c r="D432" s="8"/>
      <c r="E432" s="8"/>
      <c r="F432" s="8"/>
      <c r="G432" s="8"/>
      <c r="H432" s="8"/>
      <c r="I432" s="8"/>
      <c r="J432" s="8"/>
      <c r="K432" s="8"/>
      <c r="L432" s="8"/>
      <c r="M432" s="8"/>
      <c r="N432" s="8"/>
      <c r="O432" s="8"/>
      <c r="P432" s="8"/>
      <c r="Q432" s="8"/>
      <c r="R432" s="8"/>
      <c r="S432" s="8"/>
      <c r="T432" s="8"/>
      <c r="U432" s="8"/>
    </row>
    <row r="433" spans="1:21" ht="12.75">
      <c r="A433" s="8"/>
      <c r="B433" s="8"/>
      <c r="C433" s="8"/>
      <c r="D433" s="8"/>
      <c r="E433" s="8"/>
      <c r="F433" s="8"/>
      <c r="G433" s="8"/>
      <c r="H433" s="8"/>
      <c r="I433" s="8"/>
      <c r="J433" s="8"/>
      <c r="K433" s="8"/>
      <c r="L433" s="8"/>
      <c r="M433" s="8"/>
      <c r="N433" s="8"/>
      <c r="O433" s="8"/>
      <c r="P433" s="8"/>
      <c r="Q433" s="8"/>
      <c r="R433" s="8"/>
      <c r="S433" s="8"/>
      <c r="T433" s="8"/>
      <c r="U433" s="8"/>
    </row>
    <row r="434" spans="1:21" ht="12.75">
      <c r="A434" s="8"/>
      <c r="B434" s="8"/>
      <c r="C434" s="8"/>
      <c r="D434" s="8"/>
      <c r="E434" s="8"/>
      <c r="F434" s="8"/>
      <c r="G434" s="8"/>
      <c r="H434" s="8"/>
      <c r="I434" s="8"/>
      <c r="J434" s="8"/>
      <c r="K434" s="8"/>
      <c r="L434" s="8"/>
      <c r="M434" s="8"/>
      <c r="N434" s="8"/>
      <c r="O434" s="8"/>
      <c r="P434" s="8"/>
      <c r="Q434" s="8"/>
      <c r="R434" s="8"/>
      <c r="S434" s="8"/>
      <c r="T434" s="8"/>
      <c r="U434" s="8"/>
    </row>
    <row r="435" spans="1:21" ht="12.75">
      <c r="A435" s="8"/>
      <c r="B435" s="8"/>
      <c r="C435" s="8"/>
      <c r="D435" s="8"/>
      <c r="E435" s="8"/>
      <c r="F435" s="8"/>
      <c r="G435" s="8"/>
      <c r="H435" s="8"/>
      <c r="I435" s="8"/>
      <c r="J435" s="8"/>
      <c r="K435" s="8"/>
      <c r="L435" s="8"/>
      <c r="M435" s="8"/>
      <c r="N435" s="8"/>
      <c r="O435" s="8"/>
      <c r="P435" s="8"/>
      <c r="Q435" s="8"/>
      <c r="R435" s="8"/>
      <c r="S435" s="8"/>
      <c r="T435" s="8"/>
      <c r="U435" s="8"/>
    </row>
    <row r="436" spans="1:21" ht="12.75">
      <c r="A436" s="8"/>
      <c r="B436" s="8"/>
      <c r="C436" s="8"/>
      <c r="D436" s="8"/>
      <c r="E436" s="8"/>
      <c r="F436" s="8"/>
      <c r="G436" s="8"/>
      <c r="H436" s="8"/>
      <c r="I436" s="8"/>
      <c r="J436" s="8"/>
      <c r="K436" s="8"/>
      <c r="L436" s="8"/>
      <c r="M436" s="8"/>
      <c r="N436" s="8"/>
      <c r="O436" s="8"/>
      <c r="P436" s="8"/>
      <c r="Q436" s="8"/>
      <c r="R436" s="8"/>
      <c r="S436" s="8"/>
      <c r="T436" s="8"/>
      <c r="U436" s="8"/>
    </row>
    <row r="437" spans="1:21" ht="12.75">
      <c r="A437" s="8"/>
      <c r="B437" s="8"/>
      <c r="C437" s="8"/>
      <c r="D437" s="8"/>
      <c r="E437" s="8"/>
      <c r="F437" s="8"/>
      <c r="G437" s="8"/>
      <c r="H437" s="8"/>
      <c r="I437" s="8"/>
      <c r="J437" s="8"/>
      <c r="K437" s="8"/>
      <c r="L437" s="8"/>
      <c r="M437" s="8"/>
      <c r="N437" s="8"/>
      <c r="O437" s="8"/>
      <c r="P437" s="8"/>
      <c r="Q437" s="8"/>
      <c r="R437" s="8"/>
      <c r="S437" s="8"/>
      <c r="T437" s="8"/>
      <c r="U437" s="8"/>
    </row>
    <row r="438" spans="1:21" ht="12.75">
      <c r="A438" s="8"/>
      <c r="B438" s="8"/>
      <c r="C438" s="8"/>
      <c r="D438" s="8"/>
      <c r="E438" s="8"/>
      <c r="F438" s="8"/>
      <c r="G438" s="8"/>
      <c r="H438" s="8"/>
      <c r="I438" s="8"/>
      <c r="J438" s="8"/>
      <c r="K438" s="8"/>
      <c r="L438" s="8"/>
      <c r="M438" s="8"/>
      <c r="N438" s="8"/>
      <c r="O438" s="8"/>
      <c r="P438" s="8"/>
      <c r="Q438" s="8"/>
      <c r="R438" s="8"/>
      <c r="S438" s="8"/>
      <c r="T438" s="8"/>
      <c r="U438" s="8"/>
    </row>
    <row r="439" spans="1:21" ht="12.75">
      <c r="A439" s="8"/>
      <c r="B439" s="8"/>
      <c r="C439" s="8"/>
      <c r="D439" s="8"/>
      <c r="E439" s="8"/>
      <c r="F439" s="8"/>
      <c r="G439" s="8"/>
      <c r="H439" s="8"/>
      <c r="I439" s="8"/>
      <c r="J439" s="8"/>
      <c r="K439" s="8"/>
      <c r="L439" s="8"/>
      <c r="M439" s="8"/>
      <c r="N439" s="8"/>
      <c r="O439" s="8"/>
      <c r="P439" s="8"/>
      <c r="Q439" s="8"/>
      <c r="R439" s="8"/>
      <c r="S439" s="8"/>
      <c r="T439" s="8"/>
      <c r="U439" s="8"/>
    </row>
    <row r="440" spans="1:21" ht="12.75">
      <c r="A440" s="8"/>
      <c r="B440" s="8"/>
      <c r="C440" s="8"/>
      <c r="D440" s="8"/>
      <c r="E440" s="8"/>
      <c r="F440" s="8"/>
      <c r="G440" s="8"/>
      <c r="H440" s="8"/>
      <c r="I440" s="8"/>
      <c r="J440" s="8"/>
      <c r="K440" s="8"/>
      <c r="L440" s="8"/>
      <c r="M440" s="8"/>
      <c r="N440" s="8"/>
      <c r="O440" s="8"/>
      <c r="P440" s="8"/>
      <c r="Q440" s="8"/>
      <c r="R440" s="8"/>
      <c r="S440" s="8"/>
      <c r="T440" s="8"/>
      <c r="U440" s="8"/>
    </row>
    <row r="441" spans="1:21" ht="12.75">
      <c r="A441" s="8"/>
      <c r="B441" s="8"/>
      <c r="C441" s="8"/>
      <c r="D441" s="8"/>
      <c r="E441" s="8"/>
      <c r="F441" s="8"/>
      <c r="G441" s="8"/>
      <c r="H441" s="8"/>
      <c r="I441" s="8"/>
      <c r="J441" s="8"/>
      <c r="K441" s="8"/>
      <c r="L441" s="8"/>
      <c r="M441" s="8"/>
      <c r="N441" s="8"/>
      <c r="O441" s="8"/>
      <c r="P441" s="8"/>
      <c r="Q441" s="8"/>
      <c r="R441" s="8"/>
      <c r="S441" s="8"/>
      <c r="T441" s="8"/>
      <c r="U441" s="8"/>
    </row>
    <row r="442" spans="1:21" ht="12.75">
      <c r="A442" s="8"/>
      <c r="B442" s="8"/>
      <c r="C442" s="8"/>
      <c r="D442" s="8"/>
      <c r="E442" s="8"/>
      <c r="F442" s="8"/>
      <c r="G442" s="8"/>
      <c r="H442" s="8"/>
      <c r="I442" s="8"/>
      <c r="J442" s="8"/>
      <c r="K442" s="8"/>
      <c r="L442" s="8"/>
      <c r="M442" s="8"/>
      <c r="N442" s="8"/>
      <c r="O442" s="8"/>
      <c r="P442" s="8"/>
      <c r="Q442" s="8"/>
      <c r="R442" s="8"/>
      <c r="S442" s="8"/>
      <c r="T442" s="8"/>
      <c r="U442" s="8"/>
    </row>
    <row r="443" spans="1:21" ht="12.75">
      <c r="A443" s="8"/>
      <c r="B443" s="8"/>
      <c r="C443" s="8"/>
      <c r="D443" s="8"/>
      <c r="E443" s="8"/>
      <c r="F443" s="8"/>
      <c r="G443" s="8"/>
      <c r="H443" s="8"/>
      <c r="I443" s="8"/>
      <c r="J443" s="8"/>
      <c r="K443" s="8"/>
      <c r="L443" s="8"/>
      <c r="M443" s="8"/>
      <c r="N443" s="8"/>
      <c r="O443" s="8"/>
      <c r="P443" s="8"/>
      <c r="Q443" s="8"/>
      <c r="R443" s="8"/>
      <c r="S443" s="8"/>
      <c r="T443" s="8"/>
      <c r="U443" s="8"/>
    </row>
    <row r="444" spans="1:21" ht="12.75">
      <c r="A444" s="8"/>
      <c r="B444" s="8"/>
      <c r="C444" s="8"/>
      <c r="D444" s="8"/>
      <c r="E444" s="8"/>
      <c r="F444" s="8"/>
      <c r="G444" s="8"/>
      <c r="H444" s="8"/>
      <c r="I444" s="8"/>
      <c r="J444" s="8"/>
      <c r="K444" s="8"/>
      <c r="L444" s="8"/>
      <c r="M444" s="8"/>
      <c r="N444" s="8"/>
      <c r="O444" s="8"/>
      <c r="P444" s="8"/>
      <c r="Q444" s="8"/>
      <c r="R444" s="8"/>
      <c r="S444" s="8"/>
      <c r="T444" s="8"/>
      <c r="U444" s="8"/>
    </row>
    <row r="445" spans="1:21" ht="12.75">
      <c r="A445" s="8"/>
      <c r="B445" s="8"/>
      <c r="C445" s="8"/>
      <c r="D445" s="8"/>
      <c r="E445" s="8"/>
      <c r="F445" s="8"/>
      <c r="G445" s="8"/>
      <c r="H445" s="8"/>
      <c r="I445" s="8"/>
      <c r="J445" s="8"/>
      <c r="K445" s="8"/>
      <c r="L445" s="8"/>
      <c r="M445" s="8"/>
      <c r="N445" s="8"/>
      <c r="O445" s="8"/>
      <c r="P445" s="8"/>
      <c r="Q445" s="8"/>
      <c r="R445" s="8"/>
      <c r="S445" s="8"/>
      <c r="T445" s="8"/>
      <c r="U445" s="8"/>
    </row>
    <row r="446" spans="1:21" ht="12.75">
      <c r="A446" s="8"/>
      <c r="B446" s="8"/>
      <c r="C446" s="8"/>
      <c r="D446" s="8"/>
      <c r="E446" s="8"/>
      <c r="F446" s="8"/>
      <c r="G446" s="8"/>
      <c r="H446" s="8"/>
      <c r="I446" s="8"/>
      <c r="J446" s="8"/>
      <c r="K446" s="8"/>
      <c r="L446" s="8"/>
      <c r="M446" s="8"/>
      <c r="N446" s="8"/>
      <c r="O446" s="8"/>
      <c r="P446" s="8"/>
      <c r="Q446" s="8"/>
      <c r="R446" s="8"/>
      <c r="S446" s="8"/>
      <c r="T446" s="8"/>
      <c r="U446" s="8"/>
    </row>
    <row r="447" spans="1:21" ht="12.75">
      <c r="A447" s="8"/>
      <c r="B447" s="8"/>
      <c r="C447" s="8"/>
      <c r="D447" s="8"/>
      <c r="E447" s="8"/>
      <c r="F447" s="8"/>
      <c r="G447" s="8"/>
      <c r="H447" s="8"/>
      <c r="I447" s="8"/>
      <c r="J447" s="8"/>
      <c r="K447" s="8"/>
      <c r="L447" s="8"/>
      <c r="M447" s="8"/>
      <c r="N447" s="8"/>
      <c r="O447" s="8"/>
      <c r="P447" s="8"/>
      <c r="Q447" s="8"/>
      <c r="R447" s="8"/>
      <c r="S447" s="8"/>
      <c r="T447" s="8"/>
      <c r="U447" s="8"/>
    </row>
    <row r="448" spans="1:21" ht="12.75">
      <c r="A448" s="8"/>
      <c r="B448" s="8"/>
      <c r="C448" s="8"/>
      <c r="D448" s="8"/>
      <c r="E448" s="8"/>
      <c r="F448" s="8"/>
      <c r="G448" s="8"/>
      <c r="H448" s="8"/>
      <c r="I448" s="8"/>
      <c r="J448" s="8"/>
      <c r="K448" s="8"/>
      <c r="L448" s="8"/>
      <c r="M448" s="8"/>
      <c r="N448" s="8"/>
      <c r="O448" s="8"/>
      <c r="P448" s="8"/>
      <c r="Q448" s="8"/>
      <c r="R448" s="8"/>
      <c r="S448" s="8"/>
      <c r="T448" s="8"/>
      <c r="U448" s="8"/>
    </row>
    <row r="449" spans="1:21" ht="12.75">
      <c r="A449" s="8"/>
      <c r="B449" s="8"/>
      <c r="C449" s="8"/>
      <c r="D449" s="8"/>
      <c r="E449" s="8"/>
      <c r="F449" s="8"/>
      <c r="G449" s="8"/>
      <c r="H449" s="8"/>
      <c r="I449" s="8"/>
      <c r="J449" s="8"/>
      <c r="K449" s="8"/>
      <c r="L449" s="8"/>
      <c r="M449" s="8"/>
      <c r="N449" s="8"/>
      <c r="O449" s="8"/>
      <c r="P449" s="8"/>
      <c r="Q449" s="8"/>
      <c r="R449" s="8"/>
      <c r="S449" s="8"/>
      <c r="T449" s="8"/>
      <c r="U449" s="8"/>
    </row>
    <row r="450" spans="1:21" ht="12.75">
      <c r="A450" s="8"/>
      <c r="B450" s="8"/>
      <c r="C450" s="8"/>
      <c r="D450" s="8"/>
      <c r="E450" s="8"/>
      <c r="F450" s="8"/>
      <c r="G450" s="8"/>
      <c r="H450" s="8"/>
      <c r="I450" s="8"/>
      <c r="J450" s="8"/>
      <c r="K450" s="8"/>
      <c r="L450" s="8"/>
      <c r="M450" s="8"/>
      <c r="N450" s="8"/>
      <c r="O450" s="8"/>
      <c r="P450" s="8"/>
      <c r="Q450" s="8"/>
      <c r="R450" s="8"/>
      <c r="S450" s="8"/>
      <c r="T450" s="8"/>
      <c r="U450" s="8"/>
    </row>
    <row r="451" spans="1:21" ht="12.75">
      <c r="A451" s="8"/>
      <c r="B451" s="8"/>
      <c r="C451" s="8"/>
      <c r="D451" s="8"/>
      <c r="E451" s="8"/>
      <c r="F451" s="8"/>
      <c r="G451" s="8"/>
      <c r="H451" s="8"/>
      <c r="I451" s="8"/>
      <c r="J451" s="8"/>
      <c r="K451" s="8"/>
      <c r="L451" s="8"/>
      <c r="M451" s="8"/>
      <c r="N451" s="8"/>
      <c r="O451" s="8"/>
      <c r="P451" s="8"/>
      <c r="Q451" s="8"/>
      <c r="R451" s="8"/>
      <c r="S451" s="8"/>
      <c r="T451" s="8"/>
      <c r="U451" s="8"/>
    </row>
    <row r="452" spans="1:21" ht="12.75">
      <c r="A452" s="8"/>
      <c r="B452" s="8"/>
      <c r="C452" s="8"/>
      <c r="D452" s="8"/>
      <c r="E452" s="8"/>
      <c r="F452" s="8"/>
      <c r="G452" s="8"/>
      <c r="H452" s="8"/>
      <c r="I452" s="8"/>
      <c r="J452" s="8"/>
      <c r="K452" s="8"/>
      <c r="L452" s="8"/>
      <c r="M452" s="8"/>
      <c r="N452" s="8"/>
      <c r="O452" s="8"/>
      <c r="P452" s="8"/>
      <c r="Q452" s="8"/>
      <c r="R452" s="8"/>
      <c r="S452" s="8"/>
      <c r="T452" s="8"/>
      <c r="U452" s="8"/>
    </row>
    <row r="453" spans="1:21" ht="12.75">
      <c r="A453" s="8"/>
      <c r="B453" s="8"/>
      <c r="C453" s="8"/>
      <c r="D453" s="8"/>
      <c r="E453" s="8"/>
      <c r="F453" s="8"/>
      <c r="G453" s="8"/>
      <c r="H453" s="8"/>
      <c r="I453" s="8"/>
      <c r="J453" s="8"/>
      <c r="K453" s="8"/>
      <c r="L453" s="8"/>
      <c r="M453" s="8"/>
      <c r="N453" s="8"/>
      <c r="O453" s="8"/>
      <c r="P453" s="8"/>
      <c r="Q453" s="8"/>
      <c r="R453" s="8"/>
      <c r="S453" s="8"/>
      <c r="T453" s="8"/>
      <c r="U453" s="8"/>
    </row>
    <row r="454" spans="1:21" ht="12.75">
      <c r="A454" s="8"/>
      <c r="B454" s="8"/>
      <c r="C454" s="8"/>
      <c r="D454" s="8"/>
      <c r="E454" s="8"/>
      <c r="F454" s="8"/>
      <c r="G454" s="8"/>
      <c r="H454" s="8"/>
      <c r="I454" s="8"/>
      <c r="J454" s="8"/>
      <c r="K454" s="8"/>
      <c r="L454" s="8"/>
      <c r="M454" s="8"/>
      <c r="N454" s="8"/>
      <c r="O454" s="8"/>
      <c r="P454" s="8"/>
      <c r="Q454" s="8"/>
      <c r="R454" s="8"/>
      <c r="S454" s="8"/>
      <c r="T454" s="8"/>
      <c r="U454" s="8"/>
    </row>
    <row r="455" spans="1:21" ht="12.75">
      <c r="A455" s="8"/>
      <c r="B455" s="8"/>
      <c r="C455" s="8"/>
      <c r="D455" s="8"/>
      <c r="E455" s="8"/>
      <c r="F455" s="8"/>
      <c r="G455" s="8"/>
      <c r="H455" s="8"/>
      <c r="I455" s="8"/>
      <c r="J455" s="8"/>
      <c r="K455" s="8"/>
      <c r="L455" s="8"/>
      <c r="M455" s="8"/>
      <c r="N455" s="8"/>
      <c r="O455" s="8"/>
      <c r="P455" s="8"/>
      <c r="Q455" s="8"/>
      <c r="R455" s="8"/>
      <c r="S455" s="8"/>
      <c r="T455" s="8"/>
      <c r="U455" s="8"/>
    </row>
    <row r="456" spans="1:21" ht="12.75">
      <c r="A456" s="8"/>
      <c r="B456" s="8"/>
      <c r="C456" s="8"/>
      <c r="D456" s="8"/>
      <c r="E456" s="8"/>
      <c r="F456" s="8"/>
      <c r="G456" s="8"/>
      <c r="H456" s="8"/>
      <c r="I456" s="8"/>
      <c r="J456" s="8"/>
      <c r="K456" s="8"/>
      <c r="L456" s="8"/>
      <c r="M456" s="8"/>
      <c r="N456" s="8"/>
      <c r="O456" s="8"/>
      <c r="P456" s="8"/>
      <c r="Q456" s="8"/>
      <c r="R456" s="8"/>
      <c r="S456" s="8"/>
      <c r="T456" s="8"/>
      <c r="U456" s="8"/>
    </row>
    <row r="457" spans="1:21" ht="12.75">
      <c r="A457" s="8"/>
      <c r="B457" s="8"/>
      <c r="C457" s="8"/>
      <c r="D457" s="8"/>
      <c r="E457" s="8"/>
      <c r="F457" s="8"/>
      <c r="G457" s="8"/>
      <c r="H457" s="8"/>
      <c r="I457" s="8"/>
      <c r="J457" s="8"/>
      <c r="K457" s="8"/>
      <c r="L457" s="8"/>
      <c r="M457" s="8"/>
      <c r="N457" s="8"/>
      <c r="O457" s="8"/>
      <c r="P457" s="8"/>
      <c r="Q457" s="8"/>
      <c r="R457" s="8"/>
      <c r="S457" s="8"/>
      <c r="T457" s="8"/>
      <c r="U457" s="8"/>
    </row>
    <row r="458" spans="1:21" ht="12.75">
      <c r="A458" s="8"/>
      <c r="B458" s="8"/>
      <c r="C458" s="8"/>
      <c r="D458" s="8"/>
      <c r="E458" s="8"/>
      <c r="F458" s="8"/>
      <c r="G458" s="8"/>
      <c r="H458" s="8"/>
      <c r="I458" s="8"/>
      <c r="J458" s="8"/>
      <c r="K458" s="8"/>
      <c r="L458" s="8"/>
      <c r="M458" s="8"/>
      <c r="N458" s="8"/>
      <c r="O458" s="8"/>
      <c r="P458" s="8"/>
      <c r="Q458" s="8"/>
      <c r="R458" s="8"/>
      <c r="S458" s="8"/>
      <c r="T458" s="8"/>
      <c r="U458" s="8"/>
    </row>
    <row r="459" spans="1:21" ht="12.75">
      <c r="A459" s="8"/>
      <c r="B459" s="8"/>
      <c r="C459" s="8"/>
      <c r="D459" s="8"/>
      <c r="E459" s="8"/>
      <c r="F459" s="8"/>
      <c r="G459" s="8"/>
      <c r="H459" s="8"/>
      <c r="I459" s="8"/>
      <c r="J459" s="8"/>
      <c r="K459" s="8"/>
      <c r="L459" s="8"/>
      <c r="M459" s="8"/>
      <c r="N459" s="8"/>
      <c r="O459" s="8"/>
      <c r="P459" s="8"/>
      <c r="Q459" s="8"/>
      <c r="R459" s="8"/>
      <c r="S459" s="8"/>
      <c r="T459" s="8"/>
      <c r="U459" s="8"/>
    </row>
    <row r="460" spans="1:21" ht="12.75">
      <c r="A460" s="8"/>
      <c r="B460" s="8"/>
      <c r="C460" s="8"/>
      <c r="D460" s="8"/>
      <c r="E460" s="8"/>
      <c r="F460" s="8"/>
      <c r="G460" s="8"/>
      <c r="H460" s="8"/>
      <c r="I460" s="8"/>
      <c r="J460" s="8"/>
      <c r="K460" s="8"/>
      <c r="L460" s="8"/>
      <c r="M460" s="8"/>
      <c r="N460" s="8"/>
      <c r="O460" s="8"/>
      <c r="P460" s="8"/>
      <c r="Q460" s="8"/>
      <c r="R460" s="8"/>
      <c r="S460" s="8"/>
      <c r="T460" s="8"/>
      <c r="U460" s="8"/>
    </row>
    <row r="461" spans="1:21" ht="12.75">
      <c r="A461" s="8"/>
      <c r="B461" s="8"/>
      <c r="C461" s="8"/>
      <c r="D461" s="8"/>
      <c r="E461" s="8"/>
      <c r="F461" s="8"/>
      <c r="G461" s="8"/>
      <c r="H461" s="8"/>
      <c r="I461" s="8"/>
      <c r="J461" s="8"/>
      <c r="K461" s="8"/>
      <c r="L461" s="8"/>
      <c r="M461" s="8"/>
      <c r="N461" s="8"/>
      <c r="O461" s="8"/>
      <c r="P461" s="8"/>
      <c r="Q461" s="8"/>
      <c r="R461" s="8"/>
      <c r="S461" s="8"/>
      <c r="T461" s="8"/>
      <c r="U461" s="8"/>
    </row>
    <row r="462" spans="1:21" ht="12.75">
      <c r="A462" s="8"/>
      <c r="B462" s="8"/>
      <c r="C462" s="8"/>
      <c r="D462" s="8"/>
      <c r="E462" s="8"/>
      <c r="F462" s="8"/>
      <c r="G462" s="8"/>
      <c r="H462" s="8"/>
      <c r="I462" s="8"/>
      <c r="J462" s="8"/>
      <c r="K462" s="8"/>
      <c r="L462" s="8"/>
      <c r="M462" s="8"/>
      <c r="N462" s="8"/>
      <c r="O462" s="8"/>
      <c r="P462" s="8"/>
      <c r="Q462" s="8"/>
      <c r="R462" s="8"/>
      <c r="S462" s="8"/>
      <c r="T462" s="8"/>
      <c r="U462" s="8"/>
    </row>
    <row r="463" spans="1:21" ht="12.75">
      <c r="A463" s="8"/>
      <c r="B463" s="8"/>
      <c r="C463" s="8"/>
      <c r="D463" s="8"/>
      <c r="E463" s="8"/>
      <c r="F463" s="8"/>
      <c r="G463" s="8"/>
      <c r="H463" s="8"/>
      <c r="I463" s="8"/>
      <c r="J463" s="8"/>
      <c r="K463" s="8"/>
      <c r="L463" s="8"/>
      <c r="M463" s="8"/>
      <c r="N463" s="8"/>
      <c r="O463" s="8"/>
      <c r="P463" s="8"/>
      <c r="Q463" s="8"/>
      <c r="R463" s="8"/>
      <c r="S463" s="8"/>
      <c r="T463" s="8"/>
      <c r="U463" s="8"/>
    </row>
    <row r="464" spans="1:21" ht="12.75">
      <c r="A464" s="8"/>
      <c r="B464" s="8"/>
      <c r="C464" s="8"/>
      <c r="D464" s="8"/>
      <c r="E464" s="8"/>
      <c r="F464" s="8"/>
      <c r="G464" s="8"/>
      <c r="H464" s="8"/>
      <c r="I464" s="8"/>
      <c r="J464" s="8"/>
      <c r="K464" s="8"/>
      <c r="L464" s="8"/>
      <c r="M464" s="8"/>
      <c r="N464" s="8"/>
      <c r="O464" s="8"/>
      <c r="P464" s="8"/>
      <c r="Q464" s="8"/>
      <c r="R464" s="8"/>
      <c r="S464" s="8"/>
      <c r="T464" s="8"/>
      <c r="U464" s="8"/>
    </row>
    <row r="465" spans="1:21" ht="12.75">
      <c r="A465" s="8"/>
      <c r="B465" s="8"/>
      <c r="C465" s="8"/>
      <c r="D465" s="8"/>
      <c r="E465" s="8"/>
      <c r="F465" s="8"/>
      <c r="G465" s="8"/>
      <c r="H465" s="8"/>
      <c r="I465" s="8"/>
      <c r="J465" s="8"/>
      <c r="K465" s="8"/>
      <c r="L465" s="8"/>
      <c r="M465" s="8"/>
      <c r="N465" s="8"/>
      <c r="O465" s="8"/>
      <c r="P465" s="8"/>
      <c r="Q465" s="8"/>
      <c r="R465" s="8"/>
      <c r="S465" s="8"/>
      <c r="T465" s="8"/>
      <c r="U465" s="8"/>
    </row>
    <row r="466" spans="1:21" ht="12.75">
      <c r="A466" s="8"/>
      <c r="B466" s="8"/>
      <c r="C466" s="8"/>
      <c r="D466" s="8"/>
      <c r="E466" s="8"/>
      <c r="F466" s="8"/>
      <c r="G466" s="8"/>
      <c r="H466" s="8"/>
      <c r="I466" s="8"/>
      <c r="J466" s="8"/>
      <c r="K466" s="8"/>
      <c r="L466" s="8"/>
      <c r="M466" s="8"/>
      <c r="N466" s="8"/>
      <c r="O466" s="8"/>
      <c r="P466" s="8"/>
      <c r="Q466" s="8"/>
      <c r="R466" s="8"/>
      <c r="S466" s="8"/>
      <c r="T466" s="8"/>
      <c r="U466" s="8"/>
    </row>
    <row r="467" spans="1:21" ht="12.75">
      <c r="A467" s="8"/>
      <c r="B467" s="8"/>
      <c r="C467" s="8"/>
      <c r="D467" s="8"/>
      <c r="E467" s="8"/>
      <c r="F467" s="8"/>
      <c r="G467" s="8"/>
      <c r="H467" s="8"/>
      <c r="I467" s="8"/>
      <c r="J467" s="8"/>
      <c r="K467" s="8"/>
      <c r="L467" s="8"/>
      <c r="M467" s="8"/>
      <c r="N467" s="8"/>
      <c r="O467" s="8"/>
      <c r="P467" s="8"/>
      <c r="Q467" s="8"/>
      <c r="R467" s="8"/>
      <c r="S467" s="8"/>
      <c r="T467" s="8"/>
      <c r="U467" s="8"/>
    </row>
    <row r="468" spans="1:21" ht="12.75">
      <c r="A468" s="8"/>
      <c r="B468" s="8"/>
      <c r="C468" s="8"/>
      <c r="D468" s="8"/>
      <c r="E468" s="8"/>
      <c r="F468" s="8"/>
      <c r="G468" s="8"/>
      <c r="H468" s="8"/>
      <c r="I468" s="8"/>
      <c r="J468" s="8"/>
      <c r="K468" s="8"/>
      <c r="L468" s="8"/>
      <c r="M468" s="8"/>
      <c r="N468" s="8"/>
      <c r="O468" s="8"/>
      <c r="P468" s="8"/>
      <c r="Q468" s="8"/>
      <c r="R468" s="8"/>
      <c r="S468" s="8"/>
      <c r="T468" s="8"/>
      <c r="U468" s="8"/>
    </row>
    <row r="469" spans="1:21" ht="12.75">
      <c r="A469" s="8"/>
      <c r="B469" s="8"/>
      <c r="C469" s="8"/>
      <c r="D469" s="8"/>
      <c r="E469" s="8"/>
      <c r="F469" s="8"/>
      <c r="G469" s="8"/>
      <c r="H469" s="8"/>
      <c r="I469" s="8"/>
      <c r="J469" s="8"/>
      <c r="K469" s="8"/>
      <c r="L469" s="8"/>
      <c r="M469" s="8"/>
      <c r="N469" s="8"/>
      <c r="O469" s="8"/>
      <c r="P469" s="8"/>
      <c r="Q469" s="8"/>
      <c r="R469" s="8"/>
      <c r="S469" s="8"/>
      <c r="T469" s="8"/>
      <c r="U469" s="8"/>
    </row>
    <row r="470" spans="1:21" ht="12.75">
      <c r="A470" s="8"/>
      <c r="B470" s="8"/>
      <c r="C470" s="8"/>
      <c r="D470" s="8"/>
      <c r="E470" s="8"/>
      <c r="F470" s="8"/>
      <c r="G470" s="8"/>
      <c r="H470" s="8"/>
      <c r="I470" s="8"/>
      <c r="J470" s="8"/>
      <c r="K470" s="8"/>
      <c r="L470" s="8"/>
      <c r="M470" s="8"/>
      <c r="N470" s="8"/>
      <c r="O470" s="8"/>
      <c r="P470" s="8"/>
      <c r="Q470" s="8"/>
      <c r="R470" s="8"/>
      <c r="S470" s="8"/>
      <c r="T470" s="8"/>
      <c r="U470" s="8"/>
    </row>
    <row r="471" spans="1:21" ht="12.75">
      <c r="A471" s="8"/>
      <c r="B471" s="8"/>
      <c r="C471" s="8"/>
      <c r="D471" s="8"/>
      <c r="E471" s="8"/>
      <c r="F471" s="8"/>
      <c r="G471" s="8"/>
      <c r="H471" s="8"/>
      <c r="I471" s="8"/>
      <c r="J471" s="8"/>
      <c r="K471" s="8"/>
      <c r="L471" s="8"/>
      <c r="M471" s="8"/>
      <c r="N471" s="8"/>
      <c r="O471" s="8"/>
      <c r="P471" s="8"/>
      <c r="Q471" s="8"/>
      <c r="R471" s="8"/>
      <c r="S471" s="8"/>
      <c r="T471" s="8"/>
      <c r="U471" s="8"/>
    </row>
    <row r="472" spans="1:21" ht="12.75">
      <c r="A472" s="8"/>
      <c r="B472" s="8"/>
      <c r="C472" s="8"/>
      <c r="D472" s="8"/>
      <c r="E472" s="8"/>
      <c r="F472" s="8"/>
      <c r="G472" s="8"/>
      <c r="H472" s="8"/>
      <c r="I472" s="8"/>
      <c r="J472" s="8"/>
      <c r="K472" s="8"/>
      <c r="L472" s="8"/>
      <c r="M472" s="8"/>
      <c r="N472" s="8"/>
      <c r="O472" s="8"/>
      <c r="P472" s="8"/>
      <c r="Q472" s="8"/>
      <c r="R472" s="8"/>
      <c r="S472" s="8"/>
      <c r="T472" s="8"/>
      <c r="U472" s="8"/>
    </row>
    <row r="473" spans="1:21" ht="12.75">
      <c r="A473" s="8"/>
      <c r="B473" s="8"/>
      <c r="C473" s="8"/>
      <c r="D473" s="8"/>
      <c r="E473" s="8"/>
      <c r="F473" s="8"/>
      <c r="G473" s="8"/>
      <c r="H473" s="8"/>
      <c r="I473" s="8"/>
      <c r="J473" s="8"/>
      <c r="K473" s="8"/>
      <c r="L473" s="8"/>
      <c r="M473" s="8"/>
      <c r="N473" s="8"/>
      <c r="O473" s="8"/>
      <c r="P473" s="8"/>
      <c r="Q473" s="8"/>
      <c r="R473" s="8"/>
      <c r="S473" s="8"/>
      <c r="T473" s="8"/>
      <c r="U473" s="8"/>
    </row>
    <row r="474" spans="1:21" ht="12.75">
      <c r="A474" s="8"/>
      <c r="B474" s="8"/>
      <c r="C474" s="8"/>
      <c r="D474" s="8"/>
      <c r="E474" s="8"/>
      <c r="F474" s="8"/>
      <c r="G474" s="8"/>
      <c r="H474" s="8"/>
      <c r="I474" s="8"/>
      <c r="J474" s="8"/>
      <c r="K474" s="8"/>
      <c r="L474" s="8"/>
      <c r="M474" s="8"/>
      <c r="N474" s="8"/>
      <c r="O474" s="8"/>
      <c r="P474" s="8"/>
      <c r="Q474" s="8"/>
      <c r="R474" s="8"/>
      <c r="S474" s="8"/>
      <c r="T474" s="8"/>
      <c r="U474" s="8"/>
    </row>
    <row r="475" spans="1:21" ht="12.75">
      <c r="A475" s="8"/>
      <c r="B475" s="8"/>
      <c r="C475" s="8"/>
      <c r="D475" s="8"/>
      <c r="E475" s="8"/>
      <c r="F475" s="8"/>
      <c r="G475" s="8"/>
      <c r="H475" s="8"/>
      <c r="I475" s="8"/>
      <c r="J475" s="8"/>
      <c r="K475" s="8"/>
      <c r="L475" s="8"/>
      <c r="M475" s="8"/>
      <c r="N475" s="8"/>
      <c r="O475" s="8"/>
      <c r="P475" s="8"/>
      <c r="Q475" s="8"/>
      <c r="R475" s="8"/>
      <c r="S475" s="8"/>
      <c r="T475" s="8"/>
      <c r="U475" s="8"/>
    </row>
    <row r="476" spans="1:21" ht="12.75">
      <c r="A476" s="8"/>
      <c r="B476" s="8"/>
      <c r="C476" s="8"/>
      <c r="D476" s="8"/>
      <c r="E476" s="8"/>
      <c r="F476" s="8"/>
      <c r="G476" s="8"/>
      <c r="H476" s="8"/>
      <c r="I476" s="8"/>
      <c r="J476" s="8"/>
      <c r="K476" s="8"/>
      <c r="L476" s="8"/>
      <c r="M476" s="8"/>
      <c r="N476" s="8"/>
      <c r="O476" s="8"/>
      <c r="P476" s="8"/>
      <c r="Q476" s="8"/>
      <c r="R476" s="8"/>
      <c r="S476" s="8"/>
      <c r="T476" s="8"/>
      <c r="U476" s="8"/>
    </row>
    <row r="477" spans="1:21" ht="12.75">
      <c r="A477" s="8"/>
      <c r="B477" s="8"/>
      <c r="C477" s="8"/>
      <c r="D477" s="8"/>
      <c r="E477" s="8"/>
      <c r="F477" s="8"/>
      <c r="G477" s="8"/>
      <c r="H477" s="8"/>
      <c r="I477" s="8"/>
      <c r="J477" s="8"/>
      <c r="K477" s="8"/>
      <c r="L477" s="8"/>
      <c r="M477" s="8"/>
      <c r="N477" s="8"/>
      <c r="O477" s="8"/>
      <c r="P477" s="8"/>
      <c r="Q477" s="8"/>
      <c r="R477" s="8"/>
      <c r="S477" s="8"/>
      <c r="T477" s="8"/>
      <c r="U477" s="8"/>
    </row>
    <row r="478" spans="1:21" ht="12.75">
      <c r="A478" s="8"/>
      <c r="B478" s="8"/>
      <c r="C478" s="8"/>
      <c r="D478" s="8"/>
      <c r="E478" s="8"/>
      <c r="F478" s="8"/>
      <c r="G478" s="8"/>
      <c r="H478" s="8"/>
      <c r="I478" s="8"/>
      <c r="J478" s="8"/>
      <c r="K478" s="8"/>
      <c r="L478" s="8"/>
      <c r="M478" s="8"/>
      <c r="N478" s="8"/>
      <c r="O478" s="8"/>
      <c r="P478" s="8"/>
      <c r="Q478" s="8"/>
      <c r="R478" s="8"/>
      <c r="S478" s="8"/>
      <c r="T478" s="8"/>
      <c r="U478" s="8"/>
    </row>
    <row r="479" spans="1:21" ht="12.75">
      <c r="A479" s="8"/>
      <c r="B479" s="8"/>
      <c r="C479" s="8"/>
      <c r="D479" s="8"/>
      <c r="E479" s="8"/>
      <c r="F479" s="8"/>
      <c r="G479" s="8"/>
      <c r="H479" s="8"/>
      <c r="I479" s="8"/>
      <c r="J479" s="8"/>
      <c r="K479" s="8"/>
      <c r="L479" s="8"/>
      <c r="M479" s="8"/>
      <c r="N479" s="8"/>
      <c r="O479" s="8"/>
      <c r="P479" s="8"/>
      <c r="Q479" s="8"/>
      <c r="R479" s="8"/>
      <c r="S479" s="8"/>
      <c r="T479" s="8"/>
      <c r="U479" s="8"/>
    </row>
    <row r="480" spans="1:21" ht="12.75">
      <c r="A480" s="8"/>
      <c r="B480" s="8"/>
      <c r="C480" s="8"/>
      <c r="D480" s="8"/>
      <c r="E480" s="8"/>
      <c r="F480" s="8"/>
      <c r="G480" s="8"/>
      <c r="H480" s="8"/>
      <c r="I480" s="8"/>
      <c r="J480" s="8"/>
      <c r="K480" s="8"/>
      <c r="L480" s="8"/>
      <c r="M480" s="8"/>
      <c r="N480" s="8"/>
      <c r="O480" s="8"/>
      <c r="P480" s="8"/>
      <c r="Q480" s="8"/>
      <c r="R480" s="8"/>
      <c r="S480" s="8"/>
      <c r="T480" s="8"/>
      <c r="U480" s="8"/>
    </row>
    <row r="481" spans="1:21" ht="12.75">
      <c r="A481" s="8"/>
      <c r="B481" s="8"/>
      <c r="C481" s="8"/>
      <c r="D481" s="8"/>
      <c r="E481" s="8"/>
      <c r="F481" s="8"/>
      <c r="G481" s="8"/>
      <c r="H481" s="8"/>
      <c r="I481" s="8"/>
      <c r="J481" s="8"/>
      <c r="K481" s="8"/>
      <c r="L481" s="8"/>
      <c r="M481" s="8"/>
      <c r="N481" s="8"/>
      <c r="O481" s="8"/>
      <c r="P481" s="8"/>
      <c r="Q481" s="8"/>
      <c r="R481" s="8"/>
      <c r="S481" s="8"/>
      <c r="T481" s="8"/>
      <c r="U481" s="8"/>
    </row>
    <row r="482" spans="1:21" ht="12.75">
      <c r="A482" s="8"/>
      <c r="B482" s="8"/>
      <c r="C482" s="8"/>
      <c r="D482" s="8"/>
      <c r="E482" s="8"/>
      <c r="F482" s="8"/>
      <c r="G482" s="8"/>
      <c r="H482" s="8"/>
      <c r="I482" s="8"/>
      <c r="J482" s="8"/>
      <c r="K482" s="8"/>
      <c r="L482" s="8"/>
      <c r="M482" s="8"/>
      <c r="N482" s="8"/>
      <c r="O482" s="8"/>
      <c r="P482" s="8"/>
      <c r="Q482" s="8"/>
      <c r="R482" s="8"/>
      <c r="S482" s="8"/>
      <c r="T482" s="8"/>
      <c r="U482" s="8"/>
    </row>
    <row r="483" spans="1:21" ht="12.75">
      <c r="A483" s="8"/>
      <c r="B483" s="8"/>
      <c r="C483" s="8"/>
      <c r="D483" s="8"/>
      <c r="E483" s="8"/>
      <c r="F483" s="8"/>
      <c r="G483" s="8"/>
      <c r="H483" s="8"/>
      <c r="I483" s="8"/>
      <c r="J483" s="8"/>
      <c r="K483" s="8"/>
      <c r="L483" s="8"/>
      <c r="M483" s="8"/>
      <c r="N483" s="8"/>
      <c r="O483" s="8"/>
      <c r="P483" s="8"/>
      <c r="Q483" s="8"/>
      <c r="R483" s="8"/>
      <c r="S483" s="8"/>
      <c r="T483" s="8"/>
      <c r="U483" s="8"/>
    </row>
    <row r="484" spans="1:21" ht="12.75">
      <c r="A484" s="8"/>
      <c r="B484" s="8"/>
      <c r="C484" s="8"/>
      <c r="D484" s="8"/>
      <c r="E484" s="8"/>
      <c r="F484" s="8"/>
      <c r="G484" s="8"/>
      <c r="H484" s="8"/>
      <c r="I484" s="8"/>
      <c r="J484" s="8"/>
      <c r="K484" s="8"/>
      <c r="L484" s="8"/>
      <c r="M484" s="8"/>
      <c r="N484" s="8"/>
      <c r="O484" s="8"/>
      <c r="P484" s="8"/>
      <c r="Q484" s="8"/>
      <c r="R484" s="8"/>
      <c r="S484" s="8"/>
      <c r="T484" s="8"/>
      <c r="U484" s="8"/>
    </row>
    <row r="485" spans="1:21" ht="12.75">
      <c r="A485" s="8"/>
      <c r="B485" s="8"/>
      <c r="C485" s="8"/>
      <c r="D485" s="8"/>
      <c r="E485" s="8"/>
      <c r="F485" s="8"/>
      <c r="G485" s="8"/>
      <c r="H485" s="8"/>
      <c r="I485" s="8"/>
      <c r="J485" s="8"/>
      <c r="K485" s="8"/>
      <c r="L485" s="8"/>
      <c r="M485" s="8"/>
      <c r="N485" s="8"/>
      <c r="O485" s="8"/>
      <c r="P485" s="8"/>
      <c r="Q485" s="8"/>
      <c r="R485" s="8"/>
      <c r="S485" s="8"/>
      <c r="T485" s="8"/>
      <c r="U485" s="8"/>
    </row>
    <row r="486" spans="1:21" ht="12.75">
      <c r="A486" s="8"/>
      <c r="B486" s="8"/>
      <c r="C486" s="8"/>
      <c r="D486" s="8"/>
      <c r="E486" s="8"/>
      <c r="F486" s="8"/>
      <c r="G486" s="8"/>
      <c r="H486" s="8"/>
      <c r="I486" s="8"/>
      <c r="J486" s="8"/>
      <c r="K486" s="8"/>
      <c r="L486" s="8"/>
      <c r="M486" s="8"/>
      <c r="N486" s="8"/>
      <c r="O486" s="8"/>
      <c r="P486" s="8"/>
      <c r="Q486" s="8"/>
      <c r="R486" s="8"/>
      <c r="S486" s="8"/>
      <c r="T486" s="8"/>
      <c r="U486" s="8"/>
    </row>
    <row r="487" spans="1:21" ht="12.75">
      <c r="A487" s="8"/>
      <c r="B487" s="8"/>
      <c r="C487" s="8"/>
      <c r="D487" s="8"/>
      <c r="E487" s="8"/>
      <c r="F487" s="8"/>
      <c r="G487" s="8"/>
      <c r="H487" s="8"/>
      <c r="I487" s="8"/>
      <c r="J487" s="8"/>
      <c r="K487" s="8"/>
      <c r="L487" s="8"/>
      <c r="M487" s="8"/>
      <c r="N487" s="8"/>
      <c r="O487" s="8"/>
      <c r="P487" s="8"/>
      <c r="Q487" s="8"/>
      <c r="R487" s="8"/>
      <c r="S487" s="8"/>
      <c r="T487" s="8"/>
      <c r="U487" s="8"/>
    </row>
    <row r="488" spans="1:21" ht="12.75">
      <c r="A488" s="8"/>
      <c r="B488" s="8"/>
      <c r="C488" s="8"/>
      <c r="D488" s="8"/>
      <c r="E488" s="8"/>
      <c r="F488" s="8"/>
      <c r="G488" s="8"/>
      <c r="H488" s="8"/>
      <c r="I488" s="8"/>
      <c r="J488" s="8"/>
      <c r="K488" s="8"/>
      <c r="L488" s="8"/>
      <c r="M488" s="8"/>
      <c r="N488" s="8"/>
      <c r="O488" s="8"/>
      <c r="P488" s="8"/>
      <c r="Q488" s="8"/>
      <c r="R488" s="8"/>
      <c r="S488" s="8"/>
      <c r="T488" s="8"/>
      <c r="U488" s="8"/>
    </row>
    <row r="489" spans="1:21" ht="12.75">
      <c r="A489" s="8"/>
      <c r="B489" s="8"/>
      <c r="C489" s="8"/>
      <c r="D489" s="8"/>
      <c r="E489" s="8"/>
      <c r="F489" s="8"/>
      <c r="G489" s="8"/>
      <c r="H489" s="8"/>
      <c r="I489" s="8"/>
      <c r="J489" s="8"/>
      <c r="K489" s="8"/>
      <c r="L489" s="8"/>
      <c r="M489" s="8"/>
      <c r="N489" s="8"/>
      <c r="O489" s="8"/>
      <c r="P489" s="8"/>
      <c r="Q489" s="8"/>
      <c r="R489" s="8"/>
      <c r="S489" s="8"/>
      <c r="T489" s="8"/>
      <c r="U489" s="8"/>
    </row>
    <row r="490" spans="1:21" ht="12.75">
      <c r="A490" s="8"/>
      <c r="B490" s="8"/>
      <c r="C490" s="8"/>
      <c r="D490" s="8"/>
      <c r="E490" s="8"/>
      <c r="F490" s="8"/>
      <c r="G490" s="8"/>
      <c r="H490" s="8"/>
      <c r="I490" s="8"/>
      <c r="J490" s="8"/>
      <c r="K490" s="8"/>
      <c r="L490" s="8"/>
      <c r="M490" s="8"/>
      <c r="N490" s="8"/>
      <c r="O490" s="8"/>
      <c r="P490" s="8"/>
      <c r="Q490" s="8"/>
      <c r="R490" s="8"/>
      <c r="S490" s="8"/>
      <c r="T490" s="8"/>
      <c r="U490" s="8"/>
    </row>
    <row r="491" spans="1:21" ht="12.75">
      <c r="A491" s="8"/>
      <c r="B491" s="8"/>
      <c r="C491" s="8"/>
      <c r="D491" s="8"/>
      <c r="E491" s="8"/>
      <c r="F491" s="8"/>
      <c r="G491" s="8"/>
      <c r="H491" s="8"/>
      <c r="I491" s="8"/>
      <c r="J491" s="8"/>
      <c r="K491" s="8"/>
      <c r="L491" s="8"/>
      <c r="M491" s="8"/>
      <c r="N491" s="8"/>
      <c r="O491" s="8"/>
      <c r="P491" s="8"/>
      <c r="Q491" s="8"/>
      <c r="R491" s="8"/>
      <c r="S491" s="8"/>
      <c r="T491" s="8"/>
      <c r="U491" s="8"/>
    </row>
    <row r="492" spans="1:21" ht="12.75">
      <c r="A492" s="8"/>
      <c r="B492" s="8"/>
      <c r="C492" s="8"/>
      <c r="D492" s="8"/>
      <c r="E492" s="8"/>
      <c r="F492" s="8"/>
      <c r="G492" s="8"/>
      <c r="H492" s="8"/>
      <c r="I492" s="8"/>
      <c r="J492" s="8"/>
      <c r="K492" s="8"/>
      <c r="L492" s="8"/>
      <c r="M492" s="8"/>
      <c r="N492" s="8"/>
      <c r="O492" s="8"/>
      <c r="P492" s="8"/>
      <c r="Q492" s="8"/>
      <c r="R492" s="8"/>
      <c r="S492" s="8"/>
      <c r="T492" s="8"/>
      <c r="U492" s="8"/>
    </row>
    <row r="493" spans="1:21" ht="12.75">
      <c r="A493" s="8"/>
      <c r="B493" s="8"/>
      <c r="C493" s="8"/>
      <c r="D493" s="8"/>
      <c r="E493" s="8"/>
      <c r="F493" s="8"/>
      <c r="G493" s="8"/>
      <c r="H493" s="8"/>
      <c r="I493" s="8"/>
      <c r="J493" s="8"/>
      <c r="K493" s="8"/>
      <c r="L493" s="8"/>
      <c r="M493" s="8"/>
      <c r="N493" s="8"/>
      <c r="O493" s="8"/>
      <c r="P493" s="8"/>
      <c r="Q493" s="8"/>
      <c r="R493" s="8"/>
      <c r="S493" s="8"/>
      <c r="T493" s="8"/>
      <c r="U493" s="8"/>
    </row>
    <row r="494" spans="1:21" ht="12.75">
      <c r="A494" s="8"/>
      <c r="B494" s="8"/>
      <c r="C494" s="8"/>
      <c r="D494" s="8"/>
      <c r="E494" s="8"/>
      <c r="F494" s="8"/>
      <c r="G494" s="8"/>
      <c r="H494" s="8"/>
      <c r="I494" s="8"/>
      <c r="J494" s="8"/>
      <c r="K494" s="8"/>
      <c r="L494" s="8"/>
      <c r="M494" s="8"/>
      <c r="N494" s="8"/>
      <c r="O494" s="8"/>
      <c r="P494" s="8"/>
      <c r="Q494" s="8"/>
      <c r="R494" s="8"/>
      <c r="S494" s="8"/>
      <c r="T494" s="8"/>
      <c r="U494" s="8"/>
    </row>
    <row r="495" spans="1:21" ht="12.75">
      <c r="A495" s="8"/>
      <c r="B495" s="8"/>
      <c r="C495" s="8"/>
      <c r="D495" s="8"/>
      <c r="E495" s="8"/>
      <c r="F495" s="8"/>
      <c r="G495" s="8"/>
      <c r="H495" s="8"/>
      <c r="I495" s="8"/>
      <c r="J495" s="8"/>
      <c r="K495" s="8"/>
      <c r="L495" s="8"/>
      <c r="M495" s="8"/>
      <c r="N495" s="8"/>
      <c r="O495" s="8"/>
      <c r="P495" s="8"/>
      <c r="Q495" s="8"/>
      <c r="R495" s="8"/>
      <c r="S495" s="8"/>
      <c r="T495" s="8"/>
      <c r="U495" s="8"/>
    </row>
    <row r="496" spans="1:21" ht="12.75">
      <c r="A496" s="8"/>
      <c r="B496" s="8"/>
      <c r="C496" s="8"/>
      <c r="D496" s="8"/>
      <c r="E496" s="8"/>
      <c r="F496" s="8"/>
      <c r="G496" s="8"/>
      <c r="H496" s="8"/>
      <c r="I496" s="8"/>
      <c r="J496" s="8"/>
      <c r="K496" s="8"/>
      <c r="L496" s="8"/>
      <c r="M496" s="8"/>
      <c r="N496" s="8"/>
      <c r="O496" s="8"/>
      <c r="P496" s="8"/>
      <c r="Q496" s="8"/>
      <c r="R496" s="8"/>
      <c r="S496" s="8"/>
      <c r="T496" s="8"/>
      <c r="U496" s="8"/>
    </row>
    <row r="497" spans="1:21" ht="12.75">
      <c r="A497" s="8"/>
      <c r="B497" s="8"/>
      <c r="C497" s="8"/>
      <c r="D497" s="8"/>
      <c r="E497" s="8"/>
      <c r="F497" s="8"/>
      <c r="G497" s="8"/>
      <c r="H497" s="8"/>
      <c r="I497" s="8"/>
      <c r="J497" s="8"/>
      <c r="K497" s="8"/>
      <c r="L497" s="8"/>
      <c r="M497" s="8"/>
      <c r="N497" s="8"/>
      <c r="O497" s="8"/>
      <c r="P497" s="8"/>
      <c r="Q497" s="8"/>
      <c r="R497" s="8"/>
      <c r="S497" s="8"/>
      <c r="T497" s="8"/>
      <c r="U497" s="8"/>
    </row>
    <row r="498" spans="1:21" ht="12.75">
      <c r="A498" s="8"/>
      <c r="B498" s="8"/>
      <c r="C498" s="8"/>
      <c r="D498" s="8"/>
      <c r="E498" s="8"/>
      <c r="F498" s="8"/>
      <c r="G498" s="8"/>
      <c r="H498" s="8"/>
      <c r="I498" s="8"/>
      <c r="J498" s="8"/>
      <c r="K498" s="8"/>
      <c r="L498" s="8"/>
      <c r="M498" s="8"/>
      <c r="N498" s="8"/>
      <c r="O498" s="8"/>
      <c r="P498" s="8"/>
      <c r="Q498" s="8"/>
      <c r="R498" s="8"/>
      <c r="S498" s="8"/>
      <c r="T498" s="8"/>
      <c r="U498" s="8"/>
    </row>
    <row r="499" spans="1:21" ht="12.75">
      <c r="A499" s="8"/>
      <c r="B499" s="8"/>
      <c r="C499" s="8"/>
      <c r="D499" s="8"/>
      <c r="E499" s="8"/>
      <c r="F499" s="8"/>
      <c r="G499" s="8"/>
      <c r="H499" s="8"/>
      <c r="I499" s="8"/>
      <c r="J499" s="8"/>
      <c r="K499" s="8"/>
      <c r="L499" s="8"/>
      <c r="M499" s="8"/>
      <c r="N499" s="8"/>
      <c r="O499" s="8"/>
      <c r="P499" s="8"/>
      <c r="Q499" s="8"/>
      <c r="R499" s="8"/>
      <c r="S499" s="8"/>
      <c r="T499" s="8"/>
      <c r="U499" s="8"/>
    </row>
    <row r="500" spans="1:21" ht="12.75">
      <c r="A500" s="8"/>
      <c r="B500" s="8"/>
      <c r="C500" s="8"/>
      <c r="D500" s="8"/>
      <c r="E500" s="8"/>
      <c r="F500" s="8"/>
      <c r="G500" s="8"/>
      <c r="H500" s="8"/>
      <c r="I500" s="8"/>
      <c r="J500" s="8"/>
      <c r="K500" s="8"/>
      <c r="L500" s="8"/>
      <c r="M500" s="8"/>
      <c r="N500" s="8"/>
      <c r="O500" s="8"/>
      <c r="P500" s="8"/>
      <c r="Q500" s="8"/>
      <c r="R500" s="8"/>
      <c r="S500" s="8"/>
      <c r="T500" s="8"/>
      <c r="U500" s="8"/>
    </row>
    <row r="501" spans="1:21" ht="12.75">
      <c r="A501" s="8"/>
      <c r="B501" s="8"/>
      <c r="C501" s="8"/>
      <c r="D501" s="8"/>
      <c r="E501" s="8"/>
      <c r="F501" s="8"/>
      <c r="G501" s="8"/>
      <c r="H501" s="8"/>
      <c r="I501" s="8"/>
      <c r="J501" s="8"/>
      <c r="K501" s="8"/>
      <c r="L501" s="8"/>
      <c r="M501" s="8"/>
      <c r="N501" s="8"/>
      <c r="O501" s="8"/>
      <c r="P501" s="8"/>
      <c r="Q501" s="8"/>
      <c r="R501" s="8"/>
      <c r="S501" s="8"/>
      <c r="T501" s="8"/>
      <c r="U501" s="8"/>
    </row>
    <row r="502" spans="1:21" ht="12.75">
      <c r="A502" s="8"/>
      <c r="B502" s="8"/>
      <c r="C502" s="8"/>
      <c r="D502" s="8"/>
      <c r="E502" s="8"/>
      <c r="F502" s="8"/>
      <c r="G502" s="8"/>
      <c r="H502" s="8"/>
      <c r="I502" s="8"/>
      <c r="J502" s="8"/>
      <c r="K502" s="8"/>
      <c r="L502" s="8"/>
      <c r="M502" s="8"/>
      <c r="N502" s="8"/>
      <c r="O502" s="8"/>
      <c r="P502" s="8"/>
      <c r="Q502" s="8"/>
      <c r="R502" s="8"/>
      <c r="S502" s="8"/>
      <c r="T502" s="8"/>
      <c r="U502" s="8"/>
    </row>
    <row r="503" spans="1:21" ht="12.75">
      <c r="A503" s="8"/>
      <c r="B503" s="8"/>
      <c r="C503" s="8"/>
      <c r="D503" s="8"/>
      <c r="E503" s="8"/>
      <c r="F503" s="8"/>
      <c r="G503" s="8"/>
      <c r="H503" s="8"/>
      <c r="I503" s="8"/>
      <c r="J503" s="8"/>
      <c r="K503" s="8"/>
      <c r="L503" s="8"/>
      <c r="M503" s="8"/>
      <c r="N503" s="8"/>
      <c r="O503" s="8"/>
      <c r="P503" s="8"/>
      <c r="Q503" s="8"/>
      <c r="R503" s="8"/>
      <c r="S503" s="8"/>
      <c r="T503" s="8"/>
      <c r="U503" s="8"/>
    </row>
    <row r="504" spans="1:21" ht="12.75">
      <c r="A504" s="8"/>
      <c r="B504" s="8"/>
      <c r="C504" s="8"/>
      <c r="D504" s="8"/>
      <c r="E504" s="8"/>
      <c r="F504" s="8"/>
      <c r="G504" s="8"/>
      <c r="H504" s="8"/>
      <c r="I504" s="8"/>
      <c r="J504" s="8"/>
      <c r="K504" s="8"/>
      <c r="L504" s="8"/>
      <c r="M504" s="8"/>
      <c r="N504" s="8"/>
      <c r="O504" s="8"/>
      <c r="P504" s="8"/>
      <c r="Q504" s="8"/>
      <c r="R504" s="8"/>
      <c r="S504" s="8"/>
      <c r="T504" s="8"/>
      <c r="U504" s="8"/>
    </row>
    <row r="505" spans="1:21" ht="12.75">
      <c r="A505" s="8"/>
      <c r="B505" s="8"/>
      <c r="C505" s="8"/>
      <c r="D505" s="8"/>
      <c r="E505" s="8"/>
      <c r="F505" s="8"/>
      <c r="G505" s="8"/>
      <c r="H505" s="8"/>
      <c r="I505" s="8"/>
      <c r="J505" s="8"/>
      <c r="K505" s="8"/>
      <c r="L505" s="8"/>
      <c r="M505" s="8"/>
      <c r="N505" s="8"/>
      <c r="O505" s="8"/>
      <c r="P505" s="8"/>
      <c r="Q505" s="8"/>
      <c r="R505" s="8"/>
      <c r="S505" s="8"/>
      <c r="T505" s="8"/>
      <c r="U505" s="8"/>
    </row>
    <row r="506" spans="1:21" ht="12.75">
      <c r="A506" s="8"/>
      <c r="B506" s="8"/>
      <c r="C506" s="8"/>
      <c r="D506" s="8"/>
      <c r="E506" s="8"/>
      <c r="F506" s="8"/>
      <c r="G506" s="8"/>
      <c r="H506" s="8"/>
      <c r="I506" s="8"/>
      <c r="J506" s="8"/>
      <c r="K506" s="8"/>
      <c r="L506" s="8"/>
      <c r="M506" s="8"/>
      <c r="N506" s="8"/>
      <c r="O506" s="8"/>
      <c r="P506" s="8"/>
      <c r="Q506" s="8"/>
      <c r="R506" s="8"/>
      <c r="S506" s="8"/>
      <c r="T506" s="8"/>
      <c r="U506" s="8"/>
    </row>
    <row r="507" spans="1:21" ht="12.75">
      <c r="A507" s="8"/>
      <c r="B507" s="8"/>
      <c r="C507" s="8"/>
      <c r="D507" s="8"/>
      <c r="E507" s="8"/>
      <c r="F507" s="8"/>
      <c r="G507" s="8"/>
      <c r="H507" s="8"/>
      <c r="I507" s="8"/>
      <c r="J507" s="8"/>
      <c r="K507" s="8"/>
      <c r="L507" s="8"/>
      <c r="M507" s="8"/>
      <c r="N507" s="8"/>
      <c r="O507" s="8"/>
      <c r="P507" s="8"/>
      <c r="Q507" s="8"/>
      <c r="R507" s="8"/>
      <c r="S507" s="8"/>
      <c r="T507" s="8"/>
      <c r="U507" s="8"/>
    </row>
    <row r="508" spans="1:21" ht="12.75">
      <c r="A508" s="8"/>
      <c r="B508" s="8"/>
      <c r="C508" s="8"/>
      <c r="D508" s="8"/>
      <c r="E508" s="8"/>
      <c r="F508" s="8"/>
      <c r="G508" s="8"/>
      <c r="H508" s="8"/>
      <c r="I508" s="8"/>
      <c r="J508" s="8"/>
      <c r="K508" s="8"/>
      <c r="L508" s="8"/>
      <c r="M508" s="8"/>
      <c r="N508" s="8"/>
      <c r="O508" s="8"/>
      <c r="P508" s="8"/>
      <c r="Q508" s="8"/>
      <c r="R508" s="8"/>
      <c r="S508" s="8"/>
      <c r="T508" s="8"/>
      <c r="U508" s="8"/>
    </row>
    <row r="509" spans="1:21" ht="12.75">
      <c r="A509" s="8"/>
      <c r="B509" s="8"/>
      <c r="C509" s="8"/>
      <c r="D509" s="8"/>
      <c r="E509" s="8"/>
      <c r="F509" s="8"/>
      <c r="G509" s="8"/>
      <c r="H509" s="8"/>
      <c r="I509" s="8"/>
      <c r="J509" s="8"/>
      <c r="K509" s="8"/>
      <c r="L509" s="8"/>
      <c r="M509" s="8"/>
      <c r="N509" s="8"/>
      <c r="O509" s="8"/>
      <c r="P509" s="8"/>
      <c r="Q509" s="8"/>
      <c r="R509" s="8"/>
      <c r="S509" s="8"/>
      <c r="T509" s="8"/>
      <c r="U509" s="8"/>
    </row>
    <row r="510" spans="1:21" ht="12.75">
      <c r="A510" s="8"/>
      <c r="B510" s="8"/>
      <c r="C510" s="8"/>
      <c r="D510" s="8"/>
      <c r="E510" s="8"/>
      <c r="F510" s="8"/>
      <c r="G510" s="8"/>
      <c r="H510" s="8"/>
      <c r="I510" s="8"/>
      <c r="J510" s="8"/>
      <c r="K510" s="8"/>
      <c r="L510" s="8"/>
      <c r="M510" s="8"/>
      <c r="N510" s="8"/>
      <c r="O510" s="8"/>
      <c r="P510" s="8"/>
      <c r="Q510" s="8"/>
      <c r="R510" s="8"/>
      <c r="S510" s="8"/>
      <c r="T510" s="8"/>
      <c r="U510" s="8"/>
    </row>
    <row r="511" spans="1:21" ht="12.75">
      <c r="A511" s="8"/>
      <c r="B511" s="8"/>
      <c r="C511" s="8"/>
      <c r="D511" s="8"/>
      <c r="E511" s="8"/>
      <c r="F511" s="8"/>
      <c r="G511" s="8"/>
      <c r="H511" s="8"/>
      <c r="I511" s="8"/>
      <c r="J511" s="8"/>
      <c r="K511" s="8"/>
      <c r="L511" s="8"/>
      <c r="M511" s="8"/>
      <c r="N511" s="8"/>
      <c r="O511" s="8"/>
      <c r="P511" s="8"/>
      <c r="Q511" s="8"/>
      <c r="R511" s="8"/>
      <c r="S511" s="8"/>
      <c r="T511" s="8"/>
      <c r="U511" s="8"/>
    </row>
    <row r="512" spans="1:21" ht="12.75">
      <c r="A512" s="8"/>
      <c r="B512" s="8"/>
      <c r="C512" s="8"/>
      <c r="D512" s="8"/>
      <c r="E512" s="8"/>
      <c r="F512" s="8"/>
      <c r="G512" s="8"/>
      <c r="H512" s="8"/>
      <c r="I512" s="8"/>
      <c r="J512" s="8"/>
      <c r="K512" s="8"/>
      <c r="L512" s="8"/>
      <c r="M512" s="8"/>
      <c r="N512" s="8"/>
      <c r="O512" s="8"/>
      <c r="P512" s="8"/>
      <c r="Q512" s="8"/>
      <c r="R512" s="8"/>
      <c r="S512" s="8"/>
      <c r="T512" s="8"/>
      <c r="U512" s="8"/>
    </row>
    <row r="513" spans="1:21" ht="12.75">
      <c r="A513" s="8"/>
      <c r="B513" s="8"/>
      <c r="C513" s="8"/>
      <c r="D513" s="8"/>
      <c r="E513" s="8"/>
      <c r="F513" s="8"/>
      <c r="G513" s="8"/>
      <c r="H513" s="8"/>
      <c r="I513" s="8"/>
      <c r="J513" s="8"/>
      <c r="K513" s="8"/>
      <c r="L513" s="8"/>
      <c r="M513" s="8"/>
      <c r="N513" s="8"/>
      <c r="O513" s="8"/>
      <c r="P513" s="8"/>
      <c r="Q513" s="8"/>
      <c r="R513" s="8"/>
      <c r="S513" s="8"/>
      <c r="T513" s="8"/>
      <c r="U513" s="8"/>
    </row>
    <row r="514" spans="1:21" ht="12.75">
      <c r="A514" s="8"/>
      <c r="B514" s="8"/>
      <c r="C514" s="8"/>
      <c r="D514" s="8"/>
      <c r="E514" s="8"/>
      <c r="F514" s="8"/>
      <c r="G514" s="8"/>
      <c r="H514" s="8"/>
      <c r="I514" s="8"/>
      <c r="J514" s="8"/>
      <c r="K514" s="8"/>
      <c r="L514" s="8"/>
      <c r="M514" s="8"/>
      <c r="N514" s="8"/>
      <c r="O514" s="8"/>
      <c r="P514" s="8"/>
      <c r="Q514" s="8"/>
      <c r="R514" s="8"/>
      <c r="S514" s="8"/>
      <c r="T514" s="8"/>
      <c r="U514" s="8"/>
    </row>
    <row r="515" spans="1:21" ht="12.75">
      <c r="A515" s="8"/>
      <c r="B515" s="8"/>
      <c r="C515" s="8"/>
      <c r="D515" s="8"/>
      <c r="E515" s="8"/>
      <c r="F515" s="8"/>
      <c r="G515" s="8"/>
      <c r="H515" s="8"/>
      <c r="I515" s="8"/>
      <c r="J515" s="8"/>
      <c r="K515" s="8"/>
      <c r="L515" s="8"/>
      <c r="M515" s="8"/>
      <c r="N515" s="8"/>
      <c r="O515" s="8"/>
      <c r="P515" s="8"/>
      <c r="Q515" s="8"/>
      <c r="R515" s="8"/>
      <c r="S515" s="8"/>
      <c r="T515" s="8"/>
      <c r="U515" s="8"/>
    </row>
    <row r="516" spans="1:21" ht="12.75">
      <c r="A516" s="8"/>
      <c r="B516" s="8"/>
      <c r="C516" s="8"/>
      <c r="D516" s="8"/>
      <c r="E516" s="8"/>
      <c r="F516" s="8"/>
      <c r="G516" s="8"/>
      <c r="H516" s="8"/>
      <c r="I516" s="8"/>
      <c r="J516" s="8"/>
      <c r="K516" s="8"/>
      <c r="L516" s="8"/>
      <c r="M516" s="8"/>
      <c r="N516" s="8"/>
      <c r="O516" s="8"/>
      <c r="P516" s="8"/>
      <c r="Q516" s="8"/>
      <c r="R516" s="8"/>
      <c r="S516" s="8"/>
      <c r="T516" s="8"/>
      <c r="U516" s="8"/>
    </row>
    <row r="517" spans="1:21" ht="12.75">
      <c r="A517" s="8"/>
      <c r="B517" s="8"/>
      <c r="C517" s="8"/>
      <c r="D517" s="8"/>
      <c r="E517" s="8"/>
      <c r="F517" s="8"/>
      <c r="G517" s="8"/>
      <c r="H517" s="8"/>
      <c r="I517" s="8"/>
      <c r="J517" s="8"/>
      <c r="K517" s="8"/>
      <c r="L517" s="8"/>
      <c r="M517" s="8"/>
      <c r="N517" s="8"/>
      <c r="O517" s="8"/>
      <c r="P517" s="8"/>
      <c r="Q517" s="8"/>
      <c r="R517" s="8"/>
      <c r="S517" s="8"/>
      <c r="T517" s="8"/>
      <c r="U517" s="8"/>
    </row>
    <row r="518" spans="1:21" ht="12.75">
      <c r="A518" s="8"/>
      <c r="B518" s="8"/>
      <c r="C518" s="8"/>
      <c r="D518" s="8"/>
      <c r="E518" s="8"/>
      <c r="F518" s="8"/>
      <c r="G518" s="8"/>
      <c r="H518" s="8"/>
      <c r="I518" s="8"/>
      <c r="J518" s="8"/>
      <c r="K518" s="8"/>
      <c r="L518" s="8"/>
      <c r="M518" s="8"/>
      <c r="N518" s="8"/>
      <c r="O518" s="8"/>
      <c r="P518" s="8"/>
      <c r="Q518" s="8"/>
      <c r="R518" s="8"/>
      <c r="S518" s="8"/>
      <c r="T518" s="8"/>
      <c r="U518" s="8"/>
    </row>
    <row r="519" spans="1:21" ht="12.75">
      <c r="A519" s="8"/>
      <c r="B519" s="8"/>
      <c r="C519" s="8"/>
      <c r="D519" s="8"/>
      <c r="E519" s="8"/>
      <c r="F519" s="8"/>
      <c r="G519" s="8"/>
      <c r="H519" s="8"/>
      <c r="I519" s="8"/>
      <c r="J519" s="8"/>
      <c r="K519" s="8"/>
      <c r="L519" s="8"/>
      <c r="M519" s="8"/>
      <c r="N519" s="8"/>
      <c r="O519" s="8"/>
      <c r="P519" s="8"/>
      <c r="Q519" s="8"/>
      <c r="R519" s="8"/>
      <c r="S519" s="8"/>
      <c r="T519" s="8"/>
      <c r="U519" s="8"/>
    </row>
    <row r="520" spans="1:21" ht="12.75">
      <c r="A520" s="8"/>
      <c r="B520" s="8"/>
      <c r="C520" s="8"/>
      <c r="D520" s="8"/>
      <c r="E520" s="8"/>
      <c r="F520" s="8"/>
      <c r="G520" s="8"/>
      <c r="H520" s="8"/>
      <c r="I520" s="8"/>
      <c r="J520" s="8"/>
      <c r="K520" s="8"/>
      <c r="L520" s="8"/>
      <c r="M520" s="8"/>
      <c r="N520" s="8"/>
      <c r="O520" s="8"/>
      <c r="P520" s="8"/>
      <c r="Q520" s="8"/>
      <c r="R520" s="8"/>
      <c r="S520" s="8"/>
      <c r="T520" s="8"/>
      <c r="U520" s="8"/>
    </row>
    <row r="521" spans="1:21" ht="12.75">
      <c r="A521" s="8"/>
      <c r="B521" s="8"/>
      <c r="C521" s="8"/>
      <c r="D521" s="8"/>
      <c r="E521" s="8"/>
      <c r="F521" s="8"/>
      <c r="G521" s="8"/>
      <c r="H521" s="8"/>
      <c r="I521" s="8"/>
      <c r="J521" s="8"/>
      <c r="K521" s="8"/>
      <c r="L521" s="8"/>
      <c r="M521" s="8"/>
      <c r="N521" s="8"/>
      <c r="O521" s="8"/>
      <c r="P521" s="8"/>
      <c r="Q521" s="8"/>
      <c r="R521" s="8"/>
      <c r="S521" s="8"/>
      <c r="T521" s="8"/>
      <c r="U521" s="8"/>
    </row>
    <row r="522" spans="1:21" ht="12.75">
      <c r="A522" s="8"/>
      <c r="B522" s="8"/>
      <c r="C522" s="8"/>
      <c r="D522" s="8"/>
      <c r="E522" s="8"/>
      <c r="F522" s="8"/>
      <c r="G522" s="8"/>
      <c r="H522" s="8"/>
      <c r="I522" s="8"/>
      <c r="J522" s="8"/>
      <c r="K522" s="8"/>
      <c r="L522" s="8"/>
      <c r="M522" s="8"/>
      <c r="N522" s="8"/>
      <c r="O522" s="8"/>
      <c r="P522" s="8"/>
      <c r="Q522" s="8"/>
      <c r="R522" s="8"/>
      <c r="S522" s="8"/>
      <c r="T522" s="8"/>
      <c r="U522" s="8"/>
    </row>
    <row r="523" spans="1:21" ht="12.75">
      <c r="A523" s="8"/>
      <c r="B523" s="8"/>
      <c r="C523" s="8"/>
      <c r="D523" s="8"/>
      <c r="E523" s="8"/>
      <c r="F523" s="8"/>
      <c r="G523" s="8"/>
      <c r="H523" s="8"/>
      <c r="I523" s="8"/>
      <c r="J523" s="8"/>
      <c r="K523" s="8"/>
      <c r="L523" s="8"/>
      <c r="M523" s="8"/>
      <c r="N523" s="8"/>
      <c r="O523" s="8"/>
      <c r="P523" s="8"/>
      <c r="Q523" s="8"/>
      <c r="R523" s="8"/>
      <c r="S523" s="8"/>
      <c r="T523" s="8"/>
      <c r="U523" s="8"/>
    </row>
    <row r="524" spans="1:21" ht="12.75">
      <c r="A524" s="8"/>
      <c r="B524" s="8"/>
      <c r="C524" s="8"/>
      <c r="D524" s="8"/>
      <c r="E524" s="8"/>
      <c r="F524" s="8"/>
      <c r="G524" s="8"/>
      <c r="H524" s="8"/>
      <c r="I524" s="8"/>
      <c r="J524" s="8"/>
      <c r="K524" s="8"/>
      <c r="L524" s="8"/>
      <c r="M524" s="8"/>
      <c r="N524" s="8"/>
      <c r="O524" s="8"/>
      <c r="P524" s="8"/>
      <c r="Q524" s="8"/>
      <c r="R524" s="8"/>
      <c r="S524" s="8"/>
      <c r="T524" s="8"/>
      <c r="U524" s="8"/>
    </row>
    <row r="525" spans="1:21" ht="12.75">
      <c r="A525" s="8"/>
      <c r="B525" s="8"/>
      <c r="C525" s="8"/>
      <c r="D525" s="8"/>
      <c r="E525" s="8"/>
      <c r="F525" s="8"/>
      <c r="G525" s="8"/>
      <c r="H525" s="8"/>
      <c r="I525" s="8"/>
      <c r="J525" s="8"/>
      <c r="K525" s="8"/>
      <c r="L525" s="8"/>
      <c r="M525" s="8"/>
      <c r="N525" s="8"/>
      <c r="O525" s="8"/>
      <c r="P525" s="8"/>
      <c r="Q525" s="8"/>
      <c r="R525" s="8"/>
      <c r="S525" s="8"/>
      <c r="T525" s="8"/>
      <c r="U525" s="8"/>
    </row>
    <row r="526" spans="1:21" ht="12.75">
      <c r="A526" s="8"/>
      <c r="B526" s="8"/>
      <c r="C526" s="8"/>
      <c r="D526" s="8"/>
      <c r="E526" s="8"/>
      <c r="F526" s="8"/>
      <c r="G526" s="8"/>
      <c r="H526" s="8"/>
      <c r="I526" s="8"/>
      <c r="J526" s="8"/>
      <c r="K526" s="8"/>
      <c r="L526" s="8"/>
      <c r="M526" s="8"/>
      <c r="N526" s="8"/>
      <c r="O526" s="8"/>
      <c r="P526" s="8"/>
      <c r="Q526" s="8"/>
      <c r="R526" s="8"/>
      <c r="S526" s="8"/>
      <c r="T526" s="8"/>
      <c r="U526" s="8"/>
    </row>
    <row r="527" spans="1:21" ht="12.75">
      <c r="A527" s="8"/>
      <c r="B527" s="8"/>
      <c r="C527" s="8"/>
      <c r="D527" s="8"/>
      <c r="E527" s="8"/>
      <c r="F527" s="8"/>
      <c r="G527" s="8"/>
      <c r="H527" s="8"/>
      <c r="I527" s="8"/>
      <c r="J527" s="8"/>
      <c r="K527" s="8"/>
      <c r="L527" s="8"/>
      <c r="M527" s="8"/>
      <c r="N527" s="8"/>
      <c r="O527" s="8"/>
      <c r="P527" s="8"/>
      <c r="Q527" s="8"/>
      <c r="R527" s="8"/>
      <c r="S527" s="8"/>
      <c r="T527" s="8"/>
      <c r="U527" s="8"/>
    </row>
    <row r="528" spans="1:21" ht="12.75">
      <c r="A528" s="8"/>
      <c r="B528" s="8"/>
      <c r="C528" s="8"/>
      <c r="D528" s="8"/>
      <c r="E528" s="8"/>
      <c r="F528" s="8"/>
      <c r="G528" s="8"/>
      <c r="H528" s="8"/>
      <c r="I528" s="8"/>
      <c r="J528" s="8"/>
      <c r="K528" s="8"/>
      <c r="L528" s="8"/>
      <c r="M528" s="8"/>
      <c r="N528" s="8"/>
      <c r="O528" s="8"/>
      <c r="P528" s="8"/>
      <c r="Q528" s="8"/>
      <c r="R528" s="8"/>
      <c r="S528" s="8"/>
      <c r="T528" s="8"/>
      <c r="U528" s="8"/>
    </row>
    <row r="529" spans="1:21" ht="12.75">
      <c r="A529" s="8"/>
      <c r="B529" s="8"/>
      <c r="C529" s="8"/>
      <c r="D529" s="8"/>
      <c r="E529" s="8"/>
      <c r="F529" s="8"/>
      <c r="G529" s="8"/>
      <c r="H529" s="8"/>
      <c r="I529" s="8"/>
      <c r="J529" s="8"/>
      <c r="K529" s="8"/>
      <c r="L529" s="8"/>
      <c r="M529" s="8"/>
      <c r="N529" s="8"/>
      <c r="O529" s="8"/>
      <c r="P529" s="8"/>
      <c r="Q529" s="8"/>
      <c r="R529" s="8"/>
      <c r="S529" s="8"/>
      <c r="T529" s="8"/>
      <c r="U529" s="8"/>
    </row>
    <row r="530" spans="1:21" ht="12.75">
      <c r="A530" s="8"/>
      <c r="B530" s="8"/>
      <c r="C530" s="8"/>
      <c r="D530" s="8"/>
      <c r="E530" s="8"/>
      <c r="F530" s="8"/>
      <c r="G530" s="8"/>
      <c r="H530" s="8"/>
      <c r="I530" s="8"/>
      <c r="J530" s="8"/>
      <c r="K530" s="8"/>
      <c r="L530" s="8"/>
      <c r="M530" s="8"/>
      <c r="N530" s="8"/>
      <c r="O530" s="8"/>
      <c r="P530" s="8"/>
      <c r="Q530" s="8"/>
      <c r="R530" s="8"/>
      <c r="S530" s="8"/>
      <c r="T530" s="8"/>
      <c r="U530" s="8"/>
    </row>
    <row r="531" spans="1:21" ht="12.75">
      <c r="A531" s="8"/>
      <c r="B531" s="8"/>
      <c r="C531" s="8"/>
      <c r="D531" s="8"/>
      <c r="E531" s="8"/>
      <c r="F531" s="8"/>
      <c r="G531" s="8"/>
      <c r="H531" s="8"/>
      <c r="I531" s="8"/>
      <c r="J531" s="8"/>
      <c r="K531" s="8"/>
      <c r="L531" s="8"/>
      <c r="M531" s="8"/>
      <c r="N531" s="8"/>
      <c r="O531" s="8"/>
      <c r="P531" s="8"/>
      <c r="Q531" s="8"/>
      <c r="R531" s="8"/>
      <c r="S531" s="8"/>
      <c r="T531" s="8"/>
      <c r="U531" s="8"/>
    </row>
    <row r="532" spans="1:21" ht="12.75">
      <c r="A532" s="8"/>
      <c r="B532" s="8"/>
      <c r="C532" s="8"/>
      <c r="D532" s="8"/>
      <c r="E532" s="8"/>
      <c r="F532" s="8"/>
      <c r="G532" s="8"/>
      <c r="H532" s="8"/>
      <c r="I532" s="8"/>
      <c r="J532" s="8"/>
      <c r="K532" s="8"/>
      <c r="L532" s="8"/>
      <c r="M532" s="8"/>
      <c r="N532" s="8"/>
      <c r="O532" s="8"/>
      <c r="P532" s="8"/>
      <c r="Q532" s="8"/>
      <c r="R532" s="8"/>
      <c r="S532" s="8"/>
      <c r="T532" s="8"/>
      <c r="U532" s="8"/>
    </row>
    <row r="533" spans="1:21" ht="12.75">
      <c r="A533" s="8"/>
      <c r="B533" s="8"/>
      <c r="C533" s="8"/>
      <c r="D533" s="8"/>
      <c r="E533" s="8"/>
      <c r="F533" s="8"/>
      <c r="G533" s="8"/>
      <c r="H533" s="8"/>
      <c r="I533" s="8"/>
      <c r="J533" s="8"/>
      <c r="K533" s="8"/>
      <c r="L533" s="8"/>
      <c r="M533" s="8"/>
      <c r="N533" s="8"/>
      <c r="O533" s="8"/>
      <c r="P533" s="8"/>
      <c r="Q533" s="8"/>
      <c r="R533" s="8"/>
      <c r="S533" s="8"/>
      <c r="T533" s="8"/>
      <c r="U533" s="8"/>
    </row>
    <row r="534" spans="1:21" ht="12.75">
      <c r="A534" s="8"/>
      <c r="B534" s="8"/>
      <c r="C534" s="8"/>
      <c r="D534" s="8"/>
      <c r="E534" s="8"/>
      <c r="F534" s="8"/>
      <c r="G534" s="8"/>
      <c r="H534" s="8"/>
      <c r="I534" s="8"/>
      <c r="J534" s="8"/>
      <c r="K534" s="8"/>
      <c r="L534" s="8"/>
      <c r="M534" s="8"/>
      <c r="N534" s="8"/>
      <c r="O534" s="8"/>
      <c r="P534" s="8"/>
      <c r="Q534" s="8"/>
      <c r="R534" s="8"/>
      <c r="S534" s="8"/>
      <c r="T534" s="8"/>
      <c r="U534" s="8"/>
    </row>
    <row r="535" spans="1:21" ht="12.75">
      <c r="A535" s="8"/>
      <c r="B535" s="8"/>
      <c r="C535" s="8"/>
      <c r="D535" s="8"/>
      <c r="E535" s="8"/>
      <c r="F535" s="8"/>
      <c r="G535" s="8"/>
      <c r="H535" s="8"/>
      <c r="I535" s="8"/>
      <c r="J535" s="8"/>
      <c r="K535" s="8"/>
      <c r="L535" s="8"/>
      <c r="M535" s="8"/>
      <c r="N535" s="8"/>
      <c r="O535" s="8"/>
      <c r="P535" s="8"/>
      <c r="Q535" s="8"/>
      <c r="R535" s="8"/>
      <c r="S535" s="8"/>
      <c r="T535" s="8"/>
      <c r="U535" s="8"/>
    </row>
    <row r="536" spans="1:21" ht="12.75">
      <c r="A536" s="8"/>
      <c r="B536" s="8"/>
      <c r="C536" s="8"/>
      <c r="D536" s="8"/>
      <c r="E536" s="8"/>
      <c r="F536" s="8"/>
      <c r="G536" s="8"/>
      <c r="H536" s="8"/>
      <c r="I536" s="8"/>
      <c r="J536" s="8"/>
      <c r="K536" s="8"/>
      <c r="L536" s="8"/>
      <c r="M536" s="8"/>
      <c r="N536" s="8"/>
      <c r="O536" s="8"/>
      <c r="P536" s="8"/>
      <c r="Q536" s="8"/>
      <c r="R536" s="8"/>
      <c r="S536" s="8"/>
      <c r="T536" s="8"/>
      <c r="U536" s="8"/>
    </row>
    <row r="537" spans="1:21" ht="12.75">
      <c r="A537" s="8"/>
      <c r="B537" s="8"/>
      <c r="C537" s="8"/>
      <c r="D537" s="8"/>
      <c r="E537" s="8"/>
      <c r="F537" s="8"/>
      <c r="G537" s="8"/>
      <c r="H537" s="8"/>
      <c r="I537" s="8"/>
      <c r="J537" s="8"/>
      <c r="K537" s="8"/>
      <c r="L537" s="8"/>
      <c r="M537" s="8"/>
      <c r="N537" s="8"/>
      <c r="O537" s="8"/>
      <c r="P537" s="8"/>
      <c r="Q537" s="8"/>
      <c r="R537" s="8"/>
      <c r="S537" s="8"/>
      <c r="T537" s="8"/>
      <c r="U537" s="8"/>
    </row>
    <row r="538" spans="1:21" ht="12.75">
      <c r="A538" s="8"/>
      <c r="B538" s="8"/>
      <c r="C538" s="8"/>
      <c r="D538" s="8"/>
      <c r="E538" s="8"/>
      <c r="F538" s="8"/>
      <c r="G538" s="8"/>
      <c r="H538" s="8"/>
      <c r="I538" s="8"/>
      <c r="J538" s="8"/>
      <c r="K538" s="8"/>
      <c r="L538" s="8"/>
      <c r="M538" s="8"/>
      <c r="N538" s="8"/>
      <c r="O538" s="8"/>
      <c r="P538" s="8"/>
      <c r="Q538" s="8"/>
      <c r="R538" s="8"/>
      <c r="S538" s="8"/>
      <c r="T538" s="8"/>
      <c r="U538" s="8"/>
    </row>
    <row r="539" spans="1:21" ht="12.75">
      <c r="A539" s="8"/>
      <c r="B539" s="8"/>
      <c r="C539" s="8"/>
      <c r="D539" s="8"/>
      <c r="E539" s="8"/>
      <c r="F539" s="8"/>
      <c r="G539" s="8"/>
      <c r="H539" s="8"/>
      <c r="I539" s="8"/>
      <c r="J539" s="8"/>
      <c r="K539" s="8"/>
      <c r="L539" s="8"/>
      <c r="M539" s="8"/>
      <c r="N539" s="8"/>
      <c r="O539" s="8"/>
      <c r="P539" s="8"/>
      <c r="Q539" s="8"/>
      <c r="R539" s="8"/>
      <c r="S539" s="8"/>
      <c r="T539" s="8"/>
      <c r="U539" s="8"/>
    </row>
    <row r="540" spans="1:21" ht="12.75">
      <c r="A540" s="8"/>
      <c r="B540" s="8"/>
      <c r="C540" s="8"/>
      <c r="D540" s="8"/>
      <c r="E540" s="8"/>
      <c r="F540" s="8"/>
      <c r="G540" s="8"/>
      <c r="H540" s="8"/>
      <c r="I540" s="8"/>
      <c r="J540" s="8"/>
      <c r="K540" s="8"/>
      <c r="L540" s="8"/>
      <c r="M540" s="8"/>
      <c r="N540" s="8"/>
      <c r="O540" s="8"/>
      <c r="P540" s="8"/>
      <c r="Q540" s="8"/>
      <c r="R540" s="8"/>
      <c r="S540" s="8"/>
      <c r="T540" s="8"/>
      <c r="U540" s="8"/>
    </row>
    <row r="541" spans="1:21" ht="12.75">
      <c r="A541" s="8"/>
      <c r="B541" s="8"/>
      <c r="C541" s="8"/>
      <c r="D541" s="8"/>
      <c r="E541" s="8"/>
      <c r="F541" s="8"/>
      <c r="G541" s="8"/>
      <c r="H541" s="8"/>
      <c r="I541" s="8"/>
      <c r="J541" s="8"/>
      <c r="K541" s="8"/>
      <c r="L541" s="8"/>
      <c r="M541" s="8"/>
      <c r="N541" s="8"/>
      <c r="O541" s="8"/>
      <c r="P541" s="8"/>
      <c r="Q541" s="8"/>
      <c r="R541" s="8"/>
      <c r="S541" s="8"/>
      <c r="T541" s="8"/>
      <c r="U541" s="8"/>
    </row>
    <row r="542" spans="1:21" ht="12.75">
      <c r="A542" s="8"/>
      <c r="B542" s="8"/>
      <c r="C542" s="8"/>
      <c r="D542" s="8"/>
      <c r="E542" s="8"/>
      <c r="F542" s="8"/>
      <c r="G542" s="8"/>
      <c r="H542" s="8"/>
      <c r="I542" s="8"/>
      <c r="J542" s="8"/>
      <c r="K542" s="8"/>
      <c r="L542" s="8"/>
      <c r="M542" s="8"/>
      <c r="N542" s="8"/>
      <c r="O542" s="8"/>
      <c r="P542" s="8"/>
      <c r="Q542" s="8"/>
      <c r="R542" s="8"/>
      <c r="S542" s="8"/>
      <c r="T542" s="8"/>
      <c r="U542" s="8"/>
    </row>
    <row r="543" spans="1:21" ht="12.75">
      <c r="A543" s="8"/>
      <c r="B543" s="8"/>
      <c r="C543" s="8"/>
      <c r="D543" s="8"/>
      <c r="E543" s="8"/>
      <c r="F543" s="8"/>
      <c r="G543" s="8"/>
      <c r="H543" s="8"/>
      <c r="I543" s="8"/>
      <c r="J543" s="8"/>
      <c r="K543" s="8"/>
      <c r="L543" s="8"/>
      <c r="M543" s="8"/>
      <c r="N543" s="8"/>
      <c r="O543" s="8"/>
      <c r="P543" s="8"/>
      <c r="Q543" s="8"/>
      <c r="R543" s="8"/>
      <c r="S543" s="8"/>
      <c r="T543" s="8"/>
      <c r="U543" s="8"/>
    </row>
    <row r="544" spans="1:21" ht="12.75">
      <c r="A544" s="8"/>
      <c r="B544" s="8"/>
      <c r="C544" s="8"/>
      <c r="D544" s="8"/>
      <c r="E544" s="8"/>
      <c r="F544" s="8"/>
      <c r="G544" s="8"/>
      <c r="H544" s="8"/>
      <c r="I544" s="8"/>
      <c r="J544" s="8"/>
      <c r="K544" s="8"/>
      <c r="L544" s="8"/>
      <c r="M544" s="8"/>
      <c r="N544" s="8"/>
      <c r="O544" s="8"/>
      <c r="P544" s="8"/>
      <c r="Q544" s="8"/>
      <c r="R544" s="8"/>
      <c r="S544" s="8"/>
      <c r="T544" s="8"/>
      <c r="U544" s="8"/>
    </row>
    <row r="545" spans="1:21" ht="12.75">
      <c r="A545" s="8"/>
      <c r="B545" s="8"/>
      <c r="C545" s="8"/>
      <c r="D545" s="8"/>
      <c r="E545" s="8"/>
      <c r="F545" s="8"/>
      <c r="G545" s="8"/>
      <c r="H545" s="8"/>
      <c r="I545" s="8"/>
      <c r="J545" s="8"/>
      <c r="K545" s="8"/>
      <c r="L545" s="8"/>
      <c r="M545" s="8"/>
      <c r="N545" s="8"/>
      <c r="O545" s="8"/>
      <c r="P545" s="8"/>
      <c r="Q545" s="8"/>
      <c r="R545" s="8"/>
      <c r="S545" s="8"/>
      <c r="T545" s="8"/>
      <c r="U545" s="8"/>
    </row>
    <row r="546" spans="1:21" ht="12.75">
      <c r="A546" s="8"/>
      <c r="B546" s="8"/>
      <c r="C546" s="8"/>
      <c r="D546" s="8"/>
      <c r="E546" s="8"/>
      <c r="F546" s="8"/>
      <c r="G546" s="8"/>
      <c r="H546" s="8"/>
      <c r="I546" s="8"/>
      <c r="J546" s="8"/>
      <c r="K546" s="8"/>
      <c r="L546" s="8"/>
      <c r="M546" s="8"/>
      <c r="N546" s="8"/>
      <c r="O546" s="8"/>
      <c r="P546" s="8"/>
      <c r="Q546" s="8"/>
      <c r="R546" s="8"/>
      <c r="S546" s="8"/>
      <c r="T546" s="8"/>
      <c r="U546" s="8"/>
    </row>
    <row r="547" spans="1:21" ht="12.75">
      <c r="A547" s="8"/>
      <c r="B547" s="8"/>
      <c r="C547" s="8"/>
      <c r="D547" s="8"/>
      <c r="E547" s="8"/>
      <c r="F547" s="8"/>
      <c r="G547" s="8"/>
      <c r="H547" s="8"/>
      <c r="I547" s="8"/>
      <c r="J547" s="8"/>
      <c r="K547" s="8"/>
      <c r="L547" s="8"/>
      <c r="M547" s="8"/>
      <c r="N547" s="8"/>
      <c r="O547" s="8"/>
      <c r="P547" s="8"/>
      <c r="Q547" s="8"/>
      <c r="R547" s="8"/>
      <c r="S547" s="8"/>
      <c r="T547" s="8"/>
      <c r="U547" s="8"/>
    </row>
    <row r="548" spans="1:21" ht="12.75">
      <c r="A548" s="8"/>
      <c r="B548" s="8"/>
      <c r="C548" s="8"/>
      <c r="D548" s="8"/>
      <c r="E548" s="8"/>
      <c r="F548" s="8"/>
      <c r="G548" s="8"/>
      <c r="H548" s="8"/>
      <c r="I548" s="8"/>
      <c r="J548" s="8"/>
      <c r="K548" s="8"/>
      <c r="L548" s="8"/>
      <c r="M548" s="8"/>
      <c r="N548" s="8"/>
      <c r="O548" s="8"/>
      <c r="P548" s="8"/>
      <c r="Q548" s="8"/>
      <c r="R548" s="8"/>
      <c r="S548" s="8"/>
      <c r="T548" s="8"/>
      <c r="U548" s="8"/>
    </row>
    <row r="549" spans="1:21" ht="12.75">
      <c r="A549" s="8"/>
      <c r="B549" s="8"/>
      <c r="C549" s="8"/>
      <c r="D549" s="8"/>
      <c r="E549" s="8"/>
      <c r="F549" s="8"/>
      <c r="G549" s="8"/>
      <c r="H549" s="8"/>
      <c r="I549" s="8"/>
      <c r="J549" s="8"/>
      <c r="K549" s="8"/>
      <c r="L549" s="8"/>
      <c r="M549" s="8"/>
      <c r="N549" s="8"/>
      <c r="O549" s="8"/>
      <c r="P549" s="8"/>
      <c r="Q549" s="8"/>
      <c r="R549" s="8"/>
      <c r="S549" s="8"/>
      <c r="T549" s="8"/>
      <c r="U549" s="8"/>
    </row>
    <row r="550" spans="1:21" ht="12.75">
      <c r="A550" s="8"/>
      <c r="B550" s="8"/>
      <c r="C550" s="8"/>
      <c r="D550" s="8"/>
      <c r="E550" s="8"/>
      <c r="F550" s="8"/>
      <c r="G550" s="8"/>
      <c r="H550" s="8"/>
      <c r="I550" s="8"/>
      <c r="J550" s="8"/>
      <c r="K550" s="8"/>
      <c r="L550" s="8"/>
      <c r="M550" s="8"/>
      <c r="N550" s="8"/>
      <c r="O550" s="8"/>
      <c r="P550" s="8"/>
      <c r="Q550" s="8"/>
      <c r="R550" s="8"/>
      <c r="S550" s="8"/>
      <c r="T550" s="8"/>
      <c r="U550" s="8"/>
    </row>
    <row r="551" spans="1:21" ht="12.75">
      <c r="A551" s="8"/>
      <c r="B551" s="8"/>
      <c r="C551" s="8"/>
      <c r="D551" s="8"/>
      <c r="E551" s="8"/>
      <c r="F551" s="8"/>
      <c r="G551" s="8"/>
      <c r="H551" s="8"/>
      <c r="I551" s="8"/>
      <c r="J551" s="8"/>
      <c r="K551" s="8"/>
      <c r="L551" s="8"/>
      <c r="M551" s="8"/>
      <c r="N551" s="8"/>
      <c r="O551" s="8"/>
      <c r="P551" s="8"/>
      <c r="Q551" s="8"/>
      <c r="R551" s="8"/>
      <c r="S551" s="8"/>
      <c r="T551" s="8"/>
      <c r="U551" s="8"/>
    </row>
    <row r="552" spans="1:21" ht="12.75">
      <c r="A552" s="8"/>
      <c r="B552" s="8"/>
      <c r="C552" s="8"/>
      <c r="D552" s="8"/>
      <c r="E552" s="8"/>
      <c r="F552" s="8"/>
      <c r="G552" s="8"/>
      <c r="H552" s="8"/>
      <c r="I552" s="8"/>
      <c r="J552" s="8"/>
      <c r="K552" s="8"/>
      <c r="L552" s="8"/>
      <c r="M552" s="8"/>
      <c r="N552" s="8"/>
      <c r="O552" s="8"/>
      <c r="P552" s="8"/>
      <c r="Q552" s="8"/>
      <c r="R552" s="8"/>
      <c r="S552" s="8"/>
      <c r="T552" s="8"/>
      <c r="U552" s="8"/>
    </row>
    <row r="553" spans="1:21" ht="12.75">
      <c r="A553" s="8"/>
      <c r="B553" s="8"/>
      <c r="C553" s="8"/>
      <c r="D553" s="8"/>
      <c r="E553" s="8"/>
      <c r="F553" s="8"/>
      <c r="G553" s="8"/>
      <c r="H553" s="8"/>
      <c r="I553" s="8"/>
      <c r="J553" s="8"/>
      <c r="K553" s="8"/>
      <c r="L553" s="8"/>
      <c r="M553" s="8"/>
      <c r="N553" s="8"/>
      <c r="O553" s="8"/>
      <c r="P553" s="8"/>
      <c r="Q553" s="8"/>
      <c r="R553" s="8"/>
      <c r="S553" s="8"/>
      <c r="T553" s="8"/>
      <c r="U553" s="8"/>
    </row>
    <row r="554" spans="1:21" ht="12.75">
      <c r="A554" s="8"/>
      <c r="B554" s="8"/>
      <c r="C554" s="8"/>
      <c r="D554" s="8"/>
      <c r="E554" s="8"/>
      <c r="F554" s="8"/>
      <c r="G554" s="8"/>
      <c r="H554" s="8"/>
      <c r="I554" s="8"/>
      <c r="J554" s="8"/>
      <c r="K554" s="8"/>
      <c r="L554" s="8"/>
      <c r="M554" s="8"/>
      <c r="N554" s="8"/>
      <c r="O554" s="8"/>
      <c r="P554" s="8"/>
      <c r="Q554" s="8"/>
      <c r="R554" s="8"/>
      <c r="S554" s="8"/>
      <c r="T554" s="8"/>
      <c r="U554" s="8"/>
    </row>
    <row r="555" spans="1:21" ht="12.75">
      <c r="A555" s="8"/>
      <c r="B555" s="8"/>
      <c r="C555" s="8"/>
      <c r="D555" s="8"/>
      <c r="E555" s="8"/>
      <c r="F555" s="8"/>
      <c r="G555" s="8"/>
      <c r="H555" s="8"/>
      <c r="I555" s="8"/>
      <c r="J555" s="8"/>
      <c r="K555" s="8"/>
      <c r="L555" s="8"/>
      <c r="M555" s="8"/>
      <c r="N555" s="8"/>
      <c r="O555" s="8"/>
      <c r="P555" s="8"/>
      <c r="Q555" s="8"/>
      <c r="R555" s="8"/>
      <c r="S555" s="8"/>
      <c r="T555" s="8"/>
      <c r="U555" s="8"/>
    </row>
    <row r="556" spans="1:21" ht="12.75">
      <c r="A556" s="8"/>
      <c r="B556" s="8"/>
      <c r="C556" s="8"/>
      <c r="D556" s="8"/>
      <c r="E556" s="8"/>
      <c r="F556" s="8"/>
      <c r="G556" s="8"/>
      <c r="H556" s="8"/>
      <c r="I556" s="8"/>
      <c r="J556" s="8"/>
      <c r="K556" s="8"/>
      <c r="L556" s="8"/>
      <c r="M556" s="8"/>
      <c r="N556" s="8"/>
      <c r="O556" s="8"/>
      <c r="P556" s="8"/>
      <c r="Q556" s="8"/>
      <c r="R556" s="8"/>
      <c r="S556" s="8"/>
      <c r="T556" s="8"/>
      <c r="U556" s="8"/>
    </row>
    <row r="557" spans="1:21" ht="12.75">
      <c r="A557" s="8"/>
      <c r="B557" s="8"/>
      <c r="C557" s="8"/>
      <c r="D557" s="8"/>
      <c r="E557" s="8"/>
      <c r="F557" s="8"/>
      <c r="G557" s="8"/>
      <c r="H557" s="8"/>
      <c r="I557" s="8"/>
      <c r="J557" s="8"/>
      <c r="K557" s="8"/>
      <c r="L557" s="8"/>
      <c r="M557" s="8"/>
      <c r="N557" s="8"/>
      <c r="O557" s="8"/>
      <c r="P557" s="8"/>
      <c r="Q557" s="8"/>
      <c r="R557" s="8"/>
      <c r="S557" s="8"/>
      <c r="T557" s="8"/>
      <c r="U557" s="8"/>
    </row>
    <row r="558" spans="1:21" ht="12.75">
      <c r="A558" s="8"/>
      <c r="B558" s="8"/>
      <c r="C558" s="8"/>
      <c r="D558" s="8"/>
      <c r="E558" s="8"/>
      <c r="F558" s="8"/>
      <c r="G558" s="8"/>
      <c r="H558" s="8"/>
      <c r="I558" s="8"/>
      <c r="J558" s="8"/>
      <c r="K558" s="8"/>
      <c r="L558" s="8"/>
      <c r="M558" s="8"/>
      <c r="N558" s="8"/>
      <c r="O558" s="8"/>
      <c r="P558" s="8"/>
      <c r="Q558" s="8"/>
      <c r="R558" s="8"/>
      <c r="S558" s="8"/>
      <c r="T558" s="8"/>
      <c r="U558" s="8"/>
    </row>
    <row r="559" spans="1:21" ht="12.75">
      <c r="A559" s="8"/>
      <c r="B559" s="8"/>
      <c r="C559" s="8"/>
      <c r="D559" s="8"/>
      <c r="E559" s="8"/>
      <c r="F559" s="8"/>
      <c r="G559" s="8"/>
      <c r="H559" s="8"/>
      <c r="I559" s="8"/>
      <c r="J559" s="8"/>
      <c r="K559" s="8"/>
      <c r="L559" s="8"/>
      <c r="M559" s="8"/>
      <c r="N559" s="8"/>
      <c r="O559" s="8"/>
      <c r="P559" s="8"/>
      <c r="Q559" s="8"/>
      <c r="R559" s="8"/>
      <c r="S559" s="8"/>
      <c r="T559" s="8"/>
      <c r="U559" s="8"/>
    </row>
    <row r="560" spans="1:21" ht="12.75">
      <c r="A560" s="8"/>
      <c r="B560" s="8"/>
      <c r="C560" s="8"/>
      <c r="D560" s="8"/>
      <c r="E560" s="8"/>
      <c r="F560" s="8"/>
      <c r="G560" s="8"/>
      <c r="H560" s="8"/>
      <c r="I560" s="8"/>
      <c r="J560" s="8"/>
      <c r="K560" s="8"/>
      <c r="L560" s="8"/>
      <c r="M560" s="8"/>
      <c r="N560" s="8"/>
      <c r="O560" s="8"/>
      <c r="P560" s="8"/>
      <c r="Q560" s="8"/>
      <c r="R560" s="8"/>
      <c r="S560" s="8"/>
      <c r="T560" s="8"/>
      <c r="U560" s="8"/>
    </row>
    <row r="561" spans="1:21" ht="12.75">
      <c r="A561" s="8"/>
      <c r="B561" s="8"/>
      <c r="C561" s="8"/>
      <c r="D561" s="8"/>
      <c r="E561" s="8"/>
      <c r="F561" s="8"/>
      <c r="G561" s="8"/>
      <c r="H561" s="8"/>
      <c r="I561" s="8"/>
      <c r="J561" s="8"/>
      <c r="K561" s="8"/>
      <c r="L561" s="8"/>
      <c r="M561" s="8"/>
      <c r="N561" s="8"/>
      <c r="O561" s="8"/>
      <c r="P561" s="8"/>
      <c r="Q561" s="8"/>
      <c r="R561" s="8"/>
      <c r="S561" s="8"/>
      <c r="T561" s="8"/>
      <c r="U561" s="8"/>
    </row>
    <row r="562" spans="1:21" ht="12.75">
      <c r="A562" s="8"/>
      <c r="B562" s="8"/>
      <c r="C562" s="8"/>
      <c r="D562" s="8"/>
      <c r="E562" s="8"/>
      <c r="F562" s="8"/>
      <c r="G562" s="8"/>
      <c r="H562" s="8"/>
      <c r="I562" s="8"/>
      <c r="J562" s="8"/>
      <c r="K562" s="8"/>
      <c r="L562" s="8"/>
      <c r="M562" s="8"/>
      <c r="N562" s="8"/>
      <c r="O562" s="8"/>
      <c r="P562" s="8"/>
      <c r="Q562" s="8"/>
      <c r="R562" s="8"/>
      <c r="S562" s="8"/>
      <c r="T562" s="8"/>
      <c r="U562" s="8"/>
    </row>
    <row r="563" spans="1:21" ht="12.75">
      <c r="A563" s="8"/>
      <c r="B563" s="8"/>
      <c r="C563" s="8"/>
      <c r="D563" s="8"/>
      <c r="E563" s="8"/>
      <c r="F563" s="8"/>
      <c r="G563" s="8"/>
      <c r="H563" s="8"/>
      <c r="I563" s="8"/>
      <c r="J563" s="8"/>
      <c r="K563" s="8"/>
      <c r="L563" s="8"/>
      <c r="M563" s="8"/>
      <c r="N563" s="8"/>
      <c r="O563" s="8"/>
      <c r="P563" s="8"/>
      <c r="Q563" s="8"/>
      <c r="R563" s="8"/>
      <c r="S563" s="8"/>
      <c r="T563" s="8"/>
      <c r="U563" s="8"/>
    </row>
    <row r="564" spans="1:21" ht="12.75">
      <c r="A564" s="8"/>
      <c r="B564" s="8"/>
      <c r="C564" s="8"/>
      <c r="D564" s="8"/>
      <c r="E564" s="8"/>
      <c r="F564" s="8"/>
      <c r="G564" s="8"/>
      <c r="H564" s="8"/>
      <c r="I564" s="8"/>
      <c r="J564" s="8"/>
      <c r="K564" s="8"/>
      <c r="L564" s="8"/>
      <c r="M564" s="8"/>
      <c r="N564" s="8"/>
      <c r="O564" s="8"/>
      <c r="P564" s="8"/>
      <c r="Q564" s="8"/>
      <c r="R564" s="8"/>
      <c r="S564" s="8"/>
      <c r="T564" s="8"/>
      <c r="U564" s="8"/>
    </row>
    <row r="565" spans="1:21" ht="12.75">
      <c r="A565" s="8"/>
      <c r="B565" s="8"/>
      <c r="C565" s="8"/>
      <c r="D565" s="8"/>
      <c r="E565" s="8"/>
      <c r="F565" s="8"/>
      <c r="G565" s="8"/>
      <c r="H565" s="8"/>
      <c r="I565" s="8"/>
      <c r="J565" s="8"/>
      <c r="K565" s="8"/>
      <c r="L565" s="8"/>
      <c r="M565" s="8"/>
      <c r="N565" s="8"/>
      <c r="O565" s="8"/>
      <c r="P565" s="8"/>
      <c r="Q565" s="8"/>
      <c r="R565" s="8"/>
      <c r="S565" s="8"/>
      <c r="T565" s="8"/>
      <c r="U565" s="8"/>
    </row>
    <row r="566" spans="1:21" ht="12.75">
      <c r="A566" s="8"/>
      <c r="B566" s="8"/>
      <c r="C566" s="8"/>
      <c r="D566" s="8"/>
      <c r="E566" s="8"/>
      <c r="F566" s="8"/>
      <c r="G566" s="8"/>
      <c r="H566" s="8"/>
      <c r="I566" s="8"/>
      <c r="J566" s="8"/>
      <c r="K566" s="8"/>
      <c r="L566" s="8"/>
      <c r="M566" s="8"/>
      <c r="N566" s="8"/>
      <c r="O566" s="8"/>
      <c r="P566" s="8"/>
      <c r="Q566" s="8"/>
      <c r="R566" s="8"/>
      <c r="S566" s="8"/>
      <c r="T566" s="8"/>
      <c r="U566" s="8"/>
    </row>
    <row r="567" spans="1:21" ht="12.75">
      <c r="A567" s="8"/>
      <c r="B567" s="8"/>
      <c r="C567" s="8"/>
      <c r="D567" s="8"/>
      <c r="E567" s="8"/>
      <c r="F567" s="8"/>
      <c r="G567" s="8"/>
      <c r="H567" s="8"/>
      <c r="I567" s="8"/>
      <c r="J567" s="8"/>
      <c r="K567" s="8"/>
      <c r="L567" s="8"/>
      <c r="M567" s="8"/>
      <c r="N567" s="8"/>
      <c r="O567" s="8"/>
      <c r="P567" s="8"/>
      <c r="Q567" s="8"/>
      <c r="R567" s="8"/>
      <c r="S567" s="8"/>
      <c r="T567" s="8"/>
      <c r="U567" s="8"/>
    </row>
    <row r="568" spans="1:21" ht="12.75">
      <c r="A568" s="8"/>
      <c r="B568" s="8"/>
      <c r="C568" s="8"/>
      <c r="D568" s="8"/>
      <c r="E568" s="8"/>
      <c r="F568" s="8"/>
      <c r="G568" s="8"/>
      <c r="H568" s="8"/>
      <c r="I568" s="8"/>
      <c r="J568" s="8"/>
      <c r="K568" s="8"/>
      <c r="L568" s="8"/>
      <c r="M568" s="8"/>
      <c r="N568" s="8"/>
      <c r="O568" s="8"/>
      <c r="P568" s="8"/>
      <c r="Q568" s="8"/>
      <c r="R568" s="8"/>
      <c r="S568" s="8"/>
      <c r="T568" s="8"/>
      <c r="U568" s="8"/>
    </row>
    <row r="569" spans="1:21" ht="12.75">
      <c r="A569" s="8"/>
      <c r="B569" s="8"/>
      <c r="C569" s="8"/>
      <c r="D569" s="8"/>
      <c r="E569" s="8"/>
      <c r="F569" s="8"/>
      <c r="G569" s="8"/>
      <c r="H569" s="8"/>
      <c r="I569" s="8"/>
      <c r="J569" s="8"/>
      <c r="K569" s="8"/>
      <c r="L569" s="8"/>
      <c r="M569" s="8"/>
      <c r="N569" s="8"/>
      <c r="O569" s="8"/>
      <c r="P569" s="8"/>
      <c r="Q569" s="8"/>
      <c r="R569" s="8"/>
      <c r="S569" s="8"/>
      <c r="T569" s="8"/>
      <c r="U569" s="8"/>
    </row>
    <row r="570" spans="1:21" ht="12.75">
      <c r="A570" s="8"/>
      <c r="B570" s="8"/>
      <c r="C570" s="8"/>
      <c r="D570" s="8"/>
      <c r="E570" s="8"/>
      <c r="F570" s="8"/>
      <c r="G570" s="8"/>
      <c r="H570" s="8"/>
      <c r="I570" s="8"/>
      <c r="J570" s="8"/>
      <c r="K570" s="8"/>
      <c r="L570" s="8"/>
      <c r="M570" s="8"/>
      <c r="N570" s="8"/>
      <c r="O570" s="8"/>
      <c r="P570" s="8"/>
      <c r="Q570" s="8"/>
      <c r="R570" s="8"/>
      <c r="S570" s="8"/>
      <c r="T570" s="8"/>
      <c r="U570" s="8"/>
    </row>
    <row r="571" spans="1:21" ht="12.75">
      <c r="A571" s="8"/>
      <c r="B571" s="8"/>
      <c r="C571" s="8"/>
      <c r="D571" s="8"/>
      <c r="E571" s="8"/>
      <c r="F571" s="8"/>
      <c r="G571" s="8"/>
      <c r="H571" s="8"/>
      <c r="I571" s="8"/>
      <c r="J571" s="8"/>
      <c r="K571" s="8"/>
      <c r="L571" s="8"/>
      <c r="M571" s="8"/>
      <c r="N571" s="8"/>
      <c r="O571" s="8"/>
      <c r="P571" s="8"/>
      <c r="Q571" s="8"/>
      <c r="R571" s="8"/>
      <c r="S571" s="8"/>
      <c r="T571" s="8"/>
      <c r="U571" s="8"/>
    </row>
    <row r="572" spans="1:21" ht="12.75">
      <c r="A572" s="8"/>
      <c r="B572" s="8"/>
      <c r="C572" s="8"/>
      <c r="D572" s="8"/>
      <c r="E572" s="8"/>
      <c r="F572" s="8"/>
      <c r="G572" s="8"/>
      <c r="H572" s="8"/>
      <c r="I572" s="8"/>
      <c r="J572" s="8"/>
      <c r="K572" s="8"/>
      <c r="L572" s="8"/>
      <c r="M572" s="8"/>
      <c r="N572" s="8"/>
      <c r="O572" s="8"/>
      <c r="P572" s="8"/>
      <c r="Q572" s="8"/>
      <c r="R572" s="8"/>
      <c r="S572" s="8"/>
      <c r="T572" s="8"/>
      <c r="U572" s="8"/>
    </row>
    <row r="573" spans="1:21" ht="12.75">
      <c r="A573" s="8"/>
      <c r="B573" s="8"/>
      <c r="C573" s="8"/>
      <c r="D573" s="8"/>
      <c r="E573" s="8"/>
      <c r="F573" s="8"/>
      <c r="G573" s="8"/>
      <c r="H573" s="8"/>
      <c r="I573" s="8"/>
      <c r="J573" s="8"/>
      <c r="K573" s="8"/>
      <c r="L573" s="8"/>
      <c r="M573" s="8"/>
      <c r="N573" s="8"/>
      <c r="O573" s="8"/>
      <c r="P573" s="8"/>
      <c r="Q573" s="8"/>
      <c r="R573" s="8"/>
      <c r="S573" s="8"/>
      <c r="T573" s="8"/>
      <c r="U573" s="8"/>
    </row>
    <row r="574" spans="1:21" ht="12.75">
      <c r="A574" s="8"/>
      <c r="B574" s="8"/>
      <c r="C574" s="8"/>
      <c r="D574" s="8"/>
      <c r="E574" s="8"/>
      <c r="F574" s="8"/>
      <c r="G574" s="8"/>
      <c r="H574" s="8"/>
      <c r="I574" s="8"/>
      <c r="J574" s="8"/>
      <c r="K574" s="8"/>
      <c r="L574" s="8"/>
      <c r="M574" s="8"/>
      <c r="N574" s="8"/>
      <c r="O574" s="8"/>
      <c r="P574" s="8"/>
      <c r="Q574" s="8"/>
      <c r="R574" s="8"/>
      <c r="S574" s="8"/>
      <c r="T574" s="8"/>
      <c r="U574" s="8"/>
    </row>
    <row r="575" spans="1:21" ht="12.75">
      <c r="A575" s="8"/>
      <c r="B575" s="8"/>
      <c r="C575" s="8"/>
      <c r="D575" s="8"/>
      <c r="E575" s="8"/>
      <c r="F575" s="8"/>
      <c r="G575" s="8"/>
      <c r="H575" s="8"/>
      <c r="I575" s="8"/>
      <c r="J575" s="8"/>
      <c r="K575" s="8"/>
      <c r="L575" s="8"/>
      <c r="M575" s="8"/>
      <c r="N575" s="8"/>
      <c r="O575" s="8"/>
      <c r="P575" s="8"/>
      <c r="Q575" s="8"/>
      <c r="R575" s="8"/>
      <c r="S575" s="8"/>
      <c r="T575" s="8"/>
      <c r="U575" s="8"/>
    </row>
    <row r="576" spans="1:21" ht="12.75">
      <c r="A576" s="8"/>
      <c r="B576" s="8"/>
      <c r="C576" s="8"/>
      <c r="D576" s="8"/>
      <c r="E576" s="8"/>
      <c r="F576" s="8"/>
      <c r="G576" s="8"/>
      <c r="H576" s="8"/>
      <c r="I576" s="8"/>
      <c r="J576" s="8"/>
      <c r="K576" s="8"/>
      <c r="L576" s="8"/>
      <c r="M576" s="8"/>
      <c r="N576" s="8"/>
      <c r="O576" s="8"/>
      <c r="P576" s="8"/>
      <c r="Q576" s="8"/>
      <c r="R576" s="8"/>
      <c r="S576" s="8"/>
      <c r="T576" s="8"/>
      <c r="U576" s="8"/>
    </row>
    <row r="577" spans="1:21" ht="12.75">
      <c r="A577" s="8"/>
      <c r="B577" s="8"/>
      <c r="C577" s="8"/>
      <c r="D577" s="8"/>
      <c r="E577" s="8"/>
      <c r="F577" s="8"/>
      <c r="G577" s="8"/>
      <c r="H577" s="8"/>
      <c r="I577" s="8"/>
      <c r="J577" s="8"/>
      <c r="K577" s="8"/>
      <c r="L577" s="8"/>
      <c r="M577" s="8"/>
      <c r="N577" s="8"/>
      <c r="O577" s="8"/>
      <c r="P577" s="8"/>
      <c r="Q577" s="8"/>
      <c r="R577" s="8"/>
      <c r="S577" s="8"/>
      <c r="T577" s="8"/>
      <c r="U577" s="8"/>
    </row>
    <row r="578" spans="1:21" ht="12.75">
      <c r="A578" s="8"/>
      <c r="B578" s="8"/>
      <c r="C578" s="8"/>
      <c r="D578" s="8"/>
      <c r="E578" s="8"/>
      <c r="F578" s="8"/>
      <c r="G578" s="8"/>
      <c r="H578" s="8"/>
      <c r="I578" s="8"/>
      <c r="J578" s="8"/>
      <c r="K578" s="8"/>
      <c r="L578" s="8"/>
      <c r="M578" s="8"/>
      <c r="N578" s="8"/>
      <c r="O578" s="8"/>
      <c r="P578" s="8"/>
      <c r="Q578" s="8"/>
      <c r="R578" s="8"/>
      <c r="S578" s="8"/>
      <c r="T578" s="8"/>
      <c r="U578" s="8"/>
    </row>
    <row r="579" spans="1:21" ht="12.75">
      <c r="A579" s="8"/>
      <c r="B579" s="8"/>
      <c r="C579" s="8"/>
      <c r="D579" s="8"/>
      <c r="E579" s="8"/>
      <c r="F579" s="8"/>
      <c r="G579" s="8"/>
      <c r="H579" s="8"/>
      <c r="I579" s="8"/>
      <c r="J579" s="8"/>
      <c r="K579" s="8"/>
      <c r="L579" s="8"/>
      <c r="M579" s="8"/>
      <c r="N579" s="8"/>
      <c r="O579" s="8"/>
      <c r="P579" s="8"/>
      <c r="Q579" s="8"/>
      <c r="R579" s="8"/>
      <c r="S579" s="8"/>
      <c r="T579" s="8"/>
      <c r="U579" s="8"/>
    </row>
    <row r="580" spans="1:21" ht="12.75">
      <c r="A580" s="8"/>
      <c r="B580" s="8"/>
      <c r="C580" s="8"/>
      <c r="D580" s="8"/>
      <c r="E580" s="8"/>
      <c r="F580" s="8"/>
      <c r="G580" s="8"/>
      <c r="H580" s="8"/>
      <c r="I580" s="8"/>
      <c r="J580" s="8"/>
      <c r="K580" s="8"/>
      <c r="L580" s="8"/>
      <c r="M580" s="8"/>
      <c r="N580" s="8"/>
      <c r="O580" s="8"/>
      <c r="P580" s="8"/>
      <c r="Q580" s="8"/>
      <c r="R580" s="8"/>
      <c r="S580" s="8"/>
      <c r="T580" s="8"/>
      <c r="U580" s="8"/>
    </row>
    <row r="581" spans="1:21" ht="12.75">
      <c r="A581" s="8"/>
      <c r="B581" s="8"/>
      <c r="C581" s="8"/>
      <c r="D581" s="8"/>
      <c r="E581" s="8"/>
      <c r="F581" s="8"/>
      <c r="G581" s="8"/>
      <c r="H581" s="8"/>
      <c r="I581" s="8"/>
      <c r="J581" s="8"/>
      <c r="K581" s="8"/>
      <c r="L581" s="8"/>
      <c r="M581" s="8"/>
      <c r="N581" s="8"/>
      <c r="O581" s="8"/>
      <c r="P581" s="8"/>
      <c r="Q581" s="8"/>
      <c r="R581" s="8"/>
      <c r="S581" s="8"/>
      <c r="T581" s="8"/>
      <c r="U581" s="8"/>
    </row>
    <row r="582" spans="1:21" ht="12.75">
      <c r="A582" s="8"/>
      <c r="B582" s="8"/>
      <c r="C582" s="8"/>
      <c r="D582" s="8"/>
      <c r="E582" s="8"/>
      <c r="F582" s="8"/>
      <c r="G582" s="8"/>
      <c r="H582" s="8"/>
      <c r="I582" s="8"/>
      <c r="J582" s="8"/>
      <c r="K582" s="8"/>
      <c r="L582" s="8"/>
      <c r="M582" s="8"/>
      <c r="N582" s="8"/>
      <c r="O582" s="8"/>
      <c r="P582" s="8"/>
      <c r="Q582" s="8"/>
      <c r="R582" s="8"/>
      <c r="S582" s="8"/>
      <c r="T582" s="8"/>
      <c r="U582" s="8"/>
    </row>
    <row r="583" spans="1:21" ht="12.75">
      <c r="A583" s="8"/>
      <c r="B583" s="8"/>
      <c r="C583" s="8"/>
      <c r="D583" s="8"/>
      <c r="E583" s="8"/>
      <c r="F583" s="8"/>
      <c r="G583" s="8"/>
      <c r="H583" s="8"/>
      <c r="I583" s="8"/>
      <c r="J583" s="8"/>
      <c r="K583" s="8"/>
      <c r="L583" s="8"/>
      <c r="M583" s="8"/>
      <c r="N583" s="8"/>
      <c r="O583" s="8"/>
      <c r="P583" s="8"/>
      <c r="Q583" s="8"/>
      <c r="R583" s="8"/>
      <c r="S583" s="8"/>
      <c r="T583" s="8"/>
      <c r="U583" s="8"/>
    </row>
    <row r="584" spans="1:21" ht="12.75">
      <c r="A584" s="8"/>
      <c r="B584" s="8"/>
      <c r="C584" s="8"/>
      <c r="D584" s="8"/>
      <c r="E584" s="8"/>
      <c r="F584" s="8"/>
      <c r="G584" s="8"/>
      <c r="H584" s="8"/>
      <c r="I584" s="8"/>
      <c r="J584" s="8"/>
      <c r="K584" s="8"/>
      <c r="L584" s="8"/>
      <c r="M584" s="8"/>
      <c r="N584" s="8"/>
      <c r="O584" s="8"/>
      <c r="P584" s="8"/>
      <c r="Q584" s="8"/>
      <c r="R584" s="8"/>
      <c r="S584" s="8"/>
      <c r="T584" s="8"/>
      <c r="U584" s="8"/>
    </row>
    <row r="585" spans="1:21" ht="12.75">
      <c r="A585" s="8"/>
      <c r="B585" s="8"/>
      <c r="C585" s="8"/>
      <c r="D585" s="8"/>
      <c r="E585" s="8"/>
      <c r="F585" s="8"/>
      <c r="G585" s="8"/>
      <c r="H585" s="8"/>
      <c r="I585" s="8"/>
      <c r="J585" s="8"/>
      <c r="K585" s="8"/>
      <c r="L585" s="8"/>
      <c r="M585" s="8"/>
      <c r="N585" s="8"/>
      <c r="O585" s="8"/>
      <c r="P585" s="8"/>
      <c r="Q585" s="8"/>
      <c r="R585" s="8"/>
      <c r="S585" s="8"/>
      <c r="T585" s="8"/>
      <c r="U585" s="8"/>
    </row>
    <row r="586" spans="1:21" ht="12.75">
      <c r="A586" s="8"/>
      <c r="B586" s="8"/>
      <c r="C586" s="8"/>
      <c r="D586" s="8"/>
      <c r="E586" s="8"/>
      <c r="F586" s="8"/>
      <c r="G586" s="8"/>
      <c r="H586" s="8"/>
      <c r="I586" s="8"/>
      <c r="J586" s="8"/>
      <c r="K586" s="8"/>
      <c r="L586" s="8"/>
      <c r="M586" s="8"/>
      <c r="N586" s="8"/>
      <c r="O586" s="8"/>
      <c r="P586" s="8"/>
      <c r="Q586" s="8"/>
      <c r="R586" s="8"/>
      <c r="S586" s="8"/>
      <c r="T586" s="8"/>
      <c r="U586" s="8"/>
    </row>
    <row r="587" spans="1:21" ht="12.75">
      <c r="A587" s="8"/>
      <c r="B587" s="8"/>
      <c r="C587" s="8"/>
      <c r="D587" s="8"/>
      <c r="E587" s="8"/>
      <c r="F587" s="8"/>
      <c r="G587" s="8"/>
      <c r="H587" s="8"/>
      <c r="I587" s="8"/>
      <c r="J587" s="8"/>
      <c r="K587" s="8"/>
      <c r="L587" s="8"/>
      <c r="M587" s="8"/>
      <c r="N587" s="8"/>
      <c r="O587" s="8"/>
      <c r="P587" s="8"/>
      <c r="Q587" s="8"/>
      <c r="R587" s="8"/>
      <c r="S587" s="8"/>
      <c r="T587" s="8"/>
      <c r="U587" s="8"/>
    </row>
    <row r="588" spans="1:21" ht="12.75">
      <c r="A588" s="8"/>
      <c r="B588" s="8"/>
      <c r="C588" s="8"/>
      <c r="D588" s="8"/>
      <c r="E588" s="8"/>
      <c r="F588" s="8"/>
      <c r="G588" s="8"/>
      <c r="H588" s="8"/>
      <c r="I588" s="8"/>
      <c r="J588" s="8"/>
      <c r="K588" s="8"/>
      <c r="L588" s="8"/>
      <c r="M588" s="8"/>
      <c r="N588" s="8"/>
      <c r="O588" s="8"/>
      <c r="P588" s="8"/>
      <c r="Q588" s="8"/>
      <c r="R588" s="8"/>
      <c r="S588" s="8"/>
      <c r="T588" s="8"/>
      <c r="U588" s="8"/>
    </row>
    <row r="589" spans="1:21" ht="12.75">
      <c r="A589" s="8"/>
      <c r="B589" s="8"/>
      <c r="C589" s="8"/>
      <c r="D589" s="8"/>
      <c r="E589" s="8"/>
      <c r="F589" s="8"/>
      <c r="G589" s="8"/>
      <c r="H589" s="8"/>
      <c r="I589" s="8"/>
      <c r="J589" s="8"/>
      <c r="K589" s="8"/>
      <c r="L589" s="8"/>
      <c r="M589" s="8"/>
      <c r="N589" s="8"/>
      <c r="O589" s="8"/>
      <c r="P589" s="8"/>
      <c r="Q589" s="8"/>
      <c r="R589" s="8"/>
      <c r="S589" s="8"/>
      <c r="T589" s="8"/>
      <c r="U589" s="8"/>
    </row>
    <row r="590" spans="1:21" ht="12.75">
      <c r="A590" s="8"/>
      <c r="B590" s="8"/>
      <c r="C590" s="8"/>
      <c r="D590" s="8"/>
      <c r="E590" s="8"/>
      <c r="F590" s="8"/>
      <c r="G590" s="8"/>
      <c r="H590" s="8"/>
      <c r="I590" s="8"/>
      <c r="J590" s="8"/>
      <c r="K590" s="8"/>
      <c r="L590" s="8"/>
      <c r="M590" s="8"/>
      <c r="N590" s="8"/>
      <c r="O590" s="8"/>
      <c r="P590" s="8"/>
      <c r="Q590" s="8"/>
      <c r="R590" s="8"/>
      <c r="S590" s="8"/>
      <c r="T590" s="8"/>
      <c r="U590" s="8"/>
    </row>
    <row r="591" spans="1:21" ht="12.75">
      <c r="A591" s="8"/>
      <c r="B591" s="8"/>
      <c r="C591" s="8"/>
      <c r="D591" s="8"/>
      <c r="E591" s="8"/>
      <c r="F591" s="8"/>
      <c r="G591" s="8"/>
      <c r="H591" s="8"/>
      <c r="I591" s="8"/>
      <c r="J591" s="8"/>
      <c r="K591" s="8"/>
      <c r="L591" s="8"/>
      <c r="M591" s="8"/>
      <c r="N591" s="8"/>
      <c r="O591" s="8"/>
      <c r="P591" s="8"/>
      <c r="Q591" s="8"/>
      <c r="R591" s="8"/>
      <c r="S591" s="8"/>
      <c r="T591" s="8"/>
      <c r="U591" s="8"/>
    </row>
    <row r="592" spans="1:21" ht="12.75">
      <c r="A592" s="8"/>
      <c r="B592" s="8"/>
      <c r="C592" s="8"/>
      <c r="D592" s="8"/>
      <c r="E592" s="8"/>
      <c r="F592" s="8"/>
      <c r="G592" s="8"/>
      <c r="H592" s="8"/>
      <c r="I592" s="8"/>
      <c r="J592" s="8"/>
      <c r="K592" s="8"/>
      <c r="L592" s="8"/>
      <c r="M592" s="8"/>
      <c r="N592" s="8"/>
      <c r="O592" s="8"/>
      <c r="P592" s="8"/>
      <c r="Q592" s="8"/>
      <c r="R592" s="8"/>
      <c r="S592" s="8"/>
      <c r="T592" s="8"/>
      <c r="U592" s="8"/>
    </row>
    <row r="593" spans="1:21" ht="12.75">
      <c r="A593" s="8"/>
      <c r="B593" s="8"/>
      <c r="C593" s="8"/>
      <c r="D593" s="8"/>
      <c r="E593" s="8"/>
      <c r="F593" s="8"/>
      <c r="G593" s="8"/>
      <c r="H593" s="8"/>
      <c r="I593" s="8"/>
      <c r="J593" s="8"/>
      <c r="K593" s="8"/>
      <c r="L593" s="8"/>
      <c r="M593" s="8"/>
      <c r="N593" s="8"/>
      <c r="O593" s="8"/>
      <c r="P593" s="8"/>
      <c r="Q593" s="8"/>
      <c r="R593" s="8"/>
      <c r="S593" s="8"/>
      <c r="T593" s="8"/>
      <c r="U593" s="8"/>
    </row>
    <row r="594" spans="1:21" ht="12.75">
      <c r="A594" s="8"/>
      <c r="B594" s="8"/>
      <c r="C594" s="8"/>
      <c r="D594" s="8"/>
      <c r="E594" s="8"/>
      <c r="F594" s="8"/>
      <c r="G594" s="8"/>
      <c r="H594" s="8"/>
      <c r="I594" s="8"/>
      <c r="J594" s="8"/>
      <c r="K594" s="8"/>
      <c r="L594" s="8"/>
      <c r="M594" s="8"/>
      <c r="N594" s="8"/>
      <c r="O594" s="8"/>
      <c r="P594" s="8"/>
      <c r="Q594" s="8"/>
      <c r="R594" s="8"/>
      <c r="S594" s="8"/>
      <c r="T594" s="8"/>
      <c r="U594" s="8"/>
    </row>
    <row r="595" spans="1:21" ht="12.75">
      <c r="A595" s="8"/>
      <c r="B595" s="8"/>
      <c r="C595" s="8"/>
      <c r="D595" s="8"/>
      <c r="E595" s="8"/>
      <c r="F595" s="8"/>
      <c r="G595" s="8"/>
      <c r="H595" s="8"/>
      <c r="I595" s="8"/>
      <c r="J595" s="8"/>
      <c r="K595" s="8"/>
      <c r="L595" s="8"/>
      <c r="M595" s="8"/>
      <c r="N595" s="8"/>
      <c r="O595" s="8"/>
      <c r="P595" s="8"/>
      <c r="Q595" s="8"/>
      <c r="R595" s="8"/>
      <c r="S595" s="8"/>
      <c r="T595" s="8"/>
      <c r="U595" s="8"/>
    </row>
    <row r="596" spans="1:21" ht="12.75">
      <c r="A596" s="8"/>
      <c r="B596" s="8"/>
      <c r="C596" s="8"/>
      <c r="D596" s="8"/>
      <c r="E596" s="8"/>
      <c r="F596" s="8"/>
      <c r="G596" s="8"/>
      <c r="H596" s="8"/>
      <c r="I596" s="8"/>
      <c r="J596" s="8"/>
      <c r="K596" s="8"/>
      <c r="L596" s="8"/>
      <c r="M596" s="8"/>
      <c r="N596" s="8"/>
      <c r="O596" s="8"/>
      <c r="P596" s="8"/>
      <c r="Q596" s="8"/>
      <c r="R596" s="8"/>
      <c r="S596" s="8"/>
      <c r="T596" s="8"/>
      <c r="U596" s="8"/>
    </row>
    <row r="597" spans="1:21" ht="12.75">
      <c r="A597" s="8"/>
      <c r="B597" s="8"/>
      <c r="C597" s="8"/>
      <c r="D597" s="8"/>
      <c r="E597" s="8"/>
      <c r="F597" s="8"/>
      <c r="G597" s="8"/>
      <c r="H597" s="8"/>
      <c r="I597" s="8"/>
      <c r="J597" s="8"/>
      <c r="K597" s="8"/>
      <c r="L597" s="8"/>
      <c r="M597" s="8"/>
      <c r="N597" s="8"/>
      <c r="O597" s="8"/>
      <c r="P597" s="8"/>
      <c r="Q597" s="8"/>
      <c r="R597" s="8"/>
      <c r="S597" s="8"/>
      <c r="T597" s="8"/>
      <c r="U597" s="8"/>
    </row>
    <row r="598" spans="1:21" ht="12.75">
      <c r="A598" s="8"/>
      <c r="B598" s="8"/>
      <c r="C598" s="8"/>
      <c r="D598" s="8"/>
      <c r="E598" s="8"/>
      <c r="F598" s="8"/>
      <c r="G598" s="8"/>
      <c r="H598" s="8"/>
      <c r="I598" s="8"/>
      <c r="J598" s="8"/>
      <c r="K598" s="8"/>
      <c r="L598" s="8"/>
      <c r="M598" s="8"/>
      <c r="N598" s="8"/>
      <c r="O598" s="8"/>
      <c r="P598" s="8"/>
      <c r="Q598" s="8"/>
      <c r="R598" s="8"/>
      <c r="S598" s="8"/>
      <c r="T598" s="8"/>
      <c r="U598" s="8"/>
    </row>
    <row r="599" spans="1:21" ht="12.75">
      <c r="A599" s="8"/>
      <c r="B599" s="8"/>
      <c r="C599" s="8"/>
      <c r="D599" s="8"/>
      <c r="E599" s="8"/>
      <c r="F599" s="8"/>
      <c r="G599" s="8"/>
      <c r="H599" s="8"/>
      <c r="I599" s="8"/>
      <c r="J599" s="8"/>
      <c r="K599" s="8"/>
      <c r="L599" s="8"/>
      <c r="M599" s="8"/>
      <c r="N599" s="8"/>
      <c r="O599" s="8"/>
      <c r="P599" s="8"/>
      <c r="Q599" s="8"/>
      <c r="R599" s="8"/>
      <c r="S599" s="8"/>
      <c r="T599" s="8"/>
      <c r="U599" s="8"/>
    </row>
    <row r="600" spans="1:21" ht="12.75">
      <c r="A600" s="8"/>
      <c r="B600" s="8"/>
      <c r="C600" s="8"/>
      <c r="D600" s="8"/>
      <c r="E600" s="8"/>
      <c r="F600" s="8"/>
      <c r="G600" s="8"/>
      <c r="H600" s="8"/>
      <c r="I600" s="8"/>
      <c r="J600" s="8"/>
      <c r="K600" s="8"/>
      <c r="L600" s="8"/>
      <c r="M600" s="8"/>
      <c r="N600" s="8"/>
      <c r="O600" s="8"/>
      <c r="P600" s="8"/>
      <c r="Q600" s="8"/>
      <c r="R600" s="8"/>
      <c r="S600" s="8"/>
      <c r="T600" s="8"/>
      <c r="U600" s="8"/>
    </row>
    <row r="601" spans="1:21" ht="12.75">
      <c r="A601" s="8"/>
      <c r="B601" s="8"/>
      <c r="C601" s="8"/>
      <c r="D601" s="8"/>
      <c r="E601" s="8"/>
      <c r="F601" s="8"/>
      <c r="G601" s="8"/>
      <c r="H601" s="8"/>
      <c r="I601" s="8"/>
      <c r="J601" s="8"/>
      <c r="K601" s="8"/>
      <c r="L601" s="8"/>
      <c r="M601" s="8"/>
      <c r="N601" s="8"/>
      <c r="O601" s="8"/>
      <c r="P601" s="8"/>
      <c r="Q601" s="8"/>
      <c r="R601" s="8"/>
      <c r="S601" s="8"/>
      <c r="T601" s="8"/>
      <c r="U601" s="8"/>
    </row>
    <row r="602" spans="1:21" ht="12.75">
      <c r="A602" s="8"/>
      <c r="B602" s="8"/>
      <c r="C602" s="8"/>
      <c r="D602" s="8"/>
      <c r="E602" s="8"/>
      <c r="F602" s="8"/>
      <c r="G602" s="8"/>
      <c r="H602" s="8"/>
      <c r="I602" s="8"/>
      <c r="J602" s="8"/>
      <c r="K602" s="8"/>
      <c r="L602" s="8"/>
      <c r="M602" s="8"/>
      <c r="N602" s="8"/>
      <c r="O602" s="8"/>
      <c r="P602" s="8"/>
      <c r="Q602" s="8"/>
      <c r="R602" s="8"/>
      <c r="S602" s="8"/>
      <c r="T602" s="8"/>
      <c r="U602" s="8"/>
    </row>
    <row r="603" spans="1:21" ht="12.75">
      <c r="A603" s="8"/>
      <c r="B603" s="8"/>
      <c r="C603" s="8"/>
      <c r="D603" s="8"/>
      <c r="E603" s="8"/>
      <c r="F603" s="8"/>
      <c r="G603" s="8"/>
      <c r="H603" s="8"/>
      <c r="I603" s="8"/>
      <c r="J603" s="8"/>
      <c r="K603" s="8"/>
      <c r="L603" s="8"/>
      <c r="M603" s="8"/>
      <c r="N603" s="8"/>
      <c r="O603" s="8"/>
      <c r="P603" s="8"/>
      <c r="Q603" s="8"/>
      <c r="R603" s="8"/>
      <c r="S603" s="8"/>
      <c r="T603" s="8"/>
      <c r="U603" s="8"/>
    </row>
    <row r="604" spans="1:21" ht="12.75">
      <c r="A604" s="8"/>
      <c r="B604" s="8"/>
      <c r="C604" s="8"/>
      <c r="D604" s="8"/>
      <c r="E604" s="8"/>
      <c r="F604" s="8"/>
      <c r="G604" s="8"/>
      <c r="H604" s="8"/>
      <c r="I604" s="8"/>
      <c r="J604" s="8"/>
      <c r="K604" s="8"/>
      <c r="L604" s="8"/>
      <c r="M604" s="8"/>
      <c r="N604" s="8"/>
      <c r="O604" s="8"/>
      <c r="P604" s="8"/>
      <c r="Q604" s="8"/>
      <c r="R604" s="8"/>
      <c r="S604" s="8"/>
      <c r="T604" s="8"/>
      <c r="U604" s="8"/>
    </row>
    <row r="605" spans="1:21" ht="12.75">
      <c r="A605" s="8"/>
      <c r="B605" s="8"/>
      <c r="C605" s="8"/>
      <c r="D605" s="8"/>
      <c r="E605" s="8"/>
      <c r="F605" s="8"/>
      <c r="G605" s="8"/>
      <c r="H605" s="8"/>
      <c r="I605" s="8"/>
      <c r="J605" s="8"/>
      <c r="K605" s="8"/>
      <c r="L605" s="8"/>
      <c r="M605" s="8"/>
      <c r="N605" s="8"/>
      <c r="O605" s="8"/>
      <c r="P605" s="8"/>
      <c r="Q605" s="8"/>
      <c r="R605" s="8"/>
      <c r="S605" s="8"/>
      <c r="T605" s="8"/>
      <c r="U605" s="8"/>
    </row>
    <row r="606" spans="1:21" ht="12.75">
      <c r="A606" s="8"/>
      <c r="B606" s="8"/>
      <c r="C606" s="8"/>
      <c r="D606" s="8"/>
      <c r="E606" s="8"/>
      <c r="F606" s="8"/>
      <c r="G606" s="8"/>
      <c r="H606" s="8"/>
      <c r="I606" s="8"/>
      <c r="J606" s="8"/>
      <c r="K606" s="8"/>
      <c r="L606" s="8"/>
      <c r="M606" s="8"/>
      <c r="N606" s="8"/>
      <c r="O606" s="8"/>
      <c r="P606" s="8"/>
      <c r="Q606" s="8"/>
      <c r="R606" s="8"/>
      <c r="S606" s="8"/>
      <c r="T606" s="8"/>
      <c r="U606" s="8"/>
    </row>
    <row r="607" spans="1:21" ht="12.75">
      <c r="A607" s="8"/>
      <c r="B607" s="8"/>
      <c r="C607" s="8"/>
      <c r="D607" s="8"/>
      <c r="E607" s="8"/>
      <c r="F607" s="8"/>
      <c r="G607" s="8"/>
      <c r="H607" s="8"/>
      <c r="I607" s="8"/>
      <c r="J607" s="8"/>
      <c r="K607" s="8"/>
      <c r="L607" s="8"/>
      <c r="M607" s="8"/>
      <c r="N607" s="8"/>
      <c r="O607" s="8"/>
      <c r="P607" s="8"/>
      <c r="Q607" s="8"/>
      <c r="R607" s="8"/>
      <c r="S607" s="8"/>
      <c r="T607" s="8"/>
      <c r="U607" s="8"/>
    </row>
    <row r="608" spans="1:21" ht="12.75">
      <c r="A608" s="8"/>
      <c r="B608" s="8"/>
      <c r="C608" s="8"/>
      <c r="D608" s="8"/>
      <c r="E608" s="8"/>
      <c r="F608" s="8"/>
      <c r="G608" s="8"/>
      <c r="H608" s="8"/>
      <c r="I608" s="8"/>
      <c r="J608" s="8"/>
      <c r="K608" s="8"/>
      <c r="L608" s="8"/>
      <c r="M608" s="8"/>
      <c r="N608" s="8"/>
      <c r="O608" s="8"/>
      <c r="P608" s="8"/>
      <c r="Q608" s="8"/>
      <c r="R608" s="8"/>
      <c r="S608" s="8"/>
      <c r="T608" s="8"/>
      <c r="U608" s="8"/>
    </row>
    <row r="609" spans="1:21" ht="12.75">
      <c r="A609" s="8"/>
      <c r="B609" s="8"/>
      <c r="C609" s="8"/>
      <c r="D609" s="8"/>
      <c r="E609" s="8"/>
      <c r="F609" s="8"/>
      <c r="G609" s="8"/>
      <c r="H609" s="8"/>
      <c r="I609" s="8"/>
      <c r="J609" s="8"/>
      <c r="K609" s="8"/>
      <c r="L609" s="8"/>
      <c r="M609" s="8"/>
      <c r="N609" s="8"/>
      <c r="O609" s="8"/>
      <c r="P609" s="8"/>
      <c r="Q609" s="8"/>
      <c r="R609" s="8"/>
      <c r="S609" s="8"/>
      <c r="T609" s="8"/>
      <c r="U609" s="8"/>
    </row>
    <row r="610" spans="1:21" ht="12.75">
      <c r="A610" s="8"/>
      <c r="B610" s="8"/>
      <c r="C610" s="8"/>
      <c r="D610" s="8"/>
      <c r="E610" s="8"/>
      <c r="F610" s="8"/>
      <c r="G610" s="8"/>
      <c r="H610" s="8"/>
      <c r="I610" s="8"/>
      <c r="J610" s="8"/>
      <c r="K610" s="8"/>
      <c r="L610" s="8"/>
      <c r="M610" s="8"/>
      <c r="N610" s="8"/>
      <c r="O610" s="8"/>
      <c r="P610" s="8"/>
      <c r="Q610" s="8"/>
      <c r="R610" s="8"/>
      <c r="S610" s="8"/>
      <c r="T610" s="8"/>
      <c r="U610" s="8"/>
    </row>
    <row r="611" spans="1:21" ht="12.75">
      <c r="A611" s="8"/>
      <c r="B611" s="8"/>
      <c r="C611" s="8"/>
      <c r="D611" s="8"/>
      <c r="E611" s="8"/>
      <c r="F611" s="8"/>
      <c r="G611" s="8"/>
      <c r="H611" s="8"/>
      <c r="I611" s="8"/>
      <c r="J611" s="8"/>
      <c r="K611" s="8"/>
      <c r="L611" s="8"/>
      <c r="M611" s="8"/>
      <c r="N611" s="8"/>
      <c r="O611" s="8"/>
      <c r="P611" s="8"/>
      <c r="Q611" s="8"/>
      <c r="R611" s="8"/>
      <c r="S611" s="8"/>
      <c r="T611" s="8"/>
      <c r="U611" s="8"/>
    </row>
    <row r="612" spans="1:21" ht="12.75">
      <c r="A612" s="8"/>
      <c r="B612" s="8"/>
      <c r="C612" s="8"/>
      <c r="D612" s="8"/>
      <c r="E612" s="8"/>
      <c r="F612" s="8"/>
      <c r="G612" s="8"/>
      <c r="H612" s="8"/>
      <c r="I612" s="8"/>
      <c r="J612" s="8"/>
      <c r="K612" s="8"/>
      <c r="L612" s="8"/>
      <c r="M612" s="8"/>
      <c r="N612" s="8"/>
      <c r="O612" s="8"/>
      <c r="P612" s="8"/>
      <c r="Q612" s="8"/>
      <c r="R612" s="8"/>
      <c r="S612" s="8"/>
      <c r="T612" s="8"/>
      <c r="U612" s="8"/>
    </row>
    <row r="613" spans="1:21" ht="12.75">
      <c r="A613" s="8"/>
      <c r="B613" s="8"/>
      <c r="C613" s="8"/>
      <c r="D613" s="8"/>
      <c r="E613" s="8"/>
      <c r="F613" s="8"/>
      <c r="G613" s="8"/>
      <c r="H613" s="8"/>
      <c r="I613" s="8"/>
      <c r="J613" s="8"/>
      <c r="K613" s="8"/>
      <c r="L613" s="8"/>
      <c r="M613" s="8"/>
      <c r="N613" s="8"/>
      <c r="O613" s="8"/>
      <c r="P613" s="8"/>
      <c r="Q613" s="8"/>
      <c r="R613" s="8"/>
      <c r="S613" s="8"/>
      <c r="T613" s="8"/>
      <c r="U613" s="8"/>
    </row>
    <row r="614" spans="1:21" ht="12.75">
      <c r="A614" s="8"/>
      <c r="B614" s="8"/>
      <c r="C614" s="8"/>
      <c r="D614" s="8"/>
      <c r="E614" s="8"/>
      <c r="F614" s="8"/>
      <c r="G614" s="8"/>
      <c r="H614" s="8"/>
      <c r="I614" s="8"/>
      <c r="J614" s="8"/>
      <c r="K614" s="8"/>
      <c r="L614" s="8"/>
      <c r="M614" s="8"/>
      <c r="N614" s="8"/>
      <c r="O614" s="8"/>
      <c r="P614" s="8"/>
      <c r="Q614" s="8"/>
      <c r="R614" s="8"/>
      <c r="S614" s="8"/>
      <c r="T614" s="8"/>
      <c r="U614" s="8"/>
    </row>
    <row r="615" spans="1:21" ht="12.75">
      <c r="A615" s="8"/>
      <c r="B615" s="8"/>
      <c r="C615" s="8"/>
      <c r="D615" s="8"/>
      <c r="E615" s="8"/>
      <c r="F615" s="8"/>
      <c r="G615" s="8"/>
      <c r="H615" s="8"/>
      <c r="I615" s="8"/>
      <c r="J615" s="8"/>
      <c r="K615" s="8"/>
      <c r="L615" s="8"/>
      <c r="M615" s="8"/>
      <c r="N615" s="8"/>
      <c r="O615" s="8"/>
      <c r="P615" s="8"/>
      <c r="Q615" s="8"/>
      <c r="R615" s="8"/>
      <c r="S615" s="8"/>
      <c r="T615" s="8"/>
      <c r="U615" s="8"/>
    </row>
    <row r="616" spans="1:21" ht="12.75">
      <c r="A616" s="8"/>
      <c r="B616" s="8"/>
      <c r="C616" s="8"/>
      <c r="D616" s="8"/>
      <c r="E616" s="8"/>
      <c r="F616" s="8"/>
      <c r="G616" s="8"/>
      <c r="H616" s="8"/>
      <c r="I616" s="8"/>
      <c r="J616" s="8"/>
      <c r="K616" s="8"/>
      <c r="L616" s="8"/>
      <c r="M616" s="8"/>
      <c r="N616" s="8"/>
      <c r="O616" s="8"/>
      <c r="P616" s="8"/>
      <c r="Q616" s="8"/>
      <c r="R616" s="8"/>
      <c r="S616" s="8"/>
      <c r="T616" s="8"/>
      <c r="U616" s="8"/>
    </row>
    <row r="617" spans="1:21" ht="12.75">
      <c r="A617" s="8"/>
      <c r="B617" s="8"/>
      <c r="C617" s="8"/>
      <c r="D617" s="8"/>
      <c r="E617" s="8"/>
      <c r="F617" s="8"/>
      <c r="G617" s="8"/>
      <c r="H617" s="8"/>
      <c r="I617" s="8"/>
      <c r="J617" s="8"/>
      <c r="K617" s="8"/>
      <c r="L617" s="8"/>
      <c r="M617" s="8"/>
      <c r="N617" s="8"/>
      <c r="O617" s="8"/>
      <c r="P617" s="8"/>
      <c r="Q617" s="8"/>
      <c r="R617" s="8"/>
      <c r="S617" s="8"/>
      <c r="T617" s="8"/>
      <c r="U617" s="8"/>
    </row>
    <row r="618" spans="1:21" ht="12.75">
      <c r="A618" s="8"/>
      <c r="B618" s="8"/>
      <c r="C618" s="8"/>
      <c r="D618" s="8"/>
      <c r="E618" s="8"/>
      <c r="F618" s="8"/>
      <c r="G618" s="8"/>
      <c r="H618" s="8"/>
      <c r="I618" s="8"/>
      <c r="J618" s="8"/>
      <c r="K618" s="8"/>
      <c r="L618" s="8"/>
      <c r="M618" s="8"/>
      <c r="N618" s="8"/>
      <c r="O618" s="8"/>
      <c r="P618" s="8"/>
      <c r="Q618" s="8"/>
      <c r="R618" s="8"/>
      <c r="S618" s="8"/>
      <c r="T618" s="8"/>
      <c r="U618" s="8"/>
    </row>
    <row r="619" spans="1:21" ht="12.75">
      <c r="A619" s="8"/>
      <c r="B619" s="8"/>
      <c r="C619" s="8"/>
      <c r="D619" s="8"/>
      <c r="E619" s="8"/>
      <c r="F619" s="8"/>
      <c r="G619" s="8"/>
      <c r="H619" s="8"/>
      <c r="I619" s="8"/>
      <c r="J619" s="8"/>
      <c r="K619" s="8"/>
      <c r="L619" s="8"/>
      <c r="M619" s="8"/>
      <c r="N619" s="8"/>
      <c r="O619" s="8"/>
      <c r="P619" s="8"/>
      <c r="Q619" s="8"/>
      <c r="R619" s="8"/>
      <c r="S619" s="8"/>
      <c r="T619" s="8"/>
      <c r="U619" s="8"/>
    </row>
    <row r="620" spans="1:21" ht="12.75">
      <c r="A620" s="8"/>
      <c r="B620" s="8"/>
      <c r="C620" s="8"/>
      <c r="D620" s="8"/>
      <c r="E620" s="8"/>
      <c r="F620" s="8"/>
      <c r="G620" s="8"/>
      <c r="H620" s="8"/>
      <c r="I620" s="8"/>
      <c r="J620" s="8"/>
      <c r="K620" s="8"/>
      <c r="L620" s="8"/>
      <c r="M620" s="8"/>
      <c r="N620" s="8"/>
      <c r="O620" s="8"/>
      <c r="P620" s="8"/>
      <c r="Q620" s="8"/>
      <c r="R620" s="8"/>
      <c r="S620" s="8"/>
      <c r="T620" s="8"/>
      <c r="U620" s="8"/>
    </row>
    <row r="621" spans="1:21" ht="12.75">
      <c r="A621" s="8"/>
      <c r="B621" s="8"/>
      <c r="C621" s="8"/>
      <c r="D621" s="8"/>
      <c r="E621" s="8"/>
      <c r="F621" s="8"/>
      <c r="G621" s="8"/>
      <c r="H621" s="8"/>
      <c r="I621" s="8"/>
      <c r="J621" s="8"/>
      <c r="K621" s="8"/>
      <c r="L621" s="8"/>
      <c r="M621" s="8"/>
      <c r="N621" s="8"/>
      <c r="O621" s="8"/>
      <c r="P621" s="8"/>
      <c r="Q621" s="8"/>
      <c r="R621" s="8"/>
      <c r="S621" s="8"/>
      <c r="T621" s="8"/>
      <c r="U621" s="8"/>
    </row>
    <row r="622" spans="1:21" ht="12.75">
      <c r="A622" s="8"/>
      <c r="B622" s="8"/>
      <c r="C622" s="8"/>
      <c r="D622" s="8"/>
      <c r="E622" s="8"/>
      <c r="F622" s="8"/>
      <c r="G622" s="8"/>
      <c r="H622" s="8"/>
      <c r="I622" s="8"/>
      <c r="J622" s="8"/>
      <c r="K622" s="8"/>
      <c r="L622" s="8"/>
      <c r="M622" s="8"/>
      <c r="N622" s="8"/>
      <c r="O622" s="8"/>
      <c r="P622" s="8"/>
      <c r="Q622" s="8"/>
      <c r="R622" s="8"/>
      <c r="S622" s="8"/>
      <c r="T622" s="8"/>
      <c r="U622" s="8"/>
    </row>
    <row r="623" spans="1:21" ht="12.75">
      <c r="A623" s="8"/>
      <c r="B623" s="8"/>
      <c r="C623" s="8"/>
      <c r="D623" s="8"/>
      <c r="E623" s="8"/>
      <c r="F623" s="8"/>
      <c r="G623" s="8"/>
      <c r="H623" s="8"/>
      <c r="I623" s="8"/>
      <c r="J623" s="8"/>
      <c r="K623" s="8"/>
      <c r="L623" s="8"/>
      <c r="M623" s="8"/>
      <c r="N623" s="8"/>
      <c r="O623" s="8"/>
      <c r="P623" s="8"/>
      <c r="Q623" s="8"/>
      <c r="R623" s="8"/>
      <c r="S623" s="8"/>
      <c r="T623" s="8"/>
      <c r="U623" s="8"/>
    </row>
    <row r="624" spans="1:21" ht="12.75">
      <c r="A624" s="8"/>
      <c r="B624" s="8"/>
      <c r="C624" s="8"/>
      <c r="D624" s="8"/>
      <c r="E624" s="8"/>
      <c r="F624" s="8"/>
      <c r="G624" s="8"/>
      <c r="H624" s="8"/>
      <c r="I624" s="8"/>
      <c r="J624" s="8"/>
      <c r="K624" s="8"/>
      <c r="L624" s="8"/>
      <c r="M624" s="8"/>
      <c r="N624" s="8"/>
      <c r="O624" s="8"/>
      <c r="P624" s="8"/>
      <c r="Q624" s="8"/>
      <c r="R624" s="8"/>
      <c r="S624" s="8"/>
      <c r="T624" s="8"/>
      <c r="U624" s="8"/>
    </row>
    <row r="625" spans="1:21" ht="12.75">
      <c r="A625" s="8"/>
      <c r="B625" s="8"/>
      <c r="C625" s="8"/>
      <c r="D625" s="8"/>
      <c r="E625" s="8"/>
      <c r="F625" s="8"/>
      <c r="G625" s="8"/>
      <c r="H625" s="8"/>
      <c r="I625" s="8"/>
      <c r="J625" s="8"/>
      <c r="K625" s="8"/>
      <c r="L625" s="8"/>
      <c r="M625" s="8"/>
      <c r="N625" s="8"/>
      <c r="O625" s="8"/>
      <c r="P625" s="8"/>
      <c r="Q625" s="8"/>
      <c r="R625" s="8"/>
      <c r="S625" s="8"/>
      <c r="T625" s="8"/>
      <c r="U625" s="8"/>
    </row>
    <row r="626" spans="1:21" ht="12.75">
      <c r="A626" s="8"/>
      <c r="B626" s="8"/>
      <c r="C626" s="8"/>
      <c r="D626" s="8"/>
      <c r="E626" s="8"/>
      <c r="F626" s="8"/>
      <c r="G626" s="8"/>
      <c r="H626" s="8"/>
      <c r="I626" s="8"/>
      <c r="J626" s="8"/>
      <c r="K626" s="8"/>
      <c r="L626" s="8"/>
      <c r="M626" s="8"/>
      <c r="N626" s="8"/>
      <c r="O626" s="8"/>
      <c r="P626" s="8"/>
      <c r="Q626" s="8"/>
      <c r="R626" s="8"/>
      <c r="S626" s="8"/>
      <c r="T626" s="8"/>
      <c r="U626" s="8"/>
    </row>
    <row r="627" spans="1:21" ht="12.75">
      <c r="A627" s="8"/>
      <c r="B627" s="8"/>
      <c r="C627" s="8"/>
      <c r="D627" s="8"/>
      <c r="E627" s="8"/>
      <c r="F627" s="8"/>
      <c r="G627" s="8"/>
      <c r="H627" s="8"/>
      <c r="I627" s="8"/>
      <c r="J627" s="8"/>
      <c r="K627" s="8"/>
      <c r="L627" s="8"/>
      <c r="M627" s="8"/>
      <c r="N627" s="8"/>
      <c r="O627" s="8"/>
      <c r="P627" s="8"/>
      <c r="Q627" s="8"/>
      <c r="R627" s="8"/>
      <c r="S627" s="8"/>
      <c r="T627" s="8"/>
      <c r="U627" s="8"/>
    </row>
    <row r="628" spans="1:21" ht="12.75">
      <c r="A628" s="8"/>
      <c r="B628" s="8"/>
      <c r="C628" s="8"/>
      <c r="D628" s="8"/>
      <c r="E628" s="8"/>
      <c r="F628" s="8"/>
      <c r="G628" s="8"/>
      <c r="H628" s="8"/>
      <c r="I628" s="8"/>
      <c r="J628" s="8"/>
      <c r="K628" s="8"/>
      <c r="L628" s="8"/>
      <c r="M628" s="8"/>
      <c r="N628" s="8"/>
      <c r="O628" s="8"/>
      <c r="P628" s="8"/>
      <c r="Q628" s="8"/>
      <c r="R628" s="8"/>
      <c r="S628" s="8"/>
      <c r="T628" s="8"/>
      <c r="U628" s="8"/>
    </row>
    <row r="629" spans="1:21" ht="12.75">
      <c r="A629" s="8"/>
      <c r="B629" s="8"/>
      <c r="C629" s="8"/>
      <c r="D629" s="8"/>
      <c r="E629" s="8"/>
      <c r="F629" s="8"/>
      <c r="G629" s="8"/>
      <c r="H629" s="8"/>
      <c r="I629" s="8"/>
      <c r="J629" s="8"/>
      <c r="K629" s="8"/>
      <c r="L629" s="8"/>
      <c r="M629" s="8"/>
      <c r="N629" s="8"/>
      <c r="O629" s="8"/>
      <c r="P629" s="8"/>
      <c r="Q629" s="8"/>
      <c r="R629" s="8"/>
      <c r="S629" s="8"/>
      <c r="T629" s="8"/>
      <c r="U629" s="8"/>
    </row>
    <row r="630" spans="1:21" ht="12.75">
      <c r="A630" s="8"/>
      <c r="B630" s="8"/>
      <c r="C630" s="8"/>
      <c r="D630" s="8"/>
      <c r="E630" s="8"/>
      <c r="F630" s="8"/>
      <c r="G630" s="8"/>
      <c r="H630" s="8"/>
      <c r="I630" s="8"/>
      <c r="J630" s="8"/>
      <c r="K630" s="8"/>
      <c r="L630" s="8"/>
      <c r="M630" s="8"/>
      <c r="N630" s="8"/>
      <c r="O630" s="8"/>
      <c r="P630" s="8"/>
      <c r="Q630" s="8"/>
      <c r="R630" s="8"/>
      <c r="S630" s="8"/>
      <c r="T630" s="8"/>
      <c r="U630" s="8"/>
    </row>
    <row r="631" spans="1:21" ht="12.75">
      <c r="A631" s="8"/>
      <c r="B631" s="8"/>
      <c r="C631" s="8"/>
      <c r="D631" s="8"/>
      <c r="E631" s="8"/>
      <c r="F631" s="8"/>
      <c r="G631" s="8"/>
      <c r="H631" s="8"/>
      <c r="I631" s="8"/>
      <c r="J631" s="8"/>
      <c r="K631" s="8"/>
      <c r="L631" s="8"/>
      <c r="M631" s="8"/>
      <c r="N631" s="8"/>
      <c r="O631" s="8"/>
      <c r="P631" s="8"/>
      <c r="Q631" s="8"/>
      <c r="R631" s="8"/>
      <c r="S631" s="8"/>
      <c r="T631" s="8"/>
      <c r="U631" s="8"/>
    </row>
    <row r="632" spans="1:21" ht="12.75">
      <c r="A632" s="8"/>
      <c r="B632" s="8"/>
      <c r="C632" s="8"/>
      <c r="D632" s="8"/>
      <c r="E632" s="8"/>
      <c r="F632" s="8"/>
      <c r="G632" s="8"/>
      <c r="H632" s="8"/>
      <c r="I632" s="8"/>
      <c r="J632" s="8"/>
      <c r="K632" s="8"/>
      <c r="L632" s="8"/>
      <c r="M632" s="8"/>
      <c r="N632" s="8"/>
      <c r="O632" s="8"/>
      <c r="P632" s="8"/>
      <c r="Q632" s="8"/>
      <c r="R632" s="8"/>
      <c r="S632" s="8"/>
      <c r="T632" s="8"/>
      <c r="U632" s="8"/>
    </row>
    <row r="633" spans="1:21" ht="12.75">
      <c r="A633" s="8"/>
      <c r="B633" s="8"/>
      <c r="C633" s="8"/>
      <c r="D633" s="8"/>
      <c r="E633" s="8"/>
      <c r="F633" s="8"/>
      <c r="G633" s="8"/>
      <c r="H633" s="8"/>
      <c r="I633" s="8"/>
      <c r="J633" s="8"/>
      <c r="K633" s="8"/>
      <c r="L633" s="8"/>
      <c r="M633" s="8"/>
      <c r="N633" s="8"/>
      <c r="O633" s="8"/>
      <c r="P633" s="8"/>
      <c r="Q633" s="8"/>
      <c r="R633" s="8"/>
      <c r="S633" s="8"/>
      <c r="T633" s="8"/>
      <c r="U633" s="8"/>
    </row>
    <row r="634" spans="1:21" ht="12.75">
      <c r="A634" s="8"/>
      <c r="B634" s="8"/>
      <c r="C634" s="8"/>
      <c r="D634" s="8"/>
      <c r="E634" s="8"/>
      <c r="F634" s="8"/>
      <c r="G634" s="8"/>
      <c r="H634" s="8"/>
      <c r="I634" s="8"/>
      <c r="J634" s="8"/>
      <c r="K634" s="8"/>
      <c r="L634" s="8"/>
      <c r="M634" s="8"/>
      <c r="N634" s="8"/>
      <c r="O634" s="8"/>
      <c r="P634" s="8"/>
      <c r="Q634" s="8"/>
      <c r="R634" s="8"/>
      <c r="S634" s="8"/>
      <c r="T634" s="8"/>
      <c r="U634" s="8"/>
    </row>
    <row r="635" spans="1:21" ht="12.75">
      <c r="A635" s="8"/>
      <c r="B635" s="8"/>
      <c r="C635" s="8"/>
      <c r="D635" s="8"/>
      <c r="E635" s="8"/>
      <c r="F635" s="8"/>
      <c r="G635" s="8"/>
      <c r="H635" s="8"/>
      <c r="I635" s="8"/>
      <c r="J635" s="8"/>
      <c r="K635" s="8"/>
      <c r="L635" s="8"/>
      <c r="M635" s="8"/>
      <c r="N635" s="8"/>
      <c r="O635" s="8"/>
      <c r="P635" s="8"/>
      <c r="Q635" s="8"/>
      <c r="R635" s="8"/>
      <c r="S635" s="8"/>
      <c r="T635" s="8"/>
      <c r="U635" s="8"/>
    </row>
    <row r="636" spans="1:21" ht="12.75">
      <c r="A636" s="8"/>
      <c r="B636" s="8"/>
      <c r="C636" s="8"/>
      <c r="D636" s="8"/>
      <c r="E636" s="8"/>
      <c r="F636" s="8"/>
      <c r="G636" s="8"/>
      <c r="H636" s="8"/>
      <c r="I636" s="8"/>
      <c r="J636" s="8"/>
      <c r="K636" s="8"/>
      <c r="L636" s="8"/>
      <c r="M636" s="8"/>
      <c r="N636" s="8"/>
      <c r="O636" s="8"/>
      <c r="P636" s="8"/>
      <c r="Q636" s="8"/>
      <c r="R636" s="8"/>
      <c r="S636" s="8"/>
      <c r="T636" s="8"/>
      <c r="U636" s="8"/>
    </row>
    <row r="637" spans="1:21" ht="12.75">
      <c r="A637" s="8"/>
      <c r="B637" s="8"/>
      <c r="C637" s="8"/>
      <c r="D637" s="8"/>
      <c r="E637" s="8"/>
      <c r="F637" s="8"/>
      <c r="G637" s="8"/>
      <c r="H637" s="8"/>
      <c r="I637" s="8"/>
      <c r="J637" s="8"/>
      <c r="K637" s="8"/>
      <c r="L637" s="8"/>
      <c r="M637" s="8"/>
      <c r="N637" s="8"/>
      <c r="O637" s="8"/>
      <c r="P637" s="8"/>
      <c r="Q637" s="8"/>
      <c r="R637" s="8"/>
      <c r="S637" s="8"/>
      <c r="T637" s="8"/>
      <c r="U637" s="8"/>
    </row>
    <row r="638" spans="1:21" ht="12.75">
      <c r="A638" s="8"/>
      <c r="B638" s="8"/>
      <c r="C638" s="8"/>
      <c r="D638" s="8"/>
      <c r="E638" s="8"/>
      <c r="F638" s="8"/>
      <c r="G638" s="8"/>
      <c r="H638" s="8"/>
      <c r="I638" s="8"/>
      <c r="J638" s="8"/>
      <c r="K638" s="8"/>
      <c r="L638" s="8"/>
      <c r="M638" s="8"/>
      <c r="N638" s="8"/>
      <c r="O638" s="8"/>
      <c r="P638" s="8"/>
      <c r="Q638" s="8"/>
      <c r="R638" s="8"/>
      <c r="S638" s="8"/>
      <c r="T638" s="8"/>
      <c r="U638" s="8"/>
    </row>
    <row r="639" spans="1:21" ht="12.75">
      <c r="A639" s="8"/>
      <c r="B639" s="8"/>
      <c r="C639" s="8"/>
      <c r="D639" s="8"/>
      <c r="E639" s="8"/>
      <c r="F639" s="8"/>
      <c r="G639" s="8"/>
      <c r="H639" s="8"/>
      <c r="I639" s="8"/>
      <c r="J639" s="8"/>
      <c r="K639" s="8"/>
      <c r="L639" s="8"/>
      <c r="M639" s="8"/>
      <c r="N639" s="8"/>
      <c r="O639" s="8"/>
      <c r="P639" s="8"/>
      <c r="Q639" s="8"/>
      <c r="R639" s="8"/>
      <c r="S639" s="8"/>
      <c r="T639" s="8"/>
      <c r="U639" s="8"/>
    </row>
    <row r="640" spans="1:21" ht="12.75">
      <c r="A640" s="8"/>
      <c r="B640" s="8"/>
      <c r="C640" s="8"/>
      <c r="D640" s="8"/>
      <c r="E640" s="8"/>
      <c r="F640" s="8"/>
      <c r="G640" s="8"/>
      <c r="H640" s="8"/>
      <c r="I640" s="8"/>
      <c r="J640" s="8"/>
      <c r="K640" s="8"/>
      <c r="L640" s="8"/>
      <c r="M640" s="8"/>
      <c r="N640" s="8"/>
      <c r="O640" s="8"/>
      <c r="P640" s="8"/>
      <c r="Q640" s="8"/>
      <c r="R640" s="8"/>
      <c r="S640" s="8"/>
      <c r="T640" s="8"/>
      <c r="U640" s="8"/>
    </row>
    <row r="641" spans="1:21" ht="12.75">
      <c r="A641" s="8"/>
      <c r="B641" s="8"/>
      <c r="C641" s="8"/>
      <c r="D641" s="8"/>
      <c r="E641" s="8"/>
      <c r="F641" s="8"/>
      <c r="G641" s="8"/>
      <c r="H641" s="8"/>
      <c r="I641" s="8"/>
      <c r="J641" s="8"/>
      <c r="K641" s="8"/>
      <c r="L641" s="8"/>
      <c r="M641" s="8"/>
      <c r="N641" s="8"/>
      <c r="O641" s="8"/>
      <c r="P641" s="8"/>
      <c r="Q641" s="8"/>
      <c r="R641" s="8"/>
      <c r="S641" s="8"/>
      <c r="T641" s="8"/>
      <c r="U641" s="8"/>
    </row>
    <row r="642" spans="1:21" ht="12.75">
      <c r="A642" s="8"/>
      <c r="B642" s="8"/>
      <c r="C642" s="8"/>
      <c r="D642" s="8"/>
      <c r="E642" s="8"/>
      <c r="F642" s="8"/>
      <c r="G642" s="8"/>
      <c r="H642" s="8"/>
      <c r="I642" s="8"/>
      <c r="J642" s="8"/>
      <c r="K642" s="8"/>
      <c r="L642" s="8"/>
      <c r="M642" s="8"/>
      <c r="N642" s="8"/>
      <c r="O642" s="8"/>
      <c r="P642" s="8"/>
      <c r="Q642" s="8"/>
      <c r="R642" s="8"/>
      <c r="S642" s="8"/>
      <c r="T642" s="8"/>
      <c r="U642" s="8"/>
    </row>
    <row r="643" spans="1:21" ht="12.75">
      <c r="A643" s="8"/>
      <c r="B643" s="8"/>
      <c r="C643" s="8"/>
      <c r="D643" s="8"/>
      <c r="E643" s="8"/>
      <c r="F643" s="8"/>
      <c r="G643" s="8"/>
      <c r="H643" s="8"/>
      <c r="I643" s="8"/>
      <c r="J643" s="8"/>
      <c r="K643" s="8"/>
      <c r="L643" s="8"/>
      <c r="M643" s="8"/>
      <c r="N643" s="8"/>
      <c r="O643" s="8"/>
      <c r="P643" s="8"/>
      <c r="Q643" s="8"/>
      <c r="R643" s="8"/>
      <c r="S643" s="8"/>
      <c r="T643" s="8"/>
      <c r="U643" s="8"/>
    </row>
    <row r="644" spans="1:21" ht="12.75">
      <c r="A644" s="8"/>
      <c r="B644" s="8"/>
      <c r="C644" s="8"/>
      <c r="D644" s="8"/>
      <c r="E644" s="8"/>
      <c r="F644" s="8"/>
      <c r="G644" s="8"/>
      <c r="H644" s="8"/>
      <c r="I644" s="8"/>
      <c r="J644" s="8"/>
      <c r="K644" s="8"/>
      <c r="L644" s="8"/>
      <c r="M644" s="8"/>
      <c r="N644" s="8"/>
      <c r="O644" s="8"/>
      <c r="P644" s="8"/>
      <c r="Q644" s="8"/>
      <c r="R644" s="8"/>
      <c r="S644" s="8"/>
      <c r="T644" s="8"/>
      <c r="U644" s="8"/>
    </row>
    <row r="645" spans="1:21" ht="12.75">
      <c r="A645" s="8"/>
      <c r="B645" s="8"/>
      <c r="C645" s="8"/>
      <c r="D645" s="8"/>
      <c r="E645" s="8"/>
      <c r="F645" s="8"/>
      <c r="G645" s="8"/>
      <c r="H645" s="8"/>
      <c r="I645" s="8"/>
      <c r="J645" s="8"/>
      <c r="K645" s="8"/>
      <c r="L645" s="8"/>
      <c r="M645" s="8"/>
      <c r="N645" s="8"/>
      <c r="O645" s="8"/>
      <c r="P645" s="8"/>
      <c r="Q645" s="8"/>
      <c r="R645" s="8"/>
      <c r="S645" s="8"/>
      <c r="T645" s="8"/>
      <c r="U645" s="8"/>
    </row>
    <row r="646" spans="1:21" ht="12.75">
      <c r="A646" s="8"/>
      <c r="B646" s="8"/>
      <c r="C646" s="8"/>
      <c r="D646" s="8"/>
      <c r="E646" s="8"/>
      <c r="F646" s="8"/>
      <c r="G646" s="8"/>
      <c r="H646" s="8"/>
      <c r="I646" s="8"/>
      <c r="J646" s="8"/>
      <c r="K646" s="8"/>
      <c r="L646" s="8"/>
      <c r="M646" s="8"/>
      <c r="N646" s="8"/>
      <c r="O646" s="8"/>
      <c r="P646" s="8"/>
      <c r="Q646" s="8"/>
      <c r="R646" s="8"/>
      <c r="S646" s="8"/>
      <c r="T646" s="8"/>
      <c r="U646" s="8"/>
    </row>
    <row r="647" spans="1:21" ht="12.75">
      <c r="A647" s="8"/>
      <c r="B647" s="8"/>
      <c r="C647" s="8"/>
      <c r="D647" s="8"/>
      <c r="E647" s="8"/>
      <c r="F647" s="8"/>
      <c r="G647" s="8"/>
      <c r="H647" s="8"/>
      <c r="I647" s="8"/>
      <c r="J647" s="8"/>
      <c r="K647" s="8"/>
      <c r="L647" s="8"/>
      <c r="M647" s="8"/>
      <c r="N647" s="8"/>
      <c r="O647" s="8"/>
      <c r="P647" s="8"/>
      <c r="Q647" s="8"/>
      <c r="R647" s="8"/>
      <c r="S647" s="8"/>
      <c r="T647" s="8"/>
      <c r="U647" s="8"/>
    </row>
    <row r="648" spans="1:21" ht="12.75">
      <c r="A648" s="8"/>
      <c r="B648" s="8"/>
      <c r="C648" s="8"/>
      <c r="D648" s="8"/>
      <c r="E648" s="8"/>
      <c r="F648" s="8"/>
      <c r="G648" s="8"/>
      <c r="H648" s="8"/>
      <c r="I648" s="8"/>
      <c r="J648" s="8"/>
      <c r="K648" s="8"/>
      <c r="L648" s="8"/>
      <c r="M648" s="8"/>
      <c r="N648" s="8"/>
      <c r="O648" s="8"/>
      <c r="P648" s="8"/>
      <c r="Q648" s="8"/>
      <c r="R648" s="8"/>
      <c r="S648" s="8"/>
      <c r="T648" s="8"/>
      <c r="U648" s="8"/>
    </row>
    <row r="649" spans="1:21" ht="12.75">
      <c r="A649" s="8"/>
      <c r="B649" s="8"/>
      <c r="C649" s="8"/>
      <c r="D649" s="8"/>
      <c r="E649" s="8"/>
      <c r="F649" s="8"/>
      <c r="G649" s="8"/>
      <c r="H649" s="8"/>
      <c r="I649" s="8"/>
      <c r="J649" s="8"/>
      <c r="K649" s="8"/>
      <c r="L649" s="8"/>
      <c r="M649" s="8"/>
      <c r="N649" s="8"/>
      <c r="O649" s="8"/>
      <c r="P649" s="8"/>
      <c r="Q649" s="8"/>
      <c r="R649" s="8"/>
      <c r="S649" s="8"/>
      <c r="T649" s="8"/>
      <c r="U649" s="8"/>
    </row>
    <row r="650" spans="1:21" ht="12.75">
      <c r="A650" s="8"/>
      <c r="B650" s="8"/>
      <c r="C650" s="8"/>
      <c r="D650" s="8"/>
      <c r="E650" s="8"/>
      <c r="F650" s="8"/>
      <c r="G650" s="8"/>
      <c r="H650" s="8"/>
      <c r="I650" s="8"/>
      <c r="J650" s="8"/>
      <c r="K650" s="8"/>
      <c r="L650" s="8"/>
      <c r="M650" s="8"/>
      <c r="N650" s="8"/>
      <c r="O650" s="8"/>
      <c r="P650" s="8"/>
      <c r="Q650" s="8"/>
      <c r="R650" s="8"/>
      <c r="S650" s="8"/>
      <c r="T650" s="8"/>
      <c r="U650" s="8"/>
    </row>
    <row r="651" spans="1:21" ht="12.75">
      <c r="A651" s="8"/>
      <c r="B651" s="8"/>
      <c r="C651" s="8"/>
      <c r="D651" s="8"/>
      <c r="E651" s="8"/>
      <c r="F651" s="8"/>
      <c r="G651" s="8"/>
      <c r="H651" s="8"/>
      <c r="I651" s="8"/>
      <c r="J651" s="8"/>
      <c r="K651" s="8"/>
      <c r="L651" s="8"/>
      <c r="M651" s="8"/>
      <c r="N651" s="8"/>
      <c r="O651" s="8"/>
      <c r="P651" s="8"/>
      <c r="Q651" s="8"/>
      <c r="R651" s="8"/>
      <c r="S651" s="8"/>
      <c r="T651" s="8"/>
      <c r="U651" s="8"/>
    </row>
    <row r="652" spans="1:21" ht="12.75">
      <c r="A652" s="8"/>
      <c r="B652" s="8"/>
      <c r="C652" s="8"/>
      <c r="D652" s="8"/>
      <c r="E652" s="8"/>
      <c r="F652" s="8"/>
      <c r="G652" s="8"/>
      <c r="H652" s="8"/>
      <c r="I652" s="8"/>
      <c r="J652" s="8"/>
      <c r="K652" s="8"/>
      <c r="L652" s="8"/>
      <c r="M652" s="8"/>
      <c r="N652" s="8"/>
      <c r="O652" s="8"/>
      <c r="P652" s="8"/>
      <c r="Q652" s="8"/>
      <c r="R652" s="8"/>
      <c r="S652" s="8"/>
      <c r="T652" s="8"/>
      <c r="U652" s="8"/>
    </row>
    <row r="653" spans="1:21" ht="12.75">
      <c r="A653" s="8"/>
      <c r="B653" s="8"/>
      <c r="C653" s="8"/>
      <c r="D653" s="8"/>
      <c r="E653" s="8"/>
      <c r="F653" s="8"/>
      <c r="G653" s="8"/>
      <c r="H653" s="8"/>
      <c r="I653" s="8"/>
      <c r="J653" s="8"/>
      <c r="K653" s="8"/>
      <c r="L653" s="8"/>
      <c r="M653" s="8"/>
      <c r="N653" s="8"/>
      <c r="O653" s="8"/>
      <c r="P653" s="8"/>
      <c r="Q653" s="8"/>
      <c r="R653" s="8"/>
      <c r="S653" s="8"/>
      <c r="T653" s="8"/>
      <c r="U653" s="8"/>
    </row>
    <row r="654" spans="1:21" ht="12.75">
      <c r="A654" s="8"/>
      <c r="B654" s="8"/>
      <c r="C654" s="8"/>
      <c r="D654" s="8"/>
      <c r="E654" s="8"/>
      <c r="F654" s="8"/>
      <c r="G654" s="8"/>
      <c r="H654" s="8"/>
      <c r="I654" s="8"/>
      <c r="J654" s="8"/>
      <c r="K654" s="8"/>
      <c r="L654" s="8"/>
      <c r="M654" s="8"/>
      <c r="N654" s="8"/>
      <c r="O654" s="8"/>
      <c r="P654" s="8"/>
      <c r="Q654" s="8"/>
      <c r="R654" s="8"/>
      <c r="S654" s="8"/>
      <c r="T654" s="8"/>
      <c r="U654" s="8"/>
    </row>
    <row r="655" spans="1:21" ht="12.75">
      <c r="A655" s="8"/>
      <c r="B655" s="8"/>
      <c r="C655" s="8"/>
      <c r="D655" s="8"/>
      <c r="E655" s="8"/>
      <c r="F655" s="8"/>
      <c r="G655" s="8"/>
      <c r="H655" s="8"/>
      <c r="I655" s="8"/>
      <c r="J655" s="8"/>
      <c r="K655" s="8"/>
      <c r="L655" s="8"/>
      <c r="M655" s="8"/>
      <c r="N655" s="8"/>
      <c r="O655" s="8"/>
      <c r="P655" s="8"/>
      <c r="Q655" s="8"/>
      <c r="R655" s="8"/>
      <c r="S655" s="8"/>
      <c r="T655" s="8"/>
      <c r="U655" s="8"/>
    </row>
    <row r="656" spans="1:21" ht="12.75">
      <c r="A656" s="8"/>
      <c r="B656" s="8"/>
      <c r="C656" s="8"/>
      <c r="D656" s="8"/>
      <c r="E656" s="8"/>
      <c r="F656" s="8"/>
      <c r="G656" s="8"/>
      <c r="H656" s="8"/>
      <c r="I656" s="8"/>
      <c r="J656" s="8"/>
      <c r="K656" s="8"/>
      <c r="L656" s="8"/>
      <c r="M656" s="8"/>
      <c r="N656" s="8"/>
      <c r="O656" s="8"/>
      <c r="P656" s="8"/>
      <c r="Q656" s="8"/>
      <c r="R656" s="8"/>
      <c r="S656" s="8"/>
      <c r="T656" s="8"/>
      <c r="U656" s="8"/>
    </row>
    <row r="657" spans="1:21" ht="12.75">
      <c r="A657" s="8"/>
      <c r="B657" s="8"/>
      <c r="C657" s="8"/>
      <c r="D657" s="8"/>
      <c r="E657" s="8"/>
      <c r="F657" s="8"/>
      <c r="G657" s="8"/>
      <c r="H657" s="8"/>
      <c r="I657" s="8"/>
      <c r="J657" s="8"/>
      <c r="K657" s="8"/>
      <c r="L657" s="8"/>
      <c r="M657" s="8"/>
      <c r="N657" s="8"/>
      <c r="O657" s="8"/>
      <c r="P657" s="8"/>
      <c r="Q657" s="8"/>
      <c r="R657" s="8"/>
      <c r="S657" s="8"/>
      <c r="T657" s="8"/>
      <c r="U657" s="8"/>
    </row>
    <row r="658" spans="1:21" ht="12.75">
      <c r="A658" s="8"/>
      <c r="B658" s="8"/>
      <c r="C658" s="8"/>
      <c r="D658" s="8"/>
      <c r="E658" s="8"/>
      <c r="F658" s="8"/>
      <c r="G658" s="8"/>
      <c r="H658" s="8"/>
      <c r="I658" s="8"/>
      <c r="J658" s="8"/>
      <c r="K658" s="8"/>
      <c r="L658" s="8"/>
      <c r="M658" s="8"/>
      <c r="N658" s="8"/>
      <c r="O658" s="8"/>
      <c r="P658" s="8"/>
      <c r="Q658" s="8"/>
      <c r="R658" s="8"/>
      <c r="S658" s="8"/>
      <c r="T658" s="8"/>
      <c r="U658" s="8"/>
    </row>
    <row r="659" spans="1:21" ht="12.75">
      <c r="A659" s="8"/>
      <c r="B659" s="8"/>
      <c r="C659" s="8"/>
      <c r="D659" s="8"/>
      <c r="E659" s="8"/>
      <c r="F659" s="8"/>
      <c r="G659" s="8"/>
      <c r="H659" s="8"/>
      <c r="I659" s="8"/>
      <c r="J659" s="8"/>
      <c r="K659" s="8"/>
      <c r="L659" s="8"/>
      <c r="M659" s="8"/>
      <c r="N659" s="8"/>
      <c r="O659" s="8"/>
      <c r="P659" s="8"/>
      <c r="Q659" s="8"/>
      <c r="R659" s="8"/>
      <c r="S659" s="8"/>
      <c r="T659" s="8"/>
      <c r="U659" s="8"/>
    </row>
    <row r="660" spans="1:21" ht="12.75">
      <c r="A660" s="8"/>
      <c r="B660" s="8"/>
      <c r="C660" s="8"/>
      <c r="D660" s="8"/>
      <c r="E660" s="8"/>
      <c r="F660" s="8"/>
      <c r="G660" s="8"/>
      <c r="H660" s="8"/>
      <c r="I660" s="8"/>
      <c r="J660" s="8"/>
      <c r="K660" s="8"/>
      <c r="L660" s="8"/>
      <c r="M660" s="8"/>
      <c r="N660" s="8"/>
      <c r="O660" s="8"/>
      <c r="P660" s="8"/>
      <c r="Q660" s="8"/>
      <c r="R660" s="8"/>
      <c r="S660" s="8"/>
      <c r="T660" s="8"/>
      <c r="U660" s="8"/>
    </row>
    <row r="661" spans="1:21" ht="12.75">
      <c r="A661" s="8"/>
      <c r="B661" s="8"/>
      <c r="C661" s="8"/>
      <c r="D661" s="8"/>
      <c r="E661" s="8"/>
      <c r="F661" s="8"/>
      <c r="G661" s="8"/>
      <c r="H661" s="8"/>
      <c r="I661" s="8"/>
      <c r="J661" s="8"/>
      <c r="K661" s="8"/>
      <c r="L661" s="8"/>
      <c r="M661" s="8"/>
      <c r="N661" s="8"/>
      <c r="O661" s="8"/>
      <c r="P661" s="8"/>
      <c r="Q661" s="8"/>
      <c r="R661" s="8"/>
      <c r="S661" s="8"/>
      <c r="T661" s="8"/>
      <c r="U661" s="8"/>
    </row>
    <row r="662" spans="1:21" ht="12.75">
      <c r="A662" s="8"/>
      <c r="B662" s="8"/>
      <c r="C662" s="8"/>
      <c r="D662" s="8"/>
      <c r="E662" s="8"/>
      <c r="F662" s="8"/>
      <c r="G662" s="8"/>
      <c r="H662" s="8"/>
      <c r="I662" s="8"/>
      <c r="J662" s="8"/>
      <c r="K662" s="8"/>
      <c r="L662" s="8"/>
      <c r="M662" s="8"/>
      <c r="N662" s="8"/>
      <c r="O662" s="8"/>
      <c r="P662" s="8"/>
      <c r="Q662" s="8"/>
      <c r="R662" s="8"/>
      <c r="S662" s="8"/>
      <c r="T662" s="8"/>
      <c r="U662" s="8"/>
    </row>
    <row r="663" spans="1:21" ht="12.75">
      <c r="A663" s="8"/>
      <c r="B663" s="8"/>
      <c r="C663" s="8"/>
      <c r="D663" s="8"/>
      <c r="E663" s="8"/>
      <c r="F663" s="8"/>
      <c r="G663" s="8"/>
      <c r="H663" s="8"/>
      <c r="I663" s="8"/>
      <c r="J663" s="8"/>
      <c r="K663" s="8"/>
      <c r="L663" s="8"/>
      <c r="M663" s="8"/>
      <c r="N663" s="8"/>
      <c r="O663" s="8"/>
      <c r="P663" s="8"/>
      <c r="Q663" s="8"/>
      <c r="R663" s="8"/>
      <c r="S663" s="8"/>
      <c r="T663" s="8"/>
      <c r="U663" s="8"/>
    </row>
    <row r="664" spans="1:21" ht="12.75">
      <c r="A664" s="8"/>
      <c r="B664" s="8"/>
      <c r="C664" s="8"/>
      <c r="D664" s="8"/>
      <c r="E664" s="8"/>
      <c r="F664" s="8"/>
      <c r="G664" s="8"/>
      <c r="H664" s="8"/>
      <c r="I664" s="8"/>
      <c r="J664" s="8"/>
      <c r="K664" s="8"/>
      <c r="L664" s="8"/>
      <c r="M664" s="8"/>
      <c r="N664" s="8"/>
      <c r="O664" s="8"/>
      <c r="P664" s="8"/>
      <c r="Q664" s="8"/>
      <c r="R664" s="8"/>
      <c r="S664" s="8"/>
      <c r="T664" s="8"/>
      <c r="U664" s="8"/>
    </row>
    <row r="665" spans="1:21" ht="12.75">
      <c r="A665" s="8"/>
      <c r="B665" s="8"/>
      <c r="C665" s="8"/>
      <c r="D665" s="8"/>
      <c r="E665" s="8"/>
      <c r="F665" s="8"/>
      <c r="G665" s="8"/>
      <c r="H665" s="8"/>
      <c r="I665" s="8"/>
      <c r="J665" s="8"/>
      <c r="K665" s="8"/>
      <c r="L665" s="8"/>
      <c r="M665" s="8"/>
      <c r="N665" s="8"/>
      <c r="O665" s="8"/>
      <c r="P665" s="8"/>
      <c r="Q665" s="8"/>
      <c r="R665" s="8"/>
      <c r="S665" s="8"/>
      <c r="T665" s="8"/>
      <c r="U665" s="8"/>
    </row>
    <row r="666" spans="1:21" ht="12.75">
      <c r="A666" s="8"/>
      <c r="B666" s="8"/>
      <c r="C666" s="8"/>
      <c r="D666" s="8"/>
      <c r="E666" s="8"/>
      <c r="F666" s="8"/>
      <c r="G666" s="8"/>
      <c r="H666" s="8"/>
      <c r="I666" s="8"/>
      <c r="J666" s="8"/>
      <c r="K666" s="8"/>
      <c r="L666" s="8"/>
      <c r="M666" s="8"/>
      <c r="N666" s="8"/>
      <c r="O666" s="8"/>
      <c r="P666" s="8"/>
      <c r="Q666" s="8"/>
      <c r="R666" s="8"/>
      <c r="S666" s="8"/>
      <c r="T666" s="8"/>
      <c r="U666" s="8"/>
    </row>
    <row r="667" spans="1:21" ht="12.75">
      <c r="A667" s="8"/>
      <c r="B667" s="8"/>
      <c r="C667" s="8"/>
      <c r="D667" s="8"/>
      <c r="E667" s="8"/>
      <c r="F667" s="8"/>
      <c r="G667" s="8"/>
      <c r="H667" s="8"/>
      <c r="I667" s="8"/>
      <c r="J667" s="8"/>
      <c r="K667" s="8"/>
      <c r="L667" s="8"/>
      <c r="M667" s="8"/>
      <c r="N667" s="8"/>
      <c r="O667" s="8"/>
      <c r="P667" s="8"/>
      <c r="Q667" s="8"/>
      <c r="R667" s="8"/>
      <c r="S667" s="8"/>
      <c r="T667" s="8"/>
      <c r="U667" s="8"/>
    </row>
    <row r="668" spans="1:21" ht="12.75">
      <c r="A668" s="8"/>
      <c r="B668" s="8"/>
      <c r="C668" s="8"/>
      <c r="D668" s="8"/>
      <c r="E668" s="8"/>
      <c r="F668" s="8"/>
      <c r="G668" s="8"/>
      <c r="H668" s="8"/>
      <c r="I668" s="8"/>
      <c r="J668" s="8"/>
      <c r="K668" s="8"/>
      <c r="L668" s="8"/>
      <c r="M668" s="8"/>
      <c r="N668" s="8"/>
      <c r="O668" s="8"/>
      <c r="P668" s="8"/>
      <c r="Q668" s="8"/>
      <c r="R668" s="8"/>
      <c r="S668" s="8"/>
      <c r="T668" s="8"/>
      <c r="U668" s="8"/>
    </row>
    <row r="669" spans="1:21" ht="12.75">
      <c r="A669" s="8"/>
      <c r="B669" s="8"/>
      <c r="C669" s="8"/>
      <c r="D669" s="8"/>
      <c r="E669" s="8"/>
      <c r="F669" s="8"/>
      <c r="G669" s="8"/>
      <c r="H669" s="8"/>
      <c r="I669" s="8"/>
      <c r="J669" s="8"/>
      <c r="K669" s="8"/>
      <c r="L669" s="8"/>
      <c r="M669" s="8"/>
      <c r="N669" s="8"/>
      <c r="O669" s="8"/>
      <c r="P669" s="8"/>
      <c r="Q669" s="8"/>
      <c r="R669" s="8"/>
      <c r="S669" s="8"/>
      <c r="T669" s="8"/>
      <c r="U669" s="8"/>
    </row>
    <row r="670" spans="1:21" ht="12.75">
      <c r="A670" s="8"/>
      <c r="B670" s="8"/>
      <c r="C670" s="8"/>
      <c r="D670" s="8"/>
      <c r="E670" s="8"/>
      <c r="F670" s="8"/>
      <c r="G670" s="8"/>
      <c r="H670" s="8"/>
      <c r="I670" s="8"/>
      <c r="J670" s="8"/>
      <c r="K670" s="8"/>
      <c r="L670" s="8"/>
      <c r="M670" s="8"/>
      <c r="N670" s="8"/>
      <c r="O670" s="8"/>
      <c r="P670" s="8"/>
      <c r="Q670" s="8"/>
      <c r="R670" s="8"/>
      <c r="S670" s="8"/>
      <c r="T670" s="8"/>
      <c r="U670" s="8"/>
    </row>
    <row r="671" spans="1:21" ht="12.75">
      <c r="A671" s="8"/>
      <c r="B671" s="8"/>
      <c r="C671" s="8"/>
      <c r="D671" s="8"/>
      <c r="E671" s="8"/>
      <c r="F671" s="8"/>
      <c r="G671" s="8"/>
      <c r="H671" s="8"/>
      <c r="I671" s="8"/>
      <c r="J671" s="8"/>
      <c r="K671" s="8"/>
      <c r="L671" s="8"/>
      <c r="M671" s="8"/>
      <c r="N671" s="8"/>
      <c r="O671" s="8"/>
      <c r="P671" s="8"/>
      <c r="Q671" s="8"/>
      <c r="R671" s="8"/>
      <c r="S671" s="8"/>
      <c r="T671" s="8"/>
      <c r="U671" s="8"/>
    </row>
    <row r="672" spans="1:21" ht="12.75">
      <c r="A672" s="8"/>
      <c r="B672" s="8"/>
      <c r="C672" s="8"/>
      <c r="D672" s="8"/>
      <c r="E672" s="8"/>
      <c r="F672" s="8"/>
      <c r="G672" s="8"/>
      <c r="H672" s="8"/>
      <c r="I672" s="8"/>
      <c r="J672" s="8"/>
      <c r="K672" s="8"/>
      <c r="L672" s="8"/>
      <c r="M672" s="8"/>
      <c r="N672" s="8"/>
      <c r="O672" s="8"/>
      <c r="P672" s="8"/>
      <c r="Q672" s="8"/>
      <c r="R672" s="8"/>
      <c r="S672" s="8"/>
      <c r="T672" s="8"/>
      <c r="U672" s="8"/>
    </row>
    <row r="673" spans="1:21" ht="12.75">
      <c r="A673" s="8"/>
      <c r="B673" s="8"/>
      <c r="C673" s="8"/>
      <c r="D673" s="8"/>
      <c r="E673" s="8"/>
      <c r="F673" s="8"/>
      <c r="G673" s="8"/>
      <c r="H673" s="8"/>
      <c r="I673" s="8"/>
      <c r="J673" s="8"/>
      <c r="K673" s="8"/>
      <c r="L673" s="8"/>
      <c r="M673" s="8"/>
      <c r="N673" s="8"/>
      <c r="O673" s="8"/>
      <c r="P673" s="8"/>
      <c r="Q673" s="8"/>
      <c r="R673" s="8"/>
      <c r="S673" s="8"/>
      <c r="T673" s="8"/>
      <c r="U673" s="8"/>
    </row>
    <row r="674" spans="1:21" ht="12.75">
      <c r="A674" s="8"/>
      <c r="B674" s="8"/>
      <c r="C674" s="8"/>
      <c r="D674" s="8"/>
      <c r="E674" s="8"/>
      <c r="F674" s="8"/>
      <c r="G674" s="8"/>
      <c r="H674" s="8"/>
      <c r="I674" s="8"/>
      <c r="J674" s="8"/>
      <c r="K674" s="8"/>
      <c r="L674" s="8"/>
      <c r="M674" s="8"/>
      <c r="N674" s="8"/>
      <c r="O674" s="8"/>
      <c r="P674" s="8"/>
      <c r="Q674" s="8"/>
      <c r="R674" s="8"/>
      <c r="S674" s="8"/>
      <c r="T674" s="8"/>
      <c r="U674" s="8"/>
    </row>
    <row r="675" spans="1:21" ht="12.75">
      <c r="A675" s="8"/>
      <c r="B675" s="8"/>
      <c r="C675" s="8"/>
      <c r="D675" s="8"/>
      <c r="E675" s="8"/>
      <c r="F675" s="8"/>
      <c r="G675" s="8"/>
      <c r="H675" s="8"/>
      <c r="I675" s="8"/>
      <c r="J675" s="8"/>
      <c r="K675" s="8"/>
      <c r="L675" s="8"/>
      <c r="M675" s="8"/>
      <c r="N675" s="8"/>
      <c r="O675" s="8"/>
      <c r="P675" s="8"/>
      <c r="Q675" s="8"/>
      <c r="R675" s="8"/>
      <c r="S675" s="8"/>
      <c r="T675" s="8"/>
      <c r="U675" s="8"/>
    </row>
    <row r="676" spans="1:21" ht="12.75">
      <c r="A676" s="8"/>
      <c r="B676" s="8"/>
      <c r="C676" s="8"/>
      <c r="D676" s="8"/>
      <c r="E676" s="8"/>
      <c r="F676" s="8"/>
      <c r="G676" s="8"/>
      <c r="H676" s="8"/>
      <c r="I676" s="8"/>
      <c r="J676" s="8"/>
      <c r="K676" s="8"/>
      <c r="L676" s="8"/>
      <c r="M676" s="8"/>
      <c r="N676" s="8"/>
      <c r="O676" s="8"/>
      <c r="P676" s="8"/>
      <c r="Q676" s="8"/>
      <c r="R676" s="8"/>
      <c r="S676" s="8"/>
      <c r="T676" s="8"/>
      <c r="U676" s="8"/>
    </row>
    <row r="677" spans="1:21" ht="12.75">
      <c r="A677" s="8"/>
      <c r="B677" s="8"/>
      <c r="C677" s="8"/>
      <c r="D677" s="8"/>
      <c r="E677" s="8"/>
      <c r="F677" s="8"/>
      <c r="G677" s="8"/>
      <c r="H677" s="8"/>
      <c r="I677" s="8"/>
      <c r="J677" s="8"/>
      <c r="K677" s="8"/>
      <c r="L677" s="8"/>
      <c r="M677" s="8"/>
      <c r="N677" s="8"/>
      <c r="O677" s="8"/>
      <c r="P677" s="8"/>
      <c r="Q677" s="8"/>
      <c r="R677" s="8"/>
      <c r="S677" s="8"/>
      <c r="T677" s="8"/>
      <c r="U677" s="8"/>
    </row>
    <row r="678" spans="1:21" ht="12.75">
      <c r="A678" s="8"/>
      <c r="B678" s="8"/>
      <c r="C678" s="8"/>
      <c r="D678" s="8"/>
      <c r="E678" s="8"/>
      <c r="F678" s="8"/>
      <c r="G678" s="8"/>
      <c r="H678" s="8"/>
      <c r="I678" s="8"/>
      <c r="J678" s="8"/>
      <c r="K678" s="8"/>
      <c r="L678" s="8"/>
      <c r="M678" s="8"/>
      <c r="N678" s="8"/>
      <c r="O678" s="8"/>
      <c r="P678" s="8"/>
      <c r="Q678" s="8"/>
      <c r="R678" s="8"/>
      <c r="S678" s="8"/>
      <c r="T678" s="8"/>
      <c r="U678" s="8"/>
    </row>
    <row r="679" spans="1:21" ht="12.75">
      <c r="A679" s="8"/>
      <c r="B679" s="8"/>
      <c r="C679" s="8"/>
      <c r="D679" s="8"/>
      <c r="E679" s="8"/>
      <c r="F679" s="8"/>
      <c r="G679" s="8"/>
      <c r="H679" s="8"/>
      <c r="I679" s="8"/>
      <c r="J679" s="8"/>
      <c r="K679" s="8"/>
      <c r="L679" s="8"/>
      <c r="M679" s="8"/>
      <c r="N679" s="8"/>
      <c r="O679" s="8"/>
      <c r="P679" s="8"/>
      <c r="Q679" s="8"/>
      <c r="R679" s="8"/>
      <c r="S679" s="8"/>
      <c r="T679" s="8"/>
      <c r="U679" s="8"/>
    </row>
    <row r="680" spans="1:21" ht="12.75">
      <c r="A680" s="8"/>
      <c r="B680" s="8"/>
      <c r="C680" s="8"/>
      <c r="D680" s="8"/>
      <c r="E680" s="8"/>
      <c r="F680" s="8"/>
      <c r="G680" s="8"/>
      <c r="H680" s="8"/>
      <c r="I680" s="8"/>
      <c r="J680" s="8"/>
      <c r="K680" s="8"/>
      <c r="L680" s="8"/>
      <c r="M680" s="8"/>
      <c r="N680" s="8"/>
      <c r="O680" s="8"/>
      <c r="P680" s="8"/>
      <c r="Q680" s="8"/>
      <c r="R680" s="8"/>
      <c r="S680" s="8"/>
      <c r="T680" s="8"/>
      <c r="U680" s="8"/>
    </row>
    <row r="681" spans="1:21" ht="12.75">
      <c r="A681" s="8"/>
      <c r="B681" s="8"/>
      <c r="C681" s="8"/>
      <c r="D681" s="8"/>
      <c r="E681" s="8"/>
      <c r="F681" s="8"/>
      <c r="G681" s="8"/>
      <c r="H681" s="8"/>
      <c r="I681" s="8"/>
      <c r="J681" s="8"/>
      <c r="K681" s="8"/>
      <c r="L681" s="8"/>
      <c r="M681" s="8"/>
      <c r="N681" s="8"/>
      <c r="O681" s="8"/>
      <c r="P681" s="8"/>
      <c r="Q681" s="8"/>
      <c r="R681" s="8"/>
      <c r="S681" s="8"/>
      <c r="T681" s="8"/>
      <c r="U681" s="8"/>
    </row>
    <row r="682" spans="1:21" ht="12.75">
      <c r="A682" s="8"/>
      <c r="B682" s="8"/>
      <c r="C682" s="8"/>
      <c r="D682" s="8"/>
      <c r="E682" s="8"/>
      <c r="F682" s="8"/>
      <c r="G682" s="8"/>
      <c r="H682" s="8"/>
      <c r="I682" s="8"/>
      <c r="J682" s="8"/>
      <c r="K682" s="8"/>
      <c r="L682" s="8"/>
      <c r="M682" s="8"/>
      <c r="N682" s="8"/>
      <c r="O682" s="8"/>
      <c r="P682" s="8"/>
      <c r="Q682" s="8"/>
      <c r="R682" s="8"/>
      <c r="S682" s="8"/>
      <c r="T682" s="8"/>
      <c r="U682" s="8"/>
    </row>
    <row r="683" spans="1:21" ht="12.75">
      <c r="A683" s="8"/>
      <c r="B683" s="8"/>
      <c r="C683" s="8"/>
      <c r="D683" s="8"/>
      <c r="E683" s="8"/>
      <c r="F683" s="8"/>
      <c r="G683" s="8"/>
      <c r="H683" s="8"/>
      <c r="I683" s="8"/>
      <c r="J683" s="8"/>
      <c r="K683" s="8"/>
      <c r="L683" s="8"/>
      <c r="M683" s="8"/>
      <c r="N683" s="8"/>
      <c r="O683" s="8"/>
      <c r="P683" s="8"/>
      <c r="Q683" s="8"/>
      <c r="R683" s="8"/>
      <c r="S683" s="8"/>
      <c r="T683" s="8"/>
      <c r="U683" s="8"/>
    </row>
    <row r="684" spans="1:21" ht="12.75">
      <c r="A684" s="8"/>
      <c r="B684" s="8"/>
      <c r="C684" s="8"/>
      <c r="D684" s="8"/>
      <c r="E684" s="8"/>
      <c r="F684" s="8"/>
      <c r="G684" s="8"/>
      <c r="H684" s="8"/>
      <c r="I684" s="8"/>
      <c r="J684" s="8"/>
      <c r="K684" s="8"/>
      <c r="L684" s="8"/>
      <c r="M684" s="8"/>
      <c r="N684" s="8"/>
      <c r="O684" s="8"/>
      <c r="P684" s="8"/>
      <c r="Q684" s="8"/>
      <c r="R684" s="8"/>
      <c r="S684" s="8"/>
      <c r="T684" s="8"/>
      <c r="U684" s="8"/>
    </row>
    <row r="685" spans="1:21" ht="12.75">
      <c r="A685" s="8"/>
      <c r="B685" s="8"/>
      <c r="C685" s="8"/>
      <c r="D685" s="8"/>
      <c r="E685" s="8"/>
      <c r="F685" s="8"/>
      <c r="G685" s="8"/>
      <c r="H685" s="8"/>
      <c r="I685" s="8"/>
      <c r="J685" s="8"/>
      <c r="K685" s="8"/>
      <c r="L685" s="8"/>
      <c r="M685" s="8"/>
      <c r="N685" s="8"/>
      <c r="O685" s="8"/>
      <c r="P685" s="8"/>
      <c r="Q685" s="8"/>
      <c r="R685" s="8"/>
      <c r="S685" s="8"/>
      <c r="T685" s="8"/>
      <c r="U685" s="8"/>
    </row>
    <row r="686" spans="1:21" ht="12.75">
      <c r="A686" s="8"/>
      <c r="B686" s="8"/>
      <c r="C686" s="8"/>
      <c r="D686" s="8"/>
      <c r="E686" s="8"/>
      <c r="F686" s="8"/>
      <c r="G686" s="8"/>
      <c r="H686" s="8"/>
      <c r="I686" s="8"/>
      <c r="J686" s="8"/>
      <c r="K686" s="8"/>
      <c r="L686" s="8"/>
      <c r="M686" s="8"/>
      <c r="N686" s="8"/>
      <c r="O686" s="8"/>
      <c r="P686" s="8"/>
      <c r="Q686" s="8"/>
      <c r="R686" s="8"/>
      <c r="S686" s="8"/>
      <c r="T686" s="8"/>
      <c r="U686" s="8"/>
    </row>
    <row r="687" spans="1:21" ht="12.75">
      <c r="A687" s="8"/>
      <c r="B687" s="8"/>
      <c r="C687" s="8"/>
      <c r="D687" s="8"/>
      <c r="E687" s="8"/>
      <c r="F687" s="8"/>
      <c r="G687" s="8"/>
      <c r="H687" s="8"/>
      <c r="I687" s="8"/>
      <c r="J687" s="8"/>
      <c r="K687" s="8"/>
      <c r="L687" s="8"/>
      <c r="M687" s="8"/>
      <c r="N687" s="8"/>
      <c r="O687" s="8"/>
      <c r="P687" s="8"/>
      <c r="Q687" s="8"/>
      <c r="R687" s="8"/>
      <c r="S687" s="8"/>
      <c r="T687" s="8"/>
      <c r="U687" s="8"/>
    </row>
    <row r="688" spans="1:21" ht="12.75">
      <c r="A688" s="8"/>
      <c r="B688" s="8"/>
      <c r="C688" s="8"/>
      <c r="D688" s="8"/>
      <c r="E688" s="8"/>
      <c r="F688" s="8"/>
      <c r="G688" s="8"/>
      <c r="H688" s="8"/>
      <c r="I688" s="8"/>
      <c r="J688" s="8"/>
      <c r="K688" s="8"/>
      <c r="L688" s="8"/>
      <c r="M688" s="8"/>
      <c r="N688" s="8"/>
      <c r="O688" s="8"/>
      <c r="P688" s="8"/>
      <c r="Q688" s="8"/>
      <c r="R688" s="8"/>
      <c r="S688" s="8"/>
      <c r="T688" s="8"/>
      <c r="U688" s="8"/>
    </row>
    <row r="689" spans="1:21" ht="12.75">
      <c r="A689" s="8"/>
      <c r="B689" s="8"/>
      <c r="C689" s="8"/>
      <c r="D689" s="8"/>
      <c r="E689" s="8"/>
      <c r="F689" s="8"/>
      <c r="G689" s="8"/>
      <c r="H689" s="8"/>
      <c r="I689" s="8"/>
      <c r="J689" s="8"/>
      <c r="K689" s="8"/>
      <c r="L689" s="8"/>
      <c r="M689" s="8"/>
      <c r="N689" s="8"/>
      <c r="O689" s="8"/>
      <c r="P689" s="8"/>
      <c r="Q689" s="8"/>
      <c r="R689" s="8"/>
      <c r="S689" s="8"/>
      <c r="T689" s="8"/>
      <c r="U689" s="8"/>
    </row>
    <row r="690" spans="1:21" ht="12.75">
      <c r="A690" s="8"/>
      <c r="B690" s="8"/>
      <c r="C690" s="8"/>
      <c r="D690" s="8"/>
      <c r="E690" s="8"/>
      <c r="F690" s="8"/>
      <c r="G690" s="8"/>
      <c r="H690" s="8"/>
      <c r="I690" s="8"/>
      <c r="J690" s="8"/>
      <c r="K690" s="8"/>
      <c r="L690" s="8"/>
      <c r="M690" s="8"/>
      <c r="N690" s="8"/>
      <c r="O690" s="8"/>
      <c r="P690" s="8"/>
      <c r="Q690" s="8"/>
      <c r="R690" s="8"/>
      <c r="S690" s="8"/>
      <c r="T690" s="8"/>
      <c r="U690" s="8"/>
    </row>
    <row r="691" spans="1:21" ht="12.75">
      <c r="A691" s="8"/>
      <c r="B691" s="8"/>
      <c r="C691" s="8"/>
      <c r="D691" s="8"/>
      <c r="E691" s="8"/>
      <c r="F691" s="8"/>
      <c r="G691" s="8"/>
      <c r="H691" s="8"/>
      <c r="I691" s="8"/>
      <c r="J691" s="8"/>
      <c r="K691" s="8"/>
      <c r="L691" s="8"/>
      <c r="M691" s="8"/>
      <c r="N691" s="8"/>
      <c r="O691" s="8"/>
      <c r="P691" s="8"/>
      <c r="Q691" s="8"/>
      <c r="R691" s="8"/>
      <c r="S691" s="8"/>
      <c r="T691" s="8"/>
      <c r="U691" s="8"/>
    </row>
    <row r="692" spans="1:21" ht="12.75">
      <c r="A692" s="8"/>
      <c r="B692" s="8"/>
      <c r="C692" s="8"/>
      <c r="D692" s="8"/>
      <c r="E692" s="8"/>
      <c r="F692" s="8"/>
      <c r="G692" s="8"/>
      <c r="H692" s="8"/>
      <c r="I692" s="8"/>
      <c r="J692" s="8"/>
      <c r="K692" s="8"/>
      <c r="L692" s="8"/>
      <c r="M692" s="8"/>
      <c r="N692" s="8"/>
      <c r="O692" s="8"/>
      <c r="P692" s="8"/>
      <c r="Q692" s="8"/>
      <c r="R692" s="8"/>
      <c r="S692" s="8"/>
      <c r="T692" s="8"/>
      <c r="U692" s="8"/>
    </row>
    <row r="693" spans="1:21" ht="12.75">
      <c r="A693" s="8"/>
      <c r="B693" s="8"/>
      <c r="C693" s="8"/>
      <c r="D693" s="8"/>
      <c r="E693" s="8"/>
      <c r="F693" s="8"/>
      <c r="G693" s="8"/>
      <c r="H693" s="8"/>
      <c r="I693" s="8"/>
      <c r="J693" s="8"/>
      <c r="K693" s="8"/>
      <c r="L693" s="8"/>
      <c r="M693" s="8"/>
      <c r="N693" s="8"/>
      <c r="O693" s="8"/>
      <c r="P693" s="8"/>
      <c r="Q693" s="8"/>
      <c r="R693" s="8"/>
      <c r="S693" s="8"/>
      <c r="T693" s="8"/>
      <c r="U693" s="8"/>
    </row>
    <row r="694" spans="1:21" ht="12.75">
      <c r="A694" s="8"/>
      <c r="B694" s="8"/>
      <c r="C694" s="8"/>
      <c r="D694" s="8"/>
      <c r="E694" s="8"/>
      <c r="F694" s="8"/>
      <c r="G694" s="8"/>
      <c r="H694" s="8"/>
      <c r="I694" s="8"/>
      <c r="J694" s="8"/>
      <c r="K694" s="8"/>
      <c r="L694" s="8"/>
      <c r="M694" s="8"/>
      <c r="N694" s="8"/>
      <c r="O694" s="8"/>
      <c r="P694" s="8"/>
      <c r="Q694" s="8"/>
      <c r="R694" s="8"/>
      <c r="S694" s="8"/>
      <c r="T694" s="8"/>
      <c r="U694" s="8"/>
    </row>
    <row r="695" spans="1:21" ht="12.75">
      <c r="A695" s="8"/>
      <c r="B695" s="8"/>
      <c r="C695" s="8"/>
      <c r="D695" s="8"/>
      <c r="E695" s="8"/>
      <c r="F695" s="8"/>
      <c r="G695" s="8"/>
      <c r="H695" s="8"/>
      <c r="I695" s="8"/>
      <c r="J695" s="8"/>
      <c r="K695" s="8"/>
      <c r="L695" s="8"/>
      <c r="M695" s="8"/>
      <c r="N695" s="8"/>
      <c r="O695" s="8"/>
      <c r="P695" s="8"/>
      <c r="Q695" s="8"/>
      <c r="R695" s="8"/>
      <c r="S695" s="8"/>
      <c r="T695" s="8"/>
      <c r="U695" s="8"/>
    </row>
    <row r="696" spans="1:21" ht="12.75">
      <c r="A696" s="8"/>
      <c r="B696" s="8"/>
      <c r="C696" s="8"/>
      <c r="D696" s="8"/>
      <c r="E696" s="8"/>
      <c r="F696" s="8"/>
      <c r="G696" s="8"/>
      <c r="H696" s="8"/>
      <c r="I696" s="8"/>
      <c r="J696" s="8"/>
      <c r="K696" s="8"/>
      <c r="L696" s="8"/>
      <c r="M696" s="8"/>
      <c r="N696" s="8"/>
      <c r="O696" s="8"/>
      <c r="P696" s="8"/>
      <c r="Q696" s="8"/>
      <c r="R696" s="8"/>
      <c r="S696" s="8"/>
      <c r="T696" s="8"/>
      <c r="U696" s="8"/>
    </row>
    <row r="697" spans="1:21" ht="12.75">
      <c r="A697" s="8"/>
      <c r="B697" s="8"/>
      <c r="C697" s="8"/>
      <c r="D697" s="8"/>
      <c r="E697" s="8"/>
      <c r="F697" s="8"/>
      <c r="G697" s="8"/>
      <c r="H697" s="8"/>
      <c r="I697" s="8"/>
      <c r="J697" s="8"/>
      <c r="K697" s="8"/>
      <c r="L697" s="8"/>
      <c r="M697" s="8"/>
      <c r="N697" s="8"/>
      <c r="O697" s="8"/>
      <c r="P697" s="8"/>
      <c r="Q697" s="8"/>
      <c r="R697" s="8"/>
      <c r="S697" s="8"/>
      <c r="T697" s="8"/>
      <c r="U697" s="8"/>
    </row>
    <row r="698" spans="1:21" ht="12.75">
      <c r="A698" s="8"/>
      <c r="B698" s="8"/>
      <c r="C698" s="8"/>
      <c r="D698" s="8"/>
      <c r="E698" s="8"/>
      <c r="F698" s="8"/>
      <c r="G698" s="8"/>
      <c r="H698" s="8"/>
      <c r="I698" s="8"/>
      <c r="J698" s="8"/>
      <c r="K698" s="8"/>
      <c r="L698" s="8"/>
      <c r="M698" s="8"/>
      <c r="N698" s="8"/>
      <c r="O698" s="8"/>
      <c r="P698" s="8"/>
      <c r="Q698" s="8"/>
      <c r="R698" s="8"/>
      <c r="S698" s="8"/>
      <c r="T698" s="8"/>
      <c r="U698" s="8"/>
    </row>
    <row r="699" spans="1:21" ht="12.75">
      <c r="A699" s="8"/>
      <c r="B699" s="8"/>
      <c r="C699" s="8"/>
      <c r="D699" s="8"/>
      <c r="E699" s="8"/>
      <c r="F699" s="8"/>
      <c r="G699" s="8"/>
      <c r="H699" s="8"/>
      <c r="I699" s="8"/>
      <c r="J699" s="8"/>
      <c r="K699" s="8"/>
      <c r="L699" s="8"/>
      <c r="M699" s="8"/>
      <c r="N699" s="8"/>
      <c r="O699" s="8"/>
      <c r="P699" s="8"/>
      <c r="Q699" s="8"/>
      <c r="R699" s="8"/>
      <c r="S699" s="8"/>
      <c r="T699" s="8"/>
      <c r="U699" s="8"/>
    </row>
    <row r="700" spans="1:21" ht="12.75">
      <c r="A700" s="8"/>
      <c r="B700" s="8"/>
      <c r="C700" s="8"/>
      <c r="D700" s="8"/>
      <c r="E700" s="8"/>
      <c r="F700" s="8"/>
      <c r="G700" s="8"/>
      <c r="H700" s="8"/>
      <c r="I700" s="8"/>
      <c r="J700" s="8"/>
      <c r="K700" s="8"/>
      <c r="L700" s="8"/>
      <c r="M700" s="8"/>
      <c r="N700" s="8"/>
      <c r="O700" s="8"/>
      <c r="P700" s="8"/>
      <c r="Q700" s="8"/>
      <c r="R700" s="8"/>
      <c r="S700" s="8"/>
      <c r="T700" s="8"/>
      <c r="U700" s="8"/>
    </row>
    <row r="701" spans="1:21" ht="12.75">
      <c r="A701" s="8"/>
      <c r="B701" s="8"/>
      <c r="C701" s="8"/>
      <c r="D701" s="8"/>
      <c r="E701" s="8"/>
      <c r="F701" s="8"/>
      <c r="G701" s="8"/>
      <c r="H701" s="8"/>
      <c r="I701" s="8"/>
      <c r="J701" s="8"/>
      <c r="K701" s="8"/>
      <c r="L701" s="8"/>
      <c r="M701" s="8"/>
      <c r="N701" s="8"/>
      <c r="O701" s="8"/>
      <c r="P701" s="8"/>
      <c r="Q701" s="8"/>
      <c r="R701" s="8"/>
      <c r="S701" s="8"/>
      <c r="T701" s="8"/>
      <c r="U701" s="8"/>
    </row>
    <row r="702" spans="1:21" ht="12.75">
      <c r="A702" s="8"/>
      <c r="B702" s="8"/>
      <c r="C702" s="8"/>
      <c r="D702" s="8"/>
      <c r="E702" s="8"/>
      <c r="F702" s="8"/>
      <c r="G702" s="8"/>
      <c r="H702" s="8"/>
      <c r="I702" s="8"/>
      <c r="J702" s="8"/>
      <c r="K702" s="8"/>
      <c r="L702" s="8"/>
      <c r="M702" s="8"/>
      <c r="N702" s="8"/>
      <c r="O702" s="8"/>
      <c r="P702" s="8"/>
      <c r="Q702" s="8"/>
      <c r="R702" s="8"/>
      <c r="S702" s="8"/>
      <c r="T702" s="8"/>
      <c r="U702" s="8"/>
    </row>
    <row r="703" spans="1:21" ht="12.75">
      <c r="A703" s="8"/>
      <c r="B703" s="8"/>
      <c r="C703" s="8"/>
      <c r="D703" s="8"/>
      <c r="E703" s="8"/>
      <c r="F703" s="8"/>
      <c r="G703" s="8"/>
      <c r="H703" s="8"/>
      <c r="I703" s="8"/>
      <c r="J703" s="8"/>
      <c r="K703" s="8"/>
      <c r="L703" s="8"/>
      <c r="M703" s="8"/>
      <c r="N703" s="8"/>
      <c r="O703" s="8"/>
      <c r="P703" s="8"/>
      <c r="Q703" s="8"/>
      <c r="R703" s="8"/>
      <c r="S703" s="8"/>
      <c r="T703" s="8"/>
      <c r="U703" s="8"/>
    </row>
    <row r="704" spans="1:21" ht="12.75">
      <c r="A704" s="8"/>
      <c r="B704" s="8"/>
      <c r="C704" s="8"/>
      <c r="D704" s="8"/>
      <c r="E704" s="8"/>
      <c r="F704" s="8"/>
      <c r="G704" s="8"/>
      <c r="H704" s="8"/>
      <c r="I704" s="8"/>
      <c r="J704" s="8"/>
      <c r="K704" s="8"/>
      <c r="L704" s="8"/>
      <c r="M704" s="8"/>
      <c r="N704" s="8"/>
      <c r="O704" s="8"/>
      <c r="P704" s="8"/>
      <c r="Q704" s="8"/>
      <c r="R704" s="8"/>
      <c r="S704" s="8"/>
      <c r="T704" s="8"/>
      <c r="U704" s="8"/>
    </row>
    <row r="705" spans="1:21" ht="12.75">
      <c r="A705" s="8"/>
      <c r="B705" s="8"/>
      <c r="C705" s="8"/>
      <c r="D705" s="8"/>
      <c r="E705" s="8"/>
      <c r="F705" s="8"/>
      <c r="G705" s="8"/>
      <c r="H705" s="8"/>
      <c r="I705" s="8"/>
      <c r="J705" s="8"/>
      <c r="K705" s="8"/>
      <c r="L705" s="8"/>
      <c r="M705" s="8"/>
      <c r="N705" s="8"/>
      <c r="O705" s="8"/>
      <c r="P705" s="8"/>
      <c r="Q705" s="8"/>
      <c r="R705" s="8"/>
      <c r="S705" s="8"/>
      <c r="T705" s="8"/>
      <c r="U705" s="8"/>
    </row>
    <row r="706" spans="1:21" ht="12.75">
      <c r="A706" s="8"/>
      <c r="B706" s="8"/>
      <c r="C706" s="8"/>
      <c r="D706" s="8"/>
      <c r="E706" s="8"/>
      <c r="F706" s="8"/>
      <c r="G706" s="8"/>
      <c r="H706" s="8"/>
      <c r="I706" s="8"/>
      <c r="J706" s="8"/>
      <c r="K706" s="8"/>
      <c r="L706" s="8"/>
      <c r="M706" s="8"/>
      <c r="N706" s="8"/>
      <c r="O706" s="8"/>
      <c r="P706" s="8"/>
      <c r="Q706" s="8"/>
      <c r="R706" s="8"/>
      <c r="S706" s="8"/>
      <c r="T706" s="8"/>
      <c r="U706" s="8"/>
    </row>
    <row r="707" spans="1:21" ht="12.75">
      <c r="A707" s="8"/>
      <c r="B707" s="8"/>
      <c r="C707" s="8"/>
      <c r="D707" s="8"/>
      <c r="E707" s="8"/>
      <c r="F707" s="8"/>
      <c r="G707" s="8"/>
      <c r="H707" s="8"/>
      <c r="I707" s="8"/>
      <c r="J707" s="8"/>
      <c r="K707" s="8"/>
      <c r="L707" s="8"/>
      <c r="M707" s="8"/>
      <c r="N707" s="8"/>
      <c r="O707" s="8"/>
      <c r="P707" s="8"/>
      <c r="Q707" s="8"/>
      <c r="R707" s="8"/>
      <c r="S707" s="8"/>
      <c r="T707" s="8"/>
      <c r="U707" s="8"/>
    </row>
    <row r="708" spans="1:21" ht="12.75">
      <c r="A708" s="8"/>
      <c r="B708" s="8"/>
      <c r="C708" s="8"/>
      <c r="D708" s="8"/>
      <c r="E708" s="8"/>
      <c r="F708" s="8"/>
      <c r="G708" s="8"/>
      <c r="H708" s="8"/>
      <c r="I708" s="8"/>
      <c r="J708" s="8"/>
      <c r="K708" s="8"/>
      <c r="L708" s="8"/>
      <c r="M708" s="8"/>
      <c r="N708" s="8"/>
      <c r="O708" s="8"/>
      <c r="P708" s="8"/>
      <c r="Q708" s="8"/>
      <c r="R708" s="8"/>
      <c r="S708" s="8"/>
      <c r="T708" s="8"/>
      <c r="U708" s="8"/>
    </row>
    <row r="709" spans="1:21" ht="12.75">
      <c r="A709" s="8"/>
      <c r="B709" s="8"/>
      <c r="C709" s="8"/>
      <c r="D709" s="8"/>
      <c r="E709" s="8"/>
      <c r="F709" s="8"/>
      <c r="G709" s="8"/>
      <c r="H709" s="8"/>
      <c r="I709" s="8"/>
      <c r="J709" s="8"/>
      <c r="K709" s="8"/>
      <c r="L709" s="8"/>
      <c r="M709" s="8"/>
      <c r="N709" s="8"/>
      <c r="O709" s="8"/>
      <c r="P709" s="8"/>
      <c r="Q709" s="8"/>
      <c r="R709" s="8"/>
      <c r="S709" s="8"/>
      <c r="T709" s="8"/>
      <c r="U709" s="8"/>
    </row>
    <row r="710" spans="1:21" ht="12.75">
      <c r="A710" s="8"/>
      <c r="B710" s="8"/>
      <c r="C710" s="8"/>
      <c r="D710" s="8"/>
      <c r="E710" s="8"/>
      <c r="F710" s="8"/>
      <c r="G710" s="8"/>
      <c r="H710" s="8"/>
      <c r="I710" s="8"/>
      <c r="J710" s="8"/>
      <c r="K710" s="8"/>
      <c r="L710" s="8"/>
      <c r="M710" s="8"/>
      <c r="N710" s="8"/>
      <c r="O710" s="8"/>
      <c r="P710" s="8"/>
      <c r="Q710" s="8"/>
      <c r="R710" s="8"/>
      <c r="S710" s="8"/>
      <c r="T710" s="8"/>
      <c r="U710" s="8"/>
    </row>
    <row r="711" spans="1:21" ht="12.75">
      <c r="A711" s="8"/>
      <c r="B711" s="8"/>
      <c r="C711" s="8"/>
      <c r="D711" s="8"/>
      <c r="E711" s="8"/>
      <c r="F711" s="8"/>
      <c r="G711" s="8"/>
      <c r="H711" s="8"/>
      <c r="I711" s="8"/>
      <c r="J711" s="8"/>
      <c r="K711" s="8"/>
      <c r="L711" s="8"/>
      <c r="M711" s="8"/>
      <c r="N711" s="8"/>
      <c r="O711" s="8"/>
      <c r="P711" s="8"/>
      <c r="Q711" s="8"/>
      <c r="R711" s="8"/>
      <c r="S711" s="8"/>
      <c r="T711" s="8"/>
      <c r="U711" s="8"/>
    </row>
    <row r="712" spans="1:21" ht="12.75">
      <c r="A712" s="8"/>
      <c r="B712" s="8"/>
      <c r="C712" s="8"/>
      <c r="D712" s="8"/>
      <c r="E712" s="8"/>
      <c r="F712" s="8"/>
      <c r="G712" s="8"/>
      <c r="H712" s="8"/>
      <c r="I712" s="8"/>
      <c r="J712" s="8"/>
      <c r="K712" s="8"/>
      <c r="L712" s="8"/>
      <c r="M712" s="8"/>
      <c r="N712" s="8"/>
      <c r="O712" s="8"/>
      <c r="P712" s="8"/>
      <c r="Q712" s="8"/>
      <c r="R712" s="8"/>
      <c r="S712" s="8"/>
      <c r="T712" s="8"/>
      <c r="U712" s="8"/>
    </row>
    <row r="713" spans="1:21" ht="12.75">
      <c r="A713" s="8"/>
      <c r="B713" s="8"/>
      <c r="C713" s="8"/>
      <c r="D713" s="8"/>
      <c r="E713" s="8"/>
      <c r="F713" s="8"/>
      <c r="G713" s="8"/>
      <c r="H713" s="8"/>
      <c r="I713" s="8"/>
      <c r="J713" s="8"/>
      <c r="K713" s="8"/>
      <c r="L713" s="8"/>
      <c r="M713" s="8"/>
      <c r="N713" s="8"/>
      <c r="O713" s="8"/>
      <c r="P713" s="8"/>
      <c r="Q713" s="8"/>
      <c r="R713" s="8"/>
      <c r="S713" s="8"/>
      <c r="T713" s="8"/>
      <c r="U713" s="8"/>
    </row>
    <row r="714" spans="1:21" ht="12.75">
      <c r="A714" s="8"/>
      <c r="B714" s="8"/>
      <c r="C714" s="8"/>
      <c r="D714" s="8"/>
      <c r="E714" s="8"/>
      <c r="F714" s="8"/>
      <c r="G714" s="8"/>
      <c r="H714" s="8"/>
      <c r="I714" s="8"/>
      <c r="J714" s="8"/>
      <c r="K714" s="8"/>
      <c r="L714" s="8"/>
      <c r="M714" s="8"/>
      <c r="N714" s="8"/>
      <c r="O714" s="8"/>
      <c r="P714" s="8"/>
      <c r="Q714" s="8"/>
      <c r="R714" s="8"/>
      <c r="S714" s="8"/>
      <c r="T714" s="8"/>
      <c r="U714" s="8"/>
    </row>
    <row r="715" spans="1:21" ht="12.75">
      <c r="A715" s="8"/>
      <c r="B715" s="8"/>
      <c r="C715" s="8"/>
      <c r="D715" s="8"/>
      <c r="E715" s="8"/>
      <c r="F715" s="8"/>
      <c r="G715" s="8"/>
      <c r="H715" s="8"/>
      <c r="I715" s="8"/>
      <c r="J715" s="8"/>
      <c r="K715" s="8"/>
      <c r="L715" s="8"/>
      <c r="M715" s="8"/>
      <c r="N715" s="8"/>
      <c r="O715" s="8"/>
      <c r="P715" s="8"/>
      <c r="Q715" s="8"/>
      <c r="R715" s="8"/>
      <c r="S715" s="8"/>
      <c r="T715" s="8"/>
      <c r="U715" s="8"/>
    </row>
    <row r="716" spans="1:21" ht="12.75">
      <c r="A716" s="8"/>
      <c r="B716" s="8"/>
      <c r="C716" s="8"/>
      <c r="D716" s="8"/>
      <c r="E716" s="8"/>
      <c r="F716" s="8"/>
      <c r="G716" s="8"/>
      <c r="H716" s="8"/>
      <c r="I716" s="8"/>
      <c r="J716" s="8"/>
      <c r="K716" s="8"/>
      <c r="L716" s="8"/>
      <c r="M716" s="8"/>
      <c r="N716" s="8"/>
      <c r="O716" s="8"/>
      <c r="P716" s="8"/>
      <c r="Q716" s="8"/>
      <c r="R716" s="8"/>
      <c r="S716" s="8"/>
      <c r="T716" s="8"/>
      <c r="U716" s="8"/>
    </row>
    <row r="717" spans="1:21" ht="12.75">
      <c r="A717" s="8"/>
      <c r="B717" s="8"/>
      <c r="C717" s="8"/>
      <c r="D717" s="8"/>
      <c r="E717" s="8"/>
      <c r="F717" s="8"/>
      <c r="G717" s="8"/>
      <c r="H717" s="8"/>
      <c r="I717" s="8"/>
      <c r="J717" s="8"/>
      <c r="K717" s="8"/>
      <c r="L717" s="8"/>
      <c r="M717" s="8"/>
      <c r="N717" s="8"/>
      <c r="O717" s="8"/>
      <c r="P717" s="8"/>
      <c r="Q717" s="8"/>
      <c r="R717" s="8"/>
      <c r="S717" s="8"/>
      <c r="T717" s="8"/>
      <c r="U717" s="8"/>
    </row>
    <row r="718" spans="1:21" ht="12.75">
      <c r="A718" s="8"/>
      <c r="B718" s="8"/>
      <c r="C718" s="8"/>
      <c r="D718" s="8"/>
      <c r="E718" s="8"/>
      <c r="F718" s="8"/>
      <c r="G718" s="8"/>
      <c r="H718" s="8"/>
      <c r="I718" s="8"/>
      <c r="J718" s="8"/>
      <c r="K718" s="8"/>
      <c r="L718" s="8"/>
      <c r="M718" s="8"/>
      <c r="N718" s="8"/>
      <c r="O718" s="8"/>
      <c r="P718" s="8"/>
      <c r="Q718" s="8"/>
      <c r="R718" s="8"/>
      <c r="S718" s="8"/>
      <c r="T718" s="8"/>
      <c r="U718" s="8"/>
    </row>
    <row r="719" spans="1:21" ht="12.75">
      <c r="A719" s="8"/>
      <c r="B719" s="8"/>
      <c r="C719" s="8"/>
      <c r="D719" s="8"/>
      <c r="E719" s="8"/>
      <c r="F719" s="8"/>
      <c r="G719" s="8"/>
      <c r="H719" s="8"/>
      <c r="I719" s="8"/>
      <c r="J719" s="8"/>
      <c r="K719" s="8"/>
      <c r="L719" s="8"/>
      <c r="M719" s="8"/>
      <c r="N719" s="8"/>
      <c r="O719" s="8"/>
      <c r="P719" s="8"/>
      <c r="Q719" s="8"/>
      <c r="R719" s="8"/>
      <c r="S719" s="8"/>
      <c r="T719" s="8"/>
      <c r="U719" s="8"/>
    </row>
    <row r="720" spans="1:21" ht="12.75">
      <c r="A720" s="8"/>
      <c r="B720" s="8"/>
      <c r="C720" s="8"/>
      <c r="D720" s="8"/>
      <c r="E720" s="8"/>
      <c r="F720" s="8"/>
      <c r="G720" s="8"/>
      <c r="H720" s="8"/>
      <c r="I720" s="8"/>
      <c r="J720" s="8"/>
      <c r="K720" s="8"/>
      <c r="L720" s="8"/>
      <c r="M720" s="8"/>
      <c r="N720" s="8"/>
      <c r="O720" s="8"/>
      <c r="P720" s="8"/>
      <c r="Q720" s="8"/>
      <c r="R720" s="8"/>
      <c r="S720" s="8"/>
      <c r="T720" s="8"/>
      <c r="U720" s="8"/>
    </row>
    <row r="721" spans="1:21" ht="12.75">
      <c r="A721" s="8"/>
      <c r="B721" s="8"/>
      <c r="C721" s="8"/>
      <c r="D721" s="8"/>
      <c r="E721" s="8"/>
      <c r="F721" s="8"/>
      <c r="G721" s="8"/>
      <c r="H721" s="8"/>
      <c r="I721" s="8"/>
      <c r="J721" s="8"/>
      <c r="K721" s="8"/>
      <c r="L721" s="8"/>
      <c r="M721" s="8"/>
      <c r="N721" s="8"/>
      <c r="O721" s="8"/>
      <c r="P721" s="8"/>
      <c r="Q721" s="8"/>
      <c r="R721" s="8"/>
      <c r="S721" s="8"/>
      <c r="T721" s="8"/>
      <c r="U721" s="8"/>
    </row>
    <row r="722" spans="1:21" ht="12.75">
      <c r="A722" s="8"/>
      <c r="B722" s="8"/>
      <c r="C722" s="8"/>
      <c r="D722" s="8"/>
      <c r="E722" s="8"/>
      <c r="F722" s="8"/>
      <c r="G722" s="8"/>
      <c r="H722" s="8"/>
      <c r="I722" s="8"/>
      <c r="J722" s="8"/>
      <c r="K722" s="8"/>
      <c r="L722" s="8"/>
      <c r="M722" s="8"/>
      <c r="N722" s="8"/>
      <c r="O722" s="8"/>
      <c r="P722" s="8"/>
      <c r="Q722" s="8"/>
      <c r="R722" s="8"/>
      <c r="S722" s="8"/>
      <c r="T722" s="8"/>
      <c r="U722" s="8"/>
    </row>
    <row r="723" spans="1:21" ht="12.75">
      <c r="A723" s="8"/>
      <c r="B723" s="8"/>
      <c r="C723" s="8"/>
      <c r="D723" s="8"/>
      <c r="E723" s="8"/>
      <c r="F723" s="8"/>
      <c r="G723" s="8"/>
      <c r="H723" s="8"/>
      <c r="I723" s="8"/>
      <c r="J723" s="8"/>
      <c r="K723" s="8"/>
      <c r="L723" s="8"/>
      <c r="M723" s="8"/>
      <c r="N723" s="8"/>
      <c r="O723" s="8"/>
      <c r="P723" s="8"/>
      <c r="Q723" s="8"/>
      <c r="R723" s="8"/>
      <c r="S723" s="8"/>
      <c r="T723" s="8"/>
      <c r="U723" s="8"/>
    </row>
    <row r="724" spans="1:21" ht="12.75">
      <c r="A724" s="8"/>
      <c r="B724" s="8"/>
      <c r="C724" s="8"/>
      <c r="D724" s="8"/>
      <c r="E724" s="8"/>
      <c r="F724" s="8"/>
      <c r="G724" s="8"/>
      <c r="H724" s="8"/>
      <c r="I724" s="8"/>
      <c r="J724" s="8"/>
      <c r="K724" s="8"/>
      <c r="L724" s="8"/>
      <c r="M724" s="8"/>
      <c r="N724" s="8"/>
      <c r="O724" s="8"/>
      <c r="P724" s="8"/>
      <c r="Q724" s="8"/>
      <c r="R724" s="8"/>
      <c r="S724" s="8"/>
      <c r="T724" s="8"/>
      <c r="U724" s="8"/>
    </row>
    <row r="725" spans="1:21" ht="12.75">
      <c r="A725" s="8"/>
      <c r="B725" s="8"/>
      <c r="C725" s="8"/>
      <c r="D725" s="8"/>
      <c r="E725" s="8"/>
      <c r="F725" s="8"/>
      <c r="G725" s="8"/>
      <c r="H725" s="8"/>
      <c r="I725" s="8"/>
      <c r="J725" s="8"/>
      <c r="K725" s="8"/>
      <c r="L725" s="8"/>
      <c r="M725" s="8"/>
      <c r="N725" s="8"/>
      <c r="O725" s="8"/>
      <c r="P725" s="8"/>
      <c r="Q725" s="8"/>
      <c r="R725" s="8"/>
      <c r="S725" s="8"/>
      <c r="T725" s="8"/>
      <c r="U725" s="8"/>
    </row>
    <row r="726" spans="1:21" ht="12.75">
      <c r="A726" s="8"/>
      <c r="B726" s="8"/>
      <c r="C726" s="8"/>
      <c r="D726" s="8"/>
      <c r="E726" s="8"/>
      <c r="F726" s="8"/>
      <c r="G726" s="8"/>
      <c r="H726" s="8"/>
      <c r="I726" s="8"/>
      <c r="J726" s="8"/>
      <c r="K726" s="8"/>
      <c r="L726" s="8"/>
      <c r="M726" s="8"/>
      <c r="N726" s="8"/>
      <c r="O726" s="8"/>
      <c r="P726" s="8"/>
      <c r="Q726" s="8"/>
      <c r="R726" s="8"/>
      <c r="S726" s="8"/>
      <c r="T726" s="8"/>
      <c r="U726" s="8"/>
    </row>
    <row r="727" spans="1:21" ht="12.75">
      <c r="A727" s="8"/>
      <c r="B727" s="8"/>
      <c r="C727" s="8"/>
      <c r="D727" s="8"/>
      <c r="E727" s="8"/>
      <c r="F727" s="8"/>
      <c r="G727" s="8"/>
      <c r="H727" s="8"/>
      <c r="I727" s="8"/>
      <c r="J727" s="8"/>
      <c r="K727" s="8"/>
      <c r="L727" s="8"/>
      <c r="M727" s="8"/>
      <c r="N727" s="8"/>
      <c r="O727" s="8"/>
      <c r="P727" s="8"/>
      <c r="Q727" s="8"/>
      <c r="R727" s="8"/>
      <c r="S727" s="8"/>
      <c r="T727" s="8"/>
      <c r="U727" s="8"/>
    </row>
    <row r="728" spans="1:21" ht="12.75">
      <c r="A728" s="8"/>
      <c r="B728" s="8"/>
      <c r="C728" s="8"/>
      <c r="D728" s="8"/>
      <c r="E728" s="8"/>
      <c r="F728" s="8"/>
      <c r="G728" s="8"/>
      <c r="H728" s="8"/>
      <c r="I728" s="8"/>
      <c r="J728" s="8"/>
      <c r="K728" s="8"/>
      <c r="L728" s="8"/>
      <c r="M728" s="8"/>
      <c r="N728" s="8"/>
      <c r="O728" s="8"/>
      <c r="P728" s="8"/>
      <c r="Q728" s="8"/>
      <c r="R728" s="8"/>
      <c r="S728" s="8"/>
      <c r="T728" s="8"/>
      <c r="U728" s="8"/>
    </row>
    <row r="729" spans="1:21" ht="12.75">
      <c r="A729" s="8"/>
      <c r="B729" s="8"/>
      <c r="C729" s="8"/>
      <c r="D729" s="8"/>
      <c r="E729" s="8"/>
      <c r="F729" s="8"/>
      <c r="G729" s="8"/>
      <c r="H729" s="8"/>
      <c r="I729" s="8"/>
      <c r="J729" s="8"/>
      <c r="K729" s="8"/>
      <c r="L729" s="8"/>
      <c r="M729" s="8"/>
      <c r="N729" s="8"/>
      <c r="O729" s="8"/>
      <c r="P729" s="8"/>
      <c r="Q729" s="8"/>
      <c r="R729" s="8"/>
      <c r="S729" s="8"/>
      <c r="T729" s="8"/>
      <c r="U729" s="8"/>
    </row>
    <row r="730" spans="1:21" ht="12.75">
      <c r="A730" s="8"/>
      <c r="B730" s="8"/>
      <c r="C730" s="8"/>
      <c r="D730" s="8"/>
      <c r="E730" s="8"/>
      <c r="F730" s="8"/>
      <c r="G730" s="8"/>
      <c r="H730" s="8"/>
      <c r="I730" s="8"/>
      <c r="J730" s="8"/>
      <c r="K730" s="8"/>
      <c r="L730" s="8"/>
      <c r="M730" s="8"/>
      <c r="N730" s="8"/>
      <c r="O730" s="8"/>
      <c r="P730" s="8"/>
      <c r="Q730" s="8"/>
      <c r="R730" s="8"/>
      <c r="S730" s="8"/>
      <c r="T730" s="8"/>
      <c r="U730" s="8"/>
    </row>
    <row r="731" spans="1:21" ht="12.75">
      <c r="A731" s="8"/>
      <c r="B731" s="8"/>
      <c r="C731" s="8"/>
      <c r="D731" s="8"/>
      <c r="E731" s="8"/>
      <c r="F731" s="8"/>
      <c r="G731" s="8"/>
      <c r="H731" s="8"/>
      <c r="I731" s="8"/>
      <c r="J731" s="8"/>
      <c r="K731" s="8"/>
      <c r="L731" s="8"/>
      <c r="M731" s="8"/>
      <c r="N731" s="8"/>
      <c r="O731" s="8"/>
      <c r="P731" s="8"/>
      <c r="Q731" s="8"/>
      <c r="R731" s="8"/>
      <c r="S731" s="8"/>
      <c r="T731" s="8"/>
      <c r="U731" s="8"/>
    </row>
    <row r="732" spans="1:21" ht="12.75">
      <c r="A732" s="8"/>
      <c r="B732" s="8"/>
      <c r="C732" s="8"/>
      <c r="D732" s="8"/>
      <c r="E732" s="8"/>
      <c r="F732" s="8"/>
      <c r="G732" s="8"/>
      <c r="H732" s="8"/>
      <c r="I732" s="8"/>
      <c r="J732" s="8"/>
      <c r="K732" s="8"/>
      <c r="L732" s="8"/>
      <c r="M732" s="8"/>
      <c r="N732" s="8"/>
      <c r="O732" s="8"/>
      <c r="P732" s="8"/>
      <c r="Q732" s="8"/>
      <c r="R732" s="8"/>
      <c r="S732" s="8"/>
      <c r="T732" s="8"/>
      <c r="U732" s="8"/>
    </row>
    <row r="733" spans="1:21" ht="12.75">
      <c r="A733" s="8"/>
      <c r="B733" s="8"/>
      <c r="C733" s="8"/>
      <c r="D733" s="8"/>
      <c r="E733" s="8"/>
      <c r="F733" s="8"/>
      <c r="G733" s="8"/>
      <c r="H733" s="8"/>
      <c r="I733" s="8"/>
      <c r="J733" s="8"/>
      <c r="K733" s="8"/>
      <c r="L733" s="8"/>
      <c r="M733" s="8"/>
      <c r="N733" s="8"/>
      <c r="O733" s="8"/>
      <c r="P733" s="8"/>
      <c r="Q733" s="8"/>
      <c r="R733" s="8"/>
      <c r="S733" s="8"/>
      <c r="T733" s="8"/>
      <c r="U733" s="8"/>
    </row>
    <row r="734" spans="1:21" ht="12.75">
      <c r="A734" s="8"/>
      <c r="B734" s="8"/>
      <c r="C734" s="8"/>
      <c r="D734" s="8"/>
      <c r="E734" s="8"/>
      <c r="F734" s="8"/>
      <c r="G734" s="8"/>
      <c r="H734" s="8"/>
      <c r="I734" s="8"/>
      <c r="J734" s="8"/>
      <c r="K734" s="8"/>
      <c r="L734" s="8"/>
      <c r="M734" s="8"/>
      <c r="N734" s="8"/>
      <c r="O734" s="8"/>
      <c r="P734" s="8"/>
      <c r="Q734" s="8"/>
      <c r="R734" s="8"/>
      <c r="S734" s="8"/>
      <c r="T734" s="8"/>
      <c r="U734" s="8"/>
    </row>
    <row r="735" spans="1:21" ht="12.75">
      <c r="A735" s="8"/>
      <c r="B735" s="8"/>
      <c r="C735" s="8"/>
      <c r="D735" s="8"/>
      <c r="E735" s="8"/>
      <c r="F735" s="8"/>
      <c r="G735" s="8"/>
      <c r="H735" s="8"/>
      <c r="I735" s="8"/>
      <c r="J735" s="8"/>
      <c r="K735" s="8"/>
      <c r="L735" s="8"/>
      <c r="M735" s="8"/>
      <c r="N735" s="8"/>
      <c r="O735" s="8"/>
      <c r="P735" s="8"/>
      <c r="Q735" s="8"/>
      <c r="R735" s="8"/>
      <c r="S735" s="8"/>
      <c r="T735" s="8"/>
      <c r="U735" s="8"/>
    </row>
    <row r="736" spans="1:21" ht="12.75">
      <c r="A736" s="8"/>
      <c r="B736" s="8"/>
      <c r="C736" s="8"/>
      <c r="D736" s="8"/>
      <c r="E736" s="8"/>
      <c r="F736" s="8"/>
      <c r="G736" s="8"/>
      <c r="H736" s="8"/>
      <c r="I736" s="8"/>
      <c r="J736" s="8"/>
      <c r="K736" s="8"/>
      <c r="L736" s="8"/>
      <c r="M736" s="8"/>
      <c r="N736" s="8"/>
      <c r="O736" s="8"/>
      <c r="P736" s="8"/>
      <c r="Q736" s="8"/>
      <c r="R736" s="8"/>
      <c r="S736" s="8"/>
      <c r="T736" s="8"/>
      <c r="U736" s="8"/>
    </row>
    <row r="737" spans="1:21" ht="12.75">
      <c r="A737" s="8"/>
      <c r="B737" s="8"/>
      <c r="C737" s="8"/>
      <c r="D737" s="8"/>
      <c r="E737" s="8"/>
      <c r="F737" s="8"/>
      <c r="G737" s="8"/>
      <c r="H737" s="8"/>
      <c r="I737" s="8"/>
      <c r="J737" s="8"/>
      <c r="K737" s="8"/>
      <c r="L737" s="8"/>
      <c r="M737" s="8"/>
      <c r="N737" s="8"/>
      <c r="O737" s="8"/>
      <c r="P737" s="8"/>
      <c r="Q737" s="8"/>
      <c r="R737" s="8"/>
      <c r="S737" s="8"/>
      <c r="T737" s="8"/>
      <c r="U737" s="8"/>
    </row>
    <row r="738" spans="1:21" ht="12.75">
      <c r="A738" s="8"/>
      <c r="B738" s="8"/>
      <c r="C738" s="8"/>
      <c r="D738" s="8"/>
      <c r="E738" s="8"/>
      <c r="F738" s="8"/>
      <c r="G738" s="8"/>
      <c r="H738" s="8"/>
      <c r="I738" s="8"/>
      <c r="J738" s="8"/>
      <c r="K738" s="8"/>
      <c r="L738" s="8"/>
      <c r="M738" s="8"/>
      <c r="N738" s="8"/>
      <c r="O738" s="8"/>
      <c r="P738" s="8"/>
      <c r="Q738" s="8"/>
      <c r="R738" s="8"/>
      <c r="S738" s="8"/>
      <c r="T738" s="8"/>
      <c r="U738" s="8"/>
    </row>
    <row r="739" spans="1:21" ht="12.75">
      <c r="A739" s="8"/>
      <c r="B739" s="8"/>
      <c r="C739" s="8"/>
      <c r="D739" s="8"/>
      <c r="E739" s="8"/>
      <c r="F739" s="8"/>
      <c r="G739" s="8"/>
      <c r="H739" s="8"/>
      <c r="I739" s="8"/>
      <c r="J739" s="8"/>
      <c r="K739" s="8"/>
      <c r="L739" s="8"/>
      <c r="M739" s="8"/>
      <c r="N739" s="8"/>
      <c r="O739" s="8"/>
      <c r="P739" s="8"/>
      <c r="Q739" s="8"/>
      <c r="R739" s="8"/>
      <c r="S739" s="8"/>
      <c r="T739" s="8"/>
      <c r="U739" s="8"/>
    </row>
    <row r="740" spans="1:21" ht="12.75">
      <c r="A740" s="8"/>
      <c r="B740" s="8"/>
      <c r="C740" s="8"/>
      <c r="D740" s="8"/>
      <c r="E740" s="8"/>
      <c r="F740" s="8"/>
      <c r="G740" s="8"/>
      <c r="H740" s="8"/>
      <c r="I740" s="8"/>
      <c r="J740" s="8"/>
      <c r="K740" s="8"/>
      <c r="L740" s="8"/>
      <c r="M740" s="8"/>
      <c r="N740" s="8"/>
      <c r="O740" s="8"/>
      <c r="P740" s="8"/>
      <c r="Q740" s="8"/>
      <c r="R740" s="8"/>
      <c r="S740" s="8"/>
      <c r="T740" s="8"/>
      <c r="U740" s="8"/>
    </row>
    <row r="741" spans="1:21" ht="12.75">
      <c r="A741" s="8"/>
      <c r="B741" s="8"/>
      <c r="C741" s="8"/>
      <c r="D741" s="8"/>
      <c r="E741" s="8"/>
      <c r="F741" s="8"/>
      <c r="G741" s="8"/>
      <c r="H741" s="8"/>
      <c r="I741" s="8"/>
      <c r="J741" s="8"/>
      <c r="K741" s="8"/>
      <c r="L741" s="8"/>
      <c r="M741" s="8"/>
      <c r="N741" s="8"/>
      <c r="O741" s="8"/>
      <c r="P741" s="8"/>
      <c r="Q741" s="8"/>
      <c r="R741" s="8"/>
      <c r="S741" s="8"/>
      <c r="T741" s="8"/>
      <c r="U741" s="8"/>
    </row>
    <row r="742" spans="1:21" ht="12.75">
      <c r="A742" s="8"/>
      <c r="B742" s="8"/>
      <c r="C742" s="8"/>
      <c r="D742" s="8"/>
      <c r="E742" s="8"/>
      <c r="F742" s="8"/>
      <c r="G742" s="8"/>
      <c r="H742" s="8"/>
      <c r="I742" s="8"/>
      <c r="J742" s="8"/>
      <c r="K742" s="8"/>
      <c r="L742" s="8"/>
      <c r="M742" s="8"/>
      <c r="N742" s="8"/>
      <c r="O742" s="8"/>
      <c r="P742" s="8"/>
      <c r="Q742" s="8"/>
      <c r="R742" s="8"/>
      <c r="S742" s="8"/>
      <c r="T742" s="8"/>
      <c r="U742" s="8"/>
    </row>
    <row r="743" spans="1:21" ht="12.75">
      <c r="A743" s="8"/>
      <c r="B743" s="8"/>
      <c r="C743" s="8"/>
      <c r="D743" s="8"/>
      <c r="E743" s="8"/>
      <c r="F743" s="8"/>
      <c r="G743" s="8"/>
      <c r="H743" s="8"/>
      <c r="I743" s="8"/>
      <c r="J743" s="8"/>
      <c r="K743" s="8"/>
      <c r="L743" s="8"/>
      <c r="M743" s="8"/>
      <c r="N743" s="8"/>
      <c r="O743" s="8"/>
      <c r="P743" s="8"/>
      <c r="Q743" s="8"/>
      <c r="R743" s="8"/>
      <c r="S743" s="8"/>
      <c r="T743" s="8"/>
      <c r="U743" s="8"/>
    </row>
    <row r="744" spans="1:21" ht="12.75">
      <c r="A744" s="8"/>
      <c r="B744" s="8"/>
      <c r="C744" s="8"/>
      <c r="D744" s="8"/>
      <c r="E744" s="8"/>
      <c r="F744" s="8"/>
      <c r="G744" s="8"/>
      <c r="H744" s="8"/>
      <c r="I744" s="8"/>
      <c r="J744" s="8"/>
      <c r="K744" s="8"/>
      <c r="L744" s="8"/>
      <c r="M744" s="8"/>
      <c r="N744" s="8"/>
      <c r="O744" s="8"/>
      <c r="P744" s="8"/>
      <c r="Q744" s="8"/>
      <c r="R744" s="8"/>
      <c r="S744" s="8"/>
      <c r="T744" s="8"/>
      <c r="U744" s="8"/>
    </row>
    <row r="745" spans="1:21" ht="12.75">
      <c r="A745" s="8"/>
      <c r="B745" s="8"/>
      <c r="C745" s="8"/>
      <c r="D745" s="8"/>
      <c r="E745" s="8"/>
      <c r="F745" s="8"/>
      <c r="G745" s="8"/>
      <c r="H745" s="8"/>
      <c r="I745" s="8"/>
      <c r="J745" s="8"/>
      <c r="K745" s="8"/>
      <c r="L745" s="8"/>
      <c r="M745" s="8"/>
      <c r="N745" s="8"/>
      <c r="O745" s="8"/>
      <c r="P745" s="8"/>
      <c r="Q745" s="8"/>
      <c r="R745" s="8"/>
      <c r="S745" s="8"/>
      <c r="T745" s="8"/>
      <c r="U745" s="8"/>
    </row>
    <row r="746" spans="1:21" ht="12.75">
      <c r="A746" s="8"/>
      <c r="B746" s="8"/>
      <c r="C746" s="8"/>
      <c r="D746" s="8"/>
      <c r="E746" s="8"/>
      <c r="F746" s="8"/>
      <c r="G746" s="8"/>
      <c r="H746" s="8"/>
      <c r="I746" s="8"/>
      <c r="J746" s="8"/>
      <c r="K746" s="8"/>
      <c r="L746" s="8"/>
      <c r="M746" s="8"/>
      <c r="N746" s="8"/>
      <c r="O746" s="8"/>
      <c r="P746" s="8"/>
      <c r="Q746" s="8"/>
      <c r="R746" s="8"/>
      <c r="S746" s="8"/>
      <c r="T746" s="8"/>
      <c r="U746" s="8"/>
    </row>
    <row r="747" spans="1:21" ht="12.75">
      <c r="A747" s="8"/>
      <c r="B747" s="8"/>
      <c r="C747" s="8"/>
      <c r="D747" s="8"/>
      <c r="E747" s="8"/>
      <c r="F747" s="8"/>
      <c r="G747" s="8"/>
      <c r="H747" s="8"/>
      <c r="I747" s="8"/>
      <c r="J747" s="8"/>
      <c r="K747" s="8"/>
      <c r="L747" s="8"/>
      <c r="M747" s="8"/>
      <c r="N747" s="8"/>
      <c r="O747" s="8"/>
      <c r="P747" s="8"/>
      <c r="Q747" s="8"/>
      <c r="R747" s="8"/>
      <c r="S747" s="8"/>
      <c r="T747" s="8"/>
      <c r="U747" s="8"/>
    </row>
    <row r="748" spans="1:21" ht="12.75">
      <c r="A748" s="8"/>
      <c r="B748" s="8"/>
      <c r="C748" s="8"/>
      <c r="D748" s="8"/>
      <c r="E748" s="8"/>
      <c r="F748" s="8"/>
      <c r="G748" s="8"/>
      <c r="H748" s="8"/>
      <c r="I748" s="8"/>
      <c r="J748" s="8"/>
      <c r="K748" s="8"/>
      <c r="L748" s="8"/>
      <c r="M748" s="8"/>
      <c r="N748" s="8"/>
      <c r="O748" s="8"/>
      <c r="P748" s="8"/>
      <c r="Q748" s="8"/>
      <c r="R748" s="8"/>
      <c r="S748" s="8"/>
      <c r="T748" s="8"/>
      <c r="U748" s="8"/>
    </row>
    <row r="749" spans="1:21" ht="12.75">
      <c r="A749" s="8"/>
      <c r="B749" s="8"/>
      <c r="C749" s="8"/>
      <c r="D749" s="8"/>
      <c r="E749" s="8"/>
      <c r="F749" s="8"/>
      <c r="G749" s="8"/>
      <c r="H749" s="8"/>
      <c r="I749" s="8"/>
      <c r="J749" s="8"/>
      <c r="K749" s="8"/>
      <c r="L749" s="8"/>
      <c r="M749" s="8"/>
      <c r="N749" s="8"/>
      <c r="O749" s="8"/>
      <c r="P749" s="8"/>
      <c r="Q749" s="8"/>
      <c r="R749" s="8"/>
      <c r="S749" s="8"/>
      <c r="T749" s="8"/>
      <c r="U749" s="8"/>
    </row>
    <row r="750" spans="1:21" ht="12.75">
      <c r="A750" s="8"/>
      <c r="B750" s="8"/>
      <c r="C750" s="8"/>
      <c r="D750" s="8"/>
      <c r="E750" s="8"/>
      <c r="F750" s="8"/>
      <c r="G750" s="8"/>
      <c r="H750" s="8"/>
      <c r="I750" s="8"/>
      <c r="J750" s="8"/>
      <c r="K750" s="8"/>
      <c r="L750" s="8"/>
      <c r="M750" s="8"/>
      <c r="N750" s="8"/>
      <c r="O750" s="8"/>
      <c r="P750" s="8"/>
      <c r="Q750" s="8"/>
      <c r="R750" s="8"/>
      <c r="S750" s="8"/>
      <c r="T750" s="8"/>
      <c r="U750" s="8"/>
    </row>
    <row r="751" spans="1:21" ht="12.75">
      <c r="A751" s="8"/>
      <c r="B751" s="8"/>
      <c r="C751" s="8"/>
      <c r="D751" s="8"/>
      <c r="E751" s="8"/>
      <c r="F751" s="8"/>
      <c r="G751" s="8"/>
      <c r="H751" s="8"/>
      <c r="I751" s="8"/>
      <c r="J751" s="8"/>
      <c r="K751" s="8"/>
      <c r="L751" s="8"/>
      <c r="M751" s="8"/>
      <c r="N751" s="8"/>
      <c r="O751" s="8"/>
      <c r="P751" s="8"/>
      <c r="Q751" s="8"/>
      <c r="R751" s="8"/>
      <c r="S751" s="8"/>
      <c r="T751" s="8"/>
      <c r="U751" s="8"/>
    </row>
    <row r="752" spans="1:21" ht="12.75">
      <c r="A752" s="8"/>
      <c r="B752" s="8"/>
      <c r="C752" s="8"/>
      <c r="D752" s="8"/>
      <c r="E752" s="8"/>
      <c r="F752" s="8"/>
      <c r="G752" s="8"/>
      <c r="H752" s="8"/>
      <c r="I752" s="8"/>
      <c r="J752" s="8"/>
      <c r="K752" s="8"/>
      <c r="L752" s="8"/>
      <c r="M752" s="8"/>
      <c r="N752" s="8"/>
      <c r="O752" s="8"/>
      <c r="P752" s="8"/>
      <c r="Q752" s="8"/>
      <c r="R752" s="8"/>
      <c r="S752" s="8"/>
      <c r="T752" s="8"/>
      <c r="U752" s="8"/>
    </row>
    <row r="753" spans="1:21" ht="12.75">
      <c r="A753" s="8"/>
      <c r="B753" s="8"/>
      <c r="C753" s="8"/>
      <c r="D753" s="8"/>
      <c r="E753" s="8"/>
      <c r="F753" s="8"/>
      <c r="G753" s="8"/>
      <c r="H753" s="8"/>
      <c r="I753" s="8"/>
      <c r="J753" s="8"/>
      <c r="K753" s="8"/>
      <c r="L753" s="8"/>
      <c r="M753" s="8"/>
      <c r="N753" s="8"/>
      <c r="O753" s="8"/>
      <c r="P753" s="8"/>
      <c r="Q753" s="8"/>
      <c r="R753" s="8"/>
      <c r="S753" s="8"/>
      <c r="T753" s="8"/>
      <c r="U753" s="8"/>
    </row>
    <row r="754" spans="1:21" ht="12.75">
      <c r="A754" s="8"/>
      <c r="B754" s="8"/>
      <c r="C754" s="8"/>
      <c r="D754" s="8"/>
      <c r="E754" s="8"/>
      <c r="F754" s="8"/>
      <c r="G754" s="8"/>
      <c r="H754" s="8"/>
      <c r="I754" s="8"/>
      <c r="J754" s="8"/>
      <c r="K754" s="8"/>
      <c r="L754" s="8"/>
      <c r="M754" s="8"/>
      <c r="N754" s="8"/>
      <c r="O754" s="8"/>
      <c r="P754" s="8"/>
      <c r="Q754" s="8"/>
      <c r="R754" s="8"/>
      <c r="S754" s="8"/>
      <c r="T754" s="8"/>
      <c r="U754" s="8"/>
    </row>
    <row r="755" spans="1:21" ht="12.75">
      <c r="A755" s="8"/>
      <c r="B755" s="8"/>
      <c r="C755" s="8"/>
      <c r="D755" s="8"/>
      <c r="E755" s="8"/>
      <c r="F755" s="8"/>
      <c r="G755" s="8"/>
      <c r="H755" s="8"/>
      <c r="I755" s="8"/>
      <c r="J755" s="8"/>
      <c r="K755" s="8"/>
      <c r="L755" s="8"/>
      <c r="M755" s="8"/>
      <c r="N755" s="8"/>
      <c r="O755" s="8"/>
      <c r="P755" s="8"/>
      <c r="Q755" s="8"/>
      <c r="R755" s="8"/>
      <c r="S755" s="8"/>
      <c r="T755" s="8"/>
      <c r="U755" s="8"/>
    </row>
    <row r="756" spans="1:21" ht="12.75">
      <c r="A756" s="8"/>
      <c r="B756" s="8"/>
      <c r="C756" s="8"/>
      <c r="D756" s="8"/>
      <c r="E756" s="8"/>
      <c r="F756" s="8"/>
      <c r="G756" s="8"/>
      <c r="H756" s="8"/>
      <c r="I756" s="8"/>
      <c r="J756" s="8"/>
      <c r="K756" s="8"/>
      <c r="L756" s="8"/>
      <c r="M756" s="8"/>
      <c r="N756" s="8"/>
      <c r="O756" s="8"/>
      <c r="P756" s="8"/>
      <c r="Q756" s="8"/>
      <c r="R756" s="8"/>
      <c r="S756" s="8"/>
      <c r="T756" s="8"/>
      <c r="U756" s="8"/>
    </row>
    <row r="757" spans="1:21" ht="12.75">
      <c r="A757" s="8"/>
      <c r="B757" s="8"/>
      <c r="C757" s="8"/>
      <c r="D757" s="8"/>
      <c r="E757" s="8"/>
      <c r="F757" s="8"/>
      <c r="G757" s="8"/>
      <c r="H757" s="8"/>
      <c r="I757" s="8"/>
      <c r="J757" s="8"/>
      <c r="K757" s="8"/>
      <c r="L757" s="8"/>
      <c r="M757" s="8"/>
      <c r="N757" s="8"/>
      <c r="O757" s="8"/>
      <c r="P757" s="8"/>
      <c r="Q757" s="8"/>
      <c r="R757" s="8"/>
      <c r="S757" s="8"/>
      <c r="T757" s="8"/>
      <c r="U757" s="8"/>
    </row>
    <row r="758" spans="1:21" ht="12.75">
      <c r="A758" s="8"/>
      <c r="B758" s="8"/>
      <c r="C758" s="8"/>
      <c r="D758" s="8"/>
      <c r="E758" s="8"/>
      <c r="F758" s="8"/>
      <c r="G758" s="8"/>
      <c r="H758" s="8"/>
      <c r="I758" s="8"/>
      <c r="J758" s="8"/>
      <c r="K758" s="8"/>
      <c r="L758" s="8"/>
      <c r="M758" s="8"/>
      <c r="N758" s="8"/>
      <c r="O758" s="8"/>
      <c r="P758" s="8"/>
      <c r="Q758" s="8"/>
      <c r="R758" s="8"/>
      <c r="S758" s="8"/>
      <c r="T758" s="8"/>
      <c r="U758" s="8"/>
    </row>
    <row r="759" spans="1:21" ht="12.75">
      <c r="A759" s="8"/>
      <c r="B759" s="8"/>
      <c r="C759" s="8"/>
      <c r="D759" s="8"/>
      <c r="E759" s="8"/>
      <c r="F759" s="8"/>
      <c r="G759" s="8"/>
      <c r="H759" s="8"/>
      <c r="I759" s="8"/>
      <c r="J759" s="8"/>
      <c r="K759" s="8"/>
      <c r="L759" s="8"/>
      <c r="M759" s="8"/>
      <c r="N759" s="8"/>
      <c r="O759" s="8"/>
      <c r="P759" s="8"/>
      <c r="Q759" s="8"/>
      <c r="R759" s="8"/>
      <c r="S759" s="8"/>
      <c r="T759" s="8"/>
      <c r="U759" s="8"/>
    </row>
    <row r="760" spans="1:21" ht="12.75">
      <c r="A760" s="8"/>
      <c r="B760" s="8"/>
      <c r="C760" s="8"/>
      <c r="D760" s="8"/>
      <c r="E760" s="8"/>
      <c r="F760" s="8"/>
      <c r="G760" s="8"/>
      <c r="H760" s="8"/>
      <c r="I760" s="8"/>
      <c r="J760" s="8"/>
      <c r="K760" s="8"/>
      <c r="L760" s="8"/>
      <c r="M760" s="8"/>
      <c r="N760" s="8"/>
      <c r="O760" s="8"/>
      <c r="P760" s="8"/>
      <c r="Q760" s="8"/>
      <c r="R760" s="8"/>
      <c r="S760" s="8"/>
      <c r="T760" s="8"/>
      <c r="U760" s="8"/>
    </row>
    <row r="761" spans="1:21" ht="12.75">
      <c r="A761" s="8"/>
      <c r="B761" s="8"/>
      <c r="C761" s="8"/>
      <c r="D761" s="8"/>
      <c r="E761" s="8"/>
      <c r="F761" s="8"/>
      <c r="G761" s="8"/>
      <c r="H761" s="8"/>
      <c r="I761" s="8"/>
      <c r="J761" s="8"/>
      <c r="K761" s="8"/>
      <c r="L761" s="8"/>
      <c r="M761" s="8"/>
      <c r="N761" s="8"/>
      <c r="O761" s="8"/>
      <c r="P761" s="8"/>
      <c r="Q761" s="8"/>
      <c r="R761" s="8"/>
      <c r="S761" s="8"/>
      <c r="T761" s="8"/>
      <c r="U761" s="8"/>
    </row>
    <row r="762" spans="1:21" ht="12.75">
      <c r="A762" s="8"/>
      <c r="B762" s="8"/>
      <c r="C762" s="8"/>
      <c r="D762" s="8"/>
      <c r="E762" s="8"/>
      <c r="F762" s="8"/>
      <c r="G762" s="8"/>
      <c r="H762" s="8"/>
      <c r="I762" s="8"/>
      <c r="J762" s="8"/>
      <c r="K762" s="8"/>
      <c r="L762" s="8"/>
      <c r="M762" s="8"/>
      <c r="N762" s="8"/>
      <c r="O762" s="8"/>
      <c r="P762" s="8"/>
      <c r="Q762" s="8"/>
      <c r="R762" s="8"/>
      <c r="S762" s="8"/>
      <c r="T762" s="8"/>
      <c r="U762" s="8"/>
    </row>
    <row r="763" spans="1:21" ht="12.75">
      <c r="A763" s="8"/>
      <c r="B763" s="8"/>
      <c r="C763" s="8"/>
      <c r="D763" s="8"/>
      <c r="E763" s="8"/>
      <c r="F763" s="8"/>
      <c r="G763" s="8"/>
      <c r="H763" s="8"/>
      <c r="I763" s="8"/>
      <c r="J763" s="8"/>
      <c r="K763" s="8"/>
      <c r="L763" s="8"/>
      <c r="M763" s="8"/>
      <c r="N763" s="8"/>
      <c r="O763" s="8"/>
      <c r="P763" s="8"/>
      <c r="Q763" s="8"/>
      <c r="R763" s="8"/>
      <c r="S763" s="8"/>
      <c r="T763" s="8"/>
      <c r="U763" s="8"/>
    </row>
    <row r="764" spans="1:21" ht="12.75">
      <c r="A764" s="8"/>
      <c r="B764" s="8"/>
      <c r="C764" s="8"/>
      <c r="D764" s="8"/>
      <c r="E764" s="8"/>
      <c r="F764" s="8"/>
      <c r="G764" s="8"/>
      <c r="H764" s="8"/>
      <c r="I764" s="8"/>
      <c r="J764" s="8"/>
      <c r="K764" s="8"/>
      <c r="L764" s="8"/>
      <c r="M764" s="8"/>
      <c r="N764" s="8"/>
      <c r="O764" s="8"/>
      <c r="P764" s="8"/>
      <c r="Q764" s="8"/>
      <c r="R764" s="8"/>
      <c r="S764" s="8"/>
      <c r="T764" s="8"/>
      <c r="U764" s="8"/>
    </row>
    <row r="765" spans="1:21" ht="12.75">
      <c r="A765" s="8"/>
      <c r="B765" s="8"/>
      <c r="C765" s="8"/>
      <c r="D765" s="8"/>
      <c r="E765" s="8"/>
      <c r="F765" s="8"/>
      <c r="G765" s="8"/>
      <c r="H765" s="8"/>
      <c r="I765" s="8"/>
      <c r="J765" s="8"/>
      <c r="K765" s="8"/>
      <c r="L765" s="8"/>
      <c r="M765" s="8"/>
      <c r="N765" s="8"/>
      <c r="O765" s="8"/>
      <c r="P765" s="8"/>
      <c r="Q765" s="8"/>
      <c r="R765" s="8"/>
      <c r="S765" s="8"/>
      <c r="T765" s="8"/>
      <c r="U765" s="8"/>
    </row>
    <row r="766" spans="1:21" ht="12.75">
      <c r="A766" s="8"/>
      <c r="B766" s="8"/>
      <c r="C766" s="8"/>
      <c r="D766" s="8"/>
      <c r="E766" s="8"/>
      <c r="F766" s="8"/>
      <c r="G766" s="8"/>
      <c r="H766" s="8"/>
      <c r="I766" s="8"/>
      <c r="J766" s="8"/>
      <c r="K766" s="8"/>
      <c r="L766" s="8"/>
      <c r="M766" s="8"/>
      <c r="N766" s="8"/>
      <c r="O766" s="8"/>
      <c r="P766" s="8"/>
      <c r="Q766" s="8"/>
      <c r="R766" s="8"/>
      <c r="S766" s="8"/>
      <c r="T766" s="8"/>
      <c r="U766" s="8"/>
    </row>
    <row r="767" spans="1:21" ht="12.75">
      <c r="A767" s="8"/>
      <c r="B767" s="8"/>
      <c r="C767" s="8"/>
      <c r="D767" s="8"/>
      <c r="E767" s="8"/>
      <c r="F767" s="8"/>
      <c r="G767" s="8"/>
      <c r="H767" s="8"/>
      <c r="I767" s="8"/>
      <c r="J767" s="8"/>
      <c r="K767" s="8"/>
      <c r="L767" s="8"/>
      <c r="M767" s="8"/>
      <c r="N767" s="8"/>
      <c r="O767" s="8"/>
      <c r="P767" s="8"/>
      <c r="Q767" s="8"/>
      <c r="R767" s="8"/>
      <c r="S767" s="8"/>
      <c r="T767" s="8"/>
      <c r="U767" s="8"/>
    </row>
    <row r="768" spans="1:21" ht="12.75">
      <c r="A768" s="8"/>
      <c r="B768" s="8"/>
      <c r="C768" s="8"/>
      <c r="D768" s="8"/>
      <c r="E768" s="8"/>
      <c r="F768" s="8"/>
      <c r="G768" s="8"/>
      <c r="H768" s="8"/>
      <c r="I768" s="8"/>
      <c r="J768" s="8"/>
      <c r="K768" s="8"/>
      <c r="L768" s="8"/>
      <c r="M768" s="8"/>
      <c r="N768" s="8"/>
      <c r="O768" s="8"/>
      <c r="P768" s="8"/>
      <c r="Q768" s="8"/>
      <c r="R768" s="8"/>
      <c r="S768" s="8"/>
      <c r="T768" s="8"/>
      <c r="U768" s="8"/>
    </row>
    <row r="769" spans="1:21" ht="12.75">
      <c r="A769" s="8"/>
      <c r="B769" s="8"/>
      <c r="C769" s="8"/>
      <c r="D769" s="8"/>
      <c r="E769" s="8"/>
      <c r="F769" s="8"/>
      <c r="G769" s="8"/>
      <c r="H769" s="8"/>
      <c r="I769" s="8"/>
      <c r="J769" s="8"/>
      <c r="K769" s="8"/>
      <c r="L769" s="8"/>
      <c r="M769" s="8"/>
      <c r="N769" s="8"/>
      <c r="O769" s="8"/>
      <c r="P769" s="8"/>
      <c r="Q769" s="8"/>
      <c r="R769" s="8"/>
      <c r="S769" s="8"/>
      <c r="T769" s="8"/>
      <c r="U769" s="8"/>
    </row>
    <row r="770" spans="1:21" ht="12.75">
      <c r="A770" s="8"/>
      <c r="B770" s="8"/>
      <c r="C770" s="8"/>
      <c r="D770" s="8"/>
      <c r="E770" s="8"/>
      <c r="F770" s="8"/>
      <c r="G770" s="8"/>
      <c r="H770" s="8"/>
      <c r="I770" s="8"/>
      <c r="J770" s="8"/>
      <c r="K770" s="8"/>
      <c r="L770" s="8"/>
      <c r="M770" s="8"/>
      <c r="N770" s="8"/>
      <c r="O770" s="8"/>
      <c r="P770" s="8"/>
      <c r="Q770" s="8"/>
      <c r="R770" s="8"/>
      <c r="S770" s="8"/>
      <c r="T770" s="8"/>
      <c r="U770" s="8"/>
    </row>
    <row r="771" spans="1:21" ht="12.75">
      <c r="A771" s="8"/>
      <c r="B771" s="8"/>
      <c r="C771" s="8"/>
      <c r="D771" s="8"/>
      <c r="E771" s="8"/>
      <c r="F771" s="8"/>
      <c r="G771" s="8"/>
      <c r="H771" s="8"/>
      <c r="I771" s="8"/>
      <c r="J771" s="8"/>
      <c r="K771" s="8"/>
      <c r="L771" s="8"/>
      <c r="M771" s="8"/>
      <c r="N771" s="8"/>
      <c r="O771" s="8"/>
      <c r="P771" s="8"/>
      <c r="Q771" s="8"/>
      <c r="R771" s="8"/>
      <c r="S771" s="8"/>
      <c r="T771" s="8"/>
      <c r="U771" s="8"/>
    </row>
    <row r="772" spans="1:21" ht="12.75">
      <c r="A772" s="8"/>
      <c r="B772" s="8"/>
      <c r="C772" s="8"/>
      <c r="D772" s="8"/>
      <c r="E772" s="8"/>
      <c r="F772" s="8"/>
      <c r="G772" s="8"/>
      <c r="H772" s="8"/>
      <c r="I772" s="8"/>
      <c r="J772" s="8"/>
      <c r="K772" s="8"/>
      <c r="L772" s="8"/>
      <c r="M772" s="8"/>
      <c r="N772" s="8"/>
      <c r="O772" s="8"/>
      <c r="P772" s="8"/>
      <c r="Q772" s="8"/>
      <c r="R772" s="8"/>
      <c r="S772" s="8"/>
      <c r="T772" s="8"/>
      <c r="U772" s="8"/>
    </row>
    <row r="773" spans="1:21" ht="12.75">
      <c r="A773" s="8"/>
      <c r="B773" s="8"/>
      <c r="C773" s="8"/>
      <c r="D773" s="8"/>
      <c r="E773" s="8"/>
      <c r="F773" s="8"/>
      <c r="G773" s="8"/>
      <c r="H773" s="8"/>
      <c r="I773" s="8"/>
      <c r="J773" s="8"/>
      <c r="K773" s="8"/>
      <c r="L773" s="8"/>
      <c r="M773" s="8"/>
      <c r="N773" s="8"/>
      <c r="O773" s="8"/>
      <c r="P773" s="8"/>
      <c r="Q773" s="8"/>
      <c r="R773" s="8"/>
      <c r="S773" s="8"/>
      <c r="T773" s="8"/>
      <c r="U773" s="8"/>
    </row>
    <row r="774" spans="1:21" ht="12.75">
      <c r="A774" s="8"/>
      <c r="B774" s="8"/>
      <c r="C774" s="8"/>
      <c r="D774" s="8"/>
      <c r="E774" s="8"/>
      <c r="F774" s="8"/>
      <c r="G774" s="8"/>
      <c r="H774" s="8"/>
      <c r="I774" s="8"/>
      <c r="J774" s="8"/>
      <c r="K774" s="8"/>
      <c r="L774" s="8"/>
      <c r="M774" s="8"/>
      <c r="N774" s="8"/>
      <c r="O774" s="8"/>
      <c r="P774" s="8"/>
      <c r="Q774" s="8"/>
      <c r="R774" s="8"/>
      <c r="S774" s="8"/>
      <c r="T774" s="8"/>
      <c r="U774" s="8"/>
    </row>
    <row r="775" spans="1:21" ht="12.75">
      <c r="A775" s="8"/>
      <c r="B775" s="8"/>
      <c r="C775" s="8"/>
      <c r="D775" s="8"/>
      <c r="E775" s="8"/>
      <c r="F775" s="8"/>
      <c r="G775" s="8"/>
      <c r="H775" s="8"/>
      <c r="I775" s="8"/>
      <c r="J775" s="8"/>
      <c r="K775" s="8"/>
      <c r="L775" s="8"/>
      <c r="M775" s="8"/>
      <c r="N775" s="8"/>
      <c r="O775" s="8"/>
      <c r="P775" s="8"/>
      <c r="Q775" s="8"/>
      <c r="R775" s="8"/>
      <c r="S775" s="8"/>
      <c r="T775" s="8"/>
      <c r="U775" s="8"/>
    </row>
    <row r="776" spans="1:21" ht="12.75">
      <c r="A776" s="8"/>
      <c r="B776" s="8"/>
      <c r="C776" s="8"/>
      <c r="D776" s="8"/>
      <c r="E776" s="8"/>
      <c r="F776" s="8"/>
      <c r="G776" s="8"/>
      <c r="H776" s="8"/>
      <c r="I776" s="8"/>
      <c r="J776" s="8"/>
      <c r="K776" s="8"/>
      <c r="L776" s="8"/>
      <c r="M776" s="8"/>
      <c r="N776" s="8"/>
      <c r="O776" s="8"/>
      <c r="P776" s="8"/>
      <c r="Q776" s="8"/>
      <c r="R776" s="8"/>
      <c r="S776" s="8"/>
      <c r="T776" s="8"/>
      <c r="U776" s="8"/>
    </row>
    <row r="777" spans="1:21" ht="12.75">
      <c r="A777" s="8"/>
      <c r="B777" s="8"/>
      <c r="C777" s="8"/>
      <c r="D777" s="8"/>
      <c r="E777" s="8"/>
      <c r="F777" s="8"/>
      <c r="G777" s="8"/>
      <c r="H777" s="8"/>
      <c r="I777" s="8"/>
      <c r="J777" s="8"/>
      <c r="K777" s="8"/>
      <c r="L777" s="8"/>
      <c r="M777" s="8"/>
      <c r="N777" s="8"/>
      <c r="O777" s="8"/>
      <c r="P777" s="8"/>
      <c r="Q777" s="8"/>
      <c r="R777" s="8"/>
      <c r="S777" s="8"/>
      <c r="T777" s="8"/>
      <c r="U777" s="8"/>
    </row>
    <row r="778" spans="1:21" ht="12.75">
      <c r="A778" s="8"/>
      <c r="B778" s="8"/>
      <c r="C778" s="8"/>
      <c r="D778" s="8"/>
      <c r="E778" s="8"/>
      <c r="F778" s="8"/>
      <c r="G778" s="8"/>
      <c r="H778" s="8"/>
      <c r="I778" s="8"/>
      <c r="J778" s="8"/>
      <c r="K778" s="8"/>
      <c r="L778" s="8"/>
      <c r="M778" s="8"/>
      <c r="N778" s="8"/>
      <c r="O778" s="8"/>
      <c r="P778" s="8"/>
      <c r="Q778" s="8"/>
      <c r="R778" s="8"/>
      <c r="S778" s="8"/>
      <c r="T778" s="8"/>
      <c r="U778" s="8"/>
    </row>
    <row r="779" spans="1:21" ht="12.75">
      <c r="A779" s="8"/>
      <c r="B779" s="8"/>
      <c r="C779" s="8"/>
      <c r="D779" s="8"/>
      <c r="E779" s="8"/>
      <c r="F779" s="8"/>
      <c r="G779" s="8"/>
      <c r="H779" s="8"/>
      <c r="I779" s="8"/>
      <c r="J779" s="8"/>
      <c r="K779" s="8"/>
      <c r="L779" s="8"/>
      <c r="M779" s="8"/>
      <c r="N779" s="8"/>
      <c r="O779" s="8"/>
      <c r="P779" s="8"/>
      <c r="Q779" s="8"/>
      <c r="R779" s="8"/>
      <c r="S779" s="8"/>
      <c r="T779" s="8"/>
      <c r="U779" s="8"/>
    </row>
    <row r="780" spans="1:21" ht="12.75">
      <c r="A780" s="8"/>
      <c r="B780" s="8"/>
      <c r="C780" s="8"/>
      <c r="D780" s="8"/>
      <c r="E780" s="8"/>
      <c r="F780" s="8"/>
      <c r="G780" s="8"/>
      <c r="H780" s="8"/>
      <c r="I780" s="8"/>
      <c r="J780" s="8"/>
      <c r="K780" s="8"/>
      <c r="L780" s="8"/>
      <c r="M780" s="8"/>
      <c r="N780" s="8"/>
      <c r="O780" s="8"/>
      <c r="P780" s="8"/>
      <c r="Q780" s="8"/>
      <c r="R780" s="8"/>
      <c r="S780" s="8"/>
      <c r="T780" s="8"/>
      <c r="U780" s="8"/>
    </row>
    <row r="781" spans="1:21" ht="12.75">
      <c r="A781" s="8"/>
      <c r="B781" s="8"/>
      <c r="C781" s="8"/>
      <c r="D781" s="8"/>
      <c r="E781" s="8"/>
      <c r="F781" s="8"/>
      <c r="G781" s="8"/>
      <c r="H781" s="8"/>
      <c r="I781" s="8"/>
      <c r="J781" s="8"/>
      <c r="K781" s="8"/>
      <c r="L781" s="8"/>
      <c r="M781" s="8"/>
      <c r="N781" s="8"/>
      <c r="O781" s="8"/>
      <c r="P781" s="8"/>
      <c r="Q781" s="8"/>
      <c r="R781" s="8"/>
      <c r="S781" s="8"/>
      <c r="T781" s="8"/>
      <c r="U781" s="8"/>
    </row>
    <row r="782" spans="1:21" ht="12.75">
      <c r="A782" s="8"/>
      <c r="B782" s="8"/>
      <c r="C782" s="8"/>
      <c r="D782" s="8"/>
      <c r="E782" s="8"/>
      <c r="F782" s="8"/>
      <c r="G782" s="8"/>
      <c r="H782" s="8"/>
      <c r="I782" s="8"/>
      <c r="J782" s="8"/>
      <c r="K782" s="8"/>
      <c r="L782" s="8"/>
      <c r="M782" s="8"/>
      <c r="N782" s="8"/>
      <c r="O782" s="8"/>
      <c r="P782" s="8"/>
      <c r="Q782" s="8"/>
      <c r="R782" s="8"/>
      <c r="S782" s="8"/>
      <c r="T782" s="8"/>
      <c r="U782" s="8"/>
    </row>
    <row r="783" spans="1:21" ht="12.75">
      <c r="A783" s="8"/>
      <c r="B783" s="8"/>
      <c r="C783" s="8"/>
      <c r="D783" s="8"/>
      <c r="E783" s="8"/>
      <c r="F783" s="8"/>
      <c r="G783" s="8"/>
      <c r="H783" s="8"/>
      <c r="I783" s="8"/>
      <c r="J783" s="8"/>
      <c r="K783" s="8"/>
      <c r="L783" s="8"/>
      <c r="M783" s="8"/>
      <c r="N783" s="8"/>
      <c r="O783" s="8"/>
      <c r="P783" s="8"/>
      <c r="Q783" s="8"/>
      <c r="R783" s="8"/>
      <c r="S783" s="8"/>
      <c r="T783" s="8"/>
      <c r="U783" s="8"/>
    </row>
    <row r="784" spans="1:21" ht="12.75">
      <c r="A784" s="8"/>
      <c r="B784" s="8"/>
      <c r="C784" s="8"/>
      <c r="D784" s="8"/>
      <c r="E784" s="8"/>
      <c r="F784" s="8"/>
      <c r="G784" s="8"/>
      <c r="H784" s="8"/>
      <c r="I784" s="8"/>
      <c r="J784" s="8"/>
      <c r="K784" s="8"/>
      <c r="L784" s="8"/>
      <c r="M784" s="8"/>
      <c r="N784" s="8"/>
      <c r="O784" s="8"/>
      <c r="P784" s="8"/>
      <c r="Q784" s="8"/>
      <c r="R784" s="8"/>
      <c r="S784" s="8"/>
      <c r="T784" s="8"/>
      <c r="U784" s="8"/>
    </row>
    <row r="785" spans="1:21" ht="12.75">
      <c r="A785" s="8"/>
      <c r="B785" s="8"/>
      <c r="C785" s="8"/>
      <c r="D785" s="8"/>
      <c r="E785" s="8"/>
      <c r="F785" s="8"/>
      <c r="G785" s="8"/>
      <c r="H785" s="8"/>
      <c r="I785" s="8"/>
      <c r="J785" s="8"/>
      <c r="K785" s="8"/>
      <c r="L785" s="8"/>
      <c r="M785" s="8"/>
      <c r="N785" s="8"/>
      <c r="O785" s="8"/>
      <c r="P785" s="8"/>
      <c r="Q785" s="8"/>
      <c r="R785" s="8"/>
      <c r="S785" s="8"/>
      <c r="T785" s="8"/>
      <c r="U785" s="8"/>
    </row>
    <row r="786" spans="1:21" ht="12.75">
      <c r="A786" s="8"/>
      <c r="B786" s="8"/>
      <c r="C786" s="8"/>
      <c r="D786" s="8"/>
      <c r="E786" s="8"/>
      <c r="F786" s="8"/>
      <c r="G786" s="8"/>
      <c r="H786" s="8"/>
      <c r="I786" s="8"/>
      <c r="J786" s="8"/>
      <c r="K786" s="8"/>
      <c r="L786" s="8"/>
      <c r="M786" s="8"/>
      <c r="N786" s="8"/>
      <c r="O786" s="8"/>
      <c r="P786" s="8"/>
      <c r="Q786" s="8"/>
      <c r="R786" s="8"/>
      <c r="S786" s="8"/>
      <c r="T786" s="8"/>
      <c r="U786" s="8"/>
    </row>
    <row r="787" spans="1:21" ht="12.75">
      <c r="A787" s="8"/>
      <c r="B787" s="8"/>
      <c r="C787" s="8"/>
      <c r="D787" s="8"/>
      <c r="E787" s="8"/>
      <c r="F787" s="8"/>
      <c r="G787" s="8"/>
      <c r="H787" s="8"/>
      <c r="I787" s="8"/>
      <c r="J787" s="8"/>
      <c r="K787" s="8"/>
      <c r="L787" s="8"/>
      <c r="M787" s="8"/>
      <c r="N787" s="8"/>
      <c r="O787" s="8"/>
      <c r="P787" s="8"/>
      <c r="Q787" s="8"/>
      <c r="R787" s="8"/>
      <c r="S787" s="8"/>
      <c r="T787" s="8"/>
      <c r="U787" s="8"/>
    </row>
    <row r="788" spans="1:21" ht="12.75">
      <c r="A788" s="8"/>
      <c r="B788" s="8"/>
      <c r="C788" s="8"/>
      <c r="D788" s="8"/>
      <c r="E788" s="8"/>
      <c r="F788" s="8"/>
      <c r="G788" s="8"/>
      <c r="H788" s="8"/>
      <c r="I788" s="8"/>
      <c r="J788" s="8"/>
      <c r="K788" s="8"/>
      <c r="L788" s="8"/>
      <c r="M788" s="8"/>
      <c r="N788" s="8"/>
      <c r="O788" s="8"/>
      <c r="P788" s="8"/>
      <c r="Q788" s="8"/>
      <c r="R788" s="8"/>
      <c r="S788" s="8"/>
      <c r="T788" s="8"/>
      <c r="U788" s="8"/>
    </row>
    <row r="789" spans="1:21" ht="12.75">
      <c r="A789" s="8"/>
      <c r="B789" s="8"/>
      <c r="C789" s="8"/>
      <c r="D789" s="8"/>
      <c r="E789" s="8"/>
      <c r="F789" s="8"/>
      <c r="G789" s="8"/>
      <c r="H789" s="8"/>
      <c r="I789" s="8"/>
      <c r="J789" s="8"/>
      <c r="K789" s="8"/>
      <c r="L789" s="8"/>
      <c r="M789" s="8"/>
      <c r="N789" s="8"/>
      <c r="O789" s="8"/>
      <c r="P789" s="8"/>
      <c r="Q789" s="8"/>
      <c r="R789" s="8"/>
      <c r="S789" s="8"/>
      <c r="T789" s="8"/>
      <c r="U789" s="8"/>
    </row>
    <row r="790" spans="1:21" ht="12.75">
      <c r="A790" s="8"/>
      <c r="B790" s="8"/>
      <c r="C790" s="8"/>
      <c r="D790" s="8"/>
      <c r="E790" s="8"/>
      <c r="F790" s="8"/>
      <c r="G790" s="8"/>
      <c r="H790" s="8"/>
      <c r="I790" s="8"/>
      <c r="J790" s="8"/>
      <c r="K790" s="8"/>
      <c r="L790" s="8"/>
      <c r="M790" s="8"/>
      <c r="N790" s="8"/>
      <c r="O790" s="8"/>
      <c r="P790" s="8"/>
      <c r="Q790" s="8"/>
      <c r="R790" s="8"/>
      <c r="S790" s="8"/>
      <c r="T790" s="8"/>
      <c r="U790" s="8"/>
    </row>
    <row r="791" spans="1:21" ht="12.75">
      <c r="A791" s="8"/>
      <c r="B791" s="8"/>
      <c r="C791" s="8"/>
      <c r="D791" s="8"/>
      <c r="E791" s="8"/>
      <c r="F791" s="8"/>
      <c r="G791" s="8"/>
      <c r="H791" s="8"/>
      <c r="I791" s="8"/>
      <c r="J791" s="8"/>
      <c r="K791" s="8"/>
      <c r="L791" s="8"/>
      <c r="M791" s="8"/>
      <c r="N791" s="8"/>
      <c r="O791" s="8"/>
      <c r="P791" s="8"/>
      <c r="Q791" s="8"/>
      <c r="R791" s="8"/>
      <c r="S791" s="8"/>
      <c r="T791" s="8"/>
      <c r="U791" s="8"/>
    </row>
    <row r="792" spans="1:21" ht="12.75">
      <c r="A792" s="8"/>
      <c r="B792" s="8"/>
      <c r="C792" s="8"/>
      <c r="D792" s="8"/>
      <c r="E792" s="8"/>
      <c r="F792" s="8"/>
      <c r="G792" s="8"/>
      <c r="H792" s="8"/>
      <c r="I792" s="8"/>
      <c r="J792" s="8"/>
      <c r="K792" s="8"/>
      <c r="L792" s="8"/>
      <c r="M792" s="8"/>
      <c r="N792" s="8"/>
      <c r="O792" s="8"/>
      <c r="P792" s="8"/>
      <c r="Q792" s="8"/>
      <c r="R792" s="8"/>
      <c r="S792" s="8"/>
      <c r="T792" s="8"/>
      <c r="U792" s="8"/>
    </row>
    <row r="793" spans="1:21" ht="12.75">
      <c r="A793" s="8"/>
      <c r="B793" s="8"/>
      <c r="C793" s="8"/>
      <c r="D793" s="8"/>
      <c r="E793" s="8"/>
      <c r="F793" s="8"/>
      <c r="G793" s="8"/>
      <c r="H793" s="8"/>
      <c r="I793" s="8"/>
      <c r="J793" s="8"/>
      <c r="K793" s="8"/>
      <c r="L793" s="8"/>
      <c r="M793" s="8"/>
      <c r="N793" s="8"/>
      <c r="O793" s="8"/>
      <c r="P793" s="8"/>
      <c r="Q793" s="8"/>
      <c r="R793" s="8"/>
      <c r="S793" s="8"/>
      <c r="T793" s="8"/>
      <c r="U793" s="8"/>
    </row>
    <row r="794" spans="1:21" ht="12.75">
      <c r="A794" s="8"/>
      <c r="B794" s="8"/>
      <c r="C794" s="8"/>
      <c r="D794" s="8"/>
      <c r="E794" s="8"/>
      <c r="F794" s="8"/>
      <c r="G794" s="8"/>
      <c r="H794" s="8"/>
      <c r="I794" s="8"/>
      <c r="J794" s="8"/>
      <c r="K794" s="8"/>
      <c r="L794" s="8"/>
      <c r="M794" s="8"/>
      <c r="N794" s="8"/>
      <c r="O794" s="8"/>
      <c r="P794" s="8"/>
      <c r="Q794" s="8"/>
      <c r="R794" s="8"/>
      <c r="S794" s="8"/>
      <c r="T794" s="8"/>
      <c r="U794" s="8"/>
    </row>
    <row r="795" spans="1:21" ht="12.75">
      <c r="A795" s="8"/>
      <c r="B795" s="8"/>
      <c r="C795" s="8"/>
      <c r="D795" s="8"/>
      <c r="E795" s="8"/>
      <c r="F795" s="8"/>
      <c r="G795" s="8"/>
      <c r="H795" s="8"/>
      <c r="I795" s="8"/>
      <c r="J795" s="8"/>
      <c r="K795" s="8"/>
      <c r="L795" s="8"/>
      <c r="M795" s="8"/>
      <c r="N795" s="8"/>
      <c r="O795" s="8"/>
      <c r="P795" s="8"/>
      <c r="Q795" s="8"/>
      <c r="R795" s="8"/>
      <c r="S795" s="8"/>
      <c r="T795" s="8"/>
      <c r="U795" s="8"/>
    </row>
    <row r="796" spans="1:21" ht="12.75">
      <c r="A796" s="8"/>
      <c r="B796" s="8"/>
      <c r="C796" s="8"/>
      <c r="D796" s="8"/>
      <c r="E796" s="8"/>
      <c r="F796" s="8"/>
      <c r="G796" s="8"/>
      <c r="H796" s="8"/>
      <c r="I796" s="8"/>
      <c r="J796" s="8"/>
      <c r="K796" s="8"/>
      <c r="L796" s="8"/>
      <c r="M796" s="8"/>
      <c r="N796" s="8"/>
      <c r="O796" s="8"/>
      <c r="P796" s="8"/>
      <c r="Q796" s="8"/>
      <c r="R796" s="8"/>
      <c r="S796" s="8"/>
      <c r="T796" s="8"/>
      <c r="U796" s="8"/>
    </row>
    <row r="797" spans="1:21" ht="12.75">
      <c r="A797" s="8"/>
      <c r="B797" s="8"/>
      <c r="C797" s="8"/>
      <c r="D797" s="8"/>
      <c r="E797" s="8"/>
      <c r="F797" s="8"/>
      <c r="G797" s="8"/>
      <c r="H797" s="8"/>
      <c r="I797" s="8"/>
      <c r="J797" s="8"/>
      <c r="K797" s="8"/>
      <c r="L797" s="8"/>
      <c r="M797" s="8"/>
      <c r="N797" s="8"/>
      <c r="O797" s="8"/>
      <c r="P797" s="8"/>
      <c r="Q797" s="8"/>
      <c r="R797" s="8"/>
      <c r="S797" s="8"/>
      <c r="T797" s="8"/>
      <c r="U797" s="8"/>
    </row>
    <row r="798" spans="1:21" ht="12.75">
      <c r="A798" s="8"/>
      <c r="B798" s="8"/>
      <c r="C798" s="8"/>
      <c r="D798" s="8"/>
      <c r="E798" s="8"/>
      <c r="F798" s="8"/>
      <c r="G798" s="8"/>
      <c r="H798" s="8"/>
      <c r="I798" s="8"/>
      <c r="J798" s="8"/>
      <c r="K798" s="8"/>
      <c r="L798" s="8"/>
      <c r="M798" s="8"/>
      <c r="N798" s="8"/>
      <c r="O798" s="8"/>
      <c r="P798" s="8"/>
      <c r="Q798" s="8"/>
      <c r="R798" s="8"/>
      <c r="S798" s="8"/>
      <c r="T798" s="8"/>
      <c r="U798" s="8"/>
    </row>
    <row r="799" spans="1:21" ht="12.75">
      <c r="A799" s="8"/>
      <c r="B799" s="8"/>
      <c r="C799" s="8"/>
      <c r="D799" s="8"/>
      <c r="E799" s="8"/>
      <c r="F799" s="8"/>
      <c r="G799" s="8"/>
      <c r="H799" s="8"/>
      <c r="I799" s="8"/>
      <c r="J799" s="8"/>
      <c r="K799" s="8"/>
      <c r="L799" s="8"/>
      <c r="M799" s="8"/>
      <c r="N799" s="8"/>
      <c r="O799" s="8"/>
      <c r="P799" s="8"/>
      <c r="Q799" s="8"/>
      <c r="R799" s="8"/>
      <c r="S799" s="8"/>
      <c r="T799" s="8"/>
      <c r="U799" s="8"/>
    </row>
    <row r="800" spans="1:21" ht="12.75">
      <c r="A800" s="8"/>
      <c r="B800" s="8"/>
      <c r="C800" s="8"/>
      <c r="D800" s="8"/>
      <c r="E800" s="8"/>
      <c r="F800" s="8"/>
      <c r="G800" s="8"/>
      <c r="H800" s="8"/>
      <c r="I800" s="8"/>
      <c r="J800" s="8"/>
      <c r="K800" s="8"/>
      <c r="L800" s="8"/>
      <c r="M800" s="8"/>
      <c r="N800" s="8"/>
      <c r="O800" s="8"/>
      <c r="P800" s="8"/>
      <c r="Q800" s="8"/>
      <c r="R800" s="8"/>
      <c r="S800" s="8"/>
      <c r="T800" s="8"/>
      <c r="U800" s="8"/>
    </row>
    <row r="801" spans="1:21" ht="12.75">
      <c r="A801" s="8"/>
      <c r="B801" s="8"/>
      <c r="C801" s="8"/>
      <c r="D801" s="8"/>
      <c r="E801" s="8"/>
      <c r="F801" s="8"/>
      <c r="G801" s="8"/>
      <c r="H801" s="8"/>
      <c r="I801" s="8"/>
      <c r="J801" s="8"/>
      <c r="K801" s="8"/>
      <c r="L801" s="8"/>
      <c r="M801" s="8"/>
      <c r="N801" s="8"/>
      <c r="O801" s="8"/>
      <c r="P801" s="8"/>
      <c r="Q801" s="8"/>
      <c r="R801" s="8"/>
      <c r="S801" s="8"/>
      <c r="T801" s="8"/>
      <c r="U801" s="8"/>
    </row>
    <row r="802" spans="1:21" ht="12.75">
      <c r="A802" s="8"/>
      <c r="B802" s="8"/>
      <c r="C802" s="8"/>
      <c r="D802" s="8"/>
      <c r="E802" s="8"/>
      <c r="F802" s="8"/>
      <c r="G802" s="8"/>
      <c r="H802" s="8"/>
      <c r="I802" s="8"/>
      <c r="J802" s="8"/>
      <c r="K802" s="8"/>
      <c r="L802" s="8"/>
      <c r="M802" s="8"/>
      <c r="N802" s="8"/>
      <c r="O802" s="8"/>
      <c r="P802" s="8"/>
      <c r="Q802" s="8"/>
      <c r="R802" s="8"/>
      <c r="S802" s="8"/>
      <c r="T802" s="8"/>
      <c r="U802" s="8"/>
    </row>
    <row r="803" spans="1:21" ht="12.75">
      <c r="A803" s="8"/>
      <c r="B803" s="8"/>
      <c r="C803" s="8"/>
      <c r="D803" s="8"/>
      <c r="E803" s="8"/>
      <c r="F803" s="8"/>
      <c r="G803" s="8"/>
      <c r="H803" s="8"/>
      <c r="I803" s="8"/>
      <c r="J803" s="8"/>
      <c r="K803" s="8"/>
      <c r="L803" s="8"/>
      <c r="M803" s="8"/>
      <c r="N803" s="8"/>
      <c r="O803" s="8"/>
      <c r="P803" s="8"/>
      <c r="Q803" s="8"/>
      <c r="R803" s="8"/>
      <c r="S803" s="8"/>
      <c r="T803" s="8"/>
      <c r="U803" s="8"/>
    </row>
    <row r="804" spans="1:21" ht="12.75">
      <c r="A804" s="8"/>
      <c r="B804" s="8"/>
      <c r="C804" s="8"/>
      <c r="D804" s="8"/>
      <c r="E804" s="8"/>
      <c r="F804" s="8"/>
      <c r="G804" s="8"/>
      <c r="H804" s="8"/>
      <c r="I804" s="8"/>
      <c r="J804" s="8"/>
      <c r="K804" s="8"/>
      <c r="L804" s="8"/>
      <c r="M804" s="8"/>
      <c r="N804" s="8"/>
      <c r="O804" s="8"/>
      <c r="P804" s="8"/>
      <c r="Q804" s="8"/>
      <c r="R804" s="8"/>
      <c r="S804" s="8"/>
      <c r="T804" s="8"/>
      <c r="U804" s="8"/>
    </row>
    <row r="805" spans="1:21" ht="12.75">
      <c r="A805" s="8"/>
      <c r="B805" s="8"/>
      <c r="C805" s="8"/>
      <c r="D805" s="8"/>
      <c r="E805" s="8"/>
      <c r="F805" s="8"/>
      <c r="G805" s="8"/>
      <c r="H805" s="8"/>
      <c r="I805" s="8"/>
      <c r="J805" s="8"/>
      <c r="K805" s="8"/>
      <c r="L805" s="8"/>
      <c r="M805" s="8"/>
      <c r="N805" s="8"/>
      <c r="O805" s="8"/>
      <c r="P805" s="8"/>
      <c r="Q805" s="8"/>
      <c r="R805" s="8"/>
      <c r="S805" s="8"/>
      <c r="T805" s="8"/>
      <c r="U805" s="8"/>
    </row>
    <row r="806" spans="1:21" ht="12.75">
      <c r="A806" s="8"/>
      <c r="B806" s="8"/>
      <c r="C806" s="8"/>
      <c r="D806" s="8"/>
      <c r="E806" s="8"/>
      <c r="F806" s="8"/>
      <c r="G806" s="8"/>
      <c r="H806" s="8"/>
      <c r="I806" s="8"/>
      <c r="J806" s="8"/>
      <c r="K806" s="8"/>
      <c r="L806" s="8"/>
      <c r="M806" s="8"/>
      <c r="N806" s="8"/>
      <c r="O806" s="8"/>
      <c r="P806" s="8"/>
      <c r="Q806" s="8"/>
      <c r="R806" s="8"/>
      <c r="S806" s="8"/>
      <c r="T806" s="8"/>
      <c r="U806" s="8"/>
    </row>
    <row r="807" spans="1:21" ht="12.75">
      <c r="A807" s="8"/>
      <c r="B807" s="8"/>
      <c r="C807" s="8"/>
      <c r="D807" s="8"/>
      <c r="E807" s="8"/>
      <c r="F807" s="8"/>
      <c r="G807" s="8"/>
      <c r="H807" s="8"/>
      <c r="I807" s="8"/>
      <c r="J807" s="8"/>
      <c r="K807" s="8"/>
      <c r="L807" s="8"/>
      <c r="M807" s="8"/>
      <c r="N807" s="8"/>
      <c r="O807" s="8"/>
      <c r="P807" s="8"/>
      <c r="Q807" s="8"/>
      <c r="R807" s="8"/>
      <c r="S807" s="8"/>
      <c r="T807" s="8"/>
      <c r="U807" s="8"/>
    </row>
    <row r="808" spans="1:21" ht="12.75">
      <c r="A808" s="8"/>
      <c r="B808" s="8"/>
      <c r="C808" s="8"/>
      <c r="D808" s="8"/>
      <c r="E808" s="8"/>
      <c r="F808" s="8"/>
      <c r="G808" s="8"/>
      <c r="H808" s="8"/>
      <c r="I808" s="8"/>
      <c r="J808" s="8"/>
      <c r="K808" s="8"/>
      <c r="L808" s="8"/>
      <c r="M808" s="8"/>
      <c r="N808" s="8"/>
      <c r="O808" s="8"/>
      <c r="P808" s="8"/>
      <c r="Q808" s="8"/>
      <c r="R808" s="8"/>
      <c r="S808" s="8"/>
      <c r="T808" s="8"/>
      <c r="U808" s="8"/>
    </row>
    <row r="809" spans="1:21" ht="12.75">
      <c r="A809" s="8"/>
      <c r="B809" s="8"/>
      <c r="C809" s="8"/>
      <c r="D809" s="8"/>
      <c r="E809" s="8"/>
      <c r="F809" s="8"/>
      <c r="G809" s="8"/>
      <c r="H809" s="8"/>
      <c r="I809" s="8"/>
      <c r="J809" s="8"/>
      <c r="K809" s="8"/>
      <c r="L809" s="8"/>
      <c r="M809" s="8"/>
      <c r="N809" s="8"/>
      <c r="O809" s="8"/>
      <c r="P809" s="8"/>
      <c r="Q809" s="8"/>
      <c r="R809" s="8"/>
      <c r="S809" s="8"/>
      <c r="T809" s="8"/>
      <c r="U809" s="8"/>
    </row>
    <row r="810" spans="1:21" ht="12.75">
      <c r="A810" s="8"/>
      <c r="B810" s="8"/>
      <c r="C810" s="8"/>
      <c r="D810" s="8"/>
      <c r="E810" s="8"/>
      <c r="F810" s="8"/>
      <c r="G810" s="8"/>
      <c r="H810" s="8"/>
      <c r="I810" s="8"/>
      <c r="J810" s="8"/>
      <c r="K810" s="8"/>
      <c r="L810" s="8"/>
      <c r="M810" s="8"/>
      <c r="N810" s="8"/>
      <c r="O810" s="8"/>
      <c r="P810" s="8"/>
      <c r="Q810" s="8"/>
      <c r="R810" s="8"/>
      <c r="S810" s="8"/>
      <c r="T810" s="8"/>
      <c r="U810" s="8"/>
    </row>
    <row r="811" spans="1:21" ht="12.75">
      <c r="A811" s="8"/>
      <c r="B811" s="8"/>
      <c r="C811" s="8"/>
      <c r="D811" s="8"/>
      <c r="E811" s="8"/>
      <c r="F811" s="8"/>
      <c r="G811" s="8"/>
      <c r="H811" s="8"/>
      <c r="I811" s="8"/>
      <c r="J811" s="8"/>
      <c r="K811" s="8"/>
      <c r="L811" s="8"/>
      <c r="M811" s="8"/>
      <c r="N811" s="8"/>
      <c r="O811" s="8"/>
      <c r="P811" s="8"/>
      <c r="Q811" s="8"/>
      <c r="R811" s="8"/>
      <c r="S811" s="8"/>
      <c r="T811" s="8"/>
      <c r="U811" s="8"/>
    </row>
    <row r="812" spans="1:21" ht="12.75">
      <c r="A812" s="8"/>
      <c r="B812" s="8"/>
      <c r="C812" s="8"/>
      <c r="D812" s="8"/>
      <c r="E812" s="8"/>
      <c r="F812" s="8"/>
      <c r="G812" s="8"/>
      <c r="H812" s="8"/>
      <c r="I812" s="8"/>
      <c r="J812" s="8"/>
      <c r="K812" s="8"/>
      <c r="L812" s="8"/>
      <c r="M812" s="8"/>
      <c r="N812" s="8"/>
      <c r="O812" s="8"/>
      <c r="P812" s="8"/>
      <c r="Q812" s="8"/>
      <c r="R812" s="8"/>
      <c r="S812" s="8"/>
      <c r="T812" s="8"/>
      <c r="U812" s="8"/>
    </row>
    <row r="813" spans="1:21" ht="12.75">
      <c r="A813" s="8"/>
      <c r="B813" s="8"/>
      <c r="C813" s="8"/>
      <c r="D813" s="8"/>
      <c r="E813" s="8"/>
      <c r="F813" s="8"/>
      <c r="G813" s="8"/>
      <c r="H813" s="8"/>
      <c r="I813" s="8"/>
      <c r="J813" s="8"/>
      <c r="K813" s="8"/>
      <c r="L813" s="8"/>
      <c r="M813" s="8"/>
      <c r="N813" s="8"/>
      <c r="O813" s="8"/>
      <c r="P813" s="8"/>
      <c r="Q813" s="8"/>
      <c r="R813" s="8"/>
      <c r="S813" s="8"/>
      <c r="T813" s="8"/>
      <c r="U813" s="8"/>
    </row>
    <row r="814" spans="1:21" ht="12.75">
      <c r="A814" s="8"/>
      <c r="B814" s="8"/>
      <c r="C814" s="8"/>
      <c r="D814" s="8"/>
      <c r="E814" s="8"/>
      <c r="F814" s="8"/>
      <c r="G814" s="8"/>
      <c r="H814" s="8"/>
      <c r="I814" s="8"/>
      <c r="J814" s="8"/>
      <c r="K814" s="8"/>
      <c r="L814" s="8"/>
      <c r="M814" s="8"/>
      <c r="N814" s="8"/>
      <c r="O814" s="8"/>
      <c r="P814" s="8"/>
      <c r="Q814" s="8"/>
      <c r="R814" s="8"/>
      <c r="S814" s="8"/>
      <c r="T814" s="8"/>
      <c r="U814" s="8"/>
    </row>
    <row r="815" spans="1:21" ht="12.75">
      <c r="A815" s="8"/>
      <c r="B815" s="8"/>
      <c r="C815" s="8"/>
      <c r="D815" s="8"/>
      <c r="E815" s="8"/>
      <c r="F815" s="8"/>
      <c r="G815" s="8"/>
      <c r="H815" s="8"/>
      <c r="I815" s="8"/>
      <c r="J815" s="8"/>
      <c r="K815" s="8"/>
      <c r="L815" s="8"/>
      <c r="M815" s="8"/>
      <c r="N815" s="8"/>
      <c r="O815" s="8"/>
      <c r="P815" s="8"/>
      <c r="Q815" s="8"/>
      <c r="R815" s="8"/>
      <c r="S815" s="8"/>
      <c r="T815" s="8"/>
      <c r="U815" s="8"/>
    </row>
    <row r="816" spans="1:21" ht="12.75">
      <c r="A816" s="8"/>
      <c r="B816" s="8"/>
      <c r="C816" s="8"/>
      <c r="D816" s="8"/>
      <c r="E816" s="8"/>
      <c r="F816" s="8"/>
      <c r="G816" s="8"/>
      <c r="H816" s="8"/>
      <c r="I816" s="8"/>
      <c r="J816" s="8"/>
      <c r="K816" s="8"/>
      <c r="L816" s="8"/>
      <c r="M816" s="8"/>
      <c r="N816" s="8"/>
      <c r="O816" s="8"/>
      <c r="P816" s="8"/>
      <c r="Q816" s="8"/>
      <c r="R816" s="8"/>
      <c r="S816" s="8"/>
      <c r="T816" s="8"/>
      <c r="U816" s="8"/>
    </row>
    <row r="817" spans="1:21" ht="12.75">
      <c r="A817" s="8"/>
      <c r="B817" s="8"/>
      <c r="C817" s="8"/>
      <c r="D817" s="8"/>
      <c r="E817" s="8"/>
      <c r="F817" s="8"/>
      <c r="G817" s="8"/>
      <c r="H817" s="8"/>
      <c r="I817" s="8"/>
      <c r="J817" s="8"/>
      <c r="K817" s="8"/>
      <c r="L817" s="8"/>
      <c r="M817" s="8"/>
      <c r="N817" s="8"/>
      <c r="O817" s="8"/>
      <c r="P817" s="8"/>
      <c r="Q817" s="8"/>
      <c r="R817" s="8"/>
      <c r="S817" s="8"/>
      <c r="T817" s="8"/>
      <c r="U817" s="8"/>
    </row>
    <row r="818" spans="1:21" ht="12.75">
      <c r="A818" s="8"/>
      <c r="B818" s="8"/>
      <c r="C818" s="8"/>
      <c r="D818" s="8"/>
      <c r="E818" s="8"/>
      <c r="F818" s="8"/>
      <c r="G818" s="8"/>
      <c r="H818" s="8"/>
      <c r="I818" s="8"/>
      <c r="J818" s="8"/>
      <c r="K818" s="8"/>
      <c r="L818" s="8"/>
      <c r="M818" s="8"/>
      <c r="N818" s="8"/>
      <c r="O818" s="8"/>
      <c r="P818" s="8"/>
      <c r="Q818" s="8"/>
      <c r="R818" s="8"/>
      <c r="S818" s="8"/>
      <c r="T818" s="8"/>
      <c r="U818" s="8"/>
    </row>
    <row r="819" spans="1:21" ht="12.75">
      <c r="A819" s="8"/>
      <c r="B819" s="8"/>
      <c r="C819" s="8"/>
      <c r="D819" s="8"/>
      <c r="E819" s="8"/>
      <c r="F819" s="8"/>
      <c r="G819" s="8"/>
      <c r="H819" s="8"/>
      <c r="I819" s="8"/>
      <c r="J819" s="8"/>
      <c r="K819" s="8"/>
      <c r="L819" s="8"/>
      <c r="M819" s="8"/>
      <c r="N819" s="8"/>
      <c r="O819" s="8"/>
      <c r="P819" s="8"/>
      <c r="Q819" s="8"/>
      <c r="R819" s="8"/>
      <c r="S819" s="8"/>
      <c r="T819" s="8"/>
      <c r="U819" s="8"/>
    </row>
    <row r="820" spans="1:21" ht="12.75">
      <c r="A820" s="8"/>
      <c r="B820" s="8"/>
      <c r="C820" s="8"/>
      <c r="D820" s="8"/>
      <c r="E820" s="8"/>
      <c r="F820" s="8"/>
      <c r="G820" s="8"/>
      <c r="H820" s="8"/>
      <c r="I820" s="8"/>
      <c r="J820" s="8"/>
      <c r="K820" s="8"/>
      <c r="L820" s="8"/>
      <c r="M820" s="8"/>
      <c r="N820" s="8"/>
      <c r="O820" s="8"/>
      <c r="P820" s="8"/>
      <c r="Q820" s="8"/>
      <c r="R820" s="8"/>
      <c r="S820" s="8"/>
      <c r="T820" s="8"/>
      <c r="U820" s="8"/>
    </row>
    <row r="821" spans="1:21" ht="12.75">
      <c r="A821" s="8"/>
      <c r="B821" s="8"/>
      <c r="C821" s="8"/>
      <c r="D821" s="8"/>
      <c r="E821" s="8"/>
      <c r="F821" s="8"/>
      <c r="G821" s="8"/>
      <c r="H821" s="8"/>
      <c r="I821" s="8"/>
      <c r="J821" s="8"/>
      <c r="K821" s="8"/>
      <c r="L821" s="8"/>
      <c r="M821" s="8"/>
      <c r="N821" s="8"/>
      <c r="O821" s="8"/>
      <c r="P821" s="8"/>
      <c r="Q821" s="8"/>
      <c r="R821" s="8"/>
      <c r="S821" s="8"/>
      <c r="T821" s="8"/>
      <c r="U821" s="8"/>
    </row>
    <row r="822" spans="1:21" ht="12.75">
      <c r="A822" s="8"/>
      <c r="B822" s="8"/>
      <c r="C822" s="8"/>
      <c r="D822" s="8"/>
      <c r="E822" s="8"/>
      <c r="F822" s="8"/>
      <c r="G822" s="8"/>
      <c r="H822" s="8"/>
      <c r="I822" s="8"/>
      <c r="J822" s="8"/>
      <c r="K822" s="8"/>
      <c r="L822" s="8"/>
      <c r="M822" s="8"/>
      <c r="N822" s="8"/>
      <c r="O822" s="8"/>
      <c r="P822" s="8"/>
      <c r="Q822" s="8"/>
      <c r="R822" s="8"/>
      <c r="S822" s="8"/>
      <c r="T822" s="8"/>
      <c r="U822" s="8"/>
    </row>
    <row r="823" spans="1:21" ht="12.75">
      <c r="A823" s="8"/>
      <c r="B823" s="8"/>
      <c r="C823" s="8"/>
      <c r="D823" s="8"/>
      <c r="E823" s="8"/>
      <c r="F823" s="8"/>
      <c r="G823" s="8"/>
      <c r="H823" s="8"/>
      <c r="I823" s="8"/>
      <c r="J823" s="8"/>
      <c r="K823" s="8"/>
      <c r="L823" s="8"/>
      <c r="M823" s="8"/>
      <c r="N823" s="8"/>
      <c r="O823" s="8"/>
      <c r="P823" s="8"/>
      <c r="Q823" s="8"/>
      <c r="R823" s="8"/>
      <c r="S823" s="8"/>
      <c r="T823" s="8"/>
      <c r="U823" s="8"/>
    </row>
    <row r="824" spans="1:21" ht="12.75">
      <c r="A824" s="8"/>
      <c r="B824" s="8"/>
      <c r="C824" s="8"/>
      <c r="D824" s="8"/>
      <c r="E824" s="8"/>
      <c r="F824" s="8"/>
      <c r="G824" s="8"/>
      <c r="H824" s="8"/>
      <c r="I824" s="8"/>
      <c r="J824" s="8"/>
      <c r="K824" s="8"/>
      <c r="L824" s="8"/>
      <c r="M824" s="8"/>
      <c r="N824" s="8"/>
      <c r="O824" s="8"/>
      <c r="P824" s="8"/>
      <c r="Q824" s="8"/>
      <c r="R824" s="8"/>
      <c r="S824" s="8"/>
      <c r="T824" s="8"/>
      <c r="U824" s="8"/>
    </row>
    <row r="825" spans="1:21" ht="12.75">
      <c r="A825" s="8"/>
      <c r="B825" s="8"/>
      <c r="C825" s="8"/>
      <c r="D825" s="8"/>
      <c r="E825" s="8"/>
      <c r="F825" s="8"/>
      <c r="G825" s="8"/>
      <c r="H825" s="8"/>
      <c r="I825" s="8"/>
      <c r="J825" s="8"/>
      <c r="K825" s="8"/>
      <c r="L825" s="8"/>
      <c r="M825" s="8"/>
      <c r="N825" s="8"/>
      <c r="O825" s="8"/>
      <c r="P825" s="8"/>
      <c r="Q825" s="8"/>
      <c r="R825" s="8"/>
      <c r="S825" s="8"/>
      <c r="T825" s="8"/>
      <c r="U825" s="8"/>
    </row>
    <row r="826" spans="1:21" ht="12.75">
      <c r="A826" s="8"/>
      <c r="B826" s="8"/>
      <c r="C826" s="8"/>
      <c r="D826" s="8"/>
      <c r="E826" s="8"/>
      <c r="F826" s="8"/>
      <c r="G826" s="8"/>
      <c r="H826" s="8"/>
      <c r="I826" s="8"/>
      <c r="J826" s="8"/>
      <c r="K826" s="8"/>
      <c r="L826" s="8"/>
      <c r="M826" s="8"/>
      <c r="N826" s="8"/>
      <c r="O826" s="8"/>
      <c r="P826" s="8"/>
      <c r="Q826" s="8"/>
      <c r="R826" s="8"/>
      <c r="S826" s="8"/>
      <c r="T826" s="8"/>
      <c r="U826" s="8"/>
    </row>
    <row r="827" spans="1:21" ht="12.75">
      <c r="A827" s="8"/>
      <c r="B827" s="8"/>
      <c r="C827" s="8"/>
      <c r="D827" s="8"/>
      <c r="E827" s="8"/>
      <c r="F827" s="8"/>
      <c r="G827" s="8"/>
      <c r="H827" s="8"/>
      <c r="I827" s="8"/>
      <c r="J827" s="8"/>
      <c r="K827" s="8"/>
      <c r="L827" s="8"/>
      <c r="M827" s="8"/>
      <c r="N827" s="8"/>
      <c r="O827" s="8"/>
      <c r="P827" s="8"/>
      <c r="Q827" s="8"/>
      <c r="R827" s="8"/>
      <c r="S827" s="8"/>
      <c r="T827" s="8"/>
      <c r="U827" s="8"/>
    </row>
    <row r="828" spans="1:21" ht="12.75">
      <c r="A828" s="8"/>
      <c r="B828" s="8"/>
      <c r="C828" s="8"/>
      <c r="D828" s="8"/>
      <c r="E828" s="8"/>
      <c r="F828" s="8"/>
      <c r="G828" s="8"/>
      <c r="H828" s="8"/>
      <c r="I828" s="8"/>
      <c r="J828" s="8"/>
      <c r="K828" s="8"/>
      <c r="L828" s="8"/>
      <c r="M828" s="8"/>
      <c r="N828" s="8"/>
      <c r="O828" s="8"/>
      <c r="P828" s="8"/>
      <c r="Q828" s="8"/>
      <c r="R828" s="8"/>
      <c r="S828" s="8"/>
      <c r="T828" s="8"/>
      <c r="U828" s="8"/>
    </row>
    <row r="829" spans="1:21" ht="12.75">
      <c r="A829" s="8"/>
      <c r="B829" s="8"/>
      <c r="C829" s="8"/>
      <c r="D829" s="8"/>
      <c r="E829" s="8"/>
      <c r="F829" s="8"/>
      <c r="G829" s="8"/>
      <c r="H829" s="8"/>
      <c r="I829" s="8"/>
      <c r="J829" s="8"/>
      <c r="K829" s="8"/>
      <c r="L829" s="8"/>
      <c r="M829" s="8"/>
      <c r="N829" s="8"/>
      <c r="O829" s="8"/>
      <c r="P829" s="8"/>
      <c r="Q829" s="8"/>
      <c r="R829" s="8"/>
      <c r="S829" s="8"/>
      <c r="T829" s="8"/>
      <c r="U829" s="8"/>
    </row>
    <row r="830" spans="1:21" ht="12.75">
      <c r="A830" s="8"/>
      <c r="B830" s="8"/>
      <c r="C830" s="8"/>
      <c r="D830" s="8"/>
      <c r="E830" s="8"/>
      <c r="F830" s="8"/>
      <c r="G830" s="8"/>
      <c r="H830" s="8"/>
      <c r="I830" s="8"/>
      <c r="J830" s="8"/>
      <c r="K830" s="8"/>
      <c r="L830" s="8"/>
      <c r="M830" s="8"/>
      <c r="N830" s="8"/>
      <c r="O830" s="8"/>
      <c r="P830" s="8"/>
      <c r="Q830" s="8"/>
      <c r="R830" s="8"/>
      <c r="S830" s="8"/>
      <c r="T830" s="8"/>
      <c r="U830" s="8"/>
    </row>
    <row r="831" spans="1:21" ht="12.75">
      <c r="A831" s="8"/>
      <c r="B831" s="8"/>
      <c r="C831" s="8"/>
      <c r="D831" s="8"/>
      <c r="E831" s="8"/>
      <c r="F831" s="8"/>
      <c r="G831" s="8"/>
      <c r="H831" s="8"/>
      <c r="I831" s="8"/>
      <c r="J831" s="8"/>
      <c r="K831" s="8"/>
      <c r="L831" s="8"/>
      <c r="M831" s="8"/>
      <c r="N831" s="8"/>
      <c r="O831" s="8"/>
      <c r="P831" s="8"/>
      <c r="Q831" s="8"/>
      <c r="R831" s="8"/>
      <c r="S831" s="8"/>
      <c r="T831" s="8"/>
      <c r="U831" s="8"/>
    </row>
    <row r="832" spans="1:21" ht="12.75">
      <c r="A832" s="8"/>
      <c r="B832" s="8"/>
      <c r="C832" s="8"/>
      <c r="D832" s="8"/>
      <c r="E832" s="8"/>
      <c r="F832" s="8"/>
      <c r="G832" s="8"/>
      <c r="H832" s="8"/>
      <c r="I832" s="8"/>
      <c r="J832" s="8"/>
      <c r="K832" s="8"/>
      <c r="L832" s="8"/>
      <c r="M832" s="8"/>
      <c r="N832" s="8"/>
      <c r="O832" s="8"/>
      <c r="P832" s="8"/>
      <c r="Q832" s="8"/>
      <c r="R832" s="8"/>
      <c r="S832" s="8"/>
      <c r="T832" s="8"/>
      <c r="U832" s="8"/>
    </row>
    <row r="833" spans="1:21" ht="12.75">
      <c r="A833" s="8"/>
      <c r="B833" s="8"/>
      <c r="C833" s="8"/>
      <c r="D833" s="8"/>
      <c r="E833" s="8"/>
      <c r="F833" s="8"/>
      <c r="G833" s="8"/>
      <c r="H833" s="8"/>
      <c r="I833" s="8"/>
      <c r="J833" s="8"/>
      <c r="K833" s="8"/>
      <c r="L833" s="8"/>
      <c r="M833" s="8"/>
      <c r="N833" s="8"/>
      <c r="O833" s="8"/>
      <c r="P833" s="8"/>
      <c r="Q833" s="8"/>
      <c r="R833" s="8"/>
      <c r="S833" s="8"/>
      <c r="T833" s="8"/>
      <c r="U833" s="8"/>
    </row>
    <row r="834" spans="1:21" ht="12.75">
      <c r="A834" s="8"/>
      <c r="B834" s="8"/>
      <c r="C834" s="8"/>
      <c r="D834" s="8"/>
      <c r="E834" s="8"/>
      <c r="F834" s="8"/>
      <c r="G834" s="8"/>
      <c r="H834" s="8"/>
      <c r="I834" s="8"/>
      <c r="J834" s="8"/>
      <c r="K834" s="8"/>
      <c r="L834" s="8"/>
      <c r="M834" s="8"/>
      <c r="N834" s="8"/>
      <c r="O834" s="8"/>
      <c r="P834" s="8"/>
      <c r="Q834" s="8"/>
      <c r="R834" s="8"/>
      <c r="S834" s="8"/>
      <c r="T834" s="8"/>
      <c r="U834" s="8"/>
    </row>
    <row r="835" spans="1:21" ht="12.75">
      <c r="A835" s="8"/>
      <c r="B835" s="8"/>
      <c r="C835" s="8"/>
      <c r="D835" s="8"/>
      <c r="E835" s="8"/>
      <c r="F835" s="8"/>
      <c r="G835" s="8"/>
      <c r="H835" s="8"/>
      <c r="I835" s="8"/>
      <c r="J835" s="8"/>
      <c r="K835" s="8"/>
      <c r="L835" s="8"/>
      <c r="M835" s="8"/>
      <c r="N835" s="8"/>
      <c r="O835" s="8"/>
      <c r="P835" s="8"/>
      <c r="Q835" s="8"/>
      <c r="R835" s="8"/>
      <c r="S835" s="8"/>
      <c r="T835" s="8"/>
      <c r="U835" s="8"/>
    </row>
    <row r="836" spans="1:21" ht="12.75">
      <c r="A836" s="8"/>
      <c r="B836" s="8"/>
      <c r="C836" s="8"/>
      <c r="D836" s="8"/>
      <c r="E836" s="8"/>
      <c r="F836" s="8"/>
      <c r="G836" s="8"/>
      <c r="H836" s="8"/>
      <c r="I836" s="8"/>
      <c r="J836" s="8"/>
      <c r="K836" s="8"/>
      <c r="L836" s="8"/>
      <c r="M836" s="8"/>
      <c r="N836" s="8"/>
      <c r="O836" s="8"/>
      <c r="P836" s="8"/>
      <c r="Q836" s="8"/>
      <c r="R836" s="8"/>
      <c r="S836" s="8"/>
      <c r="T836" s="8"/>
      <c r="U836" s="8"/>
    </row>
    <row r="837" spans="1:21" ht="12.75">
      <c r="A837" s="8"/>
      <c r="B837" s="8"/>
      <c r="C837" s="8"/>
      <c r="D837" s="8"/>
      <c r="E837" s="8"/>
      <c r="F837" s="8"/>
      <c r="G837" s="8"/>
      <c r="H837" s="8"/>
      <c r="I837" s="8"/>
      <c r="J837" s="8"/>
      <c r="K837" s="8"/>
      <c r="L837" s="8"/>
      <c r="M837" s="8"/>
      <c r="N837" s="8"/>
      <c r="O837" s="8"/>
      <c r="P837" s="8"/>
      <c r="Q837" s="8"/>
      <c r="R837" s="8"/>
      <c r="S837" s="8"/>
      <c r="T837" s="8"/>
      <c r="U837" s="8"/>
    </row>
    <row r="838" spans="1:21" ht="12.75">
      <c r="A838" s="8"/>
      <c r="B838" s="8"/>
      <c r="C838" s="8"/>
      <c r="D838" s="8"/>
      <c r="E838" s="8"/>
      <c r="F838" s="8"/>
      <c r="G838" s="8"/>
      <c r="H838" s="8"/>
      <c r="I838" s="8"/>
      <c r="J838" s="8"/>
      <c r="K838" s="8"/>
      <c r="L838" s="8"/>
      <c r="M838" s="8"/>
      <c r="N838" s="8"/>
      <c r="O838" s="8"/>
      <c r="P838" s="8"/>
      <c r="Q838" s="8"/>
      <c r="R838" s="8"/>
      <c r="S838" s="8"/>
      <c r="T838" s="8"/>
      <c r="U838" s="8"/>
    </row>
    <row r="839" spans="1:21" ht="12.75">
      <c r="A839" s="8"/>
      <c r="B839" s="8"/>
      <c r="C839" s="8"/>
      <c r="D839" s="8"/>
      <c r="E839" s="8"/>
      <c r="F839" s="8"/>
      <c r="G839" s="8"/>
      <c r="H839" s="8"/>
      <c r="I839" s="8"/>
      <c r="J839" s="8"/>
      <c r="K839" s="8"/>
      <c r="L839" s="8"/>
      <c r="M839" s="8"/>
      <c r="N839" s="8"/>
      <c r="O839" s="8"/>
      <c r="P839" s="8"/>
      <c r="Q839" s="8"/>
      <c r="R839" s="8"/>
      <c r="S839" s="8"/>
      <c r="T839" s="8"/>
      <c r="U839" s="8"/>
    </row>
    <row r="840" spans="1:21" ht="12.75">
      <c r="A840" s="8"/>
      <c r="B840" s="8"/>
      <c r="C840" s="8"/>
      <c r="D840" s="8"/>
      <c r="E840" s="8"/>
      <c r="F840" s="8"/>
      <c r="G840" s="8"/>
      <c r="H840" s="8"/>
      <c r="I840" s="8"/>
      <c r="J840" s="8"/>
      <c r="K840" s="8"/>
      <c r="L840" s="8"/>
      <c r="M840" s="8"/>
      <c r="N840" s="8"/>
      <c r="O840" s="8"/>
      <c r="P840" s="8"/>
      <c r="Q840" s="8"/>
      <c r="R840" s="8"/>
      <c r="S840" s="8"/>
      <c r="T840" s="8"/>
      <c r="U840" s="8"/>
    </row>
    <row r="841" spans="1:21" ht="12.75">
      <c r="A841" s="8"/>
      <c r="B841" s="8"/>
      <c r="C841" s="8"/>
      <c r="D841" s="8"/>
      <c r="E841" s="8"/>
      <c r="F841" s="8"/>
      <c r="G841" s="8"/>
      <c r="H841" s="8"/>
      <c r="I841" s="8"/>
      <c r="J841" s="8"/>
      <c r="K841" s="8"/>
      <c r="L841" s="8"/>
      <c r="M841" s="8"/>
      <c r="N841" s="8"/>
      <c r="O841" s="8"/>
      <c r="P841" s="8"/>
      <c r="Q841" s="8"/>
      <c r="R841" s="8"/>
      <c r="S841" s="8"/>
      <c r="T841" s="8"/>
      <c r="U841" s="8"/>
    </row>
    <row r="842" spans="1:21" ht="12.75">
      <c r="A842" s="8"/>
      <c r="B842" s="8"/>
      <c r="C842" s="8"/>
      <c r="D842" s="8"/>
      <c r="E842" s="8"/>
      <c r="F842" s="8"/>
      <c r="G842" s="8"/>
      <c r="H842" s="8"/>
      <c r="I842" s="8"/>
      <c r="J842" s="8"/>
      <c r="K842" s="8"/>
      <c r="L842" s="8"/>
      <c r="M842" s="8"/>
      <c r="N842" s="8"/>
      <c r="O842" s="8"/>
      <c r="P842" s="8"/>
      <c r="Q842" s="8"/>
      <c r="R842" s="8"/>
      <c r="S842" s="8"/>
      <c r="T842" s="8"/>
      <c r="U842" s="8"/>
    </row>
    <row r="843" spans="1:21" ht="12.75">
      <c r="A843" s="8"/>
      <c r="B843" s="8"/>
      <c r="C843" s="8"/>
      <c r="D843" s="8"/>
      <c r="E843" s="8"/>
      <c r="F843" s="8"/>
      <c r="G843" s="8"/>
      <c r="H843" s="8"/>
      <c r="I843" s="8"/>
      <c r="J843" s="8"/>
      <c r="K843" s="8"/>
      <c r="L843" s="8"/>
      <c r="M843" s="8"/>
      <c r="N843" s="8"/>
      <c r="O843" s="8"/>
      <c r="P843" s="8"/>
      <c r="Q843" s="8"/>
      <c r="R843" s="8"/>
      <c r="S843" s="8"/>
      <c r="T843" s="8"/>
      <c r="U843" s="8"/>
    </row>
    <row r="844" spans="1:21" ht="12.75">
      <c r="A844" s="8"/>
      <c r="B844" s="8"/>
      <c r="C844" s="8"/>
      <c r="D844" s="8"/>
      <c r="E844" s="8"/>
      <c r="F844" s="8"/>
      <c r="G844" s="8"/>
      <c r="H844" s="8"/>
      <c r="I844" s="8"/>
      <c r="J844" s="8"/>
      <c r="K844" s="8"/>
      <c r="L844" s="8"/>
      <c r="M844" s="8"/>
      <c r="N844" s="8"/>
      <c r="O844" s="8"/>
      <c r="P844" s="8"/>
      <c r="Q844" s="8"/>
      <c r="R844" s="8"/>
      <c r="S844" s="8"/>
      <c r="T844" s="8"/>
      <c r="U844" s="8"/>
    </row>
    <row r="845" spans="1:21" ht="12.75">
      <c r="A845" s="8"/>
      <c r="B845" s="8"/>
      <c r="C845" s="8"/>
      <c r="D845" s="8"/>
      <c r="E845" s="8"/>
      <c r="F845" s="8"/>
      <c r="G845" s="8"/>
      <c r="H845" s="8"/>
      <c r="I845" s="8"/>
      <c r="J845" s="8"/>
      <c r="K845" s="8"/>
      <c r="L845" s="8"/>
      <c r="M845" s="8"/>
      <c r="N845" s="8"/>
      <c r="O845" s="8"/>
      <c r="P845" s="8"/>
      <c r="Q845" s="8"/>
      <c r="R845" s="8"/>
      <c r="S845" s="8"/>
      <c r="T845" s="8"/>
      <c r="U845" s="8"/>
    </row>
    <row r="846" spans="1:21" ht="12.75">
      <c r="A846" s="8"/>
      <c r="B846" s="8"/>
      <c r="C846" s="8"/>
      <c r="D846" s="8"/>
      <c r="E846" s="8"/>
      <c r="F846" s="8"/>
      <c r="G846" s="8"/>
      <c r="H846" s="8"/>
      <c r="I846" s="8"/>
      <c r="J846" s="8"/>
      <c r="K846" s="8"/>
      <c r="L846" s="8"/>
      <c r="M846" s="8"/>
      <c r="N846" s="8"/>
      <c r="O846" s="8"/>
      <c r="P846" s="8"/>
      <c r="Q846" s="8"/>
      <c r="R846" s="8"/>
      <c r="S846" s="8"/>
      <c r="T846" s="8"/>
      <c r="U846" s="8"/>
    </row>
    <row r="847" spans="1:21" ht="12.75">
      <c r="A847" s="8"/>
      <c r="B847" s="8"/>
      <c r="C847" s="8"/>
      <c r="D847" s="8"/>
      <c r="E847" s="8"/>
      <c r="F847" s="8"/>
      <c r="G847" s="8"/>
      <c r="H847" s="8"/>
      <c r="I847" s="8"/>
      <c r="J847" s="8"/>
      <c r="K847" s="8"/>
      <c r="L847" s="8"/>
      <c r="M847" s="8"/>
      <c r="N847" s="8"/>
      <c r="O847" s="8"/>
      <c r="P847" s="8"/>
      <c r="Q847" s="8"/>
      <c r="R847" s="8"/>
      <c r="S847" s="8"/>
      <c r="T847" s="8"/>
      <c r="U847" s="8"/>
    </row>
    <row r="848" spans="1:21" ht="12.75">
      <c r="A848" s="8"/>
      <c r="B848" s="8"/>
      <c r="C848" s="8"/>
      <c r="D848" s="8"/>
      <c r="E848" s="8"/>
      <c r="F848" s="8"/>
      <c r="G848" s="8"/>
      <c r="H848" s="8"/>
      <c r="I848" s="8"/>
      <c r="J848" s="8"/>
      <c r="K848" s="8"/>
      <c r="L848" s="8"/>
      <c r="M848" s="8"/>
      <c r="N848" s="8"/>
      <c r="O848" s="8"/>
      <c r="P848" s="8"/>
      <c r="Q848" s="8"/>
      <c r="R848" s="8"/>
      <c r="S848" s="8"/>
      <c r="T848" s="8"/>
      <c r="U848" s="8"/>
    </row>
    <row r="849" spans="1:21" ht="12.75">
      <c r="A849" s="8"/>
      <c r="B849" s="8"/>
      <c r="C849" s="8"/>
      <c r="D849" s="8"/>
      <c r="E849" s="8"/>
      <c r="F849" s="8"/>
      <c r="G849" s="8"/>
      <c r="H849" s="8"/>
      <c r="I849" s="8"/>
      <c r="J849" s="8"/>
      <c r="K849" s="8"/>
      <c r="L849" s="8"/>
      <c r="M849" s="8"/>
      <c r="N849" s="8"/>
      <c r="O849" s="8"/>
      <c r="P849" s="8"/>
      <c r="Q849" s="8"/>
      <c r="R849" s="8"/>
      <c r="S849" s="8"/>
      <c r="T849" s="8"/>
      <c r="U849" s="8"/>
    </row>
    <row r="850" spans="1:21" ht="12.75">
      <c r="A850" s="8"/>
      <c r="B850" s="8"/>
      <c r="C850" s="8"/>
      <c r="D850" s="8"/>
      <c r="E850" s="8"/>
      <c r="F850" s="8"/>
      <c r="G850" s="8"/>
      <c r="H850" s="8"/>
      <c r="I850" s="8"/>
      <c r="J850" s="8"/>
      <c r="K850" s="8"/>
      <c r="L850" s="8"/>
      <c r="M850" s="8"/>
      <c r="N850" s="8"/>
      <c r="O850" s="8"/>
      <c r="P850" s="8"/>
      <c r="Q850" s="8"/>
      <c r="R850" s="8"/>
      <c r="S850" s="8"/>
      <c r="T850" s="8"/>
      <c r="U850" s="8"/>
    </row>
    <row r="851" spans="1:21" ht="12.75">
      <c r="A851" s="8"/>
      <c r="B851" s="8"/>
      <c r="C851" s="8"/>
      <c r="D851" s="8"/>
      <c r="E851" s="8"/>
      <c r="F851" s="8"/>
      <c r="G851" s="8"/>
      <c r="H851" s="8"/>
      <c r="I851" s="8"/>
      <c r="J851" s="8"/>
      <c r="K851" s="8"/>
      <c r="L851" s="8"/>
      <c r="M851" s="8"/>
      <c r="N851" s="8"/>
      <c r="O851" s="8"/>
      <c r="P851" s="8"/>
      <c r="Q851" s="8"/>
      <c r="R851" s="8"/>
      <c r="S851" s="8"/>
      <c r="T851" s="8"/>
      <c r="U851" s="8"/>
    </row>
    <row r="852" spans="1:21" ht="12.75">
      <c r="A852" s="8"/>
      <c r="B852" s="8"/>
      <c r="C852" s="8"/>
      <c r="D852" s="8"/>
      <c r="E852" s="8"/>
      <c r="F852" s="8"/>
      <c r="G852" s="8"/>
      <c r="H852" s="8"/>
      <c r="I852" s="8"/>
      <c r="J852" s="8"/>
      <c r="K852" s="8"/>
      <c r="L852" s="8"/>
      <c r="M852" s="8"/>
      <c r="N852" s="8"/>
      <c r="O852" s="8"/>
      <c r="P852" s="8"/>
      <c r="Q852" s="8"/>
      <c r="R852" s="8"/>
      <c r="S852" s="8"/>
      <c r="T852" s="8"/>
      <c r="U852" s="8"/>
    </row>
    <row r="853" spans="1:21" ht="12.75">
      <c r="A853" s="8"/>
      <c r="B853" s="8"/>
      <c r="C853" s="8"/>
      <c r="D853" s="8"/>
      <c r="E853" s="8"/>
      <c r="F853" s="8"/>
      <c r="G853" s="8"/>
      <c r="H853" s="8"/>
      <c r="I853" s="8"/>
      <c r="J853" s="8"/>
      <c r="K853" s="8"/>
      <c r="L853" s="8"/>
      <c r="M853" s="8"/>
      <c r="N853" s="8"/>
      <c r="O853" s="8"/>
      <c r="P853" s="8"/>
      <c r="Q853" s="8"/>
      <c r="R853" s="8"/>
      <c r="S853" s="8"/>
      <c r="T853" s="8"/>
      <c r="U853" s="8"/>
    </row>
    <row r="854" spans="1:21" ht="12.75">
      <c r="A854" s="8"/>
      <c r="B854" s="8"/>
      <c r="C854" s="8"/>
      <c r="D854" s="8"/>
      <c r="E854" s="8"/>
      <c r="F854" s="8"/>
      <c r="G854" s="8"/>
      <c r="H854" s="8"/>
      <c r="I854" s="8"/>
      <c r="J854" s="8"/>
      <c r="K854" s="8"/>
      <c r="L854" s="8"/>
      <c r="M854" s="8"/>
      <c r="N854" s="8"/>
      <c r="O854" s="8"/>
      <c r="P854" s="8"/>
      <c r="Q854" s="8"/>
      <c r="R854" s="8"/>
      <c r="S854" s="8"/>
      <c r="T854" s="8"/>
      <c r="U854" s="8"/>
    </row>
    <row r="855" spans="1:21" ht="12.75">
      <c r="A855" s="8"/>
      <c r="B855" s="8"/>
      <c r="C855" s="8"/>
      <c r="D855" s="8"/>
      <c r="E855" s="8"/>
      <c r="F855" s="8"/>
      <c r="G855" s="8"/>
      <c r="H855" s="8"/>
      <c r="I855" s="8"/>
      <c r="J855" s="8"/>
      <c r="K855" s="8"/>
      <c r="L855" s="8"/>
      <c r="M855" s="8"/>
      <c r="N855" s="8"/>
      <c r="O855" s="8"/>
      <c r="P855" s="8"/>
      <c r="Q855" s="8"/>
      <c r="R855" s="8"/>
      <c r="S855" s="8"/>
      <c r="T855" s="8"/>
      <c r="U855" s="8"/>
    </row>
    <row r="856" spans="1:21" ht="12.75">
      <c r="A856" s="8"/>
      <c r="B856" s="8"/>
      <c r="C856" s="8"/>
      <c r="D856" s="8"/>
      <c r="E856" s="8"/>
      <c r="F856" s="8"/>
      <c r="G856" s="8"/>
      <c r="H856" s="8"/>
      <c r="I856" s="8"/>
      <c r="J856" s="8"/>
      <c r="K856" s="8"/>
      <c r="L856" s="8"/>
      <c r="M856" s="8"/>
      <c r="N856" s="8"/>
      <c r="O856" s="8"/>
      <c r="P856" s="8"/>
      <c r="Q856" s="8"/>
      <c r="R856" s="8"/>
      <c r="S856" s="8"/>
      <c r="T856" s="8"/>
      <c r="U856" s="8"/>
    </row>
    <row r="857" spans="1:21" ht="12.75">
      <c r="A857" s="8"/>
      <c r="B857" s="8"/>
      <c r="C857" s="8"/>
      <c r="D857" s="8"/>
      <c r="E857" s="8"/>
      <c r="F857" s="8"/>
      <c r="G857" s="8"/>
      <c r="H857" s="8"/>
      <c r="I857" s="8"/>
      <c r="J857" s="8"/>
      <c r="K857" s="8"/>
      <c r="L857" s="8"/>
      <c r="M857" s="8"/>
      <c r="N857" s="8"/>
      <c r="O857" s="8"/>
      <c r="P857" s="8"/>
      <c r="Q857" s="8"/>
      <c r="R857" s="8"/>
      <c r="S857" s="8"/>
      <c r="T857" s="8"/>
      <c r="U857" s="8"/>
    </row>
    <row r="858" spans="1:21" ht="12.75">
      <c r="A858" s="8"/>
      <c r="B858" s="8"/>
      <c r="C858" s="8"/>
      <c r="D858" s="8"/>
      <c r="E858" s="8"/>
      <c r="F858" s="8"/>
      <c r="G858" s="8"/>
      <c r="H858" s="8"/>
      <c r="I858" s="8"/>
      <c r="J858" s="8"/>
      <c r="K858" s="8"/>
      <c r="L858" s="8"/>
      <c r="M858" s="8"/>
      <c r="N858" s="8"/>
      <c r="O858" s="8"/>
      <c r="P858" s="8"/>
      <c r="Q858" s="8"/>
      <c r="R858" s="8"/>
      <c r="S858" s="8"/>
      <c r="T858" s="8"/>
      <c r="U858" s="8"/>
    </row>
    <row r="859" spans="1:21" ht="12.75">
      <c r="A859" s="8"/>
      <c r="B859" s="8"/>
      <c r="C859" s="8"/>
      <c r="D859" s="8"/>
      <c r="E859" s="8"/>
      <c r="F859" s="8"/>
      <c r="G859" s="8"/>
      <c r="H859" s="8"/>
      <c r="I859" s="8"/>
      <c r="J859" s="8"/>
      <c r="K859" s="8"/>
      <c r="L859" s="8"/>
      <c r="M859" s="8"/>
      <c r="N859" s="8"/>
      <c r="O859" s="8"/>
      <c r="P859" s="8"/>
      <c r="Q859" s="8"/>
      <c r="R859" s="8"/>
      <c r="S859" s="8"/>
      <c r="T859" s="8"/>
      <c r="U859" s="8"/>
    </row>
    <row r="860" spans="1:21" ht="12.75">
      <c r="A860" s="8"/>
      <c r="B860" s="8"/>
      <c r="C860" s="8"/>
      <c r="D860" s="8"/>
      <c r="E860" s="8"/>
      <c r="F860" s="8"/>
      <c r="G860" s="8"/>
      <c r="H860" s="8"/>
      <c r="I860" s="8"/>
      <c r="J860" s="8"/>
      <c r="K860" s="8"/>
      <c r="L860" s="8"/>
      <c r="M860" s="8"/>
      <c r="N860" s="8"/>
      <c r="O860" s="8"/>
      <c r="P860" s="8"/>
      <c r="Q860" s="8"/>
      <c r="R860" s="8"/>
      <c r="S860" s="8"/>
      <c r="T860" s="8"/>
      <c r="U860" s="8"/>
    </row>
    <row r="861" spans="1:21" ht="12.75">
      <c r="A861" s="8"/>
      <c r="B861" s="8"/>
      <c r="C861" s="8"/>
      <c r="D861" s="8"/>
      <c r="E861" s="8"/>
      <c r="F861" s="8"/>
      <c r="G861" s="8"/>
      <c r="H861" s="8"/>
      <c r="I861" s="8"/>
      <c r="J861" s="8"/>
      <c r="K861" s="8"/>
      <c r="L861" s="8"/>
      <c r="M861" s="8"/>
      <c r="N861" s="8"/>
      <c r="O861" s="8"/>
      <c r="P861" s="8"/>
      <c r="Q861" s="8"/>
      <c r="R861" s="8"/>
      <c r="S861" s="8"/>
      <c r="T861" s="8"/>
      <c r="U861" s="8"/>
    </row>
    <row r="862" spans="1:21" ht="12.75">
      <c r="A862" s="8"/>
      <c r="B862" s="8"/>
      <c r="C862" s="8"/>
      <c r="D862" s="8"/>
      <c r="E862" s="8"/>
      <c r="F862" s="8"/>
      <c r="G862" s="8"/>
      <c r="H862" s="8"/>
      <c r="I862" s="8"/>
      <c r="J862" s="8"/>
      <c r="K862" s="8"/>
      <c r="L862" s="8"/>
      <c r="M862" s="8"/>
      <c r="N862" s="8"/>
      <c r="O862" s="8"/>
      <c r="P862" s="8"/>
      <c r="Q862" s="8"/>
      <c r="R862" s="8"/>
      <c r="S862" s="8"/>
      <c r="T862" s="8"/>
      <c r="U862" s="8"/>
    </row>
    <row r="863" spans="1:21" ht="12.75">
      <c r="A863" s="8"/>
      <c r="B863" s="8"/>
      <c r="C863" s="8"/>
      <c r="D863" s="8"/>
      <c r="E863" s="8"/>
      <c r="F863" s="8"/>
      <c r="G863" s="8"/>
      <c r="H863" s="8"/>
      <c r="I863" s="8"/>
      <c r="J863" s="8"/>
      <c r="K863" s="8"/>
      <c r="L863" s="8"/>
      <c r="M863" s="8"/>
      <c r="N863" s="8"/>
      <c r="O863" s="8"/>
      <c r="P863" s="8"/>
      <c r="Q863" s="8"/>
      <c r="R863" s="8"/>
      <c r="S863" s="8"/>
      <c r="T863" s="8"/>
      <c r="U863" s="8"/>
    </row>
    <row r="864" spans="1:21" ht="12.75">
      <c r="A864" s="8"/>
      <c r="B864" s="8"/>
      <c r="C864" s="8"/>
      <c r="D864" s="8"/>
      <c r="E864" s="8"/>
      <c r="F864" s="8"/>
      <c r="G864" s="8"/>
      <c r="H864" s="8"/>
      <c r="I864" s="8"/>
      <c r="J864" s="8"/>
      <c r="K864" s="8"/>
      <c r="L864" s="8"/>
      <c r="M864" s="8"/>
      <c r="N864" s="8"/>
      <c r="O864" s="8"/>
      <c r="P864" s="8"/>
      <c r="Q864" s="8"/>
      <c r="R864" s="8"/>
      <c r="S864" s="8"/>
      <c r="T864" s="8"/>
      <c r="U864" s="8"/>
    </row>
    <row r="865" spans="1:21" ht="12.75">
      <c r="A865" s="8"/>
      <c r="B865" s="8"/>
      <c r="C865" s="8"/>
      <c r="D865" s="8"/>
      <c r="E865" s="8"/>
      <c r="F865" s="8"/>
      <c r="G865" s="8"/>
      <c r="H865" s="8"/>
      <c r="I865" s="8"/>
      <c r="J865" s="8"/>
      <c r="K865" s="8"/>
      <c r="L865" s="8"/>
      <c r="M865" s="8"/>
      <c r="N865" s="8"/>
      <c r="O865" s="8"/>
      <c r="P865" s="8"/>
      <c r="Q865" s="8"/>
      <c r="R865" s="8"/>
      <c r="S865" s="8"/>
      <c r="T865" s="8"/>
      <c r="U865" s="8"/>
    </row>
    <row r="866" spans="1:21" ht="12.75">
      <c r="A866" s="8"/>
      <c r="B866" s="8"/>
      <c r="C866" s="8"/>
      <c r="D866" s="8"/>
      <c r="E866" s="8"/>
      <c r="F866" s="8"/>
      <c r="G866" s="8"/>
      <c r="H866" s="8"/>
      <c r="I866" s="8"/>
      <c r="J866" s="8"/>
      <c r="K866" s="8"/>
      <c r="L866" s="8"/>
      <c r="M866" s="8"/>
      <c r="N866" s="8"/>
      <c r="O866" s="8"/>
      <c r="P866" s="8"/>
      <c r="Q866" s="8"/>
      <c r="R866" s="8"/>
      <c r="S866" s="8"/>
      <c r="T866" s="8"/>
      <c r="U866" s="8"/>
    </row>
    <row r="867" spans="1:21" ht="12.75">
      <c r="A867" s="8"/>
      <c r="B867" s="8"/>
      <c r="C867" s="8"/>
      <c r="D867" s="8"/>
      <c r="E867" s="8"/>
      <c r="F867" s="8"/>
      <c r="G867" s="8"/>
      <c r="H867" s="8"/>
      <c r="I867" s="8"/>
      <c r="J867" s="8"/>
      <c r="K867" s="8"/>
      <c r="L867" s="8"/>
      <c r="M867" s="8"/>
      <c r="N867" s="8"/>
      <c r="O867" s="8"/>
      <c r="P867" s="8"/>
      <c r="Q867" s="8"/>
      <c r="R867" s="8"/>
      <c r="S867" s="8"/>
      <c r="T867" s="8"/>
      <c r="U867" s="8"/>
    </row>
    <row r="868" spans="1:21" ht="12.75">
      <c r="A868" s="8"/>
      <c r="B868" s="8"/>
      <c r="C868" s="8"/>
      <c r="D868" s="8"/>
      <c r="E868" s="8"/>
      <c r="F868" s="8"/>
      <c r="G868" s="8"/>
      <c r="H868" s="8"/>
      <c r="I868" s="8"/>
      <c r="J868" s="8"/>
      <c r="K868" s="8"/>
      <c r="L868" s="8"/>
      <c r="M868" s="8"/>
      <c r="N868" s="8"/>
      <c r="O868" s="8"/>
      <c r="P868" s="8"/>
      <c r="Q868" s="8"/>
      <c r="R868" s="8"/>
      <c r="S868" s="8"/>
      <c r="T868" s="8"/>
      <c r="U868" s="8"/>
    </row>
    <row r="869" spans="1:21" ht="12.75">
      <c r="A869" s="8"/>
      <c r="B869" s="8"/>
      <c r="C869" s="8"/>
      <c r="D869" s="8"/>
      <c r="E869" s="8"/>
      <c r="F869" s="8"/>
      <c r="G869" s="8"/>
      <c r="H869" s="8"/>
      <c r="I869" s="8"/>
      <c r="J869" s="8"/>
      <c r="K869" s="8"/>
      <c r="L869" s="8"/>
      <c r="M869" s="8"/>
      <c r="N869" s="8"/>
      <c r="O869" s="8"/>
      <c r="P869" s="8"/>
      <c r="Q869" s="8"/>
      <c r="R869" s="8"/>
      <c r="S869" s="8"/>
      <c r="T869" s="8"/>
      <c r="U869" s="8"/>
    </row>
    <row r="870" spans="1:21" ht="12.75">
      <c r="A870" s="8"/>
      <c r="B870" s="8"/>
      <c r="C870" s="8"/>
      <c r="D870" s="8"/>
      <c r="E870" s="8"/>
      <c r="F870" s="8"/>
      <c r="G870" s="8"/>
      <c r="H870" s="8"/>
      <c r="I870" s="8"/>
      <c r="J870" s="8"/>
      <c r="K870" s="8"/>
      <c r="L870" s="8"/>
      <c r="M870" s="8"/>
      <c r="N870" s="8"/>
      <c r="O870" s="8"/>
      <c r="P870" s="8"/>
      <c r="Q870" s="8"/>
      <c r="R870" s="8"/>
      <c r="S870" s="8"/>
      <c r="T870" s="8"/>
      <c r="U870" s="8"/>
    </row>
    <row r="871" spans="1:21" ht="12.75">
      <c r="A871" s="8"/>
      <c r="B871" s="8"/>
      <c r="C871" s="8"/>
      <c r="D871" s="8"/>
      <c r="E871" s="8"/>
      <c r="F871" s="8"/>
      <c r="G871" s="8"/>
      <c r="H871" s="8"/>
      <c r="I871" s="8"/>
      <c r="J871" s="8"/>
      <c r="K871" s="8"/>
      <c r="L871" s="8"/>
      <c r="M871" s="8"/>
      <c r="N871" s="8"/>
      <c r="O871" s="8"/>
      <c r="P871" s="8"/>
      <c r="Q871" s="8"/>
      <c r="R871" s="8"/>
      <c r="S871" s="8"/>
      <c r="T871" s="8"/>
      <c r="U871" s="8"/>
    </row>
    <row r="872" spans="1:21" ht="12.75">
      <c r="A872" s="8"/>
      <c r="B872" s="8"/>
      <c r="C872" s="8"/>
      <c r="D872" s="8"/>
      <c r="E872" s="8"/>
      <c r="F872" s="8"/>
      <c r="G872" s="8"/>
      <c r="H872" s="8"/>
      <c r="I872" s="8"/>
      <c r="J872" s="8"/>
      <c r="K872" s="8"/>
      <c r="L872" s="8"/>
      <c r="M872" s="8"/>
      <c r="N872" s="8"/>
      <c r="O872" s="8"/>
      <c r="P872" s="8"/>
      <c r="Q872" s="8"/>
      <c r="R872" s="8"/>
      <c r="S872" s="8"/>
      <c r="T872" s="8"/>
      <c r="U872" s="8"/>
    </row>
    <row r="873" spans="1:21" ht="12.75">
      <c r="A873" s="8"/>
      <c r="B873" s="8"/>
      <c r="C873" s="8"/>
      <c r="D873" s="8"/>
      <c r="E873" s="8"/>
      <c r="F873" s="8"/>
      <c r="G873" s="8"/>
      <c r="H873" s="8"/>
      <c r="I873" s="8"/>
      <c r="J873" s="8"/>
      <c r="K873" s="8"/>
      <c r="L873" s="8"/>
      <c r="M873" s="8"/>
      <c r="N873" s="8"/>
      <c r="O873" s="8"/>
      <c r="P873" s="8"/>
      <c r="Q873" s="8"/>
      <c r="R873" s="8"/>
      <c r="S873" s="8"/>
      <c r="T873" s="8"/>
      <c r="U873" s="8"/>
    </row>
    <row r="874" spans="1:21" ht="12.75">
      <c r="A874" s="8"/>
      <c r="B874" s="8"/>
      <c r="C874" s="8"/>
      <c r="D874" s="8"/>
      <c r="E874" s="8"/>
      <c r="F874" s="8"/>
      <c r="G874" s="8"/>
      <c r="H874" s="8"/>
      <c r="I874" s="8"/>
      <c r="J874" s="8"/>
      <c r="K874" s="8"/>
      <c r="L874" s="8"/>
      <c r="M874" s="8"/>
      <c r="N874" s="8"/>
      <c r="O874" s="8"/>
      <c r="P874" s="8"/>
      <c r="Q874" s="8"/>
      <c r="R874" s="8"/>
      <c r="S874" s="8"/>
      <c r="T874" s="8"/>
      <c r="U874" s="8"/>
    </row>
    <row r="875" spans="1:21" ht="12.75">
      <c r="A875" s="8"/>
      <c r="B875" s="8"/>
      <c r="C875" s="8"/>
      <c r="D875" s="8"/>
      <c r="E875" s="8"/>
      <c r="F875" s="8"/>
      <c r="G875" s="8"/>
      <c r="H875" s="8"/>
      <c r="I875" s="8"/>
      <c r="J875" s="8"/>
      <c r="K875" s="8"/>
      <c r="L875" s="8"/>
      <c r="M875" s="8"/>
      <c r="N875" s="8"/>
      <c r="O875" s="8"/>
      <c r="P875" s="8"/>
      <c r="Q875" s="8"/>
      <c r="R875" s="8"/>
      <c r="S875" s="8"/>
      <c r="T875" s="8"/>
      <c r="U875" s="8"/>
    </row>
    <row r="876" spans="1:21" ht="12.75">
      <c r="A876" s="8"/>
      <c r="B876" s="8"/>
      <c r="C876" s="8"/>
      <c r="D876" s="8"/>
      <c r="E876" s="8"/>
      <c r="F876" s="8"/>
      <c r="G876" s="8"/>
      <c r="H876" s="8"/>
      <c r="I876" s="8"/>
      <c r="J876" s="8"/>
      <c r="K876" s="8"/>
      <c r="L876" s="8"/>
      <c r="M876" s="8"/>
      <c r="N876" s="8"/>
      <c r="O876" s="8"/>
      <c r="P876" s="8"/>
      <c r="Q876" s="8"/>
      <c r="R876" s="8"/>
      <c r="S876" s="8"/>
      <c r="T876" s="8"/>
      <c r="U876" s="8"/>
    </row>
    <row r="877" spans="1:21" ht="12.75">
      <c r="A877" s="8"/>
      <c r="B877" s="8"/>
      <c r="C877" s="8"/>
      <c r="D877" s="8"/>
      <c r="E877" s="8"/>
      <c r="F877" s="8"/>
      <c r="G877" s="8"/>
      <c r="H877" s="8"/>
      <c r="I877" s="8"/>
      <c r="J877" s="8"/>
      <c r="K877" s="8"/>
      <c r="L877" s="8"/>
      <c r="M877" s="8"/>
      <c r="N877" s="8"/>
      <c r="O877" s="8"/>
      <c r="P877" s="8"/>
      <c r="Q877" s="8"/>
      <c r="R877" s="8"/>
      <c r="S877" s="8"/>
      <c r="T877" s="8"/>
      <c r="U877" s="8"/>
    </row>
    <row r="878" spans="1:21" ht="12.75">
      <c r="A878" s="8"/>
      <c r="B878" s="8"/>
      <c r="C878" s="8"/>
      <c r="D878" s="8"/>
      <c r="E878" s="8"/>
      <c r="F878" s="8"/>
      <c r="G878" s="8"/>
      <c r="H878" s="8"/>
      <c r="I878" s="8"/>
      <c r="J878" s="8"/>
      <c r="K878" s="8"/>
      <c r="L878" s="8"/>
      <c r="M878" s="8"/>
      <c r="N878" s="8"/>
      <c r="O878" s="8"/>
      <c r="P878" s="8"/>
      <c r="Q878" s="8"/>
      <c r="R878" s="8"/>
      <c r="S878" s="8"/>
      <c r="T878" s="8"/>
      <c r="U878" s="8"/>
    </row>
    <row r="879" spans="1:21" ht="12.75">
      <c r="A879" s="8"/>
      <c r="B879" s="8"/>
      <c r="C879" s="8"/>
      <c r="D879" s="8"/>
      <c r="E879" s="8"/>
      <c r="F879" s="8"/>
      <c r="G879" s="8"/>
      <c r="H879" s="8"/>
      <c r="I879" s="8"/>
      <c r="J879" s="8"/>
      <c r="K879" s="8"/>
      <c r="L879" s="8"/>
      <c r="M879" s="8"/>
      <c r="N879" s="8"/>
      <c r="O879" s="8"/>
      <c r="P879" s="8"/>
      <c r="Q879" s="8"/>
      <c r="R879" s="8"/>
      <c r="S879" s="8"/>
      <c r="T879" s="8"/>
      <c r="U879" s="8"/>
    </row>
    <row r="880" spans="1:21" ht="12.75">
      <c r="A880" s="8"/>
      <c r="B880" s="8"/>
      <c r="C880" s="8"/>
      <c r="D880" s="8"/>
      <c r="E880" s="8"/>
      <c r="F880" s="8"/>
      <c r="G880" s="8"/>
      <c r="H880" s="8"/>
      <c r="I880" s="8"/>
      <c r="J880" s="8"/>
      <c r="K880" s="8"/>
      <c r="L880" s="8"/>
      <c r="M880" s="8"/>
      <c r="N880" s="8"/>
      <c r="O880" s="8"/>
      <c r="P880" s="8"/>
      <c r="Q880" s="8"/>
      <c r="R880" s="8"/>
      <c r="S880" s="8"/>
      <c r="T880" s="8"/>
      <c r="U880" s="8"/>
    </row>
    <row r="881" spans="1:21" ht="12.75">
      <c r="A881" s="8"/>
      <c r="B881" s="8"/>
      <c r="C881" s="8"/>
      <c r="D881" s="8"/>
      <c r="E881" s="8"/>
      <c r="F881" s="8"/>
      <c r="G881" s="8"/>
      <c r="H881" s="8"/>
      <c r="I881" s="8"/>
      <c r="J881" s="8"/>
      <c r="K881" s="8"/>
      <c r="L881" s="8"/>
      <c r="M881" s="8"/>
      <c r="N881" s="8"/>
      <c r="O881" s="8"/>
      <c r="P881" s="8"/>
      <c r="Q881" s="8"/>
      <c r="R881" s="8"/>
      <c r="S881" s="8"/>
      <c r="T881" s="8"/>
      <c r="U881" s="8"/>
    </row>
    <row r="882" spans="1:21" ht="12.75">
      <c r="A882" s="8"/>
      <c r="B882" s="8"/>
      <c r="C882" s="8"/>
      <c r="D882" s="8"/>
      <c r="E882" s="8"/>
      <c r="F882" s="8"/>
      <c r="G882" s="8"/>
      <c r="H882" s="8"/>
      <c r="I882" s="8"/>
      <c r="J882" s="8"/>
      <c r="K882" s="8"/>
      <c r="L882" s="8"/>
      <c r="M882" s="8"/>
      <c r="N882" s="8"/>
      <c r="O882" s="8"/>
      <c r="P882" s="8"/>
      <c r="Q882" s="8"/>
      <c r="R882" s="8"/>
      <c r="S882" s="8"/>
      <c r="T882" s="8"/>
      <c r="U882" s="8"/>
    </row>
    <row r="883" spans="1:21" ht="12.75">
      <c r="A883" s="8"/>
      <c r="B883" s="8"/>
      <c r="C883" s="8"/>
      <c r="D883" s="8"/>
      <c r="E883" s="8"/>
      <c r="F883" s="8"/>
      <c r="G883" s="8"/>
      <c r="H883" s="8"/>
      <c r="I883" s="8"/>
      <c r="J883" s="8"/>
      <c r="K883" s="8"/>
      <c r="L883" s="8"/>
      <c r="M883" s="8"/>
      <c r="N883" s="8"/>
      <c r="O883" s="8"/>
      <c r="P883" s="8"/>
      <c r="Q883" s="8"/>
      <c r="R883" s="8"/>
      <c r="S883" s="8"/>
      <c r="T883" s="8"/>
      <c r="U883" s="8"/>
    </row>
    <row r="884" spans="1:21" ht="12.75">
      <c r="A884" s="8"/>
      <c r="B884" s="8"/>
      <c r="C884" s="8"/>
      <c r="D884" s="8"/>
      <c r="E884" s="8"/>
      <c r="F884" s="8"/>
      <c r="G884" s="8"/>
      <c r="H884" s="8"/>
      <c r="I884" s="8"/>
      <c r="J884" s="8"/>
      <c r="K884" s="8"/>
      <c r="L884" s="8"/>
      <c r="M884" s="8"/>
      <c r="N884" s="8"/>
      <c r="O884" s="8"/>
      <c r="P884" s="8"/>
      <c r="Q884" s="8"/>
      <c r="R884" s="8"/>
      <c r="S884" s="8"/>
      <c r="T884" s="8"/>
      <c r="U884" s="8"/>
    </row>
    <row r="885" spans="1:21" ht="12.75">
      <c r="A885" s="8"/>
      <c r="B885" s="8"/>
      <c r="C885" s="8"/>
      <c r="D885" s="8"/>
      <c r="E885" s="8"/>
      <c r="F885" s="8"/>
      <c r="G885" s="8"/>
      <c r="H885" s="8"/>
      <c r="I885" s="8"/>
      <c r="J885" s="8"/>
      <c r="K885" s="8"/>
      <c r="L885" s="8"/>
      <c r="M885" s="8"/>
      <c r="N885" s="8"/>
      <c r="O885" s="8"/>
      <c r="P885" s="8"/>
      <c r="Q885" s="8"/>
      <c r="R885" s="8"/>
      <c r="S885" s="8"/>
      <c r="T885" s="8"/>
      <c r="U885" s="8"/>
    </row>
    <row r="886" spans="1:21" ht="12.75">
      <c r="A886" s="8"/>
      <c r="B886" s="8"/>
      <c r="C886" s="8"/>
      <c r="D886" s="8"/>
      <c r="E886" s="8"/>
      <c r="F886" s="8"/>
      <c r="G886" s="8"/>
      <c r="H886" s="8"/>
      <c r="I886" s="8"/>
      <c r="J886" s="8"/>
      <c r="K886" s="8"/>
      <c r="L886" s="8"/>
      <c r="M886" s="8"/>
      <c r="N886" s="8"/>
      <c r="O886" s="8"/>
      <c r="P886" s="8"/>
      <c r="Q886" s="8"/>
      <c r="R886" s="8"/>
      <c r="S886" s="8"/>
      <c r="T886" s="8"/>
      <c r="U886" s="8"/>
    </row>
    <row r="887" spans="1:21" ht="12.75">
      <c r="A887" s="8"/>
      <c r="B887" s="8"/>
      <c r="C887" s="8"/>
      <c r="D887" s="8"/>
      <c r="E887" s="8"/>
      <c r="F887" s="8"/>
      <c r="G887" s="8"/>
      <c r="H887" s="8"/>
      <c r="I887" s="8"/>
      <c r="J887" s="8"/>
      <c r="K887" s="8"/>
      <c r="L887" s="8"/>
      <c r="M887" s="8"/>
      <c r="N887" s="8"/>
      <c r="O887" s="8"/>
      <c r="P887" s="8"/>
      <c r="Q887" s="8"/>
      <c r="R887" s="8"/>
      <c r="S887" s="8"/>
      <c r="T887" s="8"/>
      <c r="U887" s="8"/>
    </row>
    <row r="888" spans="1:21" ht="12.75">
      <c r="A888" s="8"/>
      <c r="B888" s="8"/>
      <c r="C888" s="8"/>
      <c r="D888" s="8"/>
      <c r="E888" s="8"/>
      <c r="F888" s="8"/>
      <c r="G888" s="8"/>
      <c r="H888" s="8"/>
      <c r="I888" s="8"/>
      <c r="J888" s="8"/>
      <c r="K888" s="8"/>
      <c r="L888" s="8"/>
      <c r="M888" s="8"/>
      <c r="N888" s="8"/>
      <c r="O888" s="8"/>
      <c r="P888" s="8"/>
      <c r="Q888" s="8"/>
      <c r="R888" s="8"/>
      <c r="S888" s="8"/>
      <c r="T888" s="8"/>
      <c r="U888" s="8"/>
    </row>
    <row r="889" spans="1:21" ht="12.75">
      <c r="A889" s="8"/>
      <c r="B889" s="8"/>
      <c r="C889" s="8"/>
      <c r="D889" s="8"/>
      <c r="E889" s="8"/>
      <c r="F889" s="8"/>
      <c r="G889" s="8"/>
      <c r="H889" s="8"/>
      <c r="I889" s="8"/>
      <c r="J889" s="8"/>
      <c r="K889" s="8"/>
      <c r="L889" s="8"/>
      <c r="M889" s="8"/>
      <c r="N889" s="8"/>
      <c r="O889" s="8"/>
      <c r="P889" s="8"/>
      <c r="Q889" s="8"/>
      <c r="R889" s="8"/>
      <c r="S889" s="8"/>
      <c r="T889" s="8"/>
      <c r="U889" s="8"/>
    </row>
    <row r="890" spans="1:21" ht="12.75">
      <c r="A890" s="8"/>
      <c r="B890" s="8"/>
      <c r="C890" s="8"/>
      <c r="D890" s="8"/>
      <c r="E890" s="8"/>
      <c r="F890" s="8"/>
      <c r="G890" s="8"/>
      <c r="H890" s="8"/>
      <c r="I890" s="8"/>
      <c r="J890" s="8"/>
      <c r="K890" s="8"/>
      <c r="L890" s="8"/>
      <c r="M890" s="8"/>
      <c r="N890" s="8"/>
      <c r="O890" s="8"/>
      <c r="P890" s="8"/>
      <c r="Q890" s="8"/>
      <c r="R890" s="8"/>
      <c r="S890" s="8"/>
      <c r="T890" s="8"/>
      <c r="U890" s="8"/>
    </row>
    <row r="891" spans="1:21" ht="12.75">
      <c r="A891" s="8"/>
      <c r="B891" s="8"/>
      <c r="C891" s="8"/>
      <c r="D891" s="8"/>
      <c r="E891" s="8"/>
      <c r="F891" s="8"/>
      <c r="G891" s="8"/>
      <c r="H891" s="8"/>
      <c r="I891" s="8"/>
      <c r="J891" s="8"/>
      <c r="K891" s="8"/>
      <c r="L891" s="8"/>
      <c r="M891" s="8"/>
      <c r="N891" s="8"/>
      <c r="O891" s="8"/>
      <c r="P891" s="8"/>
      <c r="Q891" s="8"/>
      <c r="R891" s="8"/>
      <c r="S891" s="8"/>
      <c r="T891" s="8"/>
      <c r="U891" s="8"/>
    </row>
    <row r="892" spans="1:21" ht="12.75">
      <c r="A892" s="8"/>
      <c r="B892" s="8"/>
      <c r="C892" s="8"/>
      <c r="D892" s="8"/>
      <c r="E892" s="8"/>
      <c r="F892" s="8"/>
      <c r="G892" s="8"/>
      <c r="H892" s="8"/>
      <c r="I892" s="8"/>
      <c r="J892" s="8"/>
      <c r="K892" s="8"/>
      <c r="L892" s="8"/>
      <c r="M892" s="8"/>
      <c r="N892" s="8"/>
      <c r="O892" s="8"/>
      <c r="P892" s="8"/>
      <c r="Q892" s="8"/>
      <c r="R892" s="8"/>
      <c r="S892" s="8"/>
      <c r="T892" s="8"/>
      <c r="U892" s="8"/>
    </row>
    <row r="893" spans="1:21" ht="12.75">
      <c r="A893" s="8"/>
      <c r="B893" s="8"/>
      <c r="C893" s="8"/>
      <c r="D893" s="8"/>
      <c r="E893" s="8"/>
      <c r="F893" s="8"/>
      <c r="G893" s="8"/>
      <c r="H893" s="8"/>
      <c r="I893" s="8"/>
      <c r="J893" s="8"/>
      <c r="K893" s="8"/>
      <c r="L893" s="8"/>
      <c r="M893" s="8"/>
      <c r="N893" s="8"/>
      <c r="O893" s="8"/>
      <c r="P893" s="8"/>
      <c r="Q893" s="8"/>
      <c r="R893" s="8"/>
      <c r="S893" s="8"/>
      <c r="T893" s="8"/>
      <c r="U893" s="8"/>
    </row>
    <row r="894" spans="1:21" ht="12.75">
      <c r="A894" s="8"/>
      <c r="B894" s="8"/>
      <c r="C894" s="8"/>
      <c r="D894" s="8"/>
      <c r="E894" s="8"/>
      <c r="F894" s="8"/>
      <c r="G894" s="8"/>
      <c r="H894" s="8"/>
      <c r="I894" s="8"/>
      <c r="J894" s="8"/>
      <c r="K894" s="8"/>
      <c r="L894" s="8"/>
      <c r="M894" s="8"/>
      <c r="N894" s="8"/>
      <c r="O894" s="8"/>
      <c r="P894" s="8"/>
      <c r="Q894" s="8"/>
      <c r="R894" s="8"/>
      <c r="S894" s="8"/>
      <c r="T894" s="8"/>
      <c r="U894" s="8"/>
    </row>
    <row r="895" spans="1:21" ht="12.75">
      <c r="A895" s="8"/>
      <c r="B895" s="8"/>
      <c r="C895" s="8"/>
      <c r="D895" s="8"/>
      <c r="E895" s="8"/>
      <c r="F895" s="8"/>
      <c r="G895" s="8"/>
      <c r="H895" s="8"/>
      <c r="I895" s="8"/>
      <c r="J895" s="8"/>
      <c r="K895" s="8"/>
      <c r="L895" s="8"/>
      <c r="M895" s="8"/>
      <c r="N895" s="8"/>
      <c r="O895" s="8"/>
      <c r="P895" s="8"/>
      <c r="Q895" s="8"/>
      <c r="R895" s="8"/>
      <c r="S895" s="8"/>
      <c r="T895" s="8"/>
      <c r="U895" s="8"/>
    </row>
    <row r="896" spans="1:21" ht="12.75">
      <c r="A896" s="8"/>
      <c r="B896" s="8"/>
      <c r="C896" s="8"/>
      <c r="D896" s="8"/>
      <c r="E896" s="8"/>
      <c r="F896" s="8"/>
      <c r="G896" s="8"/>
      <c r="H896" s="8"/>
      <c r="I896" s="8"/>
      <c r="J896" s="8"/>
      <c r="K896" s="8"/>
      <c r="L896" s="8"/>
      <c r="M896" s="8"/>
      <c r="N896" s="8"/>
      <c r="O896" s="8"/>
      <c r="P896" s="8"/>
      <c r="Q896" s="8"/>
      <c r="R896" s="8"/>
      <c r="S896" s="8"/>
      <c r="T896" s="8"/>
      <c r="U896" s="8"/>
    </row>
    <row r="897" spans="1:21" ht="12.75">
      <c r="A897" s="8"/>
      <c r="B897" s="8"/>
      <c r="C897" s="8"/>
      <c r="D897" s="8"/>
      <c r="E897" s="8"/>
      <c r="F897" s="8"/>
      <c r="G897" s="8"/>
      <c r="H897" s="8"/>
      <c r="I897" s="8"/>
      <c r="J897" s="8"/>
      <c r="K897" s="8"/>
      <c r="L897" s="8"/>
      <c r="M897" s="8"/>
      <c r="N897" s="8"/>
      <c r="O897" s="8"/>
      <c r="P897" s="8"/>
      <c r="Q897" s="8"/>
      <c r="R897" s="8"/>
      <c r="S897" s="8"/>
      <c r="T897" s="8"/>
      <c r="U897" s="8"/>
    </row>
    <row r="898" spans="1:21" ht="12.75">
      <c r="A898" s="8"/>
      <c r="B898" s="8"/>
      <c r="C898" s="8"/>
      <c r="D898" s="8"/>
      <c r="E898" s="8"/>
      <c r="F898" s="8"/>
      <c r="G898" s="8"/>
      <c r="H898" s="8"/>
      <c r="I898" s="8"/>
      <c r="J898" s="8"/>
      <c r="K898" s="8"/>
      <c r="L898" s="8"/>
      <c r="M898" s="8"/>
      <c r="N898" s="8"/>
      <c r="O898" s="8"/>
      <c r="P898" s="8"/>
      <c r="Q898" s="8"/>
      <c r="R898" s="8"/>
      <c r="S898" s="8"/>
      <c r="T898" s="8"/>
      <c r="U898" s="8"/>
    </row>
    <row r="899" spans="1:21" ht="12.75">
      <c r="A899" s="8"/>
      <c r="B899" s="8"/>
      <c r="C899" s="8"/>
      <c r="D899" s="8"/>
      <c r="E899" s="8"/>
      <c r="F899" s="8"/>
      <c r="G899" s="8"/>
      <c r="H899" s="8"/>
      <c r="I899" s="8"/>
      <c r="J899" s="8"/>
      <c r="K899" s="8"/>
      <c r="L899" s="8"/>
      <c r="M899" s="8"/>
      <c r="N899" s="8"/>
      <c r="O899" s="8"/>
      <c r="P899" s="8"/>
      <c r="Q899" s="8"/>
      <c r="R899" s="8"/>
      <c r="S899" s="8"/>
      <c r="T899" s="8"/>
      <c r="U899" s="8"/>
    </row>
    <row r="900" spans="1:21" ht="12.75">
      <c r="A900" s="8"/>
      <c r="B900" s="8"/>
      <c r="C900" s="8"/>
      <c r="D900" s="8"/>
      <c r="E900" s="8"/>
      <c r="F900" s="8"/>
      <c r="G900" s="8"/>
      <c r="H900" s="8"/>
      <c r="I900" s="8"/>
      <c r="J900" s="8"/>
      <c r="K900" s="8"/>
      <c r="L900" s="8"/>
      <c r="M900" s="8"/>
      <c r="N900" s="8"/>
      <c r="O900" s="8"/>
      <c r="P900" s="8"/>
      <c r="Q900" s="8"/>
      <c r="R900" s="8"/>
      <c r="S900" s="8"/>
      <c r="T900" s="8"/>
      <c r="U900" s="8"/>
    </row>
    <row r="901" spans="1:21" ht="12.75">
      <c r="A901" s="8"/>
      <c r="B901" s="8"/>
      <c r="C901" s="8"/>
      <c r="D901" s="8"/>
      <c r="E901" s="8"/>
      <c r="F901" s="8"/>
      <c r="G901" s="8"/>
      <c r="H901" s="8"/>
      <c r="I901" s="8"/>
      <c r="J901" s="8"/>
      <c r="K901" s="8"/>
      <c r="L901" s="8"/>
      <c r="M901" s="8"/>
      <c r="N901" s="8"/>
      <c r="O901" s="8"/>
      <c r="P901" s="8"/>
      <c r="Q901" s="8"/>
      <c r="R901" s="8"/>
      <c r="S901" s="8"/>
      <c r="T901" s="8"/>
      <c r="U901" s="8"/>
    </row>
    <row r="902" spans="1:21" ht="12.75">
      <c r="A902" s="8"/>
      <c r="B902" s="8"/>
      <c r="C902" s="8"/>
      <c r="D902" s="8"/>
      <c r="E902" s="8"/>
      <c r="F902" s="8"/>
      <c r="G902" s="8"/>
      <c r="H902" s="8"/>
      <c r="I902" s="8"/>
      <c r="J902" s="8"/>
      <c r="K902" s="8"/>
      <c r="L902" s="8"/>
      <c r="M902" s="8"/>
      <c r="N902" s="8"/>
      <c r="O902" s="8"/>
      <c r="P902" s="8"/>
      <c r="Q902" s="8"/>
      <c r="R902" s="8"/>
      <c r="S902" s="8"/>
      <c r="T902" s="8"/>
      <c r="U902" s="8"/>
    </row>
    <row r="903" spans="1:21" ht="12.75">
      <c r="A903" s="8"/>
      <c r="B903" s="8"/>
      <c r="C903" s="8"/>
      <c r="D903" s="8"/>
      <c r="E903" s="8"/>
      <c r="F903" s="8"/>
      <c r="G903" s="8"/>
      <c r="H903" s="8"/>
      <c r="I903" s="8"/>
      <c r="J903" s="8"/>
      <c r="K903" s="8"/>
      <c r="L903" s="8"/>
      <c r="M903" s="8"/>
      <c r="N903" s="8"/>
      <c r="O903" s="8"/>
      <c r="P903" s="8"/>
      <c r="Q903" s="8"/>
      <c r="R903" s="8"/>
      <c r="S903" s="8"/>
      <c r="T903" s="8"/>
      <c r="U903" s="8"/>
    </row>
    <row r="904" spans="1:21" ht="12.75">
      <c r="A904" s="8"/>
      <c r="B904" s="8"/>
      <c r="C904" s="8"/>
      <c r="D904" s="8"/>
      <c r="E904" s="8"/>
      <c r="F904" s="8"/>
      <c r="G904" s="8"/>
      <c r="H904" s="8"/>
      <c r="I904" s="8"/>
      <c r="J904" s="8"/>
      <c r="K904" s="8"/>
      <c r="L904" s="8"/>
      <c r="M904" s="8"/>
      <c r="N904" s="8"/>
      <c r="O904" s="8"/>
      <c r="P904" s="8"/>
      <c r="Q904" s="8"/>
      <c r="R904" s="8"/>
      <c r="S904" s="8"/>
      <c r="T904" s="8"/>
      <c r="U904" s="8"/>
    </row>
    <row r="905" spans="1:21" ht="12.75">
      <c r="A905" s="8"/>
      <c r="B905" s="8"/>
      <c r="C905" s="8"/>
      <c r="D905" s="8"/>
      <c r="E905" s="8"/>
      <c r="F905" s="8"/>
      <c r="G905" s="8"/>
      <c r="H905" s="8"/>
      <c r="I905" s="8"/>
      <c r="J905" s="8"/>
      <c r="K905" s="8"/>
      <c r="L905" s="8"/>
      <c r="M905" s="8"/>
      <c r="N905" s="8"/>
      <c r="O905" s="8"/>
      <c r="P905" s="8"/>
      <c r="Q905" s="8"/>
      <c r="R905" s="8"/>
      <c r="S905" s="8"/>
      <c r="T905" s="8"/>
      <c r="U905" s="8"/>
    </row>
    <row r="906" spans="1:21" ht="12.75">
      <c r="A906" s="8"/>
      <c r="B906" s="8"/>
      <c r="C906" s="8"/>
      <c r="D906" s="8"/>
      <c r="E906" s="8"/>
      <c r="F906" s="8"/>
      <c r="G906" s="8"/>
      <c r="H906" s="8"/>
      <c r="I906" s="8"/>
      <c r="J906" s="8"/>
      <c r="K906" s="8"/>
      <c r="L906" s="8"/>
      <c r="M906" s="8"/>
      <c r="N906" s="8"/>
      <c r="O906" s="8"/>
      <c r="P906" s="8"/>
      <c r="Q906" s="8"/>
      <c r="R906" s="8"/>
      <c r="S906" s="8"/>
      <c r="T906" s="8"/>
      <c r="U906" s="8"/>
    </row>
    <row r="907" spans="1:21" ht="12.75">
      <c r="A907" s="8"/>
      <c r="B907" s="8"/>
      <c r="C907" s="8"/>
      <c r="D907" s="8"/>
      <c r="E907" s="8"/>
      <c r="F907" s="8"/>
      <c r="G907" s="8"/>
      <c r="H907" s="8"/>
      <c r="I907" s="8"/>
      <c r="J907" s="8"/>
      <c r="K907" s="8"/>
      <c r="L907" s="8"/>
      <c r="M907" s="8"/>
      <c r="N907" s="8"/>
      <c r="O907" s="8"/>
      <c r="P907" s="8"/>
      <c r="Q907" s="8"/>
      <c r="R907" s="8"/>
      <c r="S907" s="8"/>
      <c r="T907" s="8"/>
      <c r="U907" s="8"/>
    </row>
    <row r="908" spans="1:21" ht="12.75">
      <c r="A908" s="8"/>
      <c r="B908" s="8"/>
      <c r="C908" s="8"/>
      <c r="D908" s="8"/>
      <c r="E908" s="8"/>
      <c r="F908" s="8"/>
      <c r="G908" s="8"/>
      <c r="H908" s="8"/>
      <c r="I908" s="8"/>
      <c r="J908" s="8"/>
      <c r="K908" s="8"/>
      <c r="L908" s="8"/>
      <c r="M908" s="8"/>
      <c r="N908" s="8"/>
      <c r="O908" s="8"/>
      <c r="P908" s="8"/>
      <c r="Q908" s="8"/>
      <c r="R908" s="8"/>
      <c r="S908" s="8"/>
      <c r="T908" s="8"/>
      <c r="U908" s="8"/>
    </row>
    <row r="909" spans="1:21" ht="12.75">
      <c r="A909" s="8"/>
      <c r="B909" s="8"/>
      <c r="C909" s="8"/>
      <c r="D909" s="8"/>
      <c r="E909" s="8"/>
      <c r="F909" s="8"/>
      <c r="G909" s="8"/>
      <c r="H909" s="8"/>
      <c r="I909" s="8"/>
      <c r="J909" s="8"/>
      <c r="K909" s="8"/>
      <c r="L909" s="8"/>
      <c r="M909" s="8"/>
      <c r="N909" s="8"/>
      <c r="O909" s="8"/>
      <c r="P909" s="8"/>
      <c r="Q909" s="8"/>
      <c r="R909" s="8"/>
      <c r="S909" s="8"/>
      <c r="T909" s="8"/>
      <c r="U909" s="8"/>
    </row>
    <row r="910" spans="1:21" ht="12.75">
      <c r="A910" s="8"/>
      <c r="B910" s="8"/>
      <c r="C910" s="8"/>
      <c r="D910" s="8"/>
      <c r="E910" s="8"/>
      <c r="F910" s="8"/>
      <c r="G910" s="8"/>
      <c r="H910" s="8"/>
      <c r="I910" s="8"/>
      <c r="J910" s="8"/>
      <c r="K910" s="8"/>
      <c r="L910" s="8"/>
      <c r="M910" s="8"/>
      <c r="N910" s="8"/>
      <c r="O910" s="8"/>
      <c r="P910" s="8"/>
      <c r="Q910" s="8"/>
      <c r="R910" s="8"/>
      <c r="S910" s="8"/>
      <c r="T910" s="8"/>
      <c r="U910" s="8"/>
    </row>
    <row r="911" spans="1:21" ht="12.75">
      <c r="A911" s="8"/>
      <c r="B911" s="8"/>
      <c r="C911" s="8"/>
      <c r="D911" s="8"/>
      <c r="E911" s="8"/>
      <c r="F911" s="8"/>
      <c r="G911" s="8"/>
      <c r="H911" s="8"/>
      <c r="I911" s="8"/>
      <c r="J911" s="8"/>
      <c r="K911" s="8"/>
      <c r="L911" s="8"/>
      <c r="M911" s="8"/>
      <c r="N911" s="8"/>
      <c r="O911" s="8"/>
      <c r="P911" s="8"/>
      <c r="Q911" s="8"/>
      <c r="R911" s="8"/>
      <c r="S911" s="8"/>
      <c r="T911" s="8"/>
      <c r="U911" s="8"/>
    </row>
    <row r="912" spans="1:21" ht="12.75">
      <c r="A912" s="8"/>
      <c r="B912" s="8"/>
      <c r="C912" s="8"/>
      <c r="D912" s="8"/>
      <c r="E912" s="8"/>
      <c r="F912" s="8"/>
      <c r="G912" s="8"/>
      <c r="H912" s="8"/>
      <c r="I912" s="8"/>
      <c r="J912" s="8"/>
      <c r="K912" s="8"/>
      <c r="L912" s="8"/>
      <c r="M912" s="8"/>
      <c r="N912" s="8"/>
      <c r="O912" s="8"/>
      <c r="P912" s="8"/>
      <c r="Q912" s="8"/>
      <c r="R912" s="8"/>
      <c r="S912" s="8"/>
      <c r="T912" s="8"/>
      <c r="U912" s="8"/>
    </row>
    <row r="913" spans="1:21" ht="12.75">
      <c r="A913" s="8"/>
      <c r="B913" s="8"/>
      <c r="C913" s="8"/>
      <c r="D913" s="8"/>
      <c r="E913" s="8"/>
      <c r="F913" s="8"/>
      <c r="G913" s="8"/>
      <c r="H913" s="8"/>
      <c r="I913" s="8"/>
      <c r="J913" s="8"/>
      <c r="K913" s="8"/>
      <c r="L913" s="8"/>
      <c r="M913" s="8"/>
      <c r="N913" s="8"/>
      <c r="O913" s="8"/>
      <c r="P913" s="8"/>
      <c r="Q913" s="8"/>
      <c r="R913" s="8"/>
      <c r="S913" s="8"/>
      <c r="T913" s="8"/>
      <c r="U913" s="8"/>
    </row>
    <row r="914" spans="1:21" ht="12.75">
      <c r="A914" s="8"/>
      <c r="B914" s="8"/>
      <c r="C914" s="8"/>
      <c r="D914" s="8"/>
      <c r="E914" s="8"/>
      <c r="F914" s="8"/>
      <c r="G914" s="8"/>
      <c r="H914" s="8"/>
      <c r="I914" s="8"/>
      <c r="J914" s="8"/>
      <c r="K914" s="8"/>
      <c r="L914" s="8"/>
      <c r="M914" s="8"/>
      <c r="N914" s="8"/>
      <c r="O914" s="8"/>
      <c r="P914" s="8"/>
      <c r="Q914" s="8"/>
      <c r="R914" s="8"/>
      <c r="S914" s="8"/>
      <c r="T914" s="8"/>
      <c r="U914" s="8"/>
    </row>
    <row r="915" spans="1:21" ht="12.75">
      <c r="A915" s="8"/>
      <c r="B915" s="8"/>
      <c r="C915" s="8"/>
      <c r="D915" s="8"/>
      <c r="E915" s="8"/>
      <c r="F915" s="8"/>
      <c r="G915" s="8"/>
      <c r="H915" s="8"/>
      <c r="I915" s="8"/>
      <c r="J915" s="8"/>
      <c r="K915" s="8"/>
      <c r="L915" s="8"/>
      <c r="M915" s="8"/>
      <c r="N915" s="8"/>
      <c r="O915" s="8"/>
      <c r="P915" s="8"/>
      <c r="Q915" s="8"/>
      <c r="R915" s="8"/>
      <c r="S915" s="8"/>
      <c r="T915" s="8"/>
      <c r="U915" s="8"/>
    </row>
    <row r="916" spans="1:21" ht="12.75">
      <c r="A916" s="8"/>
      <c r="B916" s="8"/>
      <c r="C916" s="8"/>
      <c r="D916" s="8"/>
      <c r="E916" s="8"/>
      <c r="F916" s="8"/>
      <c r="G916" s="8"/>
      <c r="H916" s="8"/>
      <c r="I916" s="8"/>
      <c r="J916" s="8"/>
      <c r="K916" s="8"/>
      <c r="L916" s="8"/>
      <c r="M916" s="8"/>
      <c r="N916" s="8"/>
      <c r="O916" s="8"/>
      <c r="P916" s="8"/>
      <c r="Q916" s="8"/>
      <c r="R916" s="8"/>
      <c r="S916" s="8"/>
      <c r="T916" s="8"/>
      <c r="U916" s="8"/>
    </row>
    <row r="917" spans="1:21" ht="12.75">
      <c r="A917" s="8"/>
      <c r="B917" s="8"/>
      <c r="C917" s="8"/>
      <c r="D917" s="8"/>
      <c r="E917" s="8"/>
      <c r="F917" s="8"/>
      <c r="G917" s="8"/>
      <c r="H917" s="8"/>
      <c r="I917" s="8"/>
      <c r="J917" s="8"/>
      <c r="K917" s="8"/>
      <c r="L917" s="8"/>
      <c r="M917" s="8"/>
      <c r="N917" s="8"/>
      <c r="O917" s="8"/>
      <c r="P917" s="8"/>
      <c r="Q917" s="8"/>
      <c r="R917" s="8"/>
      <c r="S917" s="8"/>
      <c r="T917" s="8"/>
      <c r="U917" s="8"/>
    </row>
    <row r="918" spans="1:21" ht="12.75">
      <c r="A918" s="8"/>
      <c r="B918" s="8"/>
      <c r="C918" s="8"/>
      <c r="D918" s="8"/>
      <c r="E918" s="8"/>
      <c r="F918" s="8"/>
      <c r="G918" s="8"/>
      <c r="H918" s="8"/>
      <c r="I918" s="8"/>
      <c r="J918" s="8"/>
      <c r="K918" s="8"/>
      <c r="L918" s="8"/>
      <c r="M918" s="8"/>
      <c r="N918" s="8"/>
      <c r="O918" s="8"/>
      <c r="P918" s="8"/>
      <c r="Q918" s="8"/>
      <c r="R918" s="8"/>
      <c r="S918" s="8"/>
      <c r="T918" s="8"/>
      <c r="U918" s="8"/>
    </row>
    <row r="919" spans="1:21" ht="12.75">
      <c r="A919" s="8"/>
      <c r="B919" s="8"/>
      <c r="C919" s="8"/>
      <c r="D919" s="8"/>
      <c r="E919" s="8"/>
      <c r="F919" s="8"/>
      <c r="G919" s="8"/>
      <c r="H919" s="8"/>
      <c r="I919" s="8"/>
      <c r="J919" s="8"/>
      <c r="K919" s="8"/>
      <c r="L919" s="8"/>
      <c r="M919" s="8"/>
      <c r="N919" s="8"/>
      <c r="O919" s="8"/>
      <c r="P919" s="8"/>
      <c r="Q919" s="8"/>
      <c r="R919" s="8"/>
      <c r="S919" s="8"/>
      <c r="T919" s="8"/>
      <c r="U919" s="8"/>
    </row>
    <row r="920" spans="1:21" ht="12.75">
      <c r="A920" s="8"/>
      <c r="B920" s="8"/>
      <c r="C920" s="8"/>
      <c r="D920" s="8"/>
      <c r="E920" s="8"/>
      <c r="F920" s="8"/>
      <c r="G920" s="8"/>
      <c r="H920" s="8"/>
      <c r="I920" s="8"/>
      <c r="J920" s="8"/>
      <c r="K920" s="8"/>
      <c r="L920" s="8"/>
      <c r="M920" s="8"/>
      <c r="N920" s="8"/>
      <c r="O920" s="8"/>
      <c r="P920" s="8"/>
      <c r="Q920" s="8"/>
      <c r="R920" s="8"/>
      <c r="S920" s="8"/>
      <c r="T920" s="8"/>
      <c r="U920" s="8"/>
    </row>
    <row r="921" spans="1:21" ht="12.75">
      <c r="A921" s="8"/>
      <c r="B921" s="8"/>
      <c r="C921" s="8"/>
      <c r="D921" s="8"/>
      <c r="E921" s="8"/>
      <c r="F921" s="8"/>
      <c r="G921" s="8"/>
      <c r="H921" s="8"/>
      <c r="I921" s="8"/>
      <c r="J921" s="8"/>
      <c r="K921" s="8"/>
      <c r="L921" s="8"/>
      <c r="M921" s="8"/>
      <c r="N921" s="8"/>
      <c r="O921" s="8"/>
      <c r="P921" s="8"/>
      <c r="Q921" s="8"/>
      <c r="R921" s="8"/>
      <c r="S921" s="8"/>
      <c r="T921" s="8"/>
      <c r="U921" s="8"/>
    </row>
    <row r="922" spans="1:21" ht="12.75">
      <c r="A922" s="8"/>
      <c r="B922" s="8"/>
      <c r="C922" s="8"/>
      <c r="D922" s="8"/>
      <c r="E922" s="8"/>
      <c r="F922" s="8"/>
      <c r="G922" s="8"/>
      <c r="H922" s="8"/>
      <c r="I922" s="8"/>
      <c r="J922" s="8"/>
      <c r="K922" s="8"/>
      <c r="L922" s="8"/>
      <c r="M922" s="8"/>
      <c r="N922" s="8"/>
      <c r="O922" s="8"/>
      <c r="P922" s="8"/>
      <c r="Q922" s="8"/>
      <c r="R922" s="8"/>
      <c r="S922" s="8"/>
      <c r="T922" s="8"/>
      <c r="U922" s="8"/>
    </row>
    <row r="923" spans="1:21" ht="12.75">
      <c r="A923" s="8"/>
      <c r="B923" s="8"/>
      <c r="C923" s="8"/>
      <c r="D923" s="8"/>
      <c r="E923" s="8"/>
      <c r="F923" s="8"/>
      <c r="G923" s="8"/>
      <c r="H923" s="8"/>
      <c r="I923" s="8"/>
      <c r="J923" s="8"/>
      <c r="K923" s="8"/>
      <c r="L923" s="8"/>
      <c r="M923" s="8"/>
      <c r="N923" s="8"/>
      <c r="O923" s="8"/>
      <c r="P923" s="8"/>
      <c r="Q923" s="8"/>
      <c r="R923" s="8"/>
      <c r="S923" s="8"/>
      <c r="T923" s="8"/>
      <c r="U923" s="8"/>
    </row>
    <row r="924" spans="1:21" ht="12.75">
      <c r="A924" s="8"/>
      <c r="B924" s="8"/>
      <c r="C924" s="8"/>
      <c r="D924" s="8"/>
      <c r="E924" s="8"/>
      <c r="F924" s="8"/>
      <c r="G924" s="8"/>
      <c r="H924" s="8"/>
      <c r="I924" s="8"/>
      <c r="J924" s="8"/>
      <c r="K924" s="8"/>
      <c r="L924" s="8"/>
      <c r="M924" s="8"/>
      <c r="N924" s="8"/>
      <c r="O924" s="8"/>
      <c r="P924" s="8"/>
      <c r="Q924" s="8"/>
      <c r="R924" s="8"/>
      <c r="S924" s="8"/>
      <c r="T924" s="8"/>
      <c r="U924" s="8"/>
    </row>
    <row r="925" spans="1:21" ht="12.75">
      <c r="A925" s="8"/>
      <c r="B925" s="8"/>
      <c r="C925" s="8"/>
      <c r="D925" s="8"/>
      <c r="E925" s="8"/>
      <c r="F925" s="8"/>
      <c r="G925" s="8"/>
      <c r="H925" s="8"/>
      <c r="I925" s="8"/>
      <c r="J925" s="8"/>
      <c r="K925" s="8"/>
      <c r="L925" s="8"/>
      <c r="M925" s="8"/>
      <c r="N925" s="8"/>
      <c r="O925" s="8"/>
      <c r="P925" s="8"/>
      <c r="Q925" s="8"/>
      <c r="R925" s="8"/>
      <c r="S925" s="8"/>
      <c r="T925" s="8"/>
      <c r="U925" s="8"/>
    </row>
    <row r="926" spans="1:21" ht="12.75">
      <c r="A926" s="8"/>
      <c r="B926" s="8"/>
      <c r="C926" s="8"/>
      <c r="D926" s="8"/>
      <c r="E926" s="8"/>
      <c r="F926" s="8"/>
      <c r="G926" s="8"/>
      <c r="H926" s="8"/>
      <c r="I926" s="8"/>
      <c r="J926" s="8"/>
      <c r="K926" s="8"/>
      <c r="L926" s="8"/>
      <c r="M926" s="8"/>
      <c r="N926" s="8"/>
      <c r="O926" s="8"/>
      <c r="P926" s="8"/>
      <c r="Q926" s="8"/>
      <c r="R926" s="8"/>
      <c r="S926" s="8"/>
      <c r="T926" s="8"/>
      <c r="U926" s="8"/>
    </row>
    <row r="927" spans="1:21" ht="12.75">
      <c r="A927" s="8"/>
      <c r="B927" s="8"/>
      <c r="C927" s="8"/>
      <c r="D927" s="8"/>
      <c r="E927" s="8"/>
      <c r="F927" s="8"/>
      <c r="G927" s="8"/>
      <c r="H927" s="8"/>
      <c r="I927" s="8"/>
      <c r="J927" s="8"/>
      <c r="K927" s="8"/>
      <c r="L927" s="8"/>
      <c r="M927" s="8"/>
      <c r="N927" s="8"/>
      <c r="O927" s="8"/>
      <c r="P927" s="8"/>
      <c r="Q927" s="8"/>
      <c r="R927" s="8"/>
      <c r="S927" s="8"/>
      <c r="T927" s="8"/>
      <c r="U927" s="8"/>
    </row>
    <row r="928" spans="1:21" ht="12.75">
      <c r="A928" s="8"/>
      <c r="B928" s="8"/>
      <c r="C928" s="8"/>
      <c r="D928" s="8"/>
      <c r="E928" s="8"/>
      <c r="F928" s="8"/>
      <c r="G928" s="8"/>
      <c r="H928" s="8"/>
      <c r="I928" s="8"/>
      <c r="J928" s="8"/>
      <c r="K928" s="8"/>
      <c r="L928" s="8"/>
      <c r="M928" s="8"/>
      <c r="N928" s="8"/>
      <c r="O928" s="8"/>
      <c r="P928" s="8"/>
      <c r="Q928" s="8"/>
      <c r="R928" s="8"/>
      <c r="S928" s="8"/>
      <c r="T928" s="8"/>
      <c r="U928" s="8"/>
    </row>
    <row r="929" spans="1:21" ht="12.75">
      <c r="A929" s="8"/>
      <c r="B929" s="8"/>
      <c r="C929" s="8"/>
      <c r="D929" s="8"/>
      <c r="E929" s="8"/>
      <c r="F929" s="8"/>
      <c r="G929" s="8"/>
      <c r="H929" s="8"/>
      <c r="I929" s="8"/>
      <c r="J929" s="8"/>
      <c r="K929" s="8"/>
      <c r="L929" s="8"/>
      <c r="M929" s="8"/>
      <c r="N929" s="8"/>
      <c r="O929" s="8"/>
      <c r="P929" s="8"/>
      <c r="Q929" s="8"/>
      <c r="R929" s="8"/>
      <c r="S929" s="8"/>
      <c r="T929" s="8"/>
      <c r="U929" s="8"/>
    </row>
    <row r="930" spans="1:21" ht="12.75">
      <c r="A930" s="8"/>
      <c r="B930" s="8"/>
      <c r="C930" s="8"/>
      <c r="D930" s="8"/>
      <c r="E930" s="8"/>
      <c r="F930" s="8"/>
      <c r="G930" s="8"/>
      <c r="H930" s="8"/>
      <c r="I930" s="8"/>
      <c r="J930" s="8"/>
      <c r="K930" s="8"/>
      <c r="L930" s="8"/>
      <c r="M930" s="8"/>
      <c r="N930" s="8"/>
      <c r="O930" s="8"/>
      <c r="P930" s="8"/>
      <c r="Q930" s="8"/>
      <c r="R930" s="8"/>
      <c r="S930" s="8"/>
      <c r="T930" s="8"/>
      <c r="U930" s="8"/>
    </row>
    <row r="931" spans="1:21" ht="12.75">
      <c r="A931" s="8"/>
      <c r="B931" s="8"/>
      <c r="C931" s="8"/>
      <c r="D931" s="8"/>
      <c r="E931" s="8"/>
      <c r="F931" s="8"/>
      <c r="G931" s="8"/>
      <c r="H931" s="8"/>
      <c r="I931" s="8"/>
      <c r="J931" s="8"/>
      <c r="K931" s="8"/>
      <c r="L931" s="8"/>
      <c r="M931" s="8"/>
      <c r="N931" s="8"/>
      <c r="O931" s="8"/>
      <c r="P931" s="8"/>
      <c r="Q931" s="8"/>
      <c r="R931" s="8"/>
      <c r="S931" s="8"/>
      <c r="T931" s="8"/>
      <c r="U931" s="8"/>
    </row>
    <row r="932" spans="1:21" ht="12.75">
      <c r="A932" s="8"/>
      <c r="B932" s="8"/>
      <c r="C932" s="8"/>
      <c r="D932" s="8"/>
      <c r="E932" s="8"/>
      <c r="F932" s="8"/>
      <c r="G932" s="8"/>
      <c r="H932" s="8"/>
      <c r="I932" s="8"/>
      <c r="J932" s="8"/>
      <c r="K932" s="8"/>
      <c r="L932" s="8"/>
      <c r="M932" s="8"/>
      <c r="N932" s="8"/>
      <c r="O932" s="8"/>
      <c r="P932" s="8"/>
      <c r="Q932" s="8"/>
      <c r="R932" s="8"/>
      <c r="S932" s="8"/>
      <c r="T932" s="8"/>
      <c r="U932" s="8"/>
    </row>
    <row r="933" spans="1:21" ht="12.75">
      <c r="A933" s="8"/>
      <c r="B933" s="8"/>
      <c r="C933" s="8"/>
      <c r="D933" s="8"/>
      <c r="E933" s="8"/>
      <c r="F933" s="8"/>
      <c r="G933" s="8"/>
      <c r="H933" s="8"/>
      <c r="I933" s="8"/>
      <c r="J933" s="8"/>
      <c r="K933" s="8"/>
      <c r="L933" s="8"/>
      <c r="M933" s="8"/>
      <c r="N933" s="8"/>
      <c r="O933" s="8"/>
      <c r="P933" s="8"/>
      <c r="Q933" s="8"/>
      <c r="R933" s="8"/>
      <c r="S933" s="8"/>
      <c r="T933" s="8"/>
      <c r="U933" s="8"/>
    </row>
    <row r="934" spans="1:21" ht="12.75">
      <c r="A934" s="8"/>
      <c r="B934" s="8"/>
      <c r="C934" s="8"/>
      <c r="D934" s="8"/>
      <c r="E934" s="8"/>
      <c r="F934" s="8"/>
      <c r="G934" s="8"/>
      <c r="H934" s="8"/>
      <c r="I934" s="8"/>
      <c r="J934" s="8"/>
      <c r="K934" s="8"/>
      <c r="L934" s="8"/>
      <c r="M934" s="8"/>
      <c r="N934" s="8"/>
      <c r="O934" s="8"/>
      <c r="P934" s="8"/>
      <c r="Q934" s="8"/>
      <c r="R934" s="8"/>
      <c r="S934" s="8"/>
      <c r="T934" s="8"/>
      <c r="U934" s="8"/>
    </row>
    <row r="935" spans="1:21" ht="12.75">
      <c r="A935" s="8"/>
      <c r="B935" s="8"/>
      <c r="C935" s="8"/>
      <c r="D935" s="8"/>
      <c r="E935" s="8"/>
      <c r="F935" s="8"/>
      <c r="G935" s="8"/>
      <c r="H935" s="8"/>
      <c r="I935" s="8"/>
      <c r="J935" s="8"/>
      <c r="K935" s="8"/>
      <c r="L935" s="8"/>
      <c r="M935" s="8"/>
      <c r="N935" s="8"/>
      <c r="O935" s="8"/>
      <c r="P935" s="8"/>
      <c r="Q935" s="8"/>
      <c r="R935" s="8"/>
      <c r="S935" s="8"/>
      <c r="T935" s="8"/>
      <c r="U935" s="8"/>
    </row>
    <row r="936" spans="1:21" ht="12.75">
      <c r="A936" s="8"/>
      <c r="B936" s="8"/>
      <c r="C936" s="8"/>
      <c r="D936" s="8"/>
      <c r="E936" s="8"/>
      <c r="F936" s="8"/>
      <c r="G936" s="8"/>
      <c r="H936" s="8"/>
      <c r="I936" s="8"/>
      <c r="J936" s="8"/>
      <c r="K936" s="8"/>
      <c r="L936" s="8"/>
      <c r="M936" s="8"/>
      <c r="N936" s="8"/>
      <c r="O936" s="8"/>
      <c r="P936" s="8"/>
      <c r="Q936" s="8"/>
      <c r="R936" s="8"/>
      <c r="S936" s="8"/>
      <c r="T936" s="8"/>
      <c r="U936" s="8"/>
    </row>
    <row r="937" spans="1:21" ht="12.75">
      <c r="A937" s="8"/>
      <c r="B937" s="8"/>
      <c r="C937" s="8"/>
      <c r="D937" s="8"/>
      <c r="E937" s="8"/>
      <c r="F937" s="8"/>
      <c r="G937" s="8"/>
      <c r="H937" s="8"/>
      <c r="I937" s="8"/>
      <c r="J937" s="8"/>
      <c r="K937" s="8"/>
      <c r="L937" s="8"/>
      <c r="M937" s="8"/>
      <c r="N937" s="8"/>
      <c r="O937" s="8"/>
      <c r="P937" s="8"/>
      <c r="Q937" s="8"/>
      <c r="R937" s="8"/>
      <c r="S937" s="8"/>
      <c r="T937" s="8"/>
      <c r="U937" s="8"/>
    </row>
    <row r="938" spans="1:21" ht="12.75">
      <c r="A938" s="8"/>
      <c r="B938" s="8"/>
      <c r="C938" s="8"/>
      <c r="D938" s="8"/>
      <c r="E938" s="8"/>
      <c r="F938" s="8"/>
      <c r="G938" s="8"/>
      <c r="H938" s="8"/>
      <c r="I938" s="8"/>
      <c r="J938" s="8"/>
      <c r="K938" s="8"/>
      <c r="L938" s="8"/>
      <c r="M938" s="8"/>
      <c r="N938" s="8"/>
      <c r="O938" s="8"/>
      <c r="P938" s="8"/>
      <c r="Q938" s="8"/>
      <c r="R938" s="8"/>
      <c r="S938" s="8"/>
      <c r="T938" s="8"/>
      <c r="U938" s="8"/>
    </row>
    <row r="939" spans="1:21" ht="12.75">
      <c r="A939" s="8"/>
      <c r="B939" s="8"/>
      <c r="C939" s="8"/>
      <c r="D939" s="8"/>
      <c r="E939" s="8"/>
      <c r="F939" s="8"/>
      <c r="G939" s="8"/>
      <c r="H939" s="8"/>
      <c r="I939" s="8"/>
      <c r="J939" s="8"/>
      <c r="K939" s="8"/>
      <c r="L939" s="8"/>
      <c r="M939" s="8"/>
      <c r="N939" s="8"/>
      <c r="O939" s="8"/>
      <c r="P939" s="8"/>
      <c r="Q939" s="8"/>
      <c r="R939" s="8"/>
      <c r="S939" s="8"/>
      <c r="T939" s="8"/>
      <c r="U939" s="8"/>
    </row>
    <row r="940" spans="1:21" ht="12.75">
      <c r="A940" s="8"/>
      <c r="B940" s="8"/>
      <c r="C940" s="8"/>
      <c r="D940" s="8"/>
      <c r="E940" s="8"/>
      <c r="F940" s="8"/>
      <c r="G940" s="8"/>
      <c r="H940" s="8"/>
      <c r="I940" s="8"/>
      <c r="J940" s="8"/>
      <c r="K940" s="8"/>
      <c r="L940" s="8"/>
      <c r="M940" s="8"/>
      <c r="N940" s="8"/>
      <c r="O940" s="8"/>
      <c r="P940" s="8"/>
      <c r="Q940" s="8"/>
      <c r="R940" s="8"/>
      <c r="S940" s="8"/>
      <c r="T940" s="8"/>
      <c r="U940" s="8"/>
    </row>
    <row r="941" spans="1:21" ht="12.75">
      <c r="A941" s="8"/>
      <c r="B941" s="8"/>
      <c r="C941" s="8"/>
      <c r="D941" s="8"/>
      <c r="E941" s="8"/>
      <c r="F941" s="8"/>
      <c r="G941" s="8"/>
      <c r="H941" s="8"/>
      <c r="I941" s="8"/>
      <c r="J941" s="8"/>
      <c r="K941" s="8"/>
      <c r="L941" s="8"/>
      <c r="M941" s="8"/>
      <c r="N941" s="8"/>
      <c r="O941" s="8"/>
      <c r="P941" s="8"/>
      <c r="Q941" s="8"/>
      <c r="R941" s="8"/>
      <c r="S941" s="8"/>
      <c r="T941" s="8"/>
      <c r="U941" s="8"/>
    </row>
    <row r="942" spans="1:21" ht="12.75">
      <c r="A942" s="8"/>
      <c r="B942" s="8"/>
      <c r="C942" s="8"/>
      <c r="D942" s="8"/>
      <c r="E942" s="8"/>
      <c r="F942" s="8"/>
      <c r="G942" s="8"/>
      <c r="H942" s="8"/>
      <c r="I942" s="8"/>
      <c r="J942" s="8"/>
      <c r="K942" s="8"/>
      <c r="L942" s="8"/>
      <c r="M942" s="8"/>
      <c r="N942" s="8"/>
      <c r="O942" s="8"/>
      <c r="P942" s="8"/>
      <c r="Q942" s="8"/>
      <c r="R942" s="8"/>
      <c r="S942" s="8"/>
      <c r="T942" s="8"/>
      <c r="U942" s="8"/>
    </row>
    <row r="943" spans="1:21" ht="12.75">
      <c r="A943" s="8"/>
      <c r="B943" s="8"/>
      <c r="C943" s="8"/>
      <c r="D943" s="8"/>
      <c r="E943" s="8"/>
      <c r="F943" s="8"/>
      <c r="G943" s="8"/>
      <c r="H943" s="8"/>
      <c r="I943" s="8"/>
      <c r="J943" s="8"/>
      <c r="K943" s="8"/>
      <c r="L943" s="8"/>
      <c r="M943" s="8"/>
      <c r="N943" s="8"/>
      <c r="O943" s="8"/>
      <c r="P943" s="8"/>
      <c r="Q943" s="8"/>
      <c r="R943" s="8"/>
      <c r="S943" s="8"/>
      <c r="T943" s="8"/>
      <c r="U943" s="8"/>
    </row>
    <row r="944" spans="1:21" ht="12.75">
      <c r="A944" s="8"/>
      <c r="B944" s="8"/>
      <c r="C944" s="8"/>
      <c r="D944" s="8"/>
      <c r="E944" s="8"/>
      <c r="F944" s="8"/>
      <c r="G944" s="8"/>
      <c r="H944" s="8"/>
      <c r="I944" s="8"/>
      <c r="J944" s="8"/>
      <c r="K944" s="8"/>
      <c r="L944" s="8"/>
      <c r="M944" s="8"/>
      <c r="N944" s="8"/>
      <c r="O944" s="8"/>
      <c r="P944" s="8"/>
      <c r="Q944" s="8"/>
      <c r="R944" s="8"/>
      <c r="S944" s="8"/>
      <c r="T944" s="8"/>
      <c r="U944" s="8"/>
    </row>
    <row r="945" spans="1:21" ht="12.75">
      <c r="A945" s="8"/>
      <c r="B945" s="8"/>
      <c r="C945" s="8"/>
      <c r="D945" s="8"/>
      <c r="E945" s="8"/>
      <c r="F945" s="8"/>
      <c r="G945" s="8"/>
      <c r="H945" s="8"/>
      <c r="I945" s="8"/>
      <c r="J945" s="8"/>
      <c r="K945" s="8"/>
      <c r="L945" s="8"/>
      <c r="M945" s="8"/>
      <c r="N945" s="8"/>
      <c r="O945" s="8"/>
      <c r="P945" s="8"/>
      <c r="Q945" s="8"/>
      <c r="R945" s="8"/>
      <c r="S945" s="8"/>
      <c r="T945" s="8"/>
      <c r="U945" s="8"/>
    </row>
    <row r="946" spans="1:21" ht="12.75">
      <c r="A946" s="8"/>
      <c r="B946" s="8"/>
      <c r="C946" s="8"/>
      <c r="D946" s="8"/>
      <c r="E946" s="8"/>
      <c r="F946" s="8"/>
      <c r="G946" s="8"/>
      <c r="H946" s="8"/>
      <c r="I946" s="8"/>
      <c r="J946" s="8"/>
      <c r="K946" s="8"/>
      <c r="L946" s="8"/>
      <c r="M946" s="8"/>
      <c r="N946" s="8"/>
      <c r="O946" s="8"/>
      <c r="P946" s="8"/>
      <c r="Q946" s="8"/>
      <c r="R946" s="8"/>
      <c r="S946" s="8"/>
      <c r="T946" s="8"/>
      <c r="U946" s="8"/>
    </row>
    <row r="947" spans="1:21" ht="12.75">
      <c r="A947" s="8"/>
      <c r="B947" s="8"/>
      <c r="C947" s="8"/>
      <c r="D947" s="8"/>
      <c r="E947" s="8"/>
      <c r="F947" s="8"/>
      <c r="G947" s="8"/>
      <c r="H947" s="8"/>
      <c r="I947" s="8"/>
      <c r="J947" s="8"/>
      <c r="K947" s="8"/>
      <c r="L947" s="8"/>
      <c r="M947" s="8"/>
      <c r="N947" s="8"/>
      <c r="O947" s="8"/>
      <c r="P947" s="8"/>
      <c r="Q947" s="8"/>
      <c r="R947" s="8"/>
      <c r="S947" s="8"/>
      <c r="T947" s="8"/>
      <c r="U947" s="8"/>
    </row>
    <row r="948" spans="1:21" ht="12.75">
      <c r="A948" s="8"/>
      <c r="B948" s="8"/>
      <c r="C948" s="8"/>
      <c r="D948" s="8"/>
      <c r="E948" s="8"/>
      <c r="F948" s="8"/>
      <c r="G948" s="8"/>
      <c r="H948" s="8"/>
      <c r="I948" s="8"/>
      <c r="J948" s="8"/>
      <c r="K948" s="8"/>
      <c r="L948" s="8"/>
      <c r="M948" s="8"/>
      <c r="N948" s="8"/>
      <c r="O948" s="8"/>
      <c r="P948" s="8"/>
      <c r="Q948" s="8"/>
      <c r="R948" s="8"/>
      <c r="S948" s="8"/>
      <c r="T948" s="8"/>
      <c r="U948" s="8"/>
    </row>
    <row r="949" spans="1:21" ht="12.75">
      <c r="A949" s="8"/>
      <c r="B949" s="8"/>
      <c r="C949" s="8"/>
      <c r="D949" s="8"/>
      <c r="E949" s="8"/>
      <c r="F949" s="8"/>
      <c r="G949" s="8"/>
      <c r="H949" s="8"/>
      <c r="I949" s="8"/>
      <c r="J949" s="8"/>
      <c r="K949" s="8"/>
      <c r="L949" s="8"/>
      <c r="M949" s="8"/>
      <c r="N949" s="8"/>
      <c r="O949" s="8"/>
      <c r="P949" s="8"/>
      <c r="Q949" s="8"/>
      <c r="R949" s="8"/>
      <c r="S949" s="8"/>
      <c r="T949" s="8"/>
      <c r="U949" s="8"/>
    </row>
    <row r="950" spans="1:21" ht="12.75">
      <c r="A950" s="8"/>
      <c r="B950" s="8"/>
      <c r="C950" s="8"/>
      <c r="D950" s="8"/>
      <c r="E950" s="8"/>
      <c r="F950" s="8"/>
      <c r="G950" s="8"/>
      <c r="H950" s="8"/>
      <c r="I950" s="8"/>
      <c r="J950" s="8"/>
      <c r="K950" s="8"/>
      <c r="L950" s="8"/>
      <c r="M950" s="8"/>
      <c r="N950" s="8"/>
      <c r="O950" s="8"/>
      <c r="P950" s="8"/>
      <c r="Q950" s="8"/>
      <c r="R950" s="8"/>
      <c r="S950" s="8"/>
      <c r="T950" s="8"/>
      <c r="U950" s="8"/>
    </row>
    <row r="951" spans="1:21" ht="12.75">
      <c r="A951" s="8"/>
      <c r="B951" s="8"/>
      <c r="C951" s="8"/>
      <c r="D951" s="8"/>
      <c r="E951" s="8"/>
      <c r="F951" s="8"/>
      <c r="G951" s="8"/>
      <c r="H951" s="8"/>
      <c r="I951" s="8"/>
      <c r="J951" s="8"/>
      <c r="K951" s="8"/>
      <c r="L951" s="8"/>
      <c r="M951" s="8"/>
      <c r="N951" s="8"/>
      <c r="O951" s="8"/>
      <c r="P951" s="8"/>
      <c r="Q951" s="8"/>
      <c r="R951" s="8"/>
      <c r="S951" s="8"/>
      <c r="T951" s="8"/>
      <c r="U951" s="8"/>
    </row>
    <row r="952" spans="1:21" ht="12.75">
      <c r="A952" s="8"/>
      <c r="B952" s="8"/>
      <c r="C952" s="8"/>
      <c r="D952" s="8"/>
      <c r="E952" s="8"/>
      <c r="F952" s="8"/>
      <c r="G952" s="8"/>
      <c r="H952" s="8"/>
      <c r="I952" s="8"/>
      <c r="J952" s="8"/>
      <c r="K952" s="8"/>
      <c r="L952" s="8"/>
      <c r="M952" s="8"/>
      <c r="N952" s="8"/>
      <c r="O952" s="8"/>
      <c r="P952" s="8"/>
      <c r="Q952" s="8"/>
      <c r="R952" s="8"/>
      <c r="S952" s="8"/>
      <c r="T952" s="8"/>
      <c r="U952" s="8"/>
    </row>
    <row r="953" spans="1:21" ht="12.75">
      <c r="A953" s="8"/>
      <c r="B953" s="8"/>
      <c r="C953" s="8"/>
      <c r="D953" s="8"/>
      <c r="E953" s="8"/>
      <c r="F953" s="8"/>
      <c r="G953" s="8"/>
      <c r="H953" s="8"/>
      <c r="I953" s="8"/>
      <c r="J953" s="8"/>
      <c r="K953" s="8"/>
      <c r="L953" s="8"/>
      <c r="M953" s="8"/>
      <c r="N953" s="8"/>
      <c r="O953" s="8"/>
      <c r="P953" s="8"/>
      <c r="Q953" s="8"/>
      <c r="R953" s="8"/>
      <c r="S953" s="8"/>
      <c r="T953" s="8"/>
      <c r="U953" s="8"/>
    </row>
    <row r="954" spans="1:21" ht="12.75">
      <c r="A954" s="8"/>
      <c r="B954" s="8"/>
      <c r="C954" s="8"/>
      <c r="D954" s="8"/>
      <c r="E954" s="8"/>
      <c r="F954" s="8"/>
      <c r="G954" s="8"/>
      <c r="H954" s="8"/>
      <c r="I954" s="8"/>
      <c r="J954" s="8"/>
      <c r="K954" s="8"/>
      <c r="L954" s="8"/>
      <c r="M954" s="8"/>
      <c r="N954" s="8"/>
      <c r="O954" s="8"/>
      <c r="P954" s="8"/>
      <c r="Q954" s="8"/>
      <c r="R954" s="8"/>
      <c r="S954" s="8"/>
      <c r="T954" s="8"/>
      <c r="U954" s="8"/>
    </row>
    <row r="955" spans="1:21" ht="12.75">
      <c r="A955" s="8"/>
      <c r="B955" s="8"/>
      <c r="C955" s="8"/>
      <c r="D955" s="8"/>
      <c r="E955" s="8"/>
      <c r="F955" s="8"/>
      <c r="G955" s="8"/>
      <c r="H955" s="8"/>
      <c r="I955" s="8"/>
      <c r="J955" s="8"/>
      <c r="K955" s="8"/>
      <c r="L955" s="8"/>
      <c r="M955" s="8"/>
      <c r="N955" s="8"/>
      <c r="O955" s="8"/>
      <c r="P955" s="8"/>
      <c r="Q955" s="8"/>
      <c r="R955" s="8"/>
      <c r="S955" s="8"/>
      <c r="T955" s="8"/>
      <c r="U955" s="8"/>
    </row>
    <row r="956" spans="1:21" ht="12.75">
      <c r="A956" s="8"/>
      <c r="B956" s="8"/>
      <c r="C956" s="8"/>
      <c r="D956" s="8"/>
      <c r="E956" s="8"/>
      <c r="F956" s="8"/>
      <c r="G956" s="8"/>
      <c r="H956" s="8"/>
      <c r="I956" s="8"/>
      <c r="J956" s="8"/>
      <c r="K956" s="8"/>
      <c r="L956" s="8"/>
      <c r="M956" s="8"/>
      <c r="N956" s="8"/>
      <c r="O956" s="8"/>
      <c r="P956" s="8"/>
      <c r="Q956" s="8"/>
      <c r="R956" s="8"/>
      <c r="S956" s="8"/>
      <c r="T956" s="8"/>
      <c r="U956" s="8"/>
    </row>
    <row r="957" spans="1:21" ht="12.75">
      <c r="A957" s="8"/>
      <c r="B957" s="8"/>
      <c r="C957" s="8"/>
      <c r="D957" s="8"/>
      <c r="E957" s="8"/>
      <c r="F957" s="8"/>
      <c r="G957" s="8"/>
      <c r="H957" s="8"/>
      <c r="I957" s="8"/>
      <c r="J957" s="8"/>
      <c r="K957" s="8"/>
      <c r="L957" s="8"/>
      <c r="M957" s="8"/>
      <c r="N957" s="8"/>
      <c r="O957" s="8"/>
      <c r="P957" s="8"/>
      <c r="Q957" s="8"/>
      <c r="R957" s="8"/>
      <c r="S957" s="8"/>
      <c r="T957" s="8"/>
      <c r="U957" s="8"/>
    </row>
    <row r="958" spans="1:21" ht="12.75">
      <c r="A958" s="8"/>
      <c r="B958" s="8"/>
      <c r="C958" s="8"/>
      <c r="D958" s="8"/>
      <c r="E958" s="8"/>
      <c r="F958" s="8"/>
      <c r="G958" s="8"/>
      <c r="H958" s="8"/>
      <c r="I958" s="8"/>
      <c r="J958" s="8"/>
      <c r="K958" s="8"/>
      <c r="L958" s="8"/>
      <c r="M958" s="8"/>
      <c r="N958" s="8"/>
      <c r="O958" s="8"/>
      <c r="P958" s="8"/>
      <c r="Q958" s="8"/>
      <c r="R958" s="8"/>
      <c r="S958" s="8"/>
      <c r="T958" s="8"/>
      <c r="U958" s="8"/>
    </row>
    <row r="959" spans="1:21" ht="12.75">
      <c r="A959" s="8"/>
      <c r="B959" s="8"/>
      <c r="C959" s="8"/>
      <c r="D959" s="8"/>
      <c r="E959" s="8"/>
      <c r="F959" s="8"/>
      <c r="G959" s="8"/>
      <c r="H959" s="8"/>
      <c r="I959" s="8"/>
      <c r="J959" s="8"/>
      <c r="K959" s="8"/>
      <c r="L959" s="8"/>
      <c r="M959" s="8"/>
      <c r="N959" s="8"/>
      <c r="O959" s="8"/>
      <c r="P959" s="8"/>
      <c r="Q959" s="8"/>
      <c r="R959" s="8"/>
      <c r="S959" s="8"/>
      <c r="T959" s="8"/>
      <c r="U959" s="8"/>
    </row>
    <row r="960" spans="1:21" ht="12.75">
      <c r="A960" s="8"/>
      <c r="B960" s="8"/>
      <c r="C960" s="8"/>
      <c r="D960" s="8"/>
      <c r="E960" s="8"/>
      <c r="F960" s="8"/>
      <c r="G960" s="8"/>
      <c r="H960" s="8"/>
      <c r="I960" s="8"/>
      <c r="J960" s="8"/>
      <c r="K960" s="8"/>
      <c r="L960" s="8"/>
      <c r="M960" s="8"/>
      <c r="N960" s="8"/>
      <c r="O960" s="8"/>
      <c r="P960" s="8"/>
      <c r="Q960" s="8"/>
      <c r="R960" s="8"/>
      <c r="S960" s="8"/>
      <c r="T960" s="8"/>
      <c r="U960" s="8"/>
    </row>
    <row r="961" spans="1:21" ht="12.75">
      <c r="A961" s="8"/>
      <c r="B961" s="8"/>
      <c r="C961" s="8"/>
      <c r="D961" s="8"/>
      <c r="E961" s="8"/>
      <c r="F961" s="8"/>
      <c r="G961" s="8"/>
      <c r="H961" s="8"/>
      <c r="I961" s="8"/>
      <c r="J961" s="8"/>
      <c r="K961" s="8"/>
      <c r="L961" s="8"/>
      <c r="M961" s="8"/>
      <c r="N961" s="8"/>
      <c r="O961" s="8"/>
      <c r="P961" s="8"/>
      <c r="Q961" s="8"/>
      <c r="R961" s="8"/>
      <c r="S961" s="8"/>
      <c r="T961" s="8"/>
      <c r="U961" s="8"/>
    </row>
    <row r="962" spans="1:21" ht="12.75">
      <c r="A962" s="8"/>
      <c r="B962" s="8"/>
      <c r="C962" s="8"/>
      <c r="D962" s="8"/>
      <c r="E962" s="8"/>
      <c r="F962" s="8"/>
      <c r="G962" s="8"/>
      <c r="H962" s="8"/>
      <c r="I962" s="8"/>
      <c r="J962" s="8"/>
      <c r="K962" s="8"/>
      <c r="L962" s="8"/>
      <c r="M962" s="8"/>
      <c r="N962" s="8"/>
      <c r="O962" s="8"/>
      <c r="P962" s="8"/>
      <c r="Q962" s="8"/>
      <c r="R962" s="8"/>
      <c r="S962" s="8"/>
      <c r="T962" s="8"/>
      <c r="U962" s="8"/>
    </row>
    <row r="963" spans="1:21" ht="12.75">
      <c r="A963" s="8"/>
      <c r="B963" s="8"/>
      <c r="C963" s="8"/>
      <c r="D963" s="8"/>
      <c r="E963" s="8"/>
      <c r="F963" s="8"/>
      <c r="G963" s="8"/>
      <c r="H963" s="8"/>
      <c r="I963" s="8"/>
      <c r="J963" s="8"/>
      <c r="K963" s="8"/>
      <c r="L963" s="8"/>
      <c r="M963" s="8"/>
      <c r="N963" s="8"/>
      <c r="O963" s="8"/>
      <c r="P963" s="8"/>
      <c r="Q963" s="8"/>
      <c r="R963" s="8"/>
      <c r="S963" s="8"/>
      <c r="T963" s="8"/>
      <c r="U963" s="8"/>
    </row>
    <row r="964" spans="1:21" ht="12.75">
      <c r="A964" s="8"/>
      <c r="B964" s="8"/>
      <c r="C964" s="8"/>
      <c r="D964" s="8"/>
      <c r="E964" s="8"/>
      <c r="F964" s="8"/>
      <c r="G964" s="8"/>
      <c r="H964" s="8"/>
      <c r="I964" s="8"/>
      <c r="J964" s="8"/>
      <c r="K964" s="8"/>
      <c r="L964" s="8"/>
      <c r="M964" s="8"/>
      <c r="N964" s="8"/>
      <c r="O964" s="8"/>
      <c r="P964" s="8"/>
      <c r="Q964" s="8"/>
      <c r="R964" s="8"/>
      <c r="S964" s="8"/>
      <c r="T964" s="8"/>
      <c r="U964" s="8"/>
    </row>
    <row r="965" spans="1:21" ht="12.75">
      <c r="A965" s="8"/>
      <c r="B965" s="8"/>
      <c r="C965" s="8"/>
      <c r="D965" s="8"/>
      <c r="E965" s="8"/>
      <c r="F965" s="8"/>
      <c r="G965" s="8"/>
      <c r="H965" s="8"/>
      <c r="I965" s="8"/>
      <c r="J965" s="8"/>
      <c r="K965" s="8"/>
      <c r="L965" s="8"/>
      <c r="M965" s="8"/>
      <c r="N965" s="8"/>
      <c r="O965" s="8"/>
      <c r="P965" s="8"/>
      <c r="Q965" s="8"/>
      <c r="R965" s="8"/>
      <c r="S965" s="8"/>
      <c r="T965" s="8"/>
      <c r="U965" s="8"/>
    </row>
    <row r="966" spans="1:21" ht="12.75">
      <c r="A966" s="8"/>
      <c r="B966" s="8"/>
      <c r="C966" s="8"/>
      <c r="D966" s="8"/>
      <c r="E966" s="8"/>
      <c r="F966" s="8"/>
      <c r="G966" s="8"/>
      <c r="H966" s="8"/>
      <c r="I966" s="8"/>
      <c r="J966" s="8"/>
      <c r="K966" s="8"/>
      <c r="L966" s="8"/>
      <c r="M966" s="8"/>
      <c r="N966" s="8"/>
      <c r="O966" s="8"/>
      <c r="P966" s="8"/>
      <c r="Q966" s="8"/>
      <c r="R966" s="8"/>
      <c r="S966" s="8"/>
      <c r="T966" s="8"/>
      <c r="U966" s="8"/>
    </row>
    <row r="967" spans="1:21" ht="12.75">
      <c r="A967" s="8"/>
      <c r="B967" s="8"/>
      <c r="C967" s="8"/>
      <c r="D967" s="8"/>
      <c r="E967" s="8"/>
      <c r="F967" s="8"/>
      <c r="G967" s="8"/>
      <c r="H967" s="8"/>
      <c r="I967" s="8"/>
      <c r="J967" s="8"/>
      <c r="K967" s="8"/>
      <c r="L967" s="8"/>
      <c r="M967" s="8"/>
      <c r="N967" s="8"/>
      <c r="O967" s="8"/>
      <c r="P967" s="8"/>
      <c r="Q967" s="8"/>
      <c r="R967" s="8"/>
      <c r="S967" s="8"/>
      <c r="T967" s="8"/>
      <c r="U967" s="8"/>
    </row>
    <row r="968" spans="1:21" ht="12.75">
      <c r="A968" s="8"/>
      <c r="B968" s="8"/>
      <c r="C968" s="8"/>
      <c r="D968" s="8"/>
      <c r="E968" s="8"/>
      <c r="F968" s="8"/>
      <c r="G968" s="8"/>
      <c r="H968" s="8"/>
      <c r="I968" s="8"/>
      <c r="J968" s="8"/>
      <c r="K968" s="8"/>
      <c r="L968" s="8"/>
      <c r="M968" s="8"/>
      <c r="N968" s="8"/>
      <c r="O968" s="8"/>
      <c r="P968" s="8"/>
      <c r="Q968" s="8"/>
      <c r="R968" s="8"/>
      <c r="S968" s="8"/>
      <c r="T968" s="8"/>
      <c r="U968" s="8"/>
    </row>
    <row r="969" spans="1:21" ht="12.75">
      <c r="A969" s="8"/>
      <c r="B969" s="8"/>
      <c r="C969" s="8"/>
      <c r="D969" s="8"/>
      <c r="E969" s="8"/>
      <c r="F969" s="8"/>
      <c r="G969" s="8"/>
      <c r="H969" s="8"/>
      <c r="I969" s="8"/>
      <c r="J969" s="8"/>
      <c r="K969" s="8"/>
      <c r="L969" s="8"/>
      <c r="M969" s="8"/>
      <c r="N969" s="8"/>
      <c r="O969" s="8"/>
      <c r="P969" s="8"/>
      <c r="Q969" s="8"/>
      <c r="R969" s="8"/>
      <c r="S969" s="8"/>
      <c r="T969" s="8"/>
      <c r="U969" s="8"/>
    </row>
    <row r="970" spans="1:21" ht="12.75">
      <c r="A970" s="8"/>
      <c r="B970" s="8"/>
      <c r="C970" s="8"/>
      <c r="D970" s="8"/>
      <c r="E970" s="8"/>
      <c r="F970" s="8"/>
      <c r="G970" s="8"/>
      <c r="H970" s="8"/>
      <c r="I970" s="8"/>
      <c r="J970" s="8"/>
      <c r="K970" s="8"/>
      <c r="L970" s="8"/>
      <c r="M970" s="8"/>
      <c r="N970" s="8"/>
      <c r="O970" s="8"/>
      <c r="P970" s="8"/>
      <c r="Q970" s="8"/>
      <c r="R970" s="8"/>
      <c r="S970" s="8"/>
      <c r="T970" s="8"/>
      <c r="U970" s="8"/>
    </row>
    <row r="971" spans="1:21" ht="12.75">
      <c r="A971" s="8"/>
      <c r="B971" s="8"/>
      <c r="C971" s="8"/>
      <c r="D971" s="8"/>
      <c r="E971" s="8"/>
      <c r="F971" s="8"/>
      <c r="G971" s="8"/>
      <c r="H971" s="8"/>
      <c r="I971" s="8"/>
      <c r="J971" s="8"/>
      <c r="K971" s="8"/>
      <c r="L971" s="8"/>
      <c r="M971" s="8"/>
      <c r="N971" s="8"/>
      <c r="O971" s="8"/>
      <c r="P971" s="8"/>
      <c r="Q971" s="8"/>
      <c r="R971" s="8"/>
      <c r="S971" s="8"/>
      <c r="T971" s="8"/>
      <c r="U971" s="8"/>
    </row>
    <row r="972" spans="1:21" ht="12.75">
      <c r="A972" s="8"/>
      <c r="B972" s="8"/>
      <c r="C972" s="8"/>
      <c r="D972" s="8"/>
      <c r="E972" s="8"/>
      <c r="F972" s="8"/>
      <c r="G972" s="8"/>
      <c r="H972" s="8"/>
      <c r="I972" s="8"/>
      <c r="J972" s="8"/>
      <c r="K972" s="8"/>
      <c r="L972" s="8"/>
      <c r="M972" s="8"/>
      <c r="N972" s="8"/>
      <c r="O972" s="8"/>
      <c r="P972" s="8"/>
      <c r="Q972" s="8"/>
      <c r="R972" s="8"/>
      <c r="S972" s="8"/>
      <c r="T972" s="8"/>
      <c r="U972" s="8"/>
    </row>
    <row r="973" spans="1:21" ht="12.75">
      <c r="A973" s="8"/>
      <c r="B973" s="8"/>
      <c r="C973" s="8"/>
      <c r="D973" s="8"/>
      <c r="E973" s="8"/>
      <c r="F973" s="8"/>
      <c r="G973" s="8"/>
      <c r="H973" s="8"/>
      <c r="I973" s="8"/>
      <c r="J973" s="8"/>
      <c r="K973" s="8"/>
      <c r="L973" s="8"/>
      <c r="M973" s="8"/>
      <c r="N973" s="8"/>
      <c r="O973" s="8"/>
      <c r="P973" s="8"/>
      <c r="Q973" s="8"/>
      <c r="R973" s="8"/>
      <c r="S973" s="8"/>
      <c r="T973" s="8"/>
      <c r="U973" s="8"/>
    </row>
    <row r="974" spans="1:21" ht="12.75">
      <c r="A974" s="8"/>
      <c r="B974" s="8"/>
      <c r="C974" s="8"/>
      <c r="D974" s="8"/>
      <c r="E974" s="8"/>
      <c r="F974" s="8"/>
      <c r="G974" s="8"/>
      <c r="H974" s="8"/>
      <c r="I974" s="8"/>
      <c r="J974" s="8"/>
      <c r="K974" s="8"/>
      <c r="L974" s="8"/>
      <c r="M974" s="8"/>
      <c r="N974" s="8"/>
      <c r="O974" s="8"/>
      <c r="P974" s="8"/>
      <c r="Q974" s="8"/>
      <c r="R974" s="8"/>
      <c r="S974" s="8"/>
      <c r="T974" s="8"/>
      <c r="U974" s="8"/>
    </row>
    <row r="975" spans="1:21" ht="12.75">
      <c r="A975" s="8"/>
      <c r="B975" s="8"/>
      <c r="C975" s="8"/>
      <c r="D975" s="8"/>
      <c r="E975" s="8"/>
      <c r="F975" s="8"/>
      <c r="G975" s="8"/>
      <c r="H975" s="8"/>
      <c r="I975" s="8"/>
      <c r="J975" s="8"/>
      <c r="K975" s="8"/>
      <c r="L975" s="8"/>
      <c r="M975" s="8"/>
      <c r="N975" s="8"/>
      <c r="O975" s="8"/>
      <c r="P975" s="8"/>
      <c r="Q975" s="8"/>
      <c r="R975" s="8"/>
      <c r="S975" s="8"/>
      <c r="T975" s="8"/>
      <c r="U975" s="8"/>
    </row>
    <row r="976" spans="1:21" ht="12.75">
      <c r="A976" s="8"/>
      <c r="B976" s="8"/>
      <c r="C976" s="8"/>
      <c r="D976" s="8"/>
      <c r="E976" s="8"/>
      <c r="F976" s="8"/>
      <c r="G976" s="8"/>
      <c r="H976" s="8"/>
      <c r="I976" s="8"/>
      <c r="J976" s="8"/>
      <c r="K976" s="8"/>
      <c r="L976" s="8"/>
      <c r="M976" s="8"/>
      <c r="N976" s="8"/>
      <c r="O976" s="8"/>
      <c r="P976" s="8"/>
      <c r="Q976" s="8"/>
      <c r="R976" s="8"/>
      <c r="S976" s="8"/>
      <c r="T976" s="8"/>
      <c r="U976" s="8"/>
    </row>
    <row r="977" spans="1:21" ht="12.75">
      <c r="A977" s="8"/>
      <c r="B977" s="8"/>
      <c r="C977" s="8"/>
      <c r="D977" s="8"/>
      <c r="E977" s="8"/>
      <c r="F977" s="8"/>
      <c r="G977" s="8"/>
      <c r="H977" s="8"/>
      <c r="I977" s="8"/>
      <c r="J977" s="8"/>
      <c r="K977" s="8"/>
      <c r="L977" s="8"/>
      <c r="M977" s="8"/>
      <c r="N977" s="8"/>
      <c r="O977" s="8"/>
      <c r="P977" s="8"/>
      <c r="Q977" s="8"/>
      <c r="R977" s="8"/>
      <c r="S977" s="8"/>
      <c r="T977" s="8"/>
      <c r="U977" s="8"/>
    </row>
    <row r="978" spans="1:21" ht="12.75">
      <c r="A978" s="8"/>
      <c r="B978" s="8"/>
      <c r="C978" s="8"/>
      <c r="D978" s="8"/>
      <c r="E978" s="8"/>
      <c r="F978" s="8"/>
      <c r="G978" s="8"/>
      <c r="H978" s="8"/>
      <c r="I978" s="8"/>
      <c r="J978" s="8"/>
      <c r="K978" s="8"/>
      <c r="L978" s="8"/>
      <c r="M978" s="8"/>
      <c r="N978" s="8"/>
      <c r="O978" s="8"/>
      <c r="P978" s="8"/>
      <c r="Q978" s="8"/>
      <c r="R978" s="8"/>
      <c r="S978" s="8"/>
      <c r="T978" s="8"/>
      <c r="U978" s="8"/>
    </row>
    <row r="979" spans="1:21" ht="12.75">
      <c r="A979" s="8"/>
      <c r="B979" s="8"/>
      <c r="C979" s="8"/>
      <c r="D979" s="8"/>
      <c r="E979" s="8"/>
      <c r="F979" s="8"/>
      <c r="G979" s="8"/>
      <c r="H979" s="8"/>
      <c r="I979" s="8"/>
      <c r="J979" s="8"/>
      <c r="K979" s="8"/>
      <c r="L979" s="8"/>
      <c r="M979" s="8"/>
      <c r="N979" s="8"/>
      <c r="O979" s="8"/>
      <c r="P979" s="8"/>
      <c r="Q979" s="8"/>
      <c r="R979" s="8"/>
      <c r="S979" s="8"/>
      <c r="T979" s="8"/>
      <c r="U979" s="8"/>
    </row>
    <row r="980" spans="1:21" ht="12.75">
      <c r="A980" s="8"/>
      <c r="B980" s="8"/>
      <c r="C980" s="8"/>
      <c r="D980" s="8"/>
      <c r="E980" s="8"/>
      <c r="F980" s="8"/>
      <c r="G980" s="8"/>
      <c r="H980" s="8"/>
      <c r="I980" s="8"/>
      <c r="J980" s="8"/>
      <c r="K980" s="8"/>
      <c r="L980" s="8"/>
      <c r="M980" s="8"/>
      <c r="N980" s="8"/>
      <c r="O980" s="8"/>
      <c r="P980" s="8"/>
      <c r="Q980" s="8"/>
      <c r="R980" s="8"/>
      <c r="S980" s="8"/>
      <c r="T980" s="8"/>
      <c r="U980" s="8"/>
    </row>
    <row r="981" spans="1:21" ht="12.75">
      <c r="A981" s="8"/>
      <c r="B981" s="8"/>
      <c r="C981" s="8"/>
      <c r="D981" s="8"/>
      <c r="E981" s="8"/>
      <c r="F981" s="8"/>
      <c r="G981" s="8"/>
      <c r="H981" s="8"/>
      <c r="I981" s="8"/>
      <c r="J981" s="8"/>
      <c r="K981" s="8"/>
      <c r="L981" s="8"/>
      <c r="M981" s="8"/>
      <c r="N981" s="8"/>
      <c r="O981" s="8"/>
      <c r="P981" s="8"/>
      <c r="Q981" s="8"/>
      <c r="R981" s="8"/>
      <c r="S981" s="8"/>
      <c r="T981" s="8"/>
      <c r="U981" s="8"/>
    </row>
    <row r="982" spans="1:21" ht="12.75">
      <c r="A982" s="8"/>
      <c r="B982" s="8"/>
      <c r="C982" s="8"/>
      <c r="D982" s="8"/>
      <c r="E982" s="8"/>
      <c r="F982" s="8"/>
      <c r="G982" s="8"/>
      <c r="H982" s="8"/>
      <c r="I982" s="8"/>
      <c r="J982" s="8"/>
      <c r="K982" s="8"/>
      <c r="L982" s="8"/>
      <c r="M982" s="8"/>
      <c r="N982" s="8"/>
      <c r="O982" s="8"/>
      <c r="P982" s="8"/>
      <c r="Q982" s="8"/>
      <c r="R982" s="8"/>
      <c r="S982" s="8"/>
      <c r="T982" s="8"/>
      <c r="U982" s="8"/>
    </row>
    <row r="983" spans="1:21" ht="12.75">
      <c r="A983" s="8"/>
      <c r="B983" s="8"/>
      <c r="C983" s="8"/>
      <c r="D983" s="8"/>
      <c r="E983" s="8"/>
      <c r="F983" s="8"/>
      <c r="G983" s="8"/>
      <c r="H983" s="8"/>
      <c r="I983" s="8"/>
      <c r="J983" s="8"/>
      <c r="K983" s="8"/>
      <c r="L983" s="8"/>
      <c r="M983" s="8"/>
      <c r="N983" s="8"/>
      <c r="O983" s="8"/>
      <c r="P983" s="8"/>
      <c r="Q983" s="8"/>
      <c r="R983" s="8"/>
      <c r="S983" s="8"/>
      <c r="T983" s="8"/>
      <c r="U983" s="8"/>
    </row>
    <row r="984" spans="1:21" ht="12.75">
      <c r="A984" s="8"/>
      <c r="B984" s="8"/>
      <c r="C984" s="8"/>
      <c r="D984" s="8"/>
      <c r="E984" s="8"/>
      <c r="F984" s="8"/>
      <c r="G984" s="8"/>
      <c r="H984" s="8"/>
      <c r="I984" s="8"/>
      <c r="J984" s="8"/>
      <c r="K984" s="8"/>
      <c r="L984" s="8"/>
      <c r="M984" s="8"/>
      <c r="N984" s="8"/>
      <c r="O984" s="8"/>
      <c r="P984" s="8"/>
      <c r="Q984" s="8"/>
      <c r="R984" s="8"/>
      <c r="S984" s="8"/>
      <c r="T984" s="8"/>
      <c r="U984" s="8"/>
    </row>
    <row r="985" spans="1:21" ht="12.75">
      <c r="A985" s="8"/>
      <c r="B985" s="8"/>
      <c r="C985" s="8"/>
      <c r="D985" s="8"/>
      <c r="E985" s="8"/>
      <c r="F985" s="8"/>
      <c r="G985" s="8"/>
      <c r="H985" s="8"/>
      <c r="I985" s="8"/>
      <c r="J985" s="8"/>
      <c r="K985" s="8"/>
      <c r="L985" s="8"/>
      <c r="M985" s="8"/>
      <c r="N985" s="8"/>
      <c r="O985" s="8"/>
      <c r="P985" s="8"/>
      <c r="Q985" s="8"/>
      <c r="R985" s="8"/>
      <c r="S985" s="8"/>
      <c r="T985" s="8"/>
      <c r="U985" s="8"/>
    </row>
    <row r="986" spans="1:21" ht="12.75">
      <c r="A986" s="8"/>
      <c r="B986" s="8"/>
      <c r="C986" s="8"/>
      <c r="D986" s="8"/>
      <c r="E986" s="8"/>
      <c r="F986" s="8"/>
      <c r="G986" s="8"/>
      <c r="H986" s="8"/>
      <c r="I986" s="8"/>
      <c r="J986" s="8"/>
      <c r="K986" s="8"/>
      <c r="L986" s="8"/>
      <c r="M986" s="8"/>
      <c r="N986" s="8"/>
      <c r="O986" s="8"/>
      <c r="P986" s="8"/>
      <c r="Q986" s="8"/>
      <c r="R986" s="8"/>
      <c r="S986" s="8"/>
      <c r="T986" s="8"/>
      <c r="U986" s="8"/>
    </row>
    <row r="987" spans="1:21" ht="12.75">
      <c r="A987" s="8"/>
      <c r="B987" s="8"/>
      <c r="C987" s="8"/>
      <c r="D987" s="8"/>
      <c r="E987" s="8"/>
      <c r="F987" s="8"/>
      <c r="G987" s="8"/>
      <c r="H987" s="8"/>
      <c r="I987" s="8"/>
      <c r="J987" s="8"/>
      <c r="K987" s="8"/>
      <c r="L987" s="8"/>
      <c r="M987" s="8"/>
      <c r="N987" s="8"/>
      <c r="O987" s="8"/>
      <c r="P987" s="8"/>
      <c r="Q987" s="8"/>
      <c r="R987" s="8"/>
      <c r="S987" s="8"/>
      <c r="T987" s="8"/>
      <c r="U987" s="8"/>
    </row>
    <row r="988" spans="1:21" ht="12.75">
      <c r="A988" s="8"/>
      <c r="B988" s="8"/>
      <c r="C988" s="8"/>
      <c r="D988" s="8"/>
      <c r="E988" s="8"/>
      <c r="F988" s="8"/>
      <c r="G988" s="8"/>
      <c r="H988" s="8"/>
      <c r="I988" s="8"/>
      <c r="J988" s="8"/>
      <c r="K988" s="8"/>
      <c r="L988" s="8"/>
      <c r="M988" s="8"/>
      <c r="N988" s="8"/>
      <c r="O988" s="8"/>
      <c r="P988" s="8"/>
      <c r="Q988" s="8"/>
      <c r="R988" s="8"/>
      <c r="S988" s="8"/>
      <c r="T988" s="8"/>
      <c r="U988" s="8"/>
    </row>
    <row r="989" spans="1:21" ht="12.75">
      <c r="A989" s="8"/>
      <c r="B989" s="8"/>
      <c r="C989" s="8"/>
      <c r="D989" s="8"/>
      <c r="E989" s="8"/>
      <c r="F989" s="8"/>
      <c r="G989" s="8"/>
      <c r="H989" s="8"/>
      <c r="I989" s="8"/>
      <c r="J989" s="8"/>
      <c r="K989" s="8"/>
      <c r="L989" s="8"/>
      <c r="M989" s="8"/>
      <c r="N989" s="8"/>
      <c r="O989" s="8"/>
      <c r="P989" s="8"/>
      <c r="Q989" s="8"/>
      <c r="R989" s="8"/>
      <c r="S989" s="8"/>
      <c r="T989" s="8"/>
      <c r="U989" s="8"/>
    </row>
    <row r="990" spans="1:21" ht="12.75">
      <c r="A990" s="8"/>
      <c r="B990" s="8"/>
      <c r="C990" s="8"/>
      <c r="D990" s="8"/>
      <c r="E990" s="8"/>
      <c r="F990" s="8"/>
      <c r="G990" s="8"/>
      <c r="H990" s="8"/>
      <c r="I990" s="8"/>
      <c r="J990" s="8"/>
      <c r="K990" s="8"/>
      <c r="L990" s="8"/>
      <c r="M990" s="8"/>
      <c r="N990" s="8"/>
      <c r="O990" s="8"/>
      <c r="P990" s="8"/>
      <c r="Q990" s="8"/>
      <c r="R990" s="8"/>
      <c r="S990" s="8"/>
      <c r="T990" s="8"/>
      <c r="U990" s="8"/>
    </row>
    <row r="991" spans="1:21" ht="12.75">
      <c r="A991" s="8"/>
      <c r="B991" s="8"/>
      <c r="C991" s="8"/>
      <c r="D991" s="8"/>
      <c r="E991" s="8"/>
      <c r="F991" s="8"/>
      <c r="G991" s="8"/>
      <c r="H991" s="8"/>
      <c r="I991" s="8"/>
      <c r="J991" s="8"/>
      <c r="K991" s="8"/>
      <c r="L991" s="8"/>
      <c r="M991" s="8"/>
      <c r="N991" s="8"/>
      <c r="O991" s="8"/>
      <c r="P991" s="8"/>
      <c r="Q991" s="8"/>
      <c r="R991" s="8"/>
      <c r="S991" s="8"/>
      <c r="T991" s="8"/>
      <c r="U991" s="8"/>
    </row>
    <row r="992" spans="1:21" ht="12.75">
      <c r="A992" s="8"/>
      <c r="B992" s="8"/>
      <c r="C992" s="8"/>
      <c r="D992" s="8"/>
      <c r="E992" s="8"/>
      <c r="F992" s="8"/>
      <c r="G992" s="8"/>
      <c r="H992" s="8"/>
      <c r="I992" s="8"/>
      <c r="J992" s="8"/>
      <c r="K992" s="8"/>
      <c r="L992" s="8"/>
      <c r="M992" s="8"/>
      <c r="N992" s="8"/>
      <c r="O992" s="8"/>
      <c r="P992" s="8"/>
      <c r="Q992" s="8"/>
      <c r="R992" s="8"/>
      <c r="S992" s="8"/>
      <c r="T992" s="8"/>
      <c r="U992" s="8"/>
    </row>
    <row r="993" spans="1:21" ht="12.75">
      <c r="A993" s="8"/>
      <c r="B993" s="8"/>
      <c r="C993" s="8"/>
      <c r="D993" s="8"/>
      <c r="E993" s="8"/>
      <c r="F993" s="8"/>
      <c r="G993" s="8"/>
      <c r="H993" s="8"/>
      <c r="I993" s="8"/>
      <c r="J993" s="8"/>
      <c r="K993" s="8"/>
      <c r="L993" s="8"/>
      <c r="M993" s="8"/>
      <c r="N993" s="8"/>
      <c r="O993" s="8"/>
      <c r="P993" s="8"/>
      <c r="Q993" s="8"/>
      <c r="R993" s="8"/>
      <c r="S993" s="8"/>
      <c r="T993" s="8"/>
      <c r="U993" s="8"/>
    </row>
    <row r="994" spans="1:21" ht="12.75">
      <c r="A994" s="8"/>
      <c r="B994" s="8"/>
      <c r="C994" s="8"/>
      <c r="D994" s="8"/>
      <c r="E994" s="8"/>
      <c r="F994" s="8"/>
      <c r="G994" s="8"/>
      <c r="H994" s="8"/>
      <c r="I994" s="8"/>
      <c r="J994" s="8"/>
      <c r="K994" s="8"/>
      <c r="L994" s="8"/>
      <c r="M994" s="8"/>
      <c r="N994" s="8"/>
      <c r="O994" s="8"/>
      <c r="P994" s="8"/>
      <c r="Q994" s="8"/>
      <c r="R994" s="8"/>
      <c r="S994" s="8"/>
      <c r="T994" s="8"/>
      <c r="U994" s="8"/>
    </row>
    <row r="995" spans="1:21" ht="12.75">
      <c r="A995" s="8"/>
      <c r="B995" s="8"/>
      <c r="C995" s="8"/>
      <c r="D995" s="8"/>
      <c r="E995" s="8"/>
      <c r="F995" s="8"/>
      <c r="G995" s="8"/>
      <c r="H995" s="8"/>
      <c r="I995" s="8"/>
      <c r="J995" s="8"/>
      <c r="K995" s="8"/>
      <c r="L995" s="8"/>
      <c r="M995" s="8"/>
      <c r="N995" s="8"/>
      <c r="O995" s="8"/>
      <c r="P995" s="8"/>
      <c r="Q995" s="8"/>
      <c r="R995" s="8"/>
      <c r="S995" s="8"/>
      <c r="T995" s="8"/>
      <c r="U995" s="8"/>
    </row>
    <row r="996" spans="1:21" ht="12.75">
      <c r="A996" s="8"/>
      <c r="B996" s="8"/>
      <c r="C996" s="8"/>
      <c r="D996" s="8"/>
      <c r="E996" s="8"/>
      <c r="F996" s="8"/>
      <c r="G996" s="8"/>
      <c r="H996" s="8"/>
      <c r="I996" s="8"/>
      <c r="J996" s="8"/>
      <c r="K996" s="8"/>
      <c r="L996" s="8"/>
      <c r="M996" s="8"/>
      <c r="N996" s="8"/>
      <c r="O996" s="8"/>
      <c r="P996" s="8"/>
      <c r="Q996" s="8"/>
      <c r="R996" s="8"/>
      <c r="S996" s="8"/>
      <c r="T996" s="8"/>
      <c r="U996" s="8"/>
    </row>
    <row r="997" spans="1:21" ht="12.75">
      <c r="A997" s="8"/>
      <c r="B997" s="8"/>
      <c r="C997" s="8"/>
      <c r="D997" s="8"/>
      <c r="E997" s="8"/>
      <c r="F997" s="8"/>
      <c r="G997" s="8"/>
      <c r="H997" s="8"/>
      <c r="I997" s="8"/>
      <c r="J997" s="8"/>
      <c r="K997" s="8"/>
      <c r="L997" s="8"/>
      <c r="M997" s="8"/>
      <c r="N997" s="8"/>
      <c r="O997" s="8"/>
      <c r="P997" s="8"/>
      <c r="Q997" s="8"/>
      <c r="R997" s="8"/>
      <c r="S997" s="8"/>
      <c r="T997" s="8"/>
      <c r="U997" s="8"/>
    </row>
    <row r="998" spans="1:21" ht="12.75">
      <c r="A998" s="8"/>
      <c r="B998" s="8"/>
      <c r="C998" s="8"/>
      <c r="D998" s="8"/>
      <c r="E998" s="8"/>
      <c r="F998" s="8"/>
      <c r="G998" s="8"/>
      <c r="H998" s="8"/>
      <c r="I998" s="8"/>
      <c r="J998" s="8"/>
      <c r="K998" s="8"/>
      <c r="L998" s="8"/>
      <c r="M998" s="8"/>
      <c r="N998" s="8"/>
      <c r="O998" s="8"/>
      <c r="P998" s="8"/>
      <c r="Q998" s="8"/>
      <c r="R998" s="8"/>
      <c r="S998" s="8"/>
      <c r="T998" s="8"/>
      <c r="U998" s="8"/>
    </row>
    <row r="999" spans="1:21" ht="12.75">
      <c r="A999" s="8"/>
      <c r="B999" s="8"/>
      <c r="C999" s="8"/>
      <c r="D999" s="8"/>
      <c r="E999" s="8"/>
      <c r="F999" s="8"/>
      <c r="G999" s="8"/>
      <c r="H999" s="8"/>
      <c r="I999" s="8"/>
      <c r="J999" s="8"/>
      <c r="K999" s="8"/>
      <c r="L999" s="8"/>
      <c r="M999" s="8"/>
      <c r="N999" s="8"/>
      <c r="O999" s="8"/>
      <c r="P999" s="8"/>
      <c r="Q999" s="8"/>
      <c r="R999" s="8"/>
      <c r="S999" s="8"/>
      <c r="T999" s="8"/>
      <c r="U999" s="8"/>
    </row>
    <row r="1000" spans="1:21" ht="12.75">
      <c r="A1000" s="8"/>
      <c r="B1000" s="8"/>
      <c r="C1000" s="8"/>
      <c r="D1000" s="8"/>
      <c r="E1000" s="8"/>
      <c r="F1000" s="8"/>
      <c r="G1000" s="8"/>
      <c r="H1000" s="8"/>
      <c r="I1000" s="8"/>
      <c r="J1000" s="8"/>
      <c r="K1000" s="8"/>
      <c r="L1000" s="8"/>
      <c r="M1000" s="8"/>
      <c r="N1000" s="8"/>
      <c r="O1000" s="8"/>
      <c r="P1000" s="8"/>
      <c r="Q1000" s="8"/>
      <c r="R1000" s="8"/>
      <c r="S1000" s="8"/>
      <c r="T1000" s="8"/>
      <c r="U1000" s="8"/>
    </row>
    <row r="1001" spans="1:21" ht="12.75">
      <c r="A1001" s="8"/>
      <c r="B1001" s="8"/>
      <c r="C1001" s="8"/>
      <c r="D1001" s="8"/>
      <c r="E1001" s="8"/>
      <c r="F1001" s="8"/>
      <c r="G1001" s="8"/>
      <c r="H1001" s="8"/>
      <c r="I1001" s="8"/>
      <c r="J1001" s="8"/>
      <c r="K1001" s="8"/>
      <c r="L1001" s="8"/>
      <c r="M1001" s="8"/>
      <c r="N1001" s="8"/>
      <c r="O1001" s="8"/>
      <c r="P1001" s="8"/>
      <c r="Q1001" s="8"/>
      <c r="R1001" s="8"/>
      <c r="S1001" s="8"/>
      <c r="T1001" s="8"/>
      <c r="U1001" s="8"/>
    </row>
    <row r="1002" spans="1:21" ht="12.75">
      <c r="A1002" s="8"/>
      <c r="B1002" s="8"/>
      <c r="C1002" s="8"/>
      <c r="D1002" s="8"/>
      <c r="E1002" s="8"/>
      <c r="F1002" s="8"/>
      <c r="G1002" s="8"/>
      <c r="H1002" s="8"/>
      <c r="I1002" s="8"/>
      <c r="J1002" s="8"/>
      <c r="K1002" s="8"/>
      <c r="L1002" s="8"/>
      <c r="M1002" s="8"/>
      <c r="N1002" s="8"/>
      <c r="O1002" s="8"/>
      <c r="P1002" s="8"/>
      <c r="Q1002" s="8"/>
      <c r="R1002" s="8"/>
      <c r="S1002" s="8"/>
      <c r="T1002" s="8"/>
      <c r="U1002" s="8"/>
    </row>
    <row r="1003" spans="1:21" ht="12.75">
      <c r="A1003" s="8"/>
      <c r="B1003" s="8"/>
      <c r="C1003" s="8"/>
      <c r="D1003" s="8"/>
      <c r="E1003" s="8"/>
      <c r="F1003" s="8"/>
      <c r="G1003" s="8"/>
      <c r="H1003" s="8"/>
      <c r="I1003" s="8"/>
      <c r="J1003" s="8"/>
      <c r="K1003" s="8"/>
      <c r="L1003" s="8"/>
      <c r="M1003" s="8"/>
      <c r="N1003" s="8"/>
      <c r="O1003" s="8"/>
      <c r="P1003" s="8"/>
      <c r="Q1003" s="8"/>
      <c r="R1003" s="8"/>
      <c r="S1003" s="8"/>
      <c r="T1003" s="8"/>
      <c r="U1003" s="8"/>
    </row>
    <row r="1004" spans="1:21" ht="12.75">
      <c r="A1004" s="8"/>
      <c r="B1004" s="8"/>
      <c r="C1004" s="8"/>
      <c r="D1004" s="8"/>
      <c r="E1004" s="8"/>
      <c r="F1004" s="8"/>
      <c r="G1004" s="8"/>
      <c r="H1004" s="8"/>
      <c r="I1004" s="8"/>
      <c r="J1004" s="8"/>
      <c r="K1004" s="8"/>
      <c r="L1004" s="8"/>
      <c r="M1004" s="8"/>
      <c r="N1004" s="8"/>
      <c r="O1004" s="8"/>
      <c r="P1004" s="8"/>
      <c r="Q1004" s="8"/>
      <c r="R1004" s="8"/>
      <c r="S1004" s="8"/>
      <c r="T1004" s="8"/>
      <c r="U1004" s="8"/>
    </row>
    <row r="1005" spans="1:21" ht="12.75">
      <c r="A1005" s="8"/>
      <c r="B1005" s="8"/>
      <c r="C1005" s="8"/>
      <c r="D1005" s="8"/>
      <c r="E1005" s="8"/>
      <c r="F1005" s="8"/>
      <c r="G1005" s="8"/>
      <c r="H1005" s="8"/>
      <c r="I1005" s="8"/>
      <c r="J1005" s="8"/>
      <c r="K1005" s="8"/>
      <c r="L1005" s="8"/>
      <c r="M1005" s="8"/>
      <c r="N1005" s="8"/>
      <c r="O1005" s="8"/>
      <c r="P1005" s="8"/>
      <c r="Q1005" s="8"/>
      <c r="R1005" s="8"/>
      <c r="S1005" s="8"/>
      <c r="T1005" s="8"/>
      <c r="U1005" s="8"/>
    </row>
    <row r="1006" spans="1:21" ht="12.75">
      <c r="A1006" s="8"/>
      <c r="B1006" s="8"/>
      <c r="C1006" s="8"/>
      <c r="D1006" s="8"/>
      <c r="E1006" s="8"/>
      <c r="F1006" s="8"/>
      <c r="G1006" s="8"/>
      <c r="H1006" s="8"/>
      <c r="I1006" s="8"/>
      <c r="J1006" s="8"/>
      <c r="K1006" s="8"/>
      <c r="L1006" s="8"/>
      <c r="M1006" s="8"/>
      <c r="N1006" s="8"/>
      <c r="O1006" s="8"/>
      <c r="P1006" s="8"/>
      <c r="Q1006" s="8"/>
      <c r="R1006" s="8"/>
      <c r="S1006" s="8"/>
      <c r="T1006" s="8"/>
      <c r="U1006" s="8"/>
    </row>
    <row r="1007" spans="1:21" ht="12.75">
      <c r="A1007" s="8"/>
      <c r="B1007" s="8"/>
      <c r="C1007" s="8"/>
      <c r="D1007" s="8"/>
      <c r="E1007" s="8"/>
      <c r="F1007" s="8"/>
      <c r="G1007" s="8"/>
      <c r="H1007" s="8"/>
      <c r="I1007" s="8"/>
      <c r="J1007" s="8"/>
      <c r="K1007" s="8"/>
      <c r="L1007" s="8"/>
      <c r="M1007" s="8"/>
      <c r="N1007" s="8"/>
      <c r="O1007" s="8"/>
      <c r="P1007" s="8"/>
      <c r="Q1007" s="8"/>
      <c r="R1007" s="8"/>
      <c r="S1007" s="8"/>
      <c r="T1007" s="8"/>
      <c r="U1007" s="8"/>
    </row>
    <row r="1008" spans="1:21" ht="12.75">
      <c r="A1008" s="8"/>
      <c r="B1008" s="8"/>
      <c r="C1008" s="8"/>
      <c r="D1008" s="8"/>
      <c r="E1008" s="8"/>
      <c r="F1008" s="8"/>
      <c r="G1008" s="8"/>
      <c r="H1008" s="8"/>
      <c r="I1008" s="8"/>
      <c r="J1008" s="8"/>
      <c r="K1008" s="8"/>
      <c r="L1008" s="8"/>
      <c r="M1008" s="8"/>
      <c r="N1008" s="8"/>
      <c r="O1008" s="8"/>
      <c r="P1008" s="8"/>
      <c r="Q1008" s="8"/>
      <c r="R1008" s="8"/>
      <c r="S1008" s="8"/>
      <c r="T1008" s="8"/>
      <c r="U1008" s="8"/>
    </row>
    <row r="1009" spans="1:21" ht="12.75">
      <c r="A1009" s="8"/>
      <c r="B1009" s="8"/>
      <c r="C1009" s="8"/>
      <c r="D1009" s="8"/>
      <c r="E1009" s="8"/>
      <c r="F1009" s="8"/>
      <c r="G1009" s="8"/>
      <c r="H1009" s="8"/>
      <c r="I1009" s="8"/>
      <c r="J1009" s="8"/>
      <c r="K1009" s="8"/>
      <c r="L1009" s="8"/>
      <c r="M1009" s="8"/>
      <c r="N1009" s="8"/>
      <c r="O1009" s="8"/>
      <c r="P1009" s="8"/>
      <c r="Q1009" s="8"/>
      <c r="R1009" s="8"/>
      <c r="S1009" s="8"/>
      <c r="T1009" s="8"/>
      <c r="U1009" s="8"/>
    </row>
    <row r="1010" spans="1:21" ht="12.75">
      <c r="A1010" s="8"/>
      <c r="B1010" s="8"/>
      <c r="C1010" s="8"/>
      <c r="D1010" s="8"/>
      <c r="E1010" s="8"/>
      <c r="F1010" s="8"/>
      <c r="G1010" s="8"/>
      <c r="H1010" s="8"/>
      <c r="I1010" s="8"/>
      <c r="J1010" s="8"/>
      <c r="K1010" s="8"/>
      <c r="L1010" s="8"/>
      <c r="M1010" s="8"/>
      <c r="N1010" s="8"/>
      <c r="O1010" s="8"/>
      <c r="P1010" s="8"/>
      <c r="Q1010" s="8"/>
      <c r="R1010" s="8"/>
      <c r="S1010" s="8"/>
      <c r="T1010" s="8"/>
      <c r="U1010" s="8"/>
    </row>
    <row r="1011" spans="1:21" ht="12.75">
      <c r="A1011" s="8"/>
      <c r="B1011" s="8"/>
      <c r="C1011" s="8"/>
      <c r="D1011" s="8"/>
      <c r="E1011" s="8"/>
      <c r="F1011" s="8"/>
      <c r="G1011" s="8"/>
      <c r="H1011" s="8"/>
      <c r="I1011" s="8"/>
      <c r="J1011" s="8"/>
      <c r="K1011" s="8"/>
      <c r="L1011" s="8"/>
      <c r="M1011" s="8"/>
      <c r="N1011" s="8"/>
      <c r="O1011" s="8"/>
      <c r="P1011" s="8"/>
      <c r="Q1011" s="8"/>
      <c r="R1011" s="8"/>
      <c r="S1011" s="8"/>
      <c r="T1011" s="8"/>
      <c r="U1011" s="8"/>
    </row>
    <row r="1012" spans="1:21" ht="12.75">
      <c r="A1012" s="8"/>
      <c r="B1012" s="8"/>
      <c r="C1012" s="8"/>
      <c r="D1012" s="8"/>
      <c r="E1012" s="8"/>
      <c r="F1012" s="8"/>
      <c r="G1012" s="8"/>
      <c r="H1012" s="8"/>
      <c r="I1012" s="8"/>
      <c r="J1012" s="8"/>
      <c r="K1012" s="8"/>
      <c r="L1012" s="8"/>
      <c r="M1012" s="8"/>
      <c r="N1012" s="8"/>
      <c r="O1012" s="8"/>
      <c r="P1012" s="8"/>
      <c r="Q1012" s="8"/>
      <c r="R1012" s="8"/>
      <c r="S1012" s="8"/>
      <c r="T1012" s="8"/>
      <c r="U1012" s="8"/>
    </row>
    <row r="1013" spans="1:21" ht="12.75">
      <c r="A1013" s="8"/>
      <c r="B1013" s="8"/>
      <c r="C1013" s="8"/>
      <c r="D1013" s="8"/>
      <c r="E1013" s="8"/>
      <c r="F1013" s="8"/>
      <c r="G1013" s="8"/>
      <c r="H1013" s="8"/>
      <c r="I1013" s="8"/>
      <c r="J1013" s="8"/>
      <c r="K1013" s="8"/>
      <c r="L1013" s="8"/>
      <c r="M1013" s="8"/>
      <c r="N1013" s="8"/>
      <c r="O1013" s="8"/>
      <c r="P1013" s="8"/>
      <c r="Q1013" s="8"/>
      <c r="R1013" s="8"/>
      <c r="S1013" s="8"/>
      <c r="T1013" s="8"/>
      <c r="U1013" s="8"/>
    </row>
    <row r="1014" spans="1:21" ht="12.75">
      <c r="A1014" s="8"/>
      <c r="B1014" s="8"/>
      <c r="C1014" s="8"/>
      <c r="D1014" s="8"/>
      <c r="E1014" s="8"/>
      <c r="F1014" s="8"/>
      <c r="G1014" s="8"/>
      <c r="H1014" s="8"/>
      <c r="I1014" s="8"/>
      <c r="J1014" s="8"/>
      <c r="K1014" s="8"/>
      <c r="L1014" s="8"/>
      <c r="M1014" s="8"/>
      <c r="N1014" s="8"/>
      <c r="O1014" s="8"/>
      <c r="P1014" s="8"/>
      <c r="Q1014" s="8"/>
      <c r="R1014" s="8"/>
      <c r="S1014" s="8"/>
      <c r="T1014" s="8"/>
      <c r="U1014" s="8"/>
    </row>
    <row r="1015" spans="1:21" ht="12.75">
      <c r="A1015" s="8"/>
      <c r="B1015" s="8"/>
      <c r="C1015" s="8"/>
      <c r="D1015" s="8"/>
      <c r="E1015" s="8"/>
      <c r="F1015" s="8"/>
      <c r="G1015" s="8"/>
      <c r="H1015" s="8"/>
      <c r="I1015" s="8"/>
      <c r="J1015" s="8"/>
      <c r="K1015" s="8"/>
      <c r="L1015" s="8"/>
      <c r="M1015" s="8"/>
      <c r="N1015" s="8"/>
      <c r="O1015" s="8"/>
      <c r="P1015" s="8"/>
      <c r="Q1015" s="8"/>
      <c r="R1015" s="8"/>
      <c r="S1015" s="8"/>
      <c r="T1015" s="8"/>
      <c r="U1015" s="8"/>
    </row>
    <row r="1016" spans="1:21" ht="12.75">
      <c r="A1016" s="8"/>
      <c r="B1016" s="8"/>
      <c r="C1016" s="8"/>
      <c r="D1016" s="8"/>
      <c r="E1016" s="8"/>
      <c r="F1016" s="8"/>
      <c r="G1016" s="8"/>
      <c r="H1016" s="8"/>
      <c r="I1016" s="8"/>
      <c r="J1016" s="8"/>
      <c r="K1016" s="8"/>
      <c r="L1016" s="8"/>
      <c r="M1016" s="8"/>
      <c r="N1016" s="8"/>
      <c r="O1016" s="8"/>
      <c r="P1016" s="8"/>
      <c r="Q1016" s="8"/>
      <c r="R1016" s="8"/>
      <c r="S1016" s="8"/>
      <c r="T1016" s="8"/>
      <c r="U1016" s="8"/>
    </row>
    <row r="1017" spans="1:21" ht="12.75">
      <c r="A1017" s="8"/>
      <c r="B1017" s="8"/>
      <c r="C1017" s="8"/>
      <c r="D1017" s="8"/>
      <c r="E1017" s="8"/>
      <c r="F1017" s="8"/>
      <c r="G1017" s="8"/>
      <c r="H1017" s="8"/>
      <c r="I1017" s="8"/>
      <c r="J1017" s="8"/>
      <c r="K1017" s="8"/>
      <c r="L1017" s="8"/>
      <c r="M1017" s="8"/>
      <c r="N1017" s="8"/>
      <c r="O1017" s="8"/>
      <c r="P1017" s="8"/>
      <c r="Q1017" s="8"/>
      <c r="R1017" s="8"/>
      <c r="S1017" s="8"/>
      <c r="T1017" s="8"/>
      <c r="U1017" s="8"/>
    </row>
    <row r="1018" spans="1:21" ht="12.75">
      <c r="A1018" s="8"/>
      <c r="B1018" s="8"/>
      <c r="C1018" s="8"/>
      <c r="D1018" s="8"/>
      <c r="E1018" s="8"/>
      <c r="F1018" s="8"/>
      <c r="G1018" s="8"/>
      <c r="H1018" s="8"/>
      <c r="I1018" s="8"/>
      <c r="J1018" s="8"/>
      <c r="K1018" s="8"/>
      <c r="L1018" s="8"/>
      <c r="M1018" s="8"/>
      <c r="N1018" s="8"/>
      <c r="O1018" s="8"/>
      <c r="P1018" s="8"/>
      <c r="Q1018" s="8"/>
      <c r="R1018" s="8"/>
      <c r="S1018" s="8"/>
      <c r="T1018" s="8"/>
      <c r="U1018" s="8"/>
    </row>
    <row r="1019" spans="1:21" ht="12.75">
      <c r="A1019" s="8"/>
      <c r="B1019" s="8"/>
      <c r="C1019" s="8"/>
      <c r="D1019" s="8"/>
      <c r="E1019" s="8"/>
      <c r="F1019" s="8"/>
      <c r="G1019" s="8"/>
      <c r="H1019" s="8"/>
      <c r="I1019" s="8"/>
      <c r="J1019" s="8"/>
      <c r="K1019" s="8"/>
      <c r="L1019" s="8"/>
      <c r="M1019" s="8"/>
      <c r="N1019" s="8"/>
      <c r="O1019" s="8"/>
      <c r="P1019" s="8"/>
      <c r="Q1019" s="8"/>
      <c r="R1019" s="8"/>
      <c r="S1019" s="8"/>
      <c r="T1019" s="8"/>
      <c r="U1019" s="8"/>
    </row>
    <row r="1020" spans="1:21" ht="12.75">
      <c r="A1020" s="8"/>
      <c r="B1020" s="8"/>
      <c r="C1020" s="8"/>
      <c r="D1020" s="8"/>
      <c r="E1020" s="8"/>
      <c r="F1020" s="8"/>
      <c r="G1020" s="8"/>
      <c r="H1020" s="8"/>
      <c r="I1020" s="8"/>
      <c r="J1020" s="8"/>
      <c r="K1020" s="8"/>
      <c r="L1020" s="8"/>
      <c r="M1020" s="8"/>
      <c r="N1020" s="8"/>
      <c r="O1020" s="8"/>
      <c r="P1020" s="8"/>
      <c r="Q1020" s="8"/>
      <c r="R1020" s="8"/>
      <c r="S1020" s="8"/>
      <c r="T1020" s="8"/>
      <c r="U1020" s="8"/>
    </row>
    <row r="1021" spans="1:21" ht="12.75">
      <c r="A1021" s="8"/>
      <c r="B1021" s="8"/>
      <c r="C1021" s="8"/>
      <c r="D1021" s="8"/>
      <c r="E1021" s="8"/>
      <c r="F1021" s="8"/>
      <c r="G1021" s="8"/>
      <c r="H1021" s="8"/>
      <c r="I1021" s="8"/>
      <c r="J1021" s="8"/>
      <c r="K1021" s="8"/>
      <c r="L1021" s="8"/>
      <c r="M1021" s="8"/>
      <c r="N1021" s="8"/>
      <c r="O1021" s="8"/>
      <c r="P1021" s="8"/>
      <c r="Q1021" s="8"/>
      <c r="R1021" s="8"/>
      <c r="S1021" s="8"/>
      <c r="T1021" s="8"/>
      <c r="U1021" s="8"/>
    </row>
    <row r="1022" spans="1:21" ht="12.75">
      <c r="A1022" s="8"/>
      <c r="B1022" s="8"/>
      <c r="C1022" s="8"/>
      <c r="D1022" s="8"/>
      <c r="E1022" s="8"/>
      <c r="F1022" s="8"/>
      <c r="G1022" s="8"/>
      <c r="H1022" s="8"/>
      <c r="I1022" s="8"/>
      <c r="J1022" s="8"/>
      <c r="K1022" s="8"/>
      <c r="L1022" s="8"/>
      <c r="M1022" s="8"/>
      <c r="N1022" s="8"/>
      <c r="O1022" s="8"/>
      <c r="P1022" s="8"/>
      <c r="Q1022" s="8"/>
      <c r="R1022" s="8"/>
      <c r="S1022" s="8"/>
      <c r="T1022" s="8"/>
      <c r="U1022" s="8"/>
    </row>
    <row r="1023" spans="1:21" ht="12.75">
      <c r="A1023" s="8"/>
      <c r="B1023" s="8"/>
      <c r="C1023" s="8"/>
      <c r="D1023" s="8"/>
      <c r="E1023" s="8"/>
      <c r="F1023" s="8"/>
      <c r="G1023" s="8"/>
      <c r="H1023" s="8"/>
      <c r="I1023" s="8"/>
      <c r="J1023" s="8"/>
      <c r="K1023" s="8"/>
      <c r="L1023" s="8"/>
      <c r="M1023" s="8"/>
      <c r="N1023" s="8"/>
      <c r="O1023" s="8"/>
      <c r="P1023" s="8"/>
      <c r="Q1023" s="8"/>
      <c r="R1023" s="8"/>
      <c r="S1023" s="8"/>
      <c r="T1023" s="8"/>
      <c r="U1023" s="8"/>
    </row>
    <row r="1024" spans="1:21" ht="12.75">
      <c r="A1024" s="8"/>
      <c r="B1024" s="8"/>
      <c r="C1024" s="8"/>
      <c r="D1024" s="8"/>
      <c r="E1024" s="8"/>
      <c r="F1024" s="8"/>
      <c r="G1024" s="8"/>
      <c r="H1024" s="8"/>
      <c r="I1024" s="8"/>
      <c r="J1024" s="8"/>
      <c r="K1024" s="8"/>
      <c r="L1024" s="8"/>
      <c r="M1024" s="8"/>
      <c r="N1024" s="8"/>
      <c r="O1024" s="8"/>
      <c r="P1024" s="8"/>
      <c r="Q1024" s="8"/>
      <c r="R1024" s="8"/>
      <c r="S1024" s="8"/>
      <c r="T1024" s="8"/>
      <c r="U1024" s="8"/>
    </row>
    <row r="1025" spans="1:21" ht="12.75">
      <c r="A1025" s="8"/>
      <c r="B1025" s="8"/>
      <c r="C1025" s="8"/>
      <c r="D1025" s="8"/>
      <c r="E1025" s="8"/>
      <c r="F1025" s="8"/>
      <c r="G1025" s="8"/>
      <c r="H1025" s="8"/>
      <c r="I1025" s="8"/>
      <c r="J1025" s="8"/>
      <c r="K1025" s="8"/>
      <c r="L1025" s="8"/>
      <c r="M1025" s="8"/>
      <c r="N1025" s="8"/>
      <c r="O1025" s="8"/>
      <c r="P1025" s="8"/>
      <c r="Q1025" s="8"/>
      <c r="R1025" s="8"/>
      <c r="S1025" s="8"/>
      <c r="T1025" s="8"/>
      <c r="U1025" s="8"/>
    </row>
    <row r="1026" spans="1:21" ht="12.75">
      <c r="A1026" s="8"/>
      <c r="B1026" s="8"/>
      <c r="C1026" s="8"/>
      <c r="D1026" s="8"/>
      <c r="E1026" s="8"/>
      <c r="F1026" s="8"/>
      <c r="G1026" s="8"/>
      <c r="H1026" s="8"/>
      <c r="I1026" s="8"/>
      <c r="J1026" s="8"/>
      <c r="K1026" s="8"/>
      <c r="L1026" s="8"/>
      <c r="M1026" s="8"/>
      <c r="N1026" s="8"/>
      <c r="O1026" s="8"/>
      <c r="P1026" s="8"/>
      <c r="Q1026" s="8"/>
      <c r="R1026" s="8"/>
      <c r="S1026" s="8"/>
      <c r="T1026" s="8"/>
      <c r="U1026" s="8"/>
    </row>
    <row r="1027" spans="1:21" ht="12.75">
      <c r="A1027" s="8"/>
      <c r="B1027" s="8"/>
      <c r="C1027" s="8"/>
      <c r="D1027" s="8"/>
      <c r="E1027" s="8"/>
      <c r="F1027" s="8"/>
      <c r="G1027" s="8"/>
      <c r="H1027" s="8"/>
      <c r="I1027" s="8"/>
      <c r="J1027" s="8"/>
      <c r="K1027" s="8"/>
      <c r="L1027" s="8"/>
      <c r="M1027" s="8"/>
      <c r="N1027" s="8"/>
      <c r="O1027" s="8"/>
      <c r="P1027" s="8"/>
      <c r="Q1027" s="8"/>
      <c r="R1027" s="8"/>
      <c r="S1027" s="8"/>
      <c r="T1027" s="8"/>
      <c r="U1027" s="8"/>
    </row>
    <row r="1028" spans="1:21" ht="12.75">
      <c r="A1028" s="8"/>
      <c r="B1028" s="8"/>
      <c r="C1028" s="8"/>
      <c r="D1028" s="8"/>
      <c r="E1028" s="8"/>
      <c r="F1028" s="8"/>
      <c r="G1028" s="8"/>
      <c r="H1028" s="8"/>
      <c r="I1028" s="8"/>
      <c r="J1028" s="8"/>
      <c r="K1028" s="8"/>
      <c r="L1028" s="8"/>
      <c r="M1028" s="8"/>
      <c r="N1028" s="8"/>
      <c r="O1028" s="8"/>
      <c r="P1028" s="8"/>
      <c r="Q1028" s="8"/>
      <c r="R1028" s="8"/>
      <c r="S1028" s="8"/>
      <c r="T1028" s="8"/>
      <c r="U1028" s="8"/>
    </row>
    <row r="1029" spans="1:21" ht="12.75">
      <c r="A1029" s="8"/>
      <c r="B1029" s="8"/>
      <c r="C1029" s="8"/>
      <c r="D1029" s="8"/>
      <c r="E1029" s="8"/>
      <c r="F1029" s="8"/>
      <c r="G1029" s="8"/>
      <c r="H1029" s="8"/>
      <c r="I1029" s="8"/>
      <c r="J1029" s="8"/>
      <c r="K1029" s="8"/>
      <c r="L1029" s="8"/>
      <c r="M1029" s="8"/>
      <c r="N1029" s="8"/>
      <c r="O1029" s="8"/>
      <c r="P1029" s="8"/>
      <c r="Q1029" s="8"/>
      <c r="R1029" s="8"/>
      <c r="S1029" s="8"/>
      <c r="T1029" s="8"/>
      <c r="U1029" s="8"/>
    </row>
    <row r="1030" spans="1:21" ht="12.75">
      <c r="A1030" s="8"/>
      <c r="B1030" s="8"/>
      <c r="C1030" s="8"/>
      <c r="D1030" s="8"/>
      <c r="E1030" s="8"/>
      <c r="F1030" s="8"/>
      <c r="G1030" s="8"/>
      <c r="H1030" s="8"/>
      <c r="I1030" s="8"/>
      <c r="J1030" s="8"/>
      <c r="K1030" s="8"/>
      <c r="L1030" s="8"/>
      <c r="M1030" s="8"/>
      <c r="N1030" s="8"/>
      <c r="O1030" s="8"/>
      <c r="P1030" s="8"/>
      <c r="Q1030" s="8"/>
      <c r="R1030" s="8"/>
      <c r="S1030" s="8"/>
      <c r="T1030" s="8"/>
      <c r="U1030" s="8"/>
    </row>
    <row r="1031" spans="1:21" ht="12.75">
      <c r="A1031" s="8"/>
      <c r="B1031" s="8"/>
      <c r="C1031" s="8"/>
      <c r="D1031" s="8"/>
      <c r="E1031" s="8"/>
      <c r="F1031" s="8"/>
      <c r="G1031" s="8"/>
      <c r="H1031" s="8"/>
      <c r="I1031" s="8"/>
      <c r="J1031" s="8"/>
      <c r="K1031" s="8"/>
      <c r="L1031" s="8"/>
      <c r="M1031" s="8"/>
      <c r="N1031" s="8"/>
      <c r="O1031" s="8"/>
      <c r="P1031" s="8"/>
      <c r="Q1031" s="8"/>
      <c r="R1031" s="8"/>
      <c r="S1031" s="8"/>
      <c r="T1031" s="8"/>
      <c r="U1031" s="8"/>
    </row>
    <row r="1032" spans="1:21" ht="12.75">
      <c r="A1032" s="8"/>
      <c r="B1032" s="8"/>
      <c r="C1032" s="8"/>
      <c r="D1032" s="8"/>
      <c r="E1032" s="8"/>
      <c r="F1032" s="8"/>
      <c r="G1032" s="8"/>
      <c r="H1032" s="8"/>
      <c r="I1032" s="8"/>
      <c r="J1032" s="8"/>
      <c r="K1032" s="8"/>
      <c r="L1032" s="8"/>
      <c r="M1032" s="8"/>
      <c r="N1032" s="8"/>
      <c r="O1032" s="8"/>
      <c r="P1032" s="8"/>
      <c r="Q1032" s="8"/>
      <c r="R1032" s="8"/>
      <c r="S1032" s="8"/>
      <c r="T1032" s="8"/>
      <c r="U1032" s="8"/>
    </row>
    <row r="1033" spans="1:21" ht="12.75">
      <c r="A1033" s="8"/>
      <c r="B1033" s="8"/>
      <c r="C1033" s="8"/>
      <c r="D1033" s="8"/>
      <c r="E1033" s="8"/>
      <c r="F1033" s="8"/>
      <c r="G1033" s="8"/>
      <c r="H1033" s="8"/>
      <c r="I1033" s="8"/>
      <c r="J1033" s="8"/>
      <c r="K1033" s="8"/>
      <c r="L1033" s="8"/>
      <c r="M1033" s="8"/>
      <c r="N1033" s="8"/>
      <c r="O1033" s="8"/>
      <c r="P1033" s="8"/>
      <c r="Q1033" s="8"/>
      <c r="R1033" s="8"/>
      <c r="S1033" s="8"/>
      <c r="T1033" s="8"/>
      <c r="U1033" s="8"/>
    </row>
    <row r="1034" spans="1:21" ht="12.75">
      <c r="A1034" s="8"/>
      <c r="B1034" s="8"/>
      <c r="C1034" s="8"/>
      <c r="D1034" s="8"/>
      <c r="E1034" s="8"/>
      <c r="F1034" s="8"/>
      <c r="G1034" s="8"/>
      <c r="H1034" s="8"/>
      <c r="I1034" s="8"/>
      <c r="J1034" s="8"/>
      <c r="K1034" s="8"/>
      <c r="L1034" s="8"/>
      <c r="M1034" s="8"/>
      <c r="N1034" s="8"/>
      <c r="O1034" s="8"/>
      <c r="P1034" s="8"/>
      <c r="Q1034" s="8"/>
      <c r="R1034" s="8"/>
      <c r="S1034" s="8"/>
      <c r="T1034" s="8"/>
      <c r="U1034" s="8"/>
    </row>
    <row r="1035" spans="1:21" ht="12.75">
      <c r="A1035" s="8"/>
      <c r="B1035" s="8"/>
      <c r="C1035" s="8"/>
      <c r="D1035" s="8"/>
      <c r="E1035" s="8"/>
      <c r="F1035" s="8"/>
      <c r="G1035" s="8"/>
      <c r="H1035" s="8"/>
      <c r="I1035" s="8"/>
      <c r="J1035" s="8"/>
      <c r="K1035" s="8"/>
      <c r="L1035" s="8"/>
      <c r="M1035" s="8"/>
      <c r="N1035" s="8"/>
      <c r="O1035" s="8"/>
      <c r="P1035" s="8"/>
      <c r="Q1035" s="8"/>
      <c r="R1035" s="8"/>
      <c r="S1035" s="8"/>
      <c r="T1035" s="8"/>
      <c r="U1035" s="8"/>
    </row>
    <row r="1036" spans="1:21" ht="12.75">
      <c r="A1036" s="8"/>
      <c r="B1036" s="8"/>
      <c r="C1036" s="8"/>
      <c r="D1036" s="8"/>
      <c r="E1036" s="8"/>
      <c r="F1036" s="8"/>
      <c r="G1036" s="8"/>
      <c r="H1036" s="8"/>
      <c r="I1036" s="8"/>
      <c r="J1036" s="8"/>
      <c r="K1036" s="8"/>
      <c r="L1036" s="8"/>
      <c r="M1036" s="8"/>
      <c r="N1036" s="8"/>
      <c r="O1036" s="8"/>
      <c r="P1036" s="8"/>
      <c r="Q1036" s="8"/>
      <c r="R1036" s="8"/>
      <c r="S1036" s="8"/>
      <c r="T1036" s="8"/>
      <c r="U1036" s="8"/>
    </row>
    <row r="1037" spans="1:21" ht="12.75">
      <c r="A1037" s="8"/>
      <c r="B1037" s="8"/>
      <c r="C1037" s="8"/>
      <c r="D1037" s="8"/>
      <c r="E1037" s="8"/>
      <c r="F1037" s="8"/>
      <c r="G1037" s="8"/>
      <c r="H1037" s="8"/>
      <c r="I1037" s="8"/>
      <c r="J1037" s="8"/>
      <c r="K1037" s="8"/>
      <c r="L1037" s="8"/>
      <c r="M1037" s="8"/>
      <c r="N1037" s="8"/>
      <c r="O1037" s="8"/>
      <c r="P1037" s="8"/>
      <c r="Q1037" s="8"/>
      <c r="R1037" s="8"/>
      <c r="S1037" s="8"/>
      <c r="T1037" s="8"/>
      <c r="U1037" s="8"/>
    </row>
    <row r="1038" spans="1:21" ht="12.75">
      <c r="A1038" s="8"/>
      <c r="B1038" s="8"/>
      <c r="C1038" s="8"/>
      <c r="D1038" s="8"/>
      <c r="E1038" s="8"/>
      <c r="F1038" s="8"/>
      <c r="G1038" s="8"/>
      <c r="H1038" s="8"/>
      <c r="I1038" s="8"/>
      <c r="J1038" s="8"/>
      <c r="K1038" s="8"/>
      <c r="L1038" s="8"/>
      <c r="M1038" s="8"/>
      <c r="N1038" s="8"/>
      <c r="O1038" s="8"/>
      <c r="P1038" s="8"/>
      <c r="Q1038" s="8"/>
      <c r="R1038" s="8"/>
      <c r="S1038" s="8"/>
      <c r="T1038" s="8"/>
      <c r="U1038" s="8"/>
    </row>
    <row r="1039" spans="1:21" ht="12.75">
      <c r="A1039" s="8"/>
      <c r="B1039" s="8"/>
      <c r="C1039" s="8"/>
      <c r="D1039" s="8"/>
      <c r="E1039" s="8"/>
      <c r="F1039" s="8"/>
      <c r="G1039" s="8"/>
      <c r="H1039" s="8"/>
      <c r="I1039" s="8"/>
      <c r="J1039" s="8"/>
      <c r="K1039" s="8"/>
      <c r="L1039" s="8"/>
      <c r="M1039" s="8"/>
      <c r="N1039" s="8"/>
      <c r="O1039" s="8"/>
      <c r="P1039" s="8"/>
      <c r="Q1039" s="8"/>
      <c r="R1039" s="8"/>
      <c r="S1039" s="8"/>
      <c r="T1039" s="8"/>
      <c r="U1039" s="8"/>
    </row>
    <row r="1040" spans="1:21" ht="12.75">
      <c r="A1040" s="8"/>
      <c r="B1040" s="8"/>
      <c r="C1040" s="8"/>
      <c r="D1040" s="8"/>
      <c r="E1040" s="8"/>
      <c r="F1040" s="8"/>
      <c r="G1040" s="8"/>
      <c r="H1040" s="8"/>
      <c r="I1040" s="8"/>
      <c r="J1040" s="8"/>
      <c r="K1040" s="8"/>
      <c r="L1040" s="8"/>
      <c r="M1040" s="8"/>
      <c r="N1040" s="8"/>
      <c r="O1040" s="8"/>
      <c r="P1040" s="8"/>
      <c r="Q1040" s="8"/>
      <c r="R1040" s="8"/>
      <c r="S1040" s="8"/>
      <c r="T1040" s="8"/>
      <c r="U1040" s="8"/>
    </row>
    <row r="1041" spans="1:21" ht="12.75">
      <c r="A1041" s="8"/>
      <c r="B1041" s="8"/>
      <c r="C1041" s="8"/>
      <c r="D1041" s="8"/>
      <c r="E1041" s="8"/>
      <c r="F1041" s="8"/>
      <c r="G1041" s="8"/>
      <c r="H1041" s="8"/>
      <c r="I1041" s="8"/>
      <c r="J1041" s="8"/>
      <c r="K1041" s="8"/>
      <c r="L1041" s="8"/>
      <c r="M1041" s="8"/>
      <c r="N1041" s="8"/>
      <c r="O1041" s="8"/>
      <c r="P1041" s="8"/>
      <c r="Q1041" s="8"/>
      <c r="R1041" s="8"/>
      <c r="S1041" s="8"/>
      <c r="T1041" s="8"/>
      <c r="U1041" s="8"/>
    </row>
    <row r="1042" spans="1:21" ht="12.75">
      <c r="A1042" s="8"/>
      <c r="B1042" s="8"/>
      <c r="C1042" s="8"/>
      <c r="D1042" s="8"/>
      <c r="E1042" s="8"/>
      <c r="F1042" s="8"/>
      <c r="G1042" s="8"/>
      <c r="H1042" s="8"/>
      <c r="I1042" s="8"/>
      <c r="J1042" s="8"/>
      <c r="K1042" s="8"/>
      <c r="L1042" s="8"/>
      <c r="M1042" s="8"/>
      <c r="N1042" s="8"/>
      <c r="O1042" s="8"/>
      <c r="P1042" s="8"/>
      <c r="Q1042" s="8"/>
      <c r="R1042" s="8"/>
      <c r="S1042" s="8"/>
      <c r="T1042" s="8"/>
      <c r="U1042" s="8"/>
    </row>
    <row r="1043" spans="1:21" ht="12.75">
      <c r="A1043" s="8"/>
      <c r="B1043" s="8"/>
      <c r="C1043" s="8"/>
      <c r="D1043" s="8"/>
      <c r="E1043" s="8"/>
      <c r="F1043" s="8"/>
      <c r="G1043" s="8"/>
      <c r="H1043" s="8"/>
      <c r="I1043" s="8"/>
      <c r="J1043" s="8"/>
      <c r="K1043" s="8"/>
      <c r="L1043" s="8"/>
      <c r="M1043" s="8"/>
      <c r="N1043" s="8"/>
      <c r="O1043" s="8"/>
      <c r="P1043" s="8"/>
      <c r="Q1043" s="8"/>
      <c r="R1043" s="8"/>
      <c r="S1043" s="8"/>
      <c r="T1043" s="8"/>
      <c r="U1043" s="8"/>
    </row>
    <row r="1044" spans="1:21" ht="12.75">
      <c r="A1044" s="8"/>
      <c r="B1044" s="8"/>
      <c r="C1044" s="8"/>
      <c r="D1044" s="8"/>
      <c r="E1044" s="8"/>
      <c r="F1044" s="8"/>
      <c r="G1044" s="8"/>
      <c r="H1044" s="8"/>
      <c r="I1044" s="8"/>
      <c r="J1044" s="8"/>
      <c r="K1044" s="8"/>
      <c r="L1044" s="8"/>
      <c r="M1044" s="8"/>
      <c r="N1044" s="8"/>
      <c r="O1044" s="8"/>
      <c r="P1044" s="8"/>
      <c r="Q1044" s="8"/>
      <c r="R1044" s="8"/>
      <c r="S1044" s="8"/>
      <c r="T1044" s="8"/>
      <c r="U1044" s="8"/>
    </row>
    <row r="1045" spans="1:21" ht="12.75">
      <c r="A1045" s="8"/>
      <c r="B1045" s="8"/>
      <c r="C1045" s="8"/>
      <c r="D1045" s="8"/>
      <c r="E1045" s="8"/>
      <c r="F1045" s="8"/>
      <c r="G1045" s="8"/>
      <c r="H1045" s="8"/>
      <c r="I1045" s="8"/>
      <c r="J1045" s="8"/>
      <c r="K1045" s="8"/>
      <c r="L1045" s="8"/>
      <c r="M1045" s="8"/>
      <c r="N1045" s="8"/>
      <c r="O1045" s="8"/>
      <c r="P1045" s="8"/>
      <c r="Q1045" s="8"/>
      <c r="R1045" s="8"/>
      <c r="S1045" s="8"/>
      <c r="T1045" s="8"/>
      <c r="U1045" s="8"/>
    </row>
    <row r="1046" spans="1:21" ht="12.75">
      <c r="A1046" s="8"/>
      <c r="B1046" s="8"/>
      <c r="C1046" s="8"/>
      <c r="D1046" s="8"/>
      <c r="E1046" s="8"/>
      <c r="F1046" s="8"/>
      <c r="G1046" s="8"/>
      <c r="H1046" s="8"/>
      <c r="I1046" s="8"/>
      <c r="J1046" s="8"/>
      <c r="K1046" s="8"/>
      <c r="L1046" s="8"/>
      <c r="M1046" s="8"/>
      <c r="N1046" s="8"/>
      <c r="O1046" s="8"/>
      <c r="P1046" s="8"/>
      <c r="Q1046" s="8"/>
      <c r="R1046" s="8"/>
      <c r="S1046" s="8"/>
      <c r="T1046" s="8"/>
      <c r="U1046" s="8"/>
    </row>
    <row r="1047" spans="1:21" ht="12.75">
      <c r="A1047" s="8"/>
      <c r="B1047" s="8"/>
      <c r="C1047" s="8"/>
      <c r="D1047" s="8"/>
      <c r="E1047" s="8"/>
      <c r="F1047" s="8"/>
      <c r="G1047" s="8"/>
      <c r="H1047" s="8"/>
      <c r="I1047" s="8"/>
      <c r="J1047" s="8"/>
      <c r="K1047" s="8"/>
      <c r="L1047" s="8"/>
      <c r="M1047" s="8"/>
      <c r="N1047" s="8"/>
      <c r="O1047" s="8"/>
      <c r="P1047" s="8"/>
      <c r="Q1047" s="8"/>
      <c r="R1047" s="8"/>
      <c r="S1047" s="8"/>
      <c r="T1047" s="8"/>
      <c r="U1047" s="8"/>
    </row>
    <row r="1048" spans="1:21" ht="12.75">
      <c r="A1048" s="8"/>
      <c r="B1048" s="8"/>
      <c r="C1048" s="8"/>
      <c r="D1048" s="8"/>
      <c r="E1048" s="8"/>
      <c r="F1048" s="8"/>
      <c r="G1048" s="8"/>
      <c r="H1048" s="8"/>
      <c r="I1048" s="8"/>
      <c r="J1048" s="8"/>
      <c r="K1048" s="8"/>
      <c r="L1048" s="8"/>
      <c r="M1048" s="8"/>
      <c r="N1048" s="8"/>
      <c r="O1048" s="8"/>
      <c r="P1048" s="8"/>
      <c r="Q1048" s="8"/>
      <c r="R1048" s="8"/>
      <c r="S1048" s="8"/>
      <c r="T1048" s="8"/>
      <c r="U1048" s="8"/>
    </row>
    <row r="1049" spans="1:21" ht="12.75">
      <c r="A1049" s="8"/>
      <c r="B1049" s="8"/>
      <c r="C1049" s="8"/>
      <c r="D1049" s="8"/>
      <c r="E1049" s="8"/>
      <c r="F1049" s="8"/>
      <c r="G1049" s="8"/>
      <c r="H1049" s="8"/>
      <c r="I1049" s="8"/>
      <c r="J1049" s="8"/>
      <c r="K1049" s="8"/>
      <c r="L1049" s="8"/>
      <c r="M1049" s="8"/>
      <c r="N1049" s="8"/>
      <c r="O1049" s="8"/>
      <c r="P1049" s="8"/>
      <c r="Q1049" s="8"/>
      <c r="R1049" s="8"/>
      <c r="S1049" s="8"/>
      <c r="T1049" s="8"/>
      <c r="U1049" s="8"/>
    </row>
    <row r="1050" spans="1:21" ht="12.75">
      <c r="A1050" s="8"/>
      <c r="B1050" s="8"/>
      <c r="C1050" s="8"/>
      <c r="D1050" s="8"/>
      <c r="E1050" s="8"/>
      <c r="F1050" s="8"/>
      <c r="G1050" s="8"/>
      <c r="H1050" s="8"/>
      <c r="I1050" s="8"/>
      <c r="J1050" s="8"/>
      <c r="K1050" s="8"/>
      <c r="L1050" s="8"/>
      <c r="M1050" s="8"/>
      <c r="N1050" s="8"/>
      <c r="O1050" s="8"/>
      <c r="P1050" s="8"/>
      <c r="Q1050" s="8"/>
      <c r="R1050" s="8"/>
      <c r="S1050" s="8"/>
      <c r="T1050" s="8"/>
      <c r="U1050" s="8"/>
    </row>
    <row r="1051" spans="1:21" ht="12.75">
      <c r="A1051" s="8"/>
      <c r="B1051" s="8"/>
      <c r="C1051" s="8"/>
      <c r="D1051" s="8"/>
      <c r="E1051" s="8"/>
      <c r="F1051" s="8"/>
      <c r="G1051" s="8"/>
      <c r="H1051" s="8"/>
      <c r="I1051" s="8"/>
      <c r="J1051" s="8"/>
      <c r="K1051" s="8"/>
      <c r="L1051" s="8"/>
      <c r="M1051" s="8"/>
      <c r="N1051" s="8"/>
      <c r="O1051" s="8"/>
      <c r="P1051" s="8"/>
      <c r="Q1051" s="8"/>
      <c r="R1051" s="8"/>
      <c r="S1051" s="8"/>
      <c r="T1051" s="8"/>
      <c r="U1051" s="8"/>
    </row>
    <row r="1052" spans="1:21" ht="12.75">
      <c r="A1052" s="8"/>
      <c r="B1052" s="8"/>
      <c r="C1052" s="8"/>
      <c r="D1052" s="8"/>
      <c r="E1052" s="8"/>
      <c r="F1052" s="8"/>
      <c r="G1052" s="8"/>
      <c r="H1052" s="8"/>
      <c r="I1052" s="8"/>
      <c r="J1052" s="8"/>
      <c r="K1052" s="8"/>
      <c r="L1052" s="8"/>
      <c r="M1052" s="8"/>
      <c r="N1052" s="8"/>
      <c r="O1052" s="8"/>
      <c r="P1052" s="8"/>
      <c r="Q1052" s="8"/>
      <c r="R1052" s="8"/>
      <c r="S1052" s="8"/>
      <c r="T1052" s="8"/>
      <c r="U1052" s="8"/>
    </row>
    <row r="1053" spans="1:21" ht="12.75">
      <c r="A1053" s="8"/>
      <c r="B1053" s="8"/>
      <c r="C1053" s="8"/>
      <c r="D1053" s="8"/>
      <c r="E1053" s="8"/>
      <c r="F1053" s="8"/>
      <c r="G1053" s="8"/>
      <c r="H1053" s="8"/>
      <c r="I1053" s="8"/>
      <c r="J1053" s="8"/>
      <c r="K1053" s="8"/>
      <c r="L1053" s="8"/>
      <c r="M1053" s="8"/>
      <c r="N1053" s="8"/>
      <c r="O1053" s="8"/>
      <c r="P1053" s="8"/>
      <c r="Q1053" s="8"/>
      <c r="R1053" s="8"/>
      <c r="S1053" s="8"/>
      <c r="T1053" s="8"/>
      <c r="U1053" s="8"/>
    </row>
    <row r="1054" spans="1:21" ht="12.75">
      <c r="A1054" s="8"/>
      <c r="B1054" s="8"/>
      <c r="C1054" s="8"/>
      <c r="D1054" s="8"/>
      <c r="E1054" s="8"/>
      <c r="F1054" s="8"/>
      <c r="G1054" s="8"/>
      <c r="H1054" s="8"/>
      <c r="I1054" s="8"/>
      <c r="J1054" s="8"/>
      <c r="K1054" s="8"/>
      <c r="L1054" s="8"/>
      <c r="M1054" s="8"/>
      <c r="N1054" s="8"/>
      <c r="O1054" s="8"/>
      <c r="P1054" s="8"/>
      <c r="Q1054" s="8"/>
      <c r="R1054" s="8"/>
      <c r="S1054" s="8"/>
      <c r="T1054" s="8"/>
      <c r="U1054" s="8"/>
    </row>
    <row r="1055" spans="1:21" ht="12.75">
      <c r="A1055" s="8"/>
      <c r="B1055" s="8"/>
      <c r="C1055" s="8"/>
      <c r="D1055" s="8"/>
      <c r="E1055" s="8"/>
      <c r="F1055" s="8"/>
      <c r="G1055" s="8"/>
      <c r="H1055" s="8"/>
      <c r="I1055" s="8"/>
      <c r="J1055" s="8"/>
      <c r="K1055" s="8"/>
      <c r="L1055" s="8"/>
      <c r="M1055" s="8"/>
      <c r="N1055" s="8"/>
      <c r="O1055" s="8"/>
      <c r="P1055" s="8"/>
      <c r="Q1055" s="8"/>
      <c r="R1055" s="8"/>
      <c r="S1055" s="8"/>
      <c r="T1055" s="8"/>
      <c r="U1055" s="8"/>
    </row>
    <row r="1056" spans="1:21" ht="12.75">
      <c r="A1056" s="8"/>
      <c r="B1056" s="8"/>
      <c r="C1056" s="8"/>
      <c r="D1056" s="8"/>
      <c r="E1056" s="8"/>
      <c r="F1056" s="8"/>
      <c r="G1056" s="8"/>
      <c r="H1056" s="8"/>
      <c r="I1056" s="8"/>
      <c r="J1056" s="8"/>
      <c r="K1056" s="8"/>
      <c r="L1056" s="8"/>
      <c r="M1056" s="8"/>
      <c r="N1056" s="8"/>
      <c r="O1056" s="8"/>
      <c r="P1056" s="8"/>
      <c r="Q1056" s="8"/>
      <c r="R1056" s="8"/>
      <c r="S1056" s="8"/>
      <c r="T1056" s="8"/>
      <c r="U1056" s="8"/>
    </row>
    <row r="1057" spans="1:21" ht="12.75">
      <c r="A1057" s="8"/>
      <c r="B1057" s="8"/>
      <c r="C1057" s="8"/>
      <c r="D1057" s="8"/>
      <c r="E1057" s="8"/>
      <c r="F1057" s="8"/>
      <c r="G1057" s="8"/>
      <c r="H1057" s="8"/>
      <c r="I1057" s="8"/>
      <c r="J1057" s="8"/>
      <c r="K1057" s="8"/>
      <c r="L1057" s="8"/>
      <c r="M1057" s="8"/>
      <c r="N1057" s="8"/>
      <c r="O1057" s="8"/>
      <c r="P1057" s="8"/>
      <c r="Q1057" s="8"/>
      <c r="R1057" s="8"/>
      <c r="S1057" s="8"/>
      <c r="T1057" s="8"/>
      <c r="U1057" s="8"/>
    </row>
    <row r="1058" spans="1:21" ht="12.75">
      <c r="A1058" s="8"/>
      <c r="B1058" s="8"/>
      <c r="C1058" s="8"/>
      <c r="D1058" s="8"/>
      <c r="E1058" s="8"/>
      <c r="F1058" s="8"/>
      <c r="G1058" s="8"/>
      <c r="H1058" s="8"/>
      <c r="I1058" s="8"/>
      <c r="J1058" s="8"/>
      <c r="K1058" s="8"/>
      <c r="L1058" s="8"/>
      <c r="M1058" s="8"/>
      <c r="N1058" s="8"/>
      <c r="O1058" s="8"/>
      <c r="P1058" s="8"/>
      <c r="Q1058" s="8"/>
      <c r="R1058" s="8"/>
      <c r="S1058" s="8"/>
      <c r="T1058" s="8"/>
      <c r="U1058" s="8"/>
    </row>
    <row r="1059" spans="1:21" ht="12.75">
      <c r="A1059" s="8"/>
      <c r="B1059" s="8"/>
      <c r="C1059" s="8"/>
      <c r="D1059" s="8"/>
      <c r="E1059" s="8"/>
      <c r="F1059" s="8"/>
      <c r="G1059" s="8"/>
      <c r="H1059" s="8"/>
      <c r="I1059" s="8"/>
      <c r="J1059" s="8"/>
      <c r="K1059" s="8"/>
      <c r="L1059" s="8"/>
      <c r="M1059" s="8"/>
      <c r="N1059" s="8"/>
      <c r="O1059" s="8"/>
      <c r="P1059" s="8"/>
      <c r="Q1059" s="8"/>
      <c r="R1059" s="8"/>
      <c r="S1059" s="8"/>
      <c r="T1059" s="8"/>
      <c r="U1059" s="8"/>
    </row>
    <row r="1060" spans="1:21" ht="12.75">
      <c r="A1060" s="8"/>
      <c r="B1060" s="8"/>
      <c r="C1060" s="8"/>
      <c r="D1060" s="8"/>
      <c r="E1060" s="8"/>
      <c r="F1060" s="8"/>
      <c r="G1060" s="8"/>
      <c r="H1060" s="8"/>
      <c r="I1060" s="8"/>
      <c r="J1060" s="8"/>
      <c r="K1060" s="8"/>
      <c r="L1060" s="8"/>
      <c r="M1060" s="8"/>
      <c r="N1060" s="8"/>
      <c r="O1060" s="8"/>
      <c r="P1060" s="8"/>
      <c r="Q1060" s="8"/>
      <c r="R1060" s="8"/>
      <c r="S1060" s="8"/>
      <c r="T1060" s="8"/>
      <c r="U1060" s="8"/>
    </row>
    <row r="1061" spans="1:21" ht="12.75">
      <c r="A1061" s="8"/>
      <c r="B1061" s="8"/>
      <c r="C1061" s="8"/>
      <c r="D1061" s="8"/>
      <c r="E1061" s="8"/>
      <c r="F1061" s="8"/>
      <c r="G1061" s="8"/>
      <c r="H1061" s="8"/>
      <c r="I1061" s="8"/>
      <c r="J1061" s="8"/>
      <c r="K1061" s="8"/>
      <c r="L1061" s="8"/>
      <c r="M1061" s="8"/>
      <c r="N1061" s="8"/>
      <c r="O1061" s="8"/>
      <c r="P1061" s="8"/>
      <c r="Q1061" s="8"/>
      <c r="R1061" s="8"/>
      <c r="S1061" s="8"/>
      <c r="T1061" s="8"/>
      <c r="U1061" s="8"/>
    </row>
    <row r="1062" spans="1:21" ht="12.75">
      <c r="A1062" s="8"/>
      <c r="B1062" s="8"/>
      <c r="C1062" s="8"/>
      <c r="D1062" s="8"/>
      <c r="E1062" s="8"/>
      <c r="F1062" s="8"/>
      <c r="G1062" s="8"/>
      <c r="H1062" s="8"/>
      <c r="I1062" s="8"/>
      <c r="J1062" s="8"/>
      <c r="K1062" s="8"/>
      <c r="L1062" s="8"/>
      <c r="M1062" s="8"/>
      <c r="N1062" s="8"/>
      <c r="O1062" s="8"/>
      <c r="P1062" s="8"/>
      <c r="Q1062" s="8"/>
      <c r="R1062" s="8"/>
      <c r="S1062" s="8"/>
      <c r="T1062" s="8"/>
      <c r="U1062" s="8"/>
    </row>
    <row r="1063" spans="1:21" ht="12.75">
      <c r="A1063" s="8"/>
      <c r="B1063" s="8"/>
      <c r="C1063" s="8"/>
      <c r="D1063" s="8"/>
      <c r="E1063" s="8"/>
      <c r="F1063" s="8"/>
      <c r="G1063" s="8"/>
      <c r="H1063" s="8"/>
      <c r="I1063" s="8"/>
      <c r="J1063" s="8"/>
      <c r="K1063" s="8"/>
      <c r="L1063" s="8"/>
      <c r="M1063" s="8"/>
      <c r="N1063" s="8"/>
      <c r="O1063" s="8"/>
      <c r="P1063" s="8"/>
      <c r="Q1063" s="8"/>
      <c r="R1063" s="8"/>
      <c r="S1063" s="8"/>
      <c r="T1063" s="8"/>
      <c r="U1063" s="8"/>
    </row>
    <row r="1064" spans="1:21" ht="12.75">
      <c r="A1064" s="8"/>
      <c r="B1064" s="8"/>
      <c r="C1064" s="8"/>
      <c r="D1064" s="8"/>
      <c r="E1064" s="8"/>
      <c r="F1064" s="8"/>
      <c r="G1064" s="8"/>
      <c r="H1064" s="8"/>
      <c r="I1064" s="8"/>
      <c r="J1064" s="8"/>
      <c r="K1064" s="8"/>
      <c r="L1064" s="8"/>
      <c r="M1064" s="8"/>
      <c r="N1064" s="8"/>
      <c r="O1064" s="8"/>
      <c r="P1064" s="8"/>
      <c r="Q1064" s="8"/>
      <c r="R1064" s="8"/>
      <c r="S1064" s="8"/>
      <c r="T1064" s="8"/>
      <c r="U1064" s="8"/>
    </row>
    <row r="1065" spans="1:21" ht="12.75">
      <c r="A1065" s="8"/>
      <c r="B1065" s="8"/>
      <c r="C1065" s="8"/>
      <c r="D1065" s="8"/>
      <c r="E1065" s="8"/>
      <c r="F1065" s="8"/>
      <c r="G1065" s="8"/>
      <c r="H1065" s="8"/>
      <c r="I1065" s="8"/>
      <c r="J1065" s="8"/>
      <c r="K1065" s="8"/>
      <c r="L1065" s="8"/>
      <c r="M1065" s="8"/>
      <c r="N1065" s="8"/>
      <c r="O1065" s="8"/>
      <c r="P1065" s="8"/>
      <c r="Q1065" s="8"/>
      <c r="R1065" s="8"/>
      <c r="S1065" s="8"/>
      <c r="T1065" s="8"/>
      <c r="U1065" s="8"/>
    </row>
    <row r="1066" spans="1:21" ht="12.75">
      <c r="A1066" s="8"/>
      <c r="B1066" s="8"/>
      <c r="C1066" s="8"/>
      <c r="D1066" s="8"/>
      <c r="E1066" s="8"/>
      <c r="F1066" s="8"/>
      <c r="G1066" s="8"/>
      <c r="H1066" s="8"/>
      <c r="I1066" s="8"/>
      <c r="J1066" s="8"/>
      <c r="K1066" s="8"/>
      <c r="L1066" s="8"/>
      <c r="M1066" s="8"/>
      <c r="N1066" s="8"/>
      <c r="O1066" s="8"/>
      <c r="P1066" s="8"/>
      <c r="Q1066" s="8"/>
      <c r="R1066" s="8"/>
      <c r="S1066" s="8"/>
      <c r="T1066" s="8"/>
      <c r="U1066" s="8"/>
    </row>
    <row r="1067" spans="1:21" ht="12.75">
      <c r="A1067" s="8"/>
      <c r="B1067" s="8"/>
      <c r="C1067" s="8"/>
      <c r="D1067" s="8"/>
      <c r="E1067" s="8"/>
      <c r="F1067" s="8"/>
      <c r="G1067" s="8"/>
      <c r="H1067" s="8"/>
      <c r="I1067" s="8"/>
      <c r="J1067" s="8"/>
      <c r="K1067" s="8"/>
      <c r="L1067" s="8"/>
      <c r="M1067" s="8"/>
      <c r="N1067" s="8"/>
      <c r="O1067" s="8"/>
      <c r="P1067" s="8"/>
      <c r="Q1067" s="8"/>
      <c r="R1067" s="8"/>
      <c r="S1067" s="8"/>
      <c r="T1067" s="8"/>
      <c r="U1067" s="8"/>
    </row>
    <row r="1068" spans="1:21" ht="12.75">
      <c r="A1068" s="8"/>
      <c r="B1068" s="8"/>
      <c r="C1068" s="8"/>
      <c r="D1068" s="8"/>
      <c r="E1068" s="8"/>
      <c r="F1068" s="8"/>
      <c r="G1068" s="8"/>
      <c r="H1068" s="8"/>
      <c r="I1068" s="8"/>
      <c r="J1068" s="8"/>
      <c r="K1068" s="8"/>
      <c r="L1068" s="8"/>
      <c r="M1068" s="8"/>
      <c r="N1068" s="8"/>
      <c r="O1068" s="8"/>
      <c r="P1068" s="8"/>
      <c r="Q1068" s="8"/>
      <c r="R1068" s="8"/>
      <c r="S1068" s="8"/>
      <c r="T1068" s="8"/>
      <c r="U1068" s="8"/>
    </row>
    <row r="1069" spans="1:21" ht="12.75">
      <c r="A1069" s="8"/>
      <c r="B1069" s="8"/>
      <c r="C1069" s="8"/>
      <c r="D1069" s="8"/>
      <c r="E1069" s="8"/>
      <c r="F1069" s="8"/>
      <c r="G1069" s="8"/>
      <c r="H1069" s="8"/>
      <c r="I1069" s="8"/>
      <c r="J1069" s="8"/>
      <c r="K1069" s="8"/>
      <c r="L1069" s="8"/>
      <c r="M1069" s="8"/>
      <c r="N1069" s="8"/>
      <c r="O1069" s="8"/>
      <c r="P1069" s="8"/>
      <c r="Q1069" s="8"/>
      <c r="R1069" s="8"/>
      <c r="S1069" s="8"/>
      <c r="T1069" s="8"/>
      <c r="U1069" s="8"/>
    </row>
    <row r="1070" spans="1:21" ht="12.75">
      <c r="A1070" s="8"/>
      <c r="B1070" s="8"/>
      <c r="C1070" s="8"/>
      <c r="D1070" s="8"/>
      <c r="E1070" s="8"/>
      <c r="F1070" s="8"/>
      <c r="G1070" s="8"/>
      <c r="H1070" s="8"/>
      <c r="I1070" s="8"/>
      <c r="J1070" s="8"/>
      <c r="K1070" s="8"/>
      <c r="L1070" s="8"/>
      <c r="M1070" s="8"/>
      <c r="N1070" s="8"/>
      <c r="O1070" s="8"/>
      <c r="P1070" s="8"/>
      <c r="Q1070" s="8"/>
      <c r="R1070" s="8"/>
      <c r="S1070" s="8"/>
      <c r="T1070" s="8"/>
      <c r="U1070" s="8"/>
    </row>
    <row r="1071" spans="1:21" ht="12.75">
      <c r="A1071" s="8"/>
      <c r="B1071" s="8"/>
      <c r="C1071" s="8"/>
      <c r="D1071" s="8"/>
      <c r="E1071" s="8"/>
      <c r="F1071" s="8"/>
      <c r="G1071" s="8"/>
      <c r="H1071" s="8"/>
      <c r="I1071" s="8"/>
      <c r="J1071" s="8"/>
      <c r="K1071" s="8"/>
      <c r="L1071" s="8"/>
      <c r="M1071" s="8"/>
      <c r="N1071" s="8"/>
      <c r="O1071" s="8"/>
      <c r="P1071" s="8"/>
      <c r="Q1071" s="8"/>
      <c r="R1071" s="8"/>
      <c r="S1071" s="8"/>
      <c r="T1071" s="8"/>
      <c r="U1071" s="8"/>
    </row>
    <row r="1072" spans="1:21" ht="12.75">
      <c r="A1072" s="8"/>
      <c r="B1072" s="8"/>
      <c r="C1072" s="8"/>
      <c r="D1072" s="8"/>
      <c r="E1072" s="8"/>
      <c r="F1072" s="8"/>
      <c r="G1072" s="8"/>
      <c r="H1072" s="8"/>
      <c r="I1072" s="8"/>
      <c r="J1072" s="8"/>
      <c r="K1072" s="8"/>
      <c r="L1072" s="8"/>
      <c r="M1072" s="8"/>
      <c r="N1072" s="8"/>
      <c r="O1072" s="8"/>
      <c r="P1072" s="8"/>
      <c r="Q1072" s="8"/>
      <c r="R1072" s="8"/>
      <c r="S1072" s="8"/>
      <c r="T1072" s="8"/>
      <c r="U1072" s="8"/>
    </row>
    <row r="1073" spans="1:21" ht="12.75">
      <c r="A1073" s="8"/>
      <c r="B1073" s="8"/>
      <c r="C1073" s="8"/>
      <c r="D1073" s="8"/>
      <c r="E1073" s="8"/>
      <c r="F1073" s="8"/>
      <c r="G1073" s="8"/>
      <c r="H1073" s="8"/>
      <c r="I1073" s="8"/>
      <c r="J1073" s="8"/>
      <c r="K1073" s="8"/>
      <c r="L1073" s="8"/>
      <c r="M1073" s="8"/>
      <c r="N1073" s="8"/>
      <c r="O1073" s="8"/>
      <c r="P1073" s="8"/>
      <c r="Q1073" s="8"/>
      <c r="R1073" s="8"/>
      <c r="S1073" s="8"/>
      <c r="T1073" s="8"/>
      <c r="U1073" s="8"/>
    </row>
    <row r="1074" spans="1:21" ht="12.75">
      <c r="A1074" s="8"/>
      <c r="B1074" s="8"/>
      <c r="C1074" s="8"/>
      <c r="D1074" s="8"/>
      <c r="E1074" s="8"/>
      <c r="F1074" s="8"/>
      <c r="G1074" s="8"/>
      <c r="H1074" s="8"/>
      <c r="I1074" s="8"/>
      <c r="J1074" s="8"/>
      <c r="K1074" s="8"/>
      <c r="L1074" s="8"/>
      <c r="M1074" s="8"/>
      <c r="N1074" s="8"/>
      <c r="O1074" s="8"/>
      <c r="P1074" s="8"/>
      <c r="Q1074" s="8"/>
      <c r="R1074" s="8"/>
      <c r="S1074" s="8"/>
      <c r="T1074" s="8"/>
      <c r="U1074" s="8"/>
    </row>
    <row r="1075" spans="1:21" ht="12.75">
      <c r="A1075" s="8"/>
      <c r="B1075" s="8"/>
      <c r="C1075" s="8"/>
      <c r="D1075" s="8"/>
      <c r="E1075" s="8"/>
      <c r="F1075" s="8"/>
      <c r="G1075" s="8"/>
      <c r="H1075" s="8"/>
      <c r="I1075" s="8"/>
      <c r="J1075" s="8"/>
      <c r="K1075" s="8"/>
      <c r="L1075" s="8"/>
      <c r="M1075" s="8"/>
      <c r="N1075" s="8"/>
      <c r="O1075" s="8"/>
      <c r="P1075" s="8"/>
      <c r="Q1075" s="8"/>
      <c r="R1075" s="8"/>
      <c r="S1075" s="8"/>
      <c r="T1075" s="8"/>
      <c r="U1075" s="8"/>
    </row>
    <row r="1076" spans="1:21" ht="12.75">
      <c r="A1076" s="8"/>
      <c r="B1076" s="8"/>
      <c r="C1076" s="8"/>
      <c r="D1076" s="8"/>
      <c r="E1076" s="8"/>
      <c r="F1076" s="8"/>
      <c r="G1076" s="8"/>
      <c r="H1076" s="8"/>
      <c r="I1076" s="8"/>
      <c r="J1076" s="8"/>
      <c r="K1076" s="8"/>
      <c r="L1076" s="8"/>
      <c r="M1076" s="8"/>
      <c r="N1076" s="8"/>
      <c r="O1076" s="8"/>
      <c r="P1076" s="8"/>
      <c r="Q1076" s="8"/>
      <c r="R1076" s="8"/>
      <c r="S1076" s="8"/>
      <c r="T1076" s="8"/>
      <c r="U1076" s="8"/>
    </row>
    <row r="1077" spans="1:21" ht="12.75">
      <c r="A1077" s="8"/>
      <c r="B1077" s="8"/>
      <c r="C1077" s="8"/>
      <c r="D1077" s="8"/>
      <c r="E1077" s="8"/>
      <c r="F1077" s="8"/>
      <c r="G1077" s="8"/>
      <c r="H1077" s="8"/>
      <c r="I1077" s="8"/>
      <c r="J1077" s="8"/>
      <c r="K1077" s="8"/>
      <c r="L1077" s="8"/>
      <c r="M1077" s="8"/>
      <c r="N1077" s="8"/>
      <c r="O1077" s="8"/>
      <c r="P1077" s="8"/>
      <c r="Q1077" s="8"/>
      <c r="R1077" s="8"/>
      <c r="S1077" s="8"/>
      <c r="T1077" s="8"/>
      <c r="U1077" s="8"/>
    </row>
    <row r="1078" spans="1:21" ht="12.75">
      <c r="A1078" s="8"/>
      <c r="B1078" s="8"/>
      <c r="C1078" s="8"/>
      <c r="D1078" s="8"/>
      <c r="E1078" s="8"/>
      <c r="F1078" s="8"/>
      <c r="G1078" s="8"/>
      <c r="H1078" s="8"/>
      <c r="I1078" s="8"/>
      <c r="J1078" s="8"/>
      <c r="K1078" s="8"/>
      <c r="L1078" s="8"/>
      <c r="M1078" s="8"/>
      <c r="N1078" s="8"/>
      <c r="O1078" s="8"/>
      <c r="P1078" s="8"/>
      <c r="Q1078" s="8"/>
      <c r="R1078" s="8"/>
      <c r="S1078" s="8"/>
      <c r="T1078" s="8"/>
      <c r="U1078" s="8"/>
    </row>
    <row r="1079" spans="1:21" ht="12.75">
      <c r="A1079" s="8"/>
      <c r="B1079" s="8"/>
      <c r="C1079" s="8"/>
      <c r="D1079" s="8"/>
      <c r="E1079" s="8"/>
      <c r="F1079" s="8"/>
      <c r="G1079" s="8"/>
      <c r="H1079" s="8"/>
      <c r="I1079" s="8"/>
      <c r="J1079" s="8"/>
      <c r="K1079" s="8"/>
      <c r="L1079" s="8"/>
      <c r="M1079" s="8"/>
      <c r="N1079" s="8"/>
      <c r="O1079" s="8"/>
      <c r="P1079" s="8"/>
      <c r="Q1079" s="8"/>
      <c r="R1079" s="8"/>
      <c r="S1079" s="8"/>
      <c r="T1079" s="8"/>
      <c r="U1079" s="8"/>
    </row>
    <row r="1080" spans="1:21" ht="12.75">
      <c r="A1080" s="8"/>
      <c r="B1080" s="8"/>
      <c r="C1080" s="8"/>
      <c r="D1080" s="8"/>
      <c r="E1080" s="8"/>
      <c r="F1080" s="8"/>
      <c r="G1080" s="8"/>
      <c r="H1080" s="8"/>
      <c r="I1080" s="8"/>
      <c r="J1080" s="8"/>
      <c r="K1080" s="8"/>
      <c r="L1080" s="8"/>
      <c r="M1080" s="8"/>
      <c r="N1080" s="8"/>
      <c r="O1080" s="8"/>
      <c r="P1080" s="8"/>
      <c r="Q1080" s="8"/>
      <c r="R1080" s="8"/>
      <c r="S1080" s="8"/>
      <c r="T1080" s="8"/>
      <c r="U1080" s="8"/>
    </row>
    <row r="1081" spans="1:21" ht="12.75">
      <c r="A1081" s="8"/>
      <c r="B1081" s="8"/>
      <c r="C1081" s="8"/>
      <c r="D1081" s="8"/>
      <c r="E1081" s="8"/>
      <c r="F1081" s="8"/>
      <c r="G1081" s="8"/>
      <c r="H1081" s="8"/>
      <c r="I1081" s="8"/>
      <c r="J1081" s="8"/>
      <c r="K1081" s="8"/>
      <c r="L1081" s="8"/>
      <c r="M1081" s="8"/>
      <c r="N1081" s="8"/>
      <c r="O1081" s="8"/>
      <c r="P1081" s="8"/>
      <c r="Q1081" s="8"/>
      <c r="R1081" s="8"/>
      <c r="S1081" s="8"/>
      <c r="T1081" s="8"/>
      <c r="U1081" s="8"/>
    </row>
    <row r="1082" spans="1:21" ht="12.75">
      <c r="A1082" s="8"/>
      <c r="B1082" s="8"/>
      <c r="C1082" s="8"/>
      <c r="D1082" s="8"/>
      <c r="E1082" s="8"/>
      <c r="F1082" s="8"/>
      <c r="G1082" s="8"/>
      <c r="H1082" s="8"/>
      <c r="I1082" s="8"/>
      <c r="J1082" s="8"/>
      <c r="K1082" s="8"/>
      <c r="L1082" s="8"/>
      <c r="M1082" s="8"/>
      <c r="N1082" s="8"/>
      <c r="O1082" s="8"/>
      <c r="P1082" s="8"/>
      <c r="Q1082" s="8"/>
      <c r="R1082" s="8"/>
      <c r="S1082" s="8"/>
      <c r="T1082" s="8"/>
      <c r="U1082" s="8"/>
    </row>
    <row r="1083" spans="1:21" ht="12.75">
      <c r="A1083" s="8"/>
      <c r="B1083" s="8"/>
      <c r="C1083" s="8"/>
      <c r="D1083" s="8"/>
      <c r="E1083" s="8"/>
      <c r="F1083" s="8"/>
      <c r="G1083" s="8"/>
      <c r="H1083" s="8"/>
      <c r="I1083" s="8"/>
      <c r="J1083" s="8"/>
      <c r="K1083" s="8"/>
      <c r="L1083" s="8"/>
      <c r="M1083" s="8"/>
      <c r="N1083" s="8"/>
      <c r="O1083" s="8"/>
      <c r="P1083" s="8"/>
      <c r="Q1083" s="8"/>
      <c r="R1083" s="8"/>
      <c r="S1083" s="8"/>
      <c r="T1083" s="8"/>
      <c r="U1083" s="8"/>
    </row>
    <row r="1084" spans="1:21" ht="12.75">
      <c r="A1084" s="8"/>
      <c r="B1084" s="8"/>
      <c r="C1084" s="8"/>
      <c r="D1084" s="8"/>
      <c r="E1084" s="8"/>
      <c r="F1084" s="8"/>
      <c r="G1084" s="8"/>
      <c r="H1084" s="8"/>
      <c r="I1084" s="8"/>
      <c r="J1084" s="8"/>
      <c r="K1084" s="8"/>
      <c r="L1084" s="8"/>
      <c r="M1084" s="8"/>
      <c r="N1084" s="8"/>
      <c r="O1084" s="8"/>
      <c r="P1084" s="8"/>
      <c r="Q1084" s="8"/>
      <c r="R1084" s="8"/>
      <c r="S1084" s="8"/>
      <c r="T1084" s="8"/>
      <c r="U1084" s="8"/>
    </row>
    <row r="1085" spans="1:21" ht="12.75">
      <c r="A1085" s="8"/>
      <c r="B1085" s="8"/>
      <c r="C1085" s="8"/>
      <c r="D1085" s="8"/>
      <c r="E1085" s="8"/>
      <c r="F1085" s="8"/>
      <c r="G1085" s="8"/>
      <c r="H1085" s="8"/>
      <c r="I1085" s="8"/>
      <c r="J1085" s="8"/>
      <c r="K1085" s="8"/>
      <c r="L1085" s="8"/>
      <c r="M1085" s="8"/>
      <c r="N1085" s="8"/>
      <c r="O1085" s="8"/>
      <c r="P1085" s="8"/>
      <c r="Q1085" s="8"/>
      <c r="R1085" s="8"/>
      <c r="S1085" s="8"/>
      <c r="T1085" s="8"/>
      <c r="U1085" s="8"/>
    </row>
    <row r="1086" spans="1:21" ht="12.75">
      <c r="A1086" s="8"/>
      <c r="B1086" s="8"/>
      <c r="C1086" s="8"/>
      <c r="D1086" s="8"/>
      <c r="E1086" s="8"/>
      <c r="F1086" s="8"/>
      <c r="G1086" s="8"/>
      <c r="H1086" s="8"/>
      <c r="I1086" s="8"/>
      <c r="J1086" s="8"/>
      <c r="K1086" s="8"/>
      <c r="L1086" s="8"/>
      <c r="M1086" s="8"/>
      <c r="N1086" s="8"/>
      <c r="O1086" s="8"/>
      <c r="P1086" s="8"/>
      <c r="Q1086" s="8"/>
      <c r="R1086" s="8"/>
      <c r="S1086" s="8"/>
      <c r="T1086" s="8"/>
      <c r="U1086" s="8"/>
    </row>
    <row r="1087" spans="1:21" ht="12.75">
      <c r="A1087" s="8"/>
      <c r="B1087" s="8"/>
      <c r="C1087" s="8"/>
      <c r="D1087" s="8"/>
      <c r="E1087" s="8"/>
      <c r="F1087" s="8"/>
      <c r="G1087" s="8"/>
      <c r="H1087" s="8"/>
      <c r="I1087" s="8"/>
      <c r="J1087" s="8"/>
      <c r="K1087" s="8"/>
      <c r="L1087" s="8"/>
      <c r="M1087" s="8"/>
      <c r="N1087" s="8"/>
      <c r="O1087" s="8"/>
      <c r="P1087" s="8"/>
      <c r="Q1087" s="8"/>
      <c r="R1087" s="8"/>
      <c r="S1087" s="8"/>
      <c r="T1087" s="8"/>
      <c r="U1087" s="8"/>
    </row>
    <row r="1088" spans="1:21" ht="12.75">
      <c r="A1088" s="8"/>
      <c r="B1088" s="8"/>
      <c r="C1088" s="8"/>
      <c r="D1088" s="8"/>
      <c r="E1088" s="8"/>
      <c r="F1088" s="8"/>
      <c r="G1088" s="8"/>
      <c r="H1088" s="8"/>
      <c r="I1088" s="8"/>
      <c r="J1088" s="8"/>
      <c r="K1088" s="8"/>
      <c r="L1088" s="8"/>
      <c r="M1088" s="8"/>
      <c r="N1088" s="8"/>
      <c r="O1088" s="8"/>
      <c r="P1088" s="8"/>
      <c r="Q1088" s="8"/>
      <c r="R1088" s="8"/>
      <c r="S1088" s="8"/>
      <c r="T1088" s="8"/>
      <c r="U1088" s="8"/>
    </row>
    <row r="1089" spans="1:21" ht="12.75">
      <c r="A1089" s="8"/>
      <c r="B1089" s="8"/>
      <c r="C1089" s="8"/>
      <c r="D1089" s="8"/>
      <c r="E1089" s="8"/>
      <c r="F1089" s="8"/>
      <c r="G1089" s="8"/>
      <c r="H1089" s="8"/>
      <c r="I1089" s="8"/>
      <c r="J1089" s="8"/>
      <c r="K1089" s="8"/>
      <c r="L1089" s="8"/>
      <c r="M1089" s="8"/>
      <c r="N1089" s="8"/>
      <c r="O1089" s="8"/>
      <c r="P1089" s="8"/>
      <c r="Q1089" s="8"/>
      <c r="R1089" s="8"/>
      <c r="S1089" s="8"/>
      <c r="T1089" s="8"/>
      <c r="U1089" s="8"/>
    </row>
    <row r="1090" spans="1:21" ht="12.75">
      <c r="A1090" s="8"/>
      <c r="B1090" s="8"/>
      <c r="C1090" s="8"/>
      <c r="D1090" s="8"/>
      <c r="E1090" s="8"/>
      <c r="F1090" s="8"/>
      <c r="G1090" s="8"/>
      <c r="H1090" s="8"/>
      <c r="I1090" s="8"/>
      <c r="J1090" s="8"/>
      <c r="K1090" s="8"/>
      <c r="L1090" s="8"/>
      <c r="M1090" s="8"/>
      <c r="N1090" s="8"/>
      <c r="O1090" s="8"/>
      <c r="P1090" s="8"/>
      <c r="Q1090" s="8"/>
      <c r="R1090" s="8"/>
      <c r="S1090" s="8"/>
      <c r="T1090" s="8"/>
      <c r="U1090" s="8"/>
    </row>
    <row r="1091" spans="1:21" ht="12.75">
      <c r="A1091" s="8"/>
      <c r="B1091" s="8"/>
      <c r="C1091" s="8"/>
      <c r="D1091" s="8"/>
      <c r="E1091" s="8"/>
      <c r="F1091" s="8"/>
      <c r="G1091" s="8"/>
      <c r="H1091" s="8"/>
      <c r="I1091" s="8"/>
      <c r="J1091" s="8"/>
      <c r="K1091" s="8"/>
      <c r="L1091" s="8"/>
      <c r="M1091" s="8"/>
      <c r="N1091" s="8"/>
      <c r="O1091" s="8"/>
      <c r="P1091" s="8"/>
      <c r="Q1091" s="8"/>
      <c r="R1091" s="8"/>
      <c r="S1091" s="8"/>
      <c r="T1091" s="8"/>
      <c r="U1091" s="8"/>
    </row>
    <row r="1092" spans="1:21" ht="12.75">
      <c r="A1092" s="8"/>
      <c r="B1092" s="8"/>
      <c r="C1092" s="8"/>
      <c r="D1092" s="8"/>
      <c r="E1092" s="8"/>
      <c r="F1092" s="8"/>
      <c r="G1092" s="8"/>
      <c r="H1092" s="8"/>
      <c r="I1092" s="8"/>
      <c r="J1092" s="8"/>
      <c r="K1092" s="8"/>
      <c r="L1092" s="8"/>
      <c r="M1092" s="8"/>
      <c r="N1092" s="8"/>
      <c r="O1092" s="8"/>
      <c r="P1092" s="8"/>
      <c r="Q1092" s="8"/>
      <c r="R1092" s="8"/>
      <c r="S1092" s="8"/>
      <c r="T1092" s="8"/>
      <c r="U1092" s="8"/>
    </row>
    <row r="1093" spans="1:21" ht="12.75">
      <c r="A1093" s="8"/>
      <c r="B1093" s="8"/>
      <c r="C1093" s="8"/>
      <c r="D1093" s="8"/>
      <c r="E1093" s="8"/>
      <c r="F1093" s="8"/>
      <c r="G1093" s="8"/>
      <c r="H1093" s="8"/>
      <c r="I1093" s="8"/>
      <c r="J1093" s="8"/>
      <c r="K1093" s="8"/>
      <c r="L1093" s="8"/>
      <c r="M1093" s="8"/>
      <c r="N1093" s="8"/>
      <c r="O1093" s="8"/>
      <c r="P1093" s="8"/>
      <c r="Q1093" s="8"/>
      <c r="R1093" s="8"/>
      <c r="S1093" s="8"/>
      <c r="T1093" s="8"/>
      <c r="U1093" s="8"/>
    </row>
    <row r="1094" spans="1:21" ht="12.75">
      <c r="A1094" s="8"/>
      <c r="B1094" s="8"/>
      <c r="C1094" s="8"/>
      <c r="D1094" s="8"/>
      <c r="E1094" s="8"/>
      <c r="F1094" s="8"/>
      <c r="G1094" s="8"/>
      <c r="H1094" s="8"/>
      <c r="I1094" s="8"/>
      <c r="J1094" s="8"/>
      <c r="K1094" s="8"/>
      <c r="L1094" s="8"/>
      <c r="M1094" s="8"/>
      <c r="N1094" s="8"/>
      <c r="O1094" s="8"/>
      <c r="P1094" s="8"/>
      <c r="Q1094" s="8"/>
      <c r="R1094" s="8"/>
      <c r="S1094" s="8"/>
      <c r="T1094" s="8"/>
      <c r="U1094" s="8"/>
    </row>
    <row r="1095" spans="1:21" ht="12.75">
      <c r="A1095" s="8"/>
      <c r="B1095" s="8"/>
      <c r="C1095" s="8"/>
      <c r="D1095" s="8"/>
      <c r="E1095" s="8"/>
      <c r="F1095" s="8"/>
      <c r="G1095" s="8"/>
      <c r="H1095" s="8"/>
      <c r="I1095" s="8"/>
      <c r="J1095" s="8"/>
      <c r="K1095" s="8"/>
      <c r="L1095" s="8"/>
      <c r="M1095" s="8"/>
      <c r="N1095" s="8"/>
      <c r="O1095" s="8"/>
      <c r="P1095" s="8"/>
      <c r="Q1095" s="8"/>
      <c r="R1095" s="8"/>
      <c r="S1095" s="8"/>
      <c r="T1095" s="8"/>
      <c r="U1095" s="8"/>
    </row>
    <row r="1096" spans="1:21" ht="12.75">
      <c r="A1096" s="8"/>
      <c r="B1096" s="8"/>
      <c r="C1096" s="8"/>
      <c r="D1096" s="8"/>
      <c r="E1096" s="8"/>
      <c r="F1096" s="8"/>
      <c r="G1096" s="8"/>
      <c r="H1096" s="8"/>
      <c r="I1096" s="8"/>
      <c r="J1096" s="8"/>
      <c r="K1096" s="8"/>
      <c r="L1096" s="8"/>
      <c r="M1096" s="8"/>
      <c r="N1096" s="8"/>
      <c r="O1096" s="8"/>
      <c r="P1096" s="8"/>
      <c r="Q1096" s="8"/>
      <c r="R1096" s="8"/>
      <c r="S1096" s="8"/>
      <c r="T1096" s="8"/>
      <c r="U1096" s="8"/>
    </row>
    <row r="1097" spans="1:21" ht="12.75">
      <c r="A1097" s="8"/>
      <c r="B1097" s="8"/>
      <c r="C1097" s="8"/>
      <c r="D1097" s="8"/>
      <c r="E1097" s="8"/>
      <c r="F1097" s="8"/>
      <c r="G1097" s="8"/>
      <c r="H1097" s="8"/>
      <c r="I1097" s="8"/>
      <c r="J1097" s="8"/>
      <c r="K1097" s="8"/>
      <c r="L1097" s="8"/>
      <c r="M1097" s="8"/>
      <c r="N1097" s="8"/>
      <c r="O1097" s="8"/>
      <c r="P1097" s="8"/>
      <c r="Q1097" s="8"/>
      <c r="R1097" s="8"/>
      <c r="S1097" s="8"/>
      <c r="T1097" s="8"/>
      <c r="U1097" s="8"/>
    </row>
    <row r="1098" spans="1:21" ht="12.75">
      <c r="A1098" s="8"/>
      <c r="B1098" s="8"/>
      <c r="C1098" s="8"/>
      <c r="D1098" s="8"/>
      <c r="E1098" s="8"/>
      <c r="F1098" s="8"/>
      <c r="G1098" s="8"/>
      <c r="H1098" s="8"/>
      <c r="I1098" s="8"/>
      <c r="J1098" s="8"/>
      <c r="K1098" s="8"/>
      <c r="L1098" s="8"/>
      <c r="M1098" s="8"/>
      <c r="N1098" s="8"/>
      <c r="O1098" s="8"/>
      <c r="P1098" s="8"/>
      <c r="Q1098" s="8"/>
      <c r="R1098" s="8"/>
      <c r="S1098" s="8"/>
      <c r="T1098" s="8"/>
      <c r="U1098" s="8"/>
    </row>
    <row r="1099" spans="1:21" ht="12.75">
      <c r="A1099" s="8"/>
      <c r="B1099" s="8"/>
      <c r="C1099" s="8"/>
      <c r="D1099" s="8"/>
      <c r="E1099" s="8"/>
      <c r="F1099" s="8"/>
      <c r="G1099" s="8"/>
      <c r="H1099" s="8"/>
      <c r="I1099" s="8"/>
      <c r="J1099" s="8"/>
      <c r="K1099" s="8"/>
      <c r="L1099" s="8"/>
      <c r="M1099" s="8"/>
      <c r="N1099" s="8"/>
      <c r="O1099" s="8"/>
      <c r="P1099" s="8"/>
      <c r="Q1099" s="8"/>
      <c r="R1099" s="8"/>
      <c r="S1099" s="8"/>
      <c r="T1099" s="8"/>
      <c r="U1099" s="8"/>
    </row>
    <row r="1100" spans="1:21" ht="12.75">
      <c r="A1100" s="8"/>
      <c r="B1100" s="8"/>
      <c r="C1100" s="8"/>
      <c r="D1100" s="8"/>
      <c r="E1100" s="8"/>
      <c r="F1100" s="8"/>
      <c r="G1100" s="8"/>
      <c r="H1100" s="8"/>
      <c r="I1100" s="8"/>
      <c r="J1100" s="8"/>
      <c r="K1100" s="8"/>
      <c r="L1100" s="8"/>
      <c r="M1100" s="8"/>
      <c r="N1100" s="8"/>
      <c r="O1100" s="8"/>
      <c r="P1100" s="8"/>
      <c r="Q1100" s="8"/>
      <c r="R1100" s="8"/>
      <c r="S1100" s="8"/>
      <c r="T1100" s="8"/>
      <c r="U1100" s="8"/>
    </row>
    <row r="1101" spans="1:21" ht="12.75">
      <c r="A1101" s="8"/>
      <c r="B1101" s="8"/>
      <c r="C1101" s="8"/>
      <c r="D1101" s="8"/>
      <c r="E1101" s="8"/>
      <c r="F1101" s="8"/>
      <c r="G1101" s="8"/>
      <c r="H1101" s="8"/>
      <c r="I1101" s="8"/>
      <c r="J1101" s="8"/>
      <c r="K1101" s="8"/>
      <c r="L1101" s="8"/>
      <c r="M1101" s="8"/>
      <c r="N1101" s="8"/>
      <c r="O1101" s="8"/>
      <c r="P1101" s="8"/>
      <c r="Q1101" s="8"/>
      <c r="R1101" s="8"/>
      <c r="S1101" s="8"/>
      <c r="T1101" s="8"/>
      <c r="U1101" s="8"/>
    </row>
    <row r="1102" spans="1:21" ht="12.75">
      <c r="A1102" s="8"/>
      <c r="B1102" s="8"/>
      <c r="C1102" s="8"/>
      <c r="D1102" s="8"/>
      <c r="E1102" s="8"/>
      <c r="F1102" s="8"/>
      <c r="G1102" s="8"/>
      <c r="H1102" s="8"/>
      <c r="I1102" s="8"/>
      <c r="J1102" s="8"/>
      <c r="K1102" s="8"/>
      <c r="L1102" s="8"/>
      <c r="M1102" s="8"/>
      <c r="N1102" s="8"/>
      <c r="O1102" s="8"/>
      <c r="P1102" s="8"/>
      <c r="Q1102" s="8"/>
      <c r="R1102" s="8"/>
      <c r="S1102" s="8"/>
      <c r="T1102" s="8"/>
      <c r="U1102" s="8"/>
    </row>
    <row r="1103" spans="1:21" ht="12.75">
      <c r="A1103" s="8"/>
      <c r="B1103" s="8"/>
      <c r="C1103" s="8"/>
      <c r="D1103" s="8"/>
      <c r="E1103" s="8"/>
      <c r="F1103" s="8"/>
      <c r="G1103" s="8"/>
      <c r="H1103" s="8"/>
      <c r="I1103" s="8"/>
      <c r="J1103" s="8"/>
      <c r="K1103" s="8"/>
      <c r="L1103" s="8"/>
      <c r="M1103" s="8"/>
      <c r="N1103" s="8"/>
      <c r="O1103" s="8"/>
      <c r="P1103" s="8"/>
      <c r="Q1103" s="8"/>
      <c r="R1103" s="8"/>
      <c r="S1103" s="8"/>
      <c r="T1103" s="8"/>
      <c r="U1103" s="8"/>
    </row>
    <row r="1104" spans="1:21" ht="12.75">
      <c r="A1104" s="8"/>
      <c r="B1104" s="8"/>
      <c r="C1104" s="8"/>
      <c r="D1104" s="8"/>
      <c r="E1104" s="8"/>
      <c r="F1104" s="8"/>
      <c r="G1104" s="8"/>
      <c r="H1104" s="8"/>
      <c r="I1104" s="8"/>
      <c r="J1104" s="8"/>
      <c r="K1104" s="8"/>
      <c r="L1104" s="8"/>
      <c r="M1104" s="8"/>
      <c r="N1104" s="8"/>
      <c r="O1104" s="8"/>
      <c r="P1104" s="8"/>
      <c r="Q1104" s="8"/>
      <c r="R1104" s="8"/>
      <c r="S1104" s="8"/>
      <c r="T1104" s="8"/>
      <c r="U1104" s="8"/>
    </row>
    <row r="1105" spans="1:21" ht="12.75">
      <c r="A1105" s="8"/>
      <c r="B1105" s="8"/>
      <c r="C1105" s="8"/>
      <c r="D1105" s="8"/>
      <c r="E1105" s="8"/>
      <c r="F1105" s="8"/>
      <c r="G1105" s="8"/>
      <c r="H1105" s="8"/>
      <c r="I1105" s="8"/>
      <c r="J1105" s="8"/>
      <c r="K1105" s="8"/>
      <c r="L1105" s="8"/>
      <c r="M1105" s="8"/>
      <c r="N1105" s="8"/>
      <c r="O1105" s="8"/>
      <c r="P1105" s="8"/>
      <c r="Q1105" s="8"/>
      <c r="R1105" s="8"/>
      <c r="S1105" s="8"/>
      <c r="T1105" s="8"/>
      <c r="U1105" s="8"/>
    </row>
    <row r="1106" spans="1:21" ht="12.75">
      <c r="A1106" s="8"/>
      <c r="B1106" s="8"/>
      <c r="C1106" s="8"/>
      <c r="D1106" s="8"/>
      <c r="E1106" s="8"/>
      <c r="F1106" s="8"/>
      <c r="G1106" s="8"/>
      <c r="H1106" s="8"/>
      <c r="I1106" s="8"/>
      <c r="J1106" s="8"/>
      <c r="K1106" s="8"/>
      <c r="L1106" s="8"/>
      <c r="M1106" s="8"/>
      <c r="N1106" s="8"/>
      <c r="O1106" s="8"/>
      <c r="P1106" s="8"/>
      <c r="Q1106" s="8"/>
      <c r="R1106" s="8"/>
      <c r="S1106" s="8"/>
      <c r="T1106" s="8"/>
      <c r="U1106" s="8"/>
    </row>
    <row r="1107" spans="1:21" ht="12.75">
      <c r="A1107" s="8"/>
      <c r="B1107" s="8"/>
      <c r="C1107" s="8"/>
      <c r="D1107" s="8"/>
      <c r="E1107" s="8"/>
      <c r="F1107" s="8"/>
      <c r="G1107" s="8"/>
      <c r="H1107" s="8"/>
      <c r="I1107" s="8"/>
      <c r="J1107" s="8"/>
      <c r="K1107" s="8"/>
      <c r="L1107" s="8"/>
      <c r="M1107" s="8"/>
      <c r="N1107" s="8"/>
      <c r="O1107" s="8"/>
      <c r="P1107" s="8"/>
      <c r="Q1107" s="8"/>
      <c r="R1107" s="8"/>
      <c r="S1107" s="8"/>
      <c r="T1107" s="8"/>
      <c r="U1107" s="8"/>
    </row>
    <row r="1108" spans="1:21" ht="12.75">
      <c r="A1108" s="8"/>
      <c r="B1108" s="8"/>
      <c r="C1108" s="8"/>
      <c r="D1108" s="8"/>
      <c r="E1108" s="8"/>
      <c r="F1108" s="8"/>
      <c r="G1108" s="8"/>
      <c r="H1108" s="8"/>
      <c r="I1108" s="8"/>
      <c r="J1108" s="8"/>
      <c r="K1108" s="8"/>
      <c r="L1108" s="8"/>
      <c r="M1108" s="8"/>
      <c r="N1108" s="8"/>
      <c r="O1108" s="8"/>
      <c r="P1108" s="8"/>
      <c r="Q1108" s="8"/>
      <c r="R1108" s="8"/>
      <c r="S1108" s="8"/>
      <c r="T1108" s="8"/>
      <c r="U1108" s="8"/>
    </row>
    <row r="1109" spans="1:21" ht="12.75">
      <c r="A1109" s="8"/>
      <c r="B1109" s="8"/>
      <c r="C1109" s="8"/>
      <c r="D1109" s="8"/>
      <c r="E1109" s="8"/>
      <c r="F1109" s="8"/>
      <c r="G1109" s="8"/>
      <c r="H1109" s="8"/>
      <c r="I1109" s="8"/>
      <c r="J1109" s="8"/>
      <c r="K1109" s="8"/>
      <c r="L1109" s="8"/>
      <c r="M1109" s="8"/>
      <c r="N1109" s="8"/>
      <c r="O1109" s="8"/>
      <c r="P1109" s="8"/>
      <c r="Q1109" s="8"/>
      <c r="R1109" s="8"/>
      <c r="S1109" s="8"/>
      <c r="T1109" s="8"/>
      <c r="U1109" s="8"/>
    </row>
    <row r="1110" spans="1:21" ht="12.75">
      <c r="A1110" s="8"/>
      <c r="B1110" s="8"/>
      <c r="C1110" s="8"/>
      <c r="D1110" s="8"/>
      <c r="E1110" s="8"/>
      <c r="F1110" s="8"/>
      <c r="G1110" s="8"/>
      <c r="H1110" s="8"/>
      <c r="I1110" s="8"/>
      <c r="J1110" s="8"/>
      <c r="K1110" s="8"/>
      <c r="L1110" s="8"/>
      <c r="M1110" s="8"/>
      <c r="N1110" s="8"/>
      <c r="O1110" s="8"/>
      <c r="P1110" s="8"/>
      <c r="Q1110" s="8"/>
      <c r="R1110" s="8"/>
      <c r="S1110" s="8"/>
      <c r="T1110" s="8"/>
      <c r="U1110" s="8"/>
    </row>
    <row r="1111" spans="1:21" ht="12.75">
      <c r="A1111" s="8"/>
      <c r="B1111" s="8"/>
      <c r="C1111" s="8"/>
      <c r="D1111" s="8"/>
      <c r="E1111" s="8"/>
      <c r="F1111" s="8"/>
      <c r="G1111" s="8"/>
      <c r="H1111" s="8"/>
      <c r="I1111" s="8"/>
      <c r="J1111" s="8"/>
      <c r="K1111" s="8"/>
      <c r="L1111" s="8"/>
      <c r="M1111" s="8"/>
      <c r="N1111" s="8"/>
      <c r="O1111" s="8"/>
      <c r="P1111" s="8"/>
      <c r="Q1111" s="8"/>
      <c r="R1111" s="8"/>
      <c r="S1111" s="8"/>
      <c r="T1111" s="8"/>
      <c r="U1111" s="8"/>
    </row>
    <row r="1112" spans="1:21" ht="12.75">
      <c r="A1112" s="8"/>
      <c r="B1112" s="8"/>
      <c r="C1112" s="8"/>
      <c r="D1112" s="8"/>
      <c r="E1112" s="8"/>
      <c r="F1112" s="8"/>
      <c r="G1112" s="8"/>
      <c r="H1112" s="8"/>
      <c r="I1112" s="8"/>
      <c r="J1112" s="8"/>
      <c r="K1112" s="8"/>
      <c r="L1112" s="8"/>
      <c r="M1112" s="8"/>
      <c r="N1112" s="8"/>
      <c r="O1112" s="8"/>
      <c r="P1112" s="8"/>
      <c r="Q1112" s="8"/>
      <c r="R1112" s="8"/>
      <c r="S1112" s="8"/>
      <c r="T1112" s="8"/>
      <c r="U1112" s="8"/>
    </row>
    <row r="1113" spans="1:21" ht="12.75">
      <c r="A1113" s="8"/>
      <c r="B1113" s="8"/>
      <c r="C1113" s="8"/>
      <c r="D1113" s="8"/>
      <c r="E1113" s="8"/>
      <c r="F1113" s="8"/>
      <c r="G1113" s="8"/>
      <c r="H1113" s="8"/>
      <c r="I1113" s="8"/>
      <c r="J1113" s="8"/>
      <c r="K1113" s="8"/>
      <c r="L1113" s="8"/>
      <c r="M1113" s="8"/>
      <c r="N1113" s="8"/>
      <c r="O1113" s="8"/>
      <c r="P1113" s="8"/>
      <c r="Q1113" s="8"/>
      <c r="R1113" s="8"/>
      <c r="S1113" s="8"/>
      <c r="T1113" s="8"/>
      <c r="U1113" s="8"/>
    </row>
    <row r="1114" spans="1:21" ht="12.75">
      <c r="A1114" s="8"/>
      <c r="B1114" s="8"/>
      <c r="C1114" s="8"/>
      <c r="D1114" s="8"/>
      <c r="E1114" s="8"/>
      <c r="F1114" s="8"/>
      <c r="G1114" s="8"/>
      <c r="H1114" s="8"/>
      <c r="I1114" s="8"/>
      <c r="J1114" s="8"/>
      <c r="K1114" s="8"/>
      <c r="L1114" s="8"/>
      <c r="M1114" s="8"/>
      <c r="N1114" s="8"/>
      <c r="O1114" s="8"/>
      <c r="P1114" s="8"/>
      <c r="Q1114" s="8"/>
      <c r="R1114" s="8"/>
      <c r="S1114" s="8"/>
      <c r="T1114" s="8"/>
      <c r="U1114" s="8"/>
    </row>
    <row r="1115" spans="1:21" ht="12.75">
      <c r="A1115" s="8"/>
      <c r="B1115" s="8"/>
      <c r="C1115" s="8"/>
      <c r="D1115" s="8"/>
      <c r="E1115" s="8"/>
      <c r="F1115" s="8"/>
      <c r="G1115" s="8"/>
      <c r="H1115" s="8"/>
      <c r="I1115" s="8"/>
      <c r="J1115" s="8"/>
      <c r="K1115" s="8"/>
      <c r="L1115" s="8"/>
      <c r="M1115" s="8"/>
      <c r="N1115" s="8"/>
      <c r="O1115" s="8"/>
      <c r="P1115" s="8"/>
      <c r="Q1115" s="8"/>
      <c r="R1115" s="8"/>
      <c r="S1115" s="8"/>
      <c r="T1115" s="8"/>
      <c r="U1115" s="8"/>
    </row>
    <row r="1116" spans="1:21" ht="12.75">
      <c r="A1116" s="8"/>
      <c r="B1116" s="8"/>
      <c r="C1116" s="8"/>
      <c r="D1116" s="8"/>
      <c r="E1116" s="8"/>
      <c r="F1116" s="8"/>
      <c r="G1116" s="8"/>
      <c r="H1116" s="8"/>
      <c r="I1116" s="8"/>
      <c r="J1116" s="8"/>
      <c r="K1116" s="8"/>
      <c r="L1116" s="8"/>
      <c r="M1116" s="8"/>
      <c r="N1116" s="8"/>
      <c r="O1116" s="8"/>
      <c r="P1116" s="8"/>
      <c r="Q1116" s="8"/>
      <c r="R1116" s="8"/>
      <c r="S1116" s="8"/>
      <c r="T1116" s="8"/>
      <c r="U1116" s="8"/>
    </row>
    <row r="1117" spans="1:21" ht="12.75">
      <c r="A1117" s="8"/>
      <c r="B1117" s="8"/>
      <c r="C1117" s="8"/>
      <c r="D1117" s="8"/>
      <c r="E1117" s="8"/>
      <c r="F1117" s="8"/>
      <c r="G1117" s="8"/>
      <c r="H1117" s="8"/>
      <c r="I1117" s="8"/>
      <c r="J1117" s="8"/>
      <c r="K1117" s="8"/>
      <c r="L1117" s="8"/>
      <c r="M1117" s="8"/>
      <c r="N1117" s="8"/>
      <c r="O1117" s="8"/>
      <c r="P1117" s="8"/>
      <c r="Q1117" s="8"/>
      <c r="R1117" s="8"/>
      <c r="S1117" s="8"/>
      <c r="T1117" s="8"/>
      <c r="U1117" s="8"/>
    </row>
    <row r="1118" spans="1:21" ht="12.75">
      <c r="A1118" s="8"/>
      <c r="B1118" s="8"/>
      <c r="C1118" s="8"/>
      <c r="D1118" s="8"/>
      <c r="E1118" s="8"/>
      <c r="F1118" s="8"/>
      <c r="G1118" s="8"/>
      <c r="H1118" s="8"/>
      <c r="I1118" s="8"/>
      <c r="J1118" s="8"/>
      <c r="K1118" s="8"/>
      <c r="L1118" s="8"/>
      <c r="M1118" s="8"/>
      <c r="N1118" s="8"/>
      <c r="O1118" s="8"/>
      <c r="P1118" s="8"/>
      <c r="Q1118" s="8"/>
      <c r="R1118" s="8"/>
      <c r="S1118" s="8"/>
      <c r="T1118" s="8"/>
      <c r="U1118" s="8"/>
    </row>
    <row r="1119" spans="1:21" ht="12.75">
      <c r="A1119" s="8"/>
      <c r="B1119" s="8"/>
      <c r="C1119" s="8"/>
      <c r="D1119" s="8"/>
      <c r="E1119" s="8"/>
      <c r="F1119" s="8"/>
      <c r="G1119" s="8"/>
      <c r="H1119" s="8"/>
      <c r="I1119" s="8"/>
      <c r="J1119" s="8"/>
      <c r="K1119" s="8"/>
      <c r="L1119" s="8"/>
      <c r="M1119" s="8"/>
      <c r="N1119" s="8"/>
      <c r="O1119" s="8"/>
      <c r="P1119" s="8"/>
      <c r="Q1119" s="8"/>
      <c r="R1119" s="8"/>
      <c r="S1119" s="8"/>
      <c r="T1119" s="8"/>
      <c r="U1119" s="8"/>
    </row>
  </sheetData>
  <mergeCells count="4">
    <mergeCell ref="A5:R5"/>
    <mergeCell ref="A6:R6"/>
    <mergeCell ref="L10:R10"/>
    <mergeCell ref="A13:D13"/>
  </mergeCells>
  <printOptions/>
  <pageMargins left="0.25" right="0.25" top="0.3" bottom="0.3" header="0.5" footer="0.5"/>
  <pageSetup horizontalDpi="600" verticalDpi="600" orientation="landscape" scale="70" r:id="rId1"/>
  <rowBreaks count="2" manualBreakCount="2">
    <brk id="61" max="255" man="1"/>
    <brk id="82" max="255" man="1"/>
  </rowBreaks>
</worksheet>
</file>

<file path=xl/worksheets/sheet12.xml><?xml version="1.0" encoding="utf-8"?>
<worksheet xmlns="http://schemas.openxmlformats.org/spreadsheetml/2006/main" xmlns:r="http://schemas.openxmlformats.org/officeDocument/2006/relationships">
  <dimension ref="A1:AV846"/>
  <sheetViews>
    <sheetView workbookViewId="0" topLeftCell="A1">
      <selection activeCell="A2" sqref="A2"/>
    </sheetView>
  </sheetViews>
  <sheetFormatPr defaultColWidth="9.140625" defaultRowHeight="12.75"/>
  <cols>
    <col min="1" max="1" width="45.7109375" style="0" customWidth="1"/>
    <col min="2" max="2" width="1.7109375" style="0" customWidth="1"/>
    <col min="3" max="5" width="20.7109375" style="0" customWidth="1"/>
    <col min="6" max="6" width="12.7109375" style="0" customWidth="1"/>
  </cols>
  <sheetData>
    <row r="1" ht="12.75">
      <c r="A1" t="str">
        <f>+MasterFile!A1</f>
        <v>File:  T:\TABLES\FY2009\03CongReq\09JustificationTables_BaseOmnibus_02.XLS</v>
      </c>
    </row>
    <row r="2" ht="12.75">
      <c r="A2" t="str">
        <f>+MasterFile!A2</f>
        <v>Date:  Revised 02/04/08</v>
      </c>
    </row>
    <row r="4" spans="1:6" ht="12.75">
      <c r="A4" s="450" t="s">
        <v>251</v>
      </c>
      <c r="B4" s="450"/>
      <c r="C4" s="450"/>
      <c r="D4" s="450"/>
      <c r="E4" s="450"/>
      <c r="F4" s="450"/>
    </row>
    <row r="5" spans="1:13" ht="12.75" customHeight="1">
      <c r="A5" s="450" t="s">
        <v>78</v>
      </c>
      <c r="B5" s="450"/>
      <c r="C5" s="450"/>
      <c r="D5" s="450"/>
      <c r="E5" s="450"/>
      <c r="F5" s="450"/>
      <c r="M5" s="70"/>
    </row>
    <row r="6" spans="1:13" ht="12.75" customHeight="1">
      <c r="A6" s="36"/>
      <c r="B6" s="2"/>
      <c r="C6" s="135" t="s">
        <v>79</v>
      </c>
      <c r="D6" s="135" t="s">
        <v>80</v>
      </c>
      <c r="E6" s="135" t="s">
        <v>81</v>
      </c>
      <c r="F6" s="37" t="s">
        <v>9</v>
      </c>
      <c r="M6" s="70"/>
    </row>
    <row r="7" spans="1:13" ht="12.75" customHeight="1">
      <c r="A7" s="1"/>
      <c r="B7" s="2"/>
      <c r="C7" s="144">
        <v>1.4</v>
      </c>
      <c r="D7" s="144">
        <v>2.4</v>
      </c>
      <c r="E7" s="144">
        <v>4.2</v>
      </c>
      <c r="F7" s="145"/>
      <c r="M7" s="70"/>
    </row>
    <row r="8" spans="1:6" ht="150" customHeight="1">
      <c r="A8" s="3" t="s">
        <v>82</v>
      </c>
      <c r="B8" s="2"/>
      <c r="C8" s="146" t="s">
        <v>199</v>
      </c>
      <c r="D8" s="147" t="s">
        <v>200</v>
      </c>
      <c r="E8" s="146" t="s">
        <v>201</v>
      </c>
      <c r="F8" s="86"/>
    </row>
    <row r="9" spans="1:14" ht="12.75">
      <c r="A9" s="2"/>
      <c r="B9" s="2"/>
      <c r="C9" s="64"/>
      <c r="D9" s="64"/>
      <c r="E9" s="64"/>
      <c r="F9" s="38"/>
      <c r="H9" s="100"/>
      <c r="I9" s="100"/>
      <c r="J9" s="100"/>
      <c r="K9" s="100"/>
      <c r="L9" s="100"/>
      <c r="M9" s="100"/>
      <c r="N9" s="100"/>
    </row>
    <row r="10" spans="1:14" ht="12.75">
      <c r="A10" s="1" t="s">
        <v>202</v>
      </c>
      <c r="B10" s="1"/>
      <c r="C10" s="65"/>
      <c r="D10" s="65"/>
      <c r="E10" s="65"/>
      <c r="F10" s="148"/>
      <c r="H10" s="100"/>
      <c r="I10" s="100"/>
      <c r="J10" s="100"/>
      <c r="K10" s="100"/>
      <c r="L10" s="100"/>
      <c r="M10" s="100"/>
      <c r="N10" s="100"/>
    </row>
    <row r="11" spans="1:14" ht="12.75">
      <c r="A11" s="2" t="s">
        <v>6</v>
      </c>
      <c r="B11" s="2"/>
      <c r="C11" s="44">
        <v>68855</v>
      </c>
      <c r="D11" s="44"/>
      <c r="E11" s="51"/>
      <c r="F11" s="50">
        <v>68855</v>
      </c>
      <c r="H11" s="100"/>
      <c r="I11" s="100"/>
      <c r="J11" s="100"/>
      <c r="K11" s="100"/>
      <c r="L11" s="100"/>
      <c r="M11" s="100"/>
      <c r="N11" s="100"/>
    </row>
    <row r="12" spans="1:14" ht="12.75">
      <c r="A12" s="2" t="s">
        <v>7</v>
      </c>
      <c r="B12" s="2"/>
      <c r="C12" s="44">
        <v>45713</v>
      </c>
      <c r="D12" s="44"/>
      <c r="E12" s="44"/>
      <c r="F12" s="50">
        <v>45713</v>
      </c>
      <c r="H12" s="100"/>
      <c r="I12" s="100"/>
      <c r="J12" s="100"/>
      <c r="K12" s="100"/>
      <c r="L12" s="100"/>
      <c r="M12" s="100"/>
      <c r="N12" s="100"/>
    </row>
    <row r="13" spans="1:14" ht="12.75">
      <c r="A13" s="2" t="s">
        <v>8</v>
      </c>
      <c r="B13" s="2"/>
      <c r="C13" s="44">
        <v>14705</v>
      </c>
      <c r="D13" s="44"/>
      <c r="E13" s="44"/>
      <c r="F13" s="50">
        <v>14705</v>
      </c>
      <c r="H13" s="100"/>
      <c r="I13" s="100"/>
      <c r="J13" s="100"/>
      <c r="K13" s="100"/>
      <c r="L13" s="100"/>
      <c r="M13" s="100"/>
      <c r="N13" s="100"/>
    </row>
    <row r="14" spans="1:14" ht="12.75">
      <c r="A14" s="2"/>
      <c r="B14" s="2"/>
      <c r="C14" s="44"/>
      <c r="D14" s="44"/>
      <c r="E14" s="44"/>
      <c r="F14" s="50"/>
      <c r="H14" s="100"/>
      <c r="I14" s="100"/>
      <c r="J14" s="100"/>
      <c r="K14" s="100"/>
      <c r="L14" s="100"/>
      <c r="M14" s="100"/>
      <c r="N14" s="100"/>
    </row>
    <row r="15" spans="1:14" ht="12.75">
      <c r="A15" s="3" t="s">
        <v>9</v>
      </c>
      <c r="B15" s="3"/>
      <c r="C15" s="41">
        <v>129273</v>
      </c>
      <c r="D15" s="41">
        <v>0</v>
      </c>
      <c r="E15" s="41">
        <v>0</v>
      </c>
      <c r="F15" s="149">
        <v>129273</v>
      </c>
      <c r="H15" s="100"/>
      <c r="I15" s="100"/>
      <c r="J15" s="100"/>
      <c r="K15" s="100"/>
      <c r="L15" s="100"/>
      <c r="M15" s="100"/>
      <c r="N15" s="100"/>
    </row>
    <row r="16" spans="1:14" ht="13.5" thickBot="1">
      <c r="A16" s="4"/>
      <c r="B16" s="10"/>
      <c r="C16" s="43"/>
      <c r="D16" s="43"/>
      <c r="E16" s="43"/>
      <c r="F16" s="42"/>
      <c r="H16" s="100"/>
      <c r="I16" s="100"/>
      <c r="J16" s="100"/>
      <c r="K16" s="100"/>
      <c r="L16" s="100"/>
      <c r="M16" s="100"/>
      <c r="N16" s="100"/>
    </row>
    <row r="17" spans="1:14" ht="13.5" thickTop="1">
      <c r="A17" s="2"/>
      <c r="B17" s="8"/>
      <c r="C17" s="44"/>
      <c r="D17" s="44"/>
      <c r="E17" s="44"/>
      <c r="F17" s="40"/>
      <c r="H17" s="100"/>
      <c r="I17" s="100"/>
      <c r="J17" s="100"/>
      <c r="K17" s="100"/>
      <c r="L17" s="100"/>
      <c r="M17" s="100"/>
      <c r="N17" s="100"/>
    </row>
    <row r="18" spans="1:14" ht="12.75">
      <c r="A18" s="1" t="s">
        <v>10</v>
      </c>
      <c r="B18" s="8"/>
      <c r="C18" s="44"/>
      <c r="D18" s="44"/>
      <c r="E18" s="44"/>
      <c r="F18" s="40"/>
      <c r="H18" s="100"/>
      <c r="I18" s="100"/>
      <c r="J18" s="100"/>
      <c r="K18" s="100"/>
      <c r="L18" s="100"/>
      <c r="M18" s="100"/>
      <c r="N18" s="100"/>
    </row>
    <row r="19" spans="1:14" ht="12.75">
      <c r="A19" s="2" t="s">
        <v>11</v>
      </c>
      <c r="B19" s="8"/>
      <c r="C19" s="44"/>
      <c r="D19" s="44"/>
      <c r="E19" s="44"/>
      <c r="F19" s="40"/>
      <c r="H19" s="100"/>
      <c r="I19" s="100"/>
      <c r="J19" s="100"/>
      <c r="K19" s="100"/>
      <c r="L19" s="100"/>
      <c r="M19" s="100"/>
      <c r="N19" s="100"/>
    </row>
    <row r="20" spans="1:14" ht="12.75">
      <c r="A20" s="2" t="s">
        <v>12</v>
      </c>
      <c r="B20" s="8"/>
      <c r="C20" s="44"/>
      <c r="D20" s="44"/>
      <c r="E20" s="44">
        <v>50583</v>
      </c>
      <c r="F20" s="50">
        <v>50583</v>
      </c>
      <c r="H20" s="100"/>
      <c r="I20" s="100"/>
      <c r="J20" s="100"/>
      <c r="K20" s="100"/>
      <c r="L20" s="100"/>
      <c r="M20" s="100"/>
      <c r="N20" s="100"/>
    </row>
    <row r="21" spans="1:14" ht="12.75">
      <c r="A21" s="2" t="s">
        <v>13</v>
      </c>
      <c r="B21" s="8"/>
      <c r="C21" s="44"/>
      <c r="D21" s="44"/>
      <c r="E21" s="44">
        <v>21466</v>
      </c>
      <c r="F21" s="50">
        <v>21466</v>
      </c>
      <c r="H21" s="100"/>
      <c r="I21" s="100"/>
      <c r="J21" s="100"/>
      <c r="K21" s="100"/>
      <c r="L21" s="100"/>
      <c r="M21" s="100"/>
      <c r="N21" s="100"/>
    </row>
    <row r="22" spans="1:14" ht="12.75">
      <c r="A22" s="2" t="s">
        <v>14</v>
      </c>
      <c r="B22" s="8"/>
      <c r="C22" s="44"/>
      <c r="D22" s="44"/>
      <c r="E22" s="44">
        <v>3042</v>
      </c>
      <c r="F22" s="50">
        <v>3042</v>
      </c>
      <c r="H22" s="100"/>
      <c r="I22" s="100"/>
      <c r="J22" s="100"/>
      <c r="K22" s="100"/>
      <c r="L22" s="100"/>
      <c r="M22" s="100"/>
      <c r="N22" s="100"/>
    </row>
    <row r="23" spans="1:14" ht="12.75">
      <c r="A23" s="2" t="s">
        <v>15</v>
      </c>
      <c r="B23" s="8"/>
      <c r="C23" s="44"/>
      <c r="D23" s="44"/>
      <c r="E23" s="44">
        <v>3914</v>
      </c>
      <c r="F23" s="50">
        <v>3914</v>
      </c>
      <c r="H23" s="100"/>
      <c r="I23" s="100"/>
      <c r="J23" s="100"/>
      <c r="K23" s="100"/>
      <c r="L23" s="100"/>
      <c r="M23" s="100"/>
      <c r="N23" s="100"/>
    </row>
    <row r="24" spans="1:14" ht="12.75">
      <c r="A24" s="2" t="s">
        <v>16</v>
      </c>
      <c r="B24" s="11"/>
      <c r="C24" s="45"/>
      <c r="D24" s="45"/>
      <c r="E24" s="45">
        <v>1995</v>
      </c>
      <c r="F24" s="150">
        <v>1995</v>
      </c>
      <c r="H24" s="100"/>
      <c r="I24" s="100"/>
      <c r="J24" s="100"/>
      <c r="K24" s="100"/>
      <c r="L24" s="100"/>
      <c r="M24" s="100"/>
      <c r="N24" s="100"/>
    </row>
    <row r="25" spans="1:14" ht="12.75">
      <c r="A25" s="3" t="s">
        <v>17</v>
      </c>
      <c r="B25" s="9"/>
      <c r="C25" s="41">
        <v>0</v>
      </c>
      <c r="D25" s="41">
        <v>0</v>
      </c>
      <c r="E25" s="41">
        <v>81000</v>
      </c>
      <c r="F25" s="149">
        <v>81000</v>
      </c>
      <c r="H25" s="100"/>
      <c r="I25" s="100"/>
      <c r="J25" s="100"/>
      <c r="K25" s="100"/>
      <c r="L25" s="100"/>
      <c r="M25" s="100"/>
      <c r="N25" s="100"/>
    </row>
    <row r="26" spans="1:14" ht="12.75">
      <c r="A26" s="2"/>
      <c r="B26" s="8"/>
      <c r="C26" s="44"/>
      <c r="D26" s="44"/>
      <c r="E26" s="44"/>
      <c r="F26" s="40"/>
      <c r="H26" s="100"/>
      <c r="I26" s="100"/>
      <c r="J26" s="100"/>
      <c r="K26" s="100"/>
      <c r="L26" s="100"/>
      <c r="M26" s="100"/>
      <c r="N26" s="100"/>
    </row>
    <row r="27" spans="1:14" ht="12.75">
      <c r="A27" s="2" t="s">
        <v>18</v>
      </c>
      <c r="B27" s="8"/>
      <c r="C27" s="44"/>
      <c r="D27" s="44"/>
      <c r="E27" s="44"/>
      <c r="F27" s="40"/>
      <c r="H27" s="100"/>
      <c r="I27" s="100"/>
      <c r="J27" s="100"/>
      <c r="K27" s="100"/>
      <c r="L27" s="100"/>
      <c r="M27" s="100"/>
      <c r="N27" s="100"/>
    </row>
    <row r="28" spans="1:14" ht="12.75">
      <c r="A28" s="2" t="s">
        <v>19</v>
      </c>
      <c r="B28" s="8"/>
      <c r="C28" s="44">
        <v>13354</v>
      </c>
      <c r="D28" s="44"/>
      <c r="E28" s="44"/>
      <c r="F28" s="50">
        <v>13354</v>
      </c>
      <c r="H28" s="100"/>
      <c r="I28" s="100"/>
      <c r="J28" s="100"/>
      <c r="K28" s="100"/>
      <c r="L28" s="100"/>
      <c r="M28" s="100"/>
      <c r="N28" s="100"/>
    </row>
    <row r="29" spans="1:14" ht="12.75">
      <c r="A29" s="2" t="s">
        <v>20</v>
      </c>
      <c r="B29" s="8"/>
      <c r="C29" s="44">
        <v>25113</v>
      </c>
      <c r="D29" s="44"/>
      <c r="E29" s="44"/>
      <c r="F29" s="50">
        <v>25113</v>
      </c>
      <c r="H29" s="100"/>
      <c r="I29" s="100"/>
      <c r="J29" s="100"/>
      <c r="K29" s="100"/>
      <c r="L29" s="100"/>
      <c r="M29" s="100"/>
      <c r="N29" s="100"/>
    </row>
    <row r="30" spans="1:14" ht="12.75">
      <c r="A30" s="2" t="s">
        <v>21</v>
      </c>
      <c r="B30" s="11"/>
      <c r="C30" s="45">
        <v>39285</v>
      </c>
      <c r="D30" s="45"/>
      <c r="E30" s="45"/>
      <c r="F30" s="150">
        <v>39285</v>
      </c>
      <c r="H30" s="100"/>
      <c r="I30" s="100"/>
      <c r="J30" s="100"/>
      <c r="K30" s="100"/>
      <c r="L30" s="100"/>
      <c r="M30" s="100"/>
      <c r="N30" s="100"/>
    </row>
    <row r="31" spans="1:14" ht="12.75">
      <c r="A31" s="3" t="s">
        <v>17</v>
      </c>
      <c r="B31" s="9"/>
      <c r="C31" s="41">
        <v>77752</v>
      </c>
      <c r="D31" s="41">
        <v>0</v>
      </c>
      <c r="E31" s="41">
        <v>0</v>
      </c>
      <c r="F31" s="149">
        <v>77752</v>
      </c>
      <c r="H31" s="100"/>
      <c r="I31" s="100"/>
      <c r="J31" s="100"/>
      <c r="K31" s="100"/>
      <c r="L31" s="100"/>
      <c r="M31" s="100"/>
      <c r="N31" s="100"/>
    </row>
    <row r="32" spans="1:14" ht="12.75">
      <c r="A32" s="2"/>
      <c r="B32" s="8"/>
      <c r="C32" s="44"/>
      <c r="D32" s="44"/>
      <c r="E32" s="44"/>
      <c r="F32" s="40"/>
      <c r="H32" s="100"/>
      <c r="I32" s="100"/>
      <c r="J32" s="100"/>
      <c r="K32" s="100"/>
      <c r="L32" s="100"/>
      <c r="M32" s="100"/>
      <c r="N32" s="100"/>
    </row>
    <row r="33" spans="1:14" ht="12.75">
      <c r="A33" s="2" t="s">
        <v>22</v>
      </c>
      <c r="B33" s="8"/>
      <c r="C33" s="44"/>
      <c r="D33" s="44"/>
      <c r="E33" s="44"/>
      <c r="F33" s="40"/>
      <c r="H33" s="100"/>
      <c r="I33" s="100"/>
      <c r="J33" s="100"/>
      <c r="K33" s="100"/>
      <c r="L33" s="100"/>
      <c r="M33" s="100"/>
      <c r="N33" s="100"/>
    </row>
    <row r="34" spans="1:14" ht="12.75">
      <c r="A34" s="2" t="s">
        <v>23</v>
      </c>
      <c r="B34" s="8"/>
      <c r="C34" s="44"/>
      <c r="D34" s="44">
        <v>52774</v>
      </c>
      <c r="E34" s="44"/>
      <c r="F34" s="50">
        <v>52774</v>
      </c>
      <c r="H34" s="100"/>
      <c r="I34" s="100"/>
      <c r="J34" s="100"/>
      <c r="K34" s="100"/>
      <c r="L34" s="100"/>
      <c r="M34" s="100"/>
      <c r="N34" s="100"/>
    </row>
    <row r="35" spans="1:14" ht="12.75">
      <c r="A35" s="2" t="s">
        <v>24</v>
      </c>
      <c r="B35" s="11"/>
      <c r="C35" s="45"/>
      <c r="D35" s="45">
        <v>23760</v>
      </c>
      <c r="E35" s="45"/>
      <c r="F35" s="150">
        <v>23760</v>
      </c>
      <c r="H35" s="100"/>
      <c r="I35" s="100"/>
      <c r="J35" s="100"/>
      <c r="K35" s="100"/>
      <c r="L35" s="100"/>
      <c r="M35" s="100"/>
      <c r="N35" s="100"/>
    </row>
    <row r="36" spans="1:14" ht="12.75">
      <c r="A36" s="3" t="s">
        <v>17</v>
      </c>
      <c r="B36" s="9"/>
      <c r="C36" s="41">
        <v>0</v>
      </c>
      <c r="D36" s="41">
        <v>76534</v>
      </c>
      <c r="E36" s="41">
        <v>0</v>
      </c>
      <c r="F36" s="151">
        <v>76534</v>
      </c>
      <c r="H36" s="100"/>
      <c r="I36" s="100"/>
      <c r="J36" s="100"/>
      <c r="K36" s="100"/>
      <c r="L36" s="100"/>
      <c r="M36" s="100"/>
      <c r="N36" s="100"/>
    </row>
    <row r="37" spans="1:14" ht="12.75">
      <c r="A37" s="3"/>
      <c r="B37" s="8"/>
      <c r="C37" s="44"/>
      <c r="D37" s="44"/>
      <c r="E37" s="44"/>
      <c r="F37" s="40"/>
      <c r="H37" s="100"/>
      <c r="I37" s="100"/>
      <c r="J37" s="100"/>
      <c r="K37" s="100"/>
      <c r="L37" s="100"/>
      <c r="M37" s="100"/>
      <c r="N37" s="100"/>
    </row>
    <row r="38" spans="1:14" ht="12.75">
      <c r="A38" s="3" t="s">
        <v>9</v>
      </c>
      <c r="B38" s="9"/>
      <c r="C38" s="41">
        <v>77752</v>
      </c>
      <c r="D38" s="41">
        <v>76534</v>
      </c>
      <c r="E38" s="41">
        <v>81000</v>
      </c>
      <c r="F38" s="149">
        <v>235286</v>
      </c>
      <c r="H38" s="100"/>
      <c r="I38" s="100"/>
      <c r="J38" s="100"/>
      <c r="K38" s="100"/>
      <c r="L38" s="100"/>
      <c r="M38" s="100"/>
      <c r="N38" s="100"/>
    </row>
    <row r="39" spans="1:14" ht="13.5" thickBot="1">
      <c r="A39" s="4"/>
      <c r="B39" s="10"/>
      <c r="C39" s="43"/>
      <c r="D39" s="43"/>
      <c r="E39" s="43"/>
      <c r="F39" s="42"/>
      <c r="H39" s="100"/>
      <c r="I39" s="100"/>
      <c r="J39" s="100"/>
      <c r="K39" s="100"/>
      <c r="L39" s="100"/>
      <c r="M39" s="100"/>
      <c r="N39" s="100"/>
    </row>
    <row r="40" spans="1:14" ht="13.5" thickTop="1">
      <c r="A40" s="2"/>
      <c r="B40" s="8"/>
      <c r="C40" s="44"/>
      <c r="D40" s="44"/>
      <c r="E40" s="44"/>
      <c r="F40" s="40"/>
      <c r="H40" s="100"/>
      <c r="I40" s="100"/>
      <c r="J40" s="100"/>
      <c r="K40" s="100"/>
      <c r="L40" s="100"/>
      <c r="M40" s="100"/>
      <c r="N40" s="100"/>
    </row>
    <row r="41" spans="1:14" ht="12.75">
      <c r="A41" s="1" t="s">
        <v>25</v>
      </c>
      <c r="B41" s="8"/>
      <c r="C41" s="44"/>
      <c r="D41" s="44"/>
      <c r="E41" s="44"/>
      <c r="F41" s="40"/>
      <c r="H41" s="100"/>
      <c r="I41" s="100"/>
      <c r="J41" s="100"/>
      <c r="K41" s="100"/>
      <c r="L41" s="100"/>
      <c r="M41" s="100"/>
      <c r="N41" s="100"/>
    </row>
    <row r="42" spans="1:14" ht="12.75">
      <c r="A42" s="2" t="s">
        <v>26</v>
      </c>
      <c r="B42" s="8"/>
      <c r="C42" s="44"/>
      <c r="D42" s="44"/>
      <c r="E42" s="44"/>
      <c r="F42" s="40"/>
      <c r="H42" s="100"/>
      <c r="I42" s="100"/>
      <c r="J42" s="100"/>
      <c r="K42" s="100"/>
      <c r="L42" s="100"/>
      <c r="M42" s="100"/>
      <c r="N42" s="100"/>
    </row>
    <row r="43" spans="1:14" ht="12.75">
      <c r="A43" s="2" t="s">
        <v>27</v>
      </c>
      <c r="B43" s="8"/>
      <c r="C43" s="44">
        <v>8027</v>
      </c>
      <c r="D43" s="44"/>
      <c r="E43" s="44"/>
      <c r="F43" s="50">
        <v>8027</v>
      </c>
      <c r="H43" s="100"/>
      <c r="I43" s="100"/>
      <c r="J43" s="100"/>
      <c r="K43" s="100"/>
      <c r="L43" s="100"/>
      <c r="M43" s="100"/>
      <c r="N43" s="100"/>
    </row>
    <row r="44" spans="1:14" ht="12.75">
      <c r="A44" s="2" t="s">
        <v>28</v>
      </c>
      <c r="B44" s="8"/>
      <c r="C44" s="44">
        <v>62203</v>
      </c>
      <c r="D44" s="44"/>
      <c r="E44" s="44"/>
      <c r="F44" s="50">
        <v>62203</v>
      </c>
      <c r="H44" s="100"/>
      <c r="I44" s="100"/>
      <c r="J44" s="100"/>
      <c r="K44" s="100"/>
      <c r="L44" s="100"/>
      <c r="M44" s="100"/>
      <c r="N44" s="100"/>
    </row>
    <row r="45" spans="1:14" ht="12.75">
      <c r="A45" s="2" t="s">
        <v>29</v>
      </c>
      <c r="B45" s="8"/>
      <c r="C45" s="44">
        <v>14386</v>
      </c>
      <c r="D45" s="44"/>
      <c r="E45" s="44"/>
      <c r="F45" s="50">
        <v>14386</v>
      </c>
      <c r="H45" s="100"/>
      <c r="I45" s="100"/>
      <c r="J45" s="100"/>
      <c r="K45" s="100"/>
      <c r="L45" s="100"/>
      <c r="M45" s="100"/>
      <c r="N45" s="100"/>
    </row>
    <row r="46" spans="1:14" ht="12.75">
      <c r="A46" s="2" t="s">
        <v>30</v>
      </c>
      <c r="B46" s="8"/>
      <c r="C46" s="44">
        <v>14609</v>
      </c>
      <c r="D46" s="44"/>
      <c r="E46" s="44"/>
      <c r="F46" s="50">
        <v>14609</v>
      </c>
      <c r="H46" s="100"/>
      <c r="I46" s="100"/>
      <c r="J46" s="100"/>
      <c r="K46" s="100"/>
      <c r="L46" s="100"/>
      <c r="M46" s="100"/>
      <c r="N46" s="100"/>
    </row>
    <row r="47" spans="1:14" ht="12.75">
      <c r="A47" s="2" t="s">
        <v>31</v>
      </c>
      <c r="B47" s="8"/>
      <c r="C47" s="44">
        <v>13944</v>
      </c>
      <c r="D47" s="44"/>
      <c r="E47" s="44"/>
      <c r="F47" s="50">
        <v>13944</v>
      </c>
      <c r="H47" s="100"/>
      <c r="I47" s="100"/>
      <c r="J47" s="100"/>
      <c r="K47" s="100"/>
      <c r="L47" s="100"/>
      <c r="M47" s="100"/>
      <c r="N47" s="100"/>
    </row>
    <row r="48" spans="1:14" ht="12.75">
      <c r="A48" s="2" t="s">
        <v>32</v>
      </c>
      <c r="B48" s="11"/>
      <c r="C48" s="45">
        <v>29358</v>
      </c>
      <c r="D48" s="45"/>
      <c r="E48" s="45"/>
      <c r="F48" s="150">
        <v>29358</v>
      </c>
      <c r="H48" s="100"/>
      <c r="I48" s="100"/>
      <c r="J48" s="100"/>
      <c r="K48" s="100"/>
      <c r="L48" s="100"/>
      <c r="M48" s="100"/>
      <c r="N48" s="100"/>
    </row>
    <row r="49" spans="1:14" ht="12.75">
      <c r="A49" s="3" t="s">
        <v>17</v>
      </c>
      <c r="B49" s="9"/>
      <c r="C49" s="41">
        <v>142527</v>
      </c>
      <c r="D49" s="41">
        <v>0</v>
      </c>
      <c r="E49" s="41">
        <v>0</v>
      </c>
      <c r="F49" s="149">
        <v>142527</v>
      </c>
      <c r="H49" s="100"/>
      <c r="I49" s="100"/>
      <c r="J49" s="100"/>
      <c r="K49" s="100"/>
      <c r="L49" s="100"/>
      <c r="M49" s="100"/>
      <c r="N49" s="100"/>
    </row>
    <row r="50" spans="1:14" ht="12.75">
      <c r="A50" s="2"/>
      <c r="B50" s="8"/>
      <c r="C50" s="44"/>
      <c r="D50" s="44"/>
      <c r="E50" s="44"/>
      <c r="F50" s="40"/>
      <c r="H50" s="100"/>
      <c r="I50" s="100"/>
      <c r="J50" s="100"/>
      <c r="K50" s="100"/>
      <c r="L50" s="100"/>
      <c r="M50" s="100"/>
      <c r="N50" s="100"/>
    </row>
    <row r="51" spans="1:14" ht="12.75">
      <c r="A51" s="2" t="s">
        <v>33</v>
      </c>
      <c r="B51" s="8"/>
      <c r="C51" s="44">
        <v>62833</v>
      </c>
      <c r="D51" s="44"/>
      <c r="E51" s="44"/>
      <c r="F51" s="50">
        <v>62833</v>
      </c>
      <c r="H51" s="100"/>
      <c r="I51" s="100"/>
      <c r="J51" s="100"/>
      <c r="K51" s="100"/>
      <c r="L51" s="100"/>
      <c r="M51" s="100"/>
      <c r="N51" s="100"/>
    </row>
    <row r="52" spans="1:14" ht="12.75">
      <c r="A52" s="2" t="s">
        <v>34</v>
      </c>
      <c r="B52" s="8"/>
      <c r="C52" s="44">
        <v>6404</v>
      </c>
      <c r="D52" s="44"/>
      <c r="E52" s="44"/>
      <c r="F52" s="50">
        <v>6404</v>
      </c>
      <c r="H52" s="100"/>
      <c r="I52" s="100"/>
      <c r="J52" s="100"/>
      <c r="K52" s="100"/>
      <c r="L52" s="100"/>
      <c r="M52" s="100"/>
      <c r="N52" s="100"/>
    </row>
    <row r="53" spans="1:14" ht="12.75">
      <c r="A53" s="2"/>
      <c r="B53" s="8"/>
      <c r="C53" s="44"/>
      <c r="D53" s="44"/>
      <c r="E53" s="44"/>
      <c r="F53" s="40"/>
      <c r="H53" s="100"/>
      <c r="I53" s="100"/>
      <c r="J53" s="100"/>
      <c r="K53" s="100"/>
      <c r="L53" s="100"/>
      <c r="M53" s="100"/>
      <c r="N53" s="100"/>
    </row>
    <row r="54" spans="1:14" ht="12.75">
      <c r="A54" s="3" t="s">
        <v>9</v>
      </c>
      <c r="B54" s="9"/>
      <c r="C54" s="41">
        <v>211764</v>
      </c>
      <c r="D54" s="41">
        <v>0</v>
      </c>
      <c r="E54" s="41">
        <v>0</v>
      </c>
      <c r="F54" s="149">
        <v>211764</v>
      </c>
      <c r="H54" s="100"/>
      <c r="I54" s="100"/>
      <c r="J54" s="100"/>
      <c r="K54" s="100"/>
      <c r="L54" s="100"/>
      <c r="M54" s="100"/>
      <c r="N54" s="100"/>
    </row>
    <row r="55" spans="1:14" ht="13.5" thickBot="1">
      <c r="A55" s="4"/>
      <c r="B55" s="10"/>
      <c r="C55" s="43"/>
      <c r="D55" s="43"/>
      <c r="E55" s="43"/>
      <c r="F55" s="42"/>
      <c r="H55" s="100"/>
      <c r="I55" s="100"/>
      <c r="J55" s="100"/>
      <c r="K55" s="100"/>
      <c r="L55" s="100"/>
      <c r="M55" s="100"/>
      <c r="N55" s="100"/>
    </row>
    <row r="56" spans="1:14" ht="13.5" thickTop="1">
      <c r="A56" s="2"/>
      <c r="B56" s="8"/>
      <c r="C56" s="44"/>
      <c r="D56" s="44"/>
      <c r="E56" s="44"/>
      <c r="F56" s="40"/>
      <c r="H56" s="100"/>
      <c r="I56" s="100"/>
      <c r="J56" s="100"/>
      <c r="K56" s="100"/>
      <c r="L56" s="100"/>
      <c r="M56" s="100"/>
      <c r="N56" s="100"/>
    </row>
    <row r="57" spans="1:14" ht="12.75">
      <c r="A57" s="1" t="s">
        <v>35</v>
      </c>
      <c r="B57" s="8"/>
      <c r="C57" s="44"/>
      <c r="D57" s="44"/>
      <c r="E57" s="44"/>
      <c r="F57" s="40"/>
      <c r="H57" s="100"/>
      <c r="I57" s="100"/>
      <c r="J57" s="100"/>
      <c r="K57" s="100"/>
      <c r="L57" s="100"/>
      <c r="M57" s="100"/>
      <c r="N57" s="100"/>
    </row>
    <row r="58" spans="1:14" ht="12.75">
      <c r="A58" s="2" t="s">
        <v>36</v>
      </c>
      <c r="B58" s="8"/>
      <c r="C58" s="44">
        <v>140086</v>
      </c>
      <c r="D58" s="44"/>
      <c r="E58" s="44"/>
      <c r="F58" s="50">
        <v>140086</v>
      </c>
      <c r="H58" s="100"/>
      <c r="I58" s="100"/>
      <c r="J58" s="100"/>
      <c r="K58" s="100"/>
      <c r="L58" s="100"/>
      <c r="M58" s="100"/>
      <c r="N58" s="100"/>
    </row>
    <row r="59" spans="1:14" ht="12.75">
      <c r="A59" s="2" t="s">
        <v>37</v>
      </c>
      <c r="B59" s="8"/>
      <c r="C59" s="44">
        <v>23794</v>
      </c>
      <c r="D59" s="44"/>
      <c r="E59" s="44"/>
      <c r="F59" s="50">
        <v>23794</v>
      </c>
      <c r="H59" s="100"/>
      <c r="I59" s="100"/>
      <c r="J59" s="100"/>
      <c r="K59" s="100"/>
      <c r="L59" s="100"/>
      <c r="M59" s="100"/>
      <c r="N59" s="100"/>
    </row>
    <row r="60" spans="1:14" ht="12.75">
      <c r="A60" s="2" t="s">
        <v>38</v>
      </c>
      <c r="B60" s="8"/>
      <c r="C60" s="44">
        <v>14664</v>
      </c>
      <c r="D60" s="44"/>
      <c r="E60" s="44"/>
      <c r="F60" s="50">
        <v>14664</v>
      </c>
      <c r="H60" s="100"/>
      <c r="I60" s="100"/>
      <c r="J60" s="100"/>
      <c r="K60" s="100"/>
      <c r="L60" s="100"/>
      <c r="M60" s="100"/>
      <c r="N60" s="100"/>
    </row>
    <row r="61" spans="1:14" ht="12.75">
      <c r="A61" s="2"/>
      <c r="B61" s="8"/>
      <c r="C61" s="44"/>
      <c r="D61" s="44"/>
      <c r="E61" s="44"/>
      <c r="F61" s="40"/>
      <c r="H61" s="100"/>
      <c r="I61" s="100"/>
      <c r="J61" s="100"/>
      <c r="K61" s="100"/>
      <c r="L61" s="100"/>
      <c r="M61" s="100"/>
      <c r="N61" s="100"/>
    </row>
    <row r="62" spans="1:14" ht="12.75">
      <c r="A62" s="3" t="s">
        <v>9</v>
      </c>
      <c r="B62" s="9"/>
      <c r="C62" s="41">
        <v>178544</v>
      </c>
      <c r="D62" s="41">
        <v>0</v>
      </c>
      <c r="E62" s="41">
        <v>0</v>
      </c>
      <c r="F62" s="149">
        <v>178544</v>
      </c>
      <c r="H62" s="100"/>
      <c r="I62" s="100"/>
      <c r="J62" s="100"/>
      <c r="K62" s="100"/>
      <c r="L62" s="100"/>
      <c r="M62" s="100"/>
      <c r="N62" s="100"/>
    </row>
    <row r="63" spans="1:14" ht="13.5" thickBot="1">
      <c r="A63" s="4"/>
      <c r="B63" s="4"/>
      <c r="C63" s="47"/>
      <c r="D63" s="47"/>
      <c r="E63" s="47"/>
      <c r="F63" s="46"/>
      <c r="H63" s="100"/>
      <c r="I63" s="100"/>
      <c r="J63" s="100"/>
      <c r="K63" s="100"/>
      <c r="L63" s="100"/>
      <c r="M63" s="100"/>
      <c r="N63" s="100"/>
    </row>
    <row r="64" spans="1:14" ht="13.5" thickTop="1">
      <c r="A64" s="20"/>
      <c r="B64" s="8"/>
      <c r="C64" s="44"/>
      <c r="D64" s="44"/>
      <c r="E64" s="44"/>
      <c r="F64" s="40"/>
      <c r="H64" s="100"/>
      <c r="I64" s="100"/>
      <c r="J64" s="100"/>
      <c r="K64" s="100"/>
      <c r="L64" s="100"/>
      <c r="M64" s="100"/>
      <c r="N64" s="100"/>
    </row>
    <row r="65" spans="1:14" ht="12.75">
      <c r="A65" s="1" t="s">
        <v>109</v>
      </c>
      <c r="B65" s="8"/>
      <c r="C65" s="44"/>
      <c r="D65" s="44"/>
      <c r="E65" s="44"/>
      <c r="F65" s="40"/>
      <c r="H65" s="100"/>
      <c r="I65" s="100"/>
      <c r="J65" s="100"/>
      <c r="K65" s="100"/>
      <c r="L65" s="100"/>
      <c r="M65" s="100"/>
      <c r="N65" s="100"/>
    </row>
    <row r="66" spans="1:14" ht="12.75">
      <c r="A66" s="2" t="s">
        <v>110</v>
      </c>
      <c r="B66" s="8"/>
      <c r="C66" s="44">
        <v>19708</v>
      </c>
      <c r="D66" s="44">
        <v>2506</v>
      </c>
      <c r="E66" s="44">
        <v>2652</v>
      </c>
      <c r="F66" s="50">
        <v>24866</v>
      </c>
      <c r="G66" s="14">
        <v>24866</v>
      </c>
      <c r="H66" s="100">
        <v>24866</v>
      </c>
      <c r="I66" s="100"/>
      <c r="J66" s="100"/>
      <c r="K66" s="100"/>
      <c r="L66" s="100"/>
      <c r="M66" s="100"/>
      <c r="N66" s="100"/>
    </row>
    <row r="67" spans="1:14" ht="12.75">
      <c r="A67" s="2" t="s">
        <v>111</v>
      </c>
      <c r="B67" s="8"/>
      <c r="C67" s="44">
        <v>13395</v>
      </c>
      <c r="D67" s="44">
        <v>1703</v>
      </c>
      <c r="E67" s="44">
        <v>1802</v>
      </c>
      <c r="F67" s="50">
        <v>16900</v>
      </c>
      <c r="G67" s="14">
        <v>16900</v>
      </c>
      <c r="H67" s="100">
        <v>16900</v>
      </c>
      <c r="I67" s="100"/>
      <c r="J67" s="100"/>
      <c r="K67" s="100"/>
      <c r="L67" s="100"/>
      <c r="M67" s="100"/>
      <c r="N67" s="100"/>
    </row>
    <row r="68" spans="1:14" ht="12.75">
      <c r="A68" s="2" t="s">
        <v>122</v>
      </c>
      <c r="B68" s="8"/>
      <c r="C68" s="44">
        <v>4628</v>
      </c>
      <c r="D68" s="44"/>
      <c r="E68" s="44"/>
      <c r="F68" s="50">
        <v>4628</v>
      </c>
      <c r="H68" s="100"/>
      <c r="I68" s="100"/>
      <c r="J68" s="100"/>
      <c r="K68" s="100"/>
      <c r="L68" s="100"/>
      <c r="M68" s="100"/>
      <c r="N68" s="100"/>
    </row>
    <row r="69" spans="1:14" ht="12.75">
      <c r="A69" s="2"/>
      <c r="B69" s="8"/>
      <c r="C69" s="44"/>
      <c r="D69" s="44"/>
      <c r="E69" s="44"/>
      <c r="F69" s="40"/>
      <c r="H69" s="100"/>
      <c r="I69" s="100"/>
      <c r="J69" s="100"/>
      <c r="K69" s="100"/>
      <c r="L69" s="100"/>
      <c r="M69" s="100"/>
      <c r="N69" s="100"/>
    </row>
    <row r="70" spans="1:14" ht="12.75">
      <c r="A70" s="3" t="s">
        <v>9</v>
      </c>
      <c r="B70" s="9"/>
      <c r="C70" s="41">
        <v>37731</v>
      </c>
      <c r="D70" s="41">
        <v>4209</v>
      </c>
      <c r="E70" s="41">
        <v>4454</v>
      </c>
      <c r="F70" s="149">
        <v>46394</v>
      </c>
      <c r="H70" s="100">
        <v>41766</v>
      </c>
      <c r="I70" s="100"/>
      <c r="J70" s="100"/>
      <c r="K70" s="100"/>
      <c r="L70" s="100"/>
      <c r="M70" s="100"/>
      <c r="N70" s="100"/>
    </row>
    <row r="71" spans="1:14" ht="13.5" thickBot="1">
      <c r="A71" s="4"/>
      <c r="B71" s="4"/>
      <c r="C71" s="47"/>
      <c r="D71" s="47"/>
      <c r="E71" s="47"/>
      <c r="F71" s="46"/>
      <c r="H71" s="100"/>
      <c r="I71" s="100"/>
      <c r="J71" s="100"/>
      <c r="K71" s="100"/>
      <c r="L71" s="100"/>
      <c r="M71" s="100"/>
      <c r="N71" s="100"/>
    </row>
    <row r="72" spans="1:14" ht="13.5" thickTop="1">
      <c r="A72" s="2"/>
      <c r="B72" s="2"/>
      <c r="C72" s="44"/>
      <c r="D72" s="44"/>
      <c r="E72" s="44"/>
      <c r="F72" s="40"/>
      <c r="H72" s="100"/>
      <c r="I72" s="100"/>
      <c r="J72" s="100"/>
      <c r="K72" s="100"/>
      <c r="L72" s="100"/>
      <c r="M72" s="100"/>
      <c r="N72" s="100"/>
    </row>
    <row r="73" spans="1:14" ht="12.75">
      <c r="A73" s="1" t="s">
        <v>39</v>
      </c>
      <c r="B73" s="9"/>
      <c r="C73" s="44">
        <v>54927</v>
      </c>
      <c r="D73" s="44">
        <v>6984</v>
      </c>
      <c r="E73" s="44">
        <v>7391</v>
      </c>
      <c r="F73" s="50">
        <v>69302</v>
      </c>
      <c r="G73" s="14">
        <v>69302</v>
      </c>
      <c r="H73" s="100">
        <v>69302</v>
      </c>
      <c r="I73" s="100"/>
      <c r="J73" s="100"/>
      <c r="K73" s="100"/>
      <c r="L73" s="100"/>
      <c r="M73" s="100"/>
      <c r="N73" s="100"/>
    </row>
    <row r="74" spans="1:14" ht="13.5" thickBot="1">
      <c r="A74" s="4"/>
      <c r="B74" s="10"/>
      <c r="C74" s="43"/>
      <c r="D74" s="43"/>
      <c r="E74" s="43"/>
      <c r="F74" s="42"/>
      <c r="G74" s="14"/>
      <c r="H74" s="100"/>
      <c r="I74" s="100"/>
      <c r="J74" s="100"/>
      <c r="K74" s="100"/>
      <c r="L74" s="100"/>
      <c r="M74" s="100"/>
      <c r="N74" s="100"/>
    </row>
    <row r="75" spans="1:14" ht="13.5" thickTop="1">
      <c r="A75" s="2"/>
      <c r="B75" s="8"/>
      <c r="C75" s="44"/>
      <c r="D75" s="44"/>
      <c r="E75" s="44"/>
      <c r="F75" s="40"/>
      <c r="G75" s="14"/>
      <c r="H75" s="100"/>
      <c r="I75" s="100"/>
      <c r="J75" s="100"/>
      <c r="K75" s="100"/>
      <c r="L75" s="100"/>
      <c r="M75" s="100"/>
      <c r="N75" s="100"/>
    </row>
    <row r="76" spans="1:14" ht="12.75">
      <c r="A76" s="1" t="s">
        <v>40</v>
      </c>
      <c r="B76" s="8"/>
      <c r="C76" s="44"/>
      <c r="D76" s="44"/>
      <c r="E76" s="44"/>
      <c r="F76" s="40"/>
      <c r="H76" s="100"/>
      <c r="I76" s="100"/>
      <c r="J76" s="100"/>
      <c r="K76" s="100"/>
      <c r="L76" s="100"/>
      <c r="M76" s="100"/>
      <c r="N76" s="100"/>
    </row>
    <row r="77" spans="1:14" ht="12.75">
      <c r="A77" s="2" t="s">
        <v>41</v>
      </c>
      <c r="B77" s="8"/>
      <c r="C77" s="44">
        <v>56911</v>
      </c>
      <c r="D77" s="44">
        <v>7236</v>
      </c>
      <c r="E77" s="44">
        <v>7658</v>
      </c>
      <c r="F77" s="50">
        <v>71805</v>
      </c>
      <c r="G77" s="14">
        <v>71805</v>
      </c>
      <c r="H77" s="100">
        <v>71805</v>
      </c>
      <c r="I77" s="100"/>
      <c r="J77" s="100"/>
      <c r="K77" s="100"/>
      <c r="L77" s="100"/>
      <c r="M77" s="100"/>
      <c r="N77" s="100"/>
    </row>
    <row r="78" spans="1:14" ht="12.75">
      <c r="A78" s="2" t="s">
        <v>42</v>
      </c>
      <c r="B78" s="8"/>
      <c r="C78" s="44">
        <v>15538</v>
      </c>
      <c r="D78" s="44">
        <v>1975</v>
      </c>
      <c r="E78" s="44">
        <v>2091</v>
      </c>
      <c r="F78" s="50">
        <v>19604</v>
      </c>
      <c r="G78" s="14">
        <v>19604</v>
      </c>
      <c r="H78" s="100">
        <v>19604</v>
      </c>
      <c r="I78" s="100"/>
      <c r="J78" s="100"/>
      <c r="K78" s="100"/>
      <c r="L78" s="100"/>
      <c r="M78" s="100"/>
      <c r="N78" s="100"/>
    </row>
    <row r="79" spans="1:14" ht="12.75">
      <c r="A79" s="2" t="s">
        <v>43</v>
      </c>
      <c r="B79" s="8"/>
      <c r="C79" s="44">
        <v>2673</v>
      </c>
      <c r="D79" s="44">
        <v>340</v>
      </c>
      <c r="E79" s="44">
        <v>360</v>
      </c>
      <c r="F79" s="50">
        <v>3373</v>
      </c>
      <c r="G79" s="14">
        <v>3373</v>
      </c>
      <c r="H79" s="100">
        <v>3373</v>
      </c>
      <c r="I79" s="100"/>
      <c r="J79" s="100"/>
      <c r="K79" s="100"/>
      <c r="L79" s="100"/>
      <c r="M79" s="100"/>
      <c r="N79" s="100"/>
    </row>
    <row r="80" spans="1:14" ht="12.75">
      <c r="A80" s="2"/>
      <c r="B80" s="8"/>
      <c r="C80" s="44"/>
      <c r="D80" s="44"/>
      <c r="E80" s="44"/>
      <c r="F80" s="40"/>
      <c r="H80" s="100"/>
      <c r="I80" s="100"/>
      <c r="J80" s="100"/>
      <c r="K80" s="100"/>
      <c r="L80" s="100"/>
      <c r="M80" s="100"/>
      <c r="N80" s="100"/>
    </row>
    <row r="81" spans="1:14" ht="12.75">
      <c r="A81" s="3" t="s">
        <v>9</v>
      </c>
      <c r="B81" s="9"/>
      <c r="C81" s="41">
        <v>75122</v>
      </c>
      <c r="D81" s="41">
        <v>9551</v>
      </c>
      <c r="E81" s="41">
        <v>10109</v>
      </c>
      <c r="F81" s="149">
        <v>94782</v>
      </c>
      <c r="G81" s="14"/>
      <c r="H81" s="100">
        <v>94782</v>
      </c>
      <c r="I81" s="100"/>
      <c r="J81" s="100"/>
      <c r="K81" s="100"/>
      <c r="L81" s="100"/>
      <c r="M81" s="100"/>
      <c r="N81" s="100"/>
    </row>
    <row r="82" spans="1:14" ht="13.5" thickBot="1">
      <c r="A82" s="5"/>
      <c r="B82" s="12"/>
      <c r="C82" s="49"/>
      <c r="D82" s="49"/>
      <c r="E82" s="49"/>
      <c r="F82" s="48"/>
      <c r="G82" s="14"/>
      <c r="H82" s="100"/>
      <c r="I82" s="100"/>
      <c r="J82" s="100"/>
      <c r="K82" s="100"/>
      <c r="L82" s="100"/>
      <c r="M82" s="100"/>
      <c r="N82" s="100"/>
    </row>
    <row r="83" spans="1:14" ht="12.75">
      <c r="A83" s="2"/>
      <c r="B83" s="8"/>
      <c r="C83" s="44"/>
      <c r="D83" s="44"/>
      <c r="E83" s="44"/>
      <c r="F83" s="40"/>
      <c r="G83" s="14"/>
      <c r="H83" s="100"/>
      <c r="I83" s="100"/>
      <c r="J83" s="100"/>
      <c r="K83" s="100"/>
      <c r="L83" s="100"/>
      <c r="M83" s="100"/>
      <c r="N83" s="100"/>
    </row>
    <row r="84" spans="1:14" ht="12.75">
      <c r="A84" s="1" t="s">
        <v>44</v>
      </c>
      <c r="B84" s="13"/>
      <c r="C84" s="51">
        <v>765113</v>
      </c>
      <c r="D84" s="51">
        <v>97278</v>
      </c>
      <c r="E84" s="51">
        <v>102954</v>
      </c>
      <c r="F84" s="50">
        <v>965345</v>
      </c>
      <c r="H84" s="100"/>
      <c r="I84" s="100"/>
      <c r="J84" s="100"/>
      <c r="K84" s="100"/>
      <c r="L84" s="100"/>
      <c r="M84" s="100"/>
      <c r="N84" s="100"/>
    </row>
    <row r="85" spans="1:14" ht="12.75">
      <c r="A85" s="1"/>
      <c r="B85" s="13"/>
      <c r="C85" s="51"/>
      <c r="D85" s="51"/>
      <c r="E85" s="51"/>
      <c r="F85" s="50">
        <v>965345</v>
      </c>
      <c r="H85" s="100"/>
      <c r="I85" s="100"/>
      <c r="J85" s="100"/>
      <c r="K85" s="100"/>
      <c r="L85" s="100"/>
      <c r="M85" s="100"/>
      <c r="N85" s="100"/>
    </row>
    <row r="86" spans="1:14" ht="12.75">
      <c r="A86" s="1"/>
      <c r="B86" s="13"/>
      <c r="C86" s="51">
        <v>601961</v>
      </c>
      <c r="D86" s="51">
        <v>76534</v>
      </c>
      <c r="E86" s="51">
        <v>81000</v>
      </c>
      <c r="F86" s="50">
        <v>759495</v>
      </c>
      <c r="H86" s="100">
        <v>205850</v>
      </c>
      <c r="I86" s="100">
        <v>965345</v>
      </c>
      <c r="J86" s="100"/>
      <c r="K86" s="152">
        <v>0.7926</v>
      </c>
      <c r="L86" s="152">
        <v>0.1008</v>
      </c>
      <c r="M86" s="152">
        <v>0.1066</v>
      </c>
      <c r="N86" s="152">
        <v>1</v>
      </c>
    </row>
    <row r="87" spans="1:14" ht="12.75">
      <c r="A87" s="1"/>
      <c r="B87" s="13"/>
      <c r="C87" s="51"/>
      <c r="D87" s="51"/>
      <c r="E87" s="51"/>
      <c r="F87" s="50"/>
      <c r="H87" s="100"/>
      <c r="I87" s="100"/>
      <c r="J87" s="100"/>
      <c r="K87" s="100"/>
      <c r="L87" s="100"/>
      <c r="M87" s="100"/>
      <c r="N87" s="100"/>
    </row>
    <row r="88" spans="1:14" ht="12.75">
      <c r="A88" s="1"/>
      <c r="B88" s="13"/>
      <c r="C88" s="51"/>
      <c r="D88" s="51"/>
      <c r="E88" s="51"/>
      <c r="F88" s="50"/>
      <c r="H88" s="100"/>
      <c r="I88" s="100"/>
      <c r="J88" s="100"/>
      <c r="K88" s="100"/>
      <c r="L88" s="100"/>
      <c r="M88" s="100"/>
      <c r="N88" s="100"/>
    </row>
    <row r="89" spans="1:14" ht="12.75">
      <c r="A89" s="2"/>
      <c r="B89" s="2"/>
      <c r="C89" s="44"/>
      <c r="D89" s="44"/>
      <c r="E89" s="44"/>
      <c r="F89" s="40"/>
      <c r="H89" s="100"/>
      <c r="I89" s="100"/>
      <c r="J89" s="100"/>
      <c r="K89" s="100"/>
      <c r="L89" s="100"/>
      <c r="M89" s="100"/>
      <c r="N89" s="100"/>
    </row>
    <row r="90" spans="1:14" ht="12.75">
      <c r="A90" s="1" t="s">
        <v>203</v>
      </c>
      <c r="B90" s="2"/>
      <c r="C90" s="44"/>
      <c r="D90" s="44"/>
      <c r="E90" s="44"/>
      <c r="F90" s="40"/>
      <c r="H90" s="100"/>
      <c r="I90" s="100"/>
      <c r="J90" s="100"/>
      <c r="K90" s="100"/>
      <c r="L90" s="100"/>
      <c r="M90" s="100"/>
      <c r="N90" s="100"/>
    </row>
    <row r="91" spans="1:48" ht="12.75">
      <c r="A91" s="2" t="s">
        <v>204</v>
      </c>
      <c r="B91" s="2"/>
      <c r="C91" s="44"/>
      <c r="D91" s="44"/>
      <c r="E91" s="44">
        <v>200</v>
      </c>
      <c r="F91" s="50">
        <v>200</v>
      </c>
      <c r="H91" s="100"/>
      <c r="I91" s="100"/>
      <c r="J91" s="100"/>
      <c r="K91" s="100"/>
      <c r="L91" s="100"/>
      <c r="M91" s="100"/>
      <c r="N91" s="100"/>
      <c r="AQ91" s="2"/>
      <c r="AR91" s="2"/>
      <c r="AS91" s="8"/>
      <c r="AT91" s="19"/>
      <c r="AU91" s="8"/>
      <c r="AV91" s="8"/>
    </row>
    <row r="92" spans="1:14" ht="12.75">
      <c r="A92" s="2" t="s">
        <v>108</v>
      </c>
      <c r="B92" s="2"/>
      <c r="C92" s="45">
        <v>5100</v>
      </c>
      <c r="D92" s="45"/>
      <c r="E92" s="45"/>
      <c r="F92" s="150">
        <v>5100</v>
      </c>
      <c r="H92" s="100"/>
      <c r="I92" s="100"/>
      <c r="J92" s="100"/>
      <c r="K92" s="100"/>
      <c r="L92" s="100"/>
      <c r="M92" s="100"/>
      <c r="N92" s="100"/>
    </row>
    <row r="93" spans="1:14" ht="12.75">
      <c r="A93" s="3" t="s">
        <v>9</v>
      </c>
      <c r="B93" s="2"/>
      <c r="C93" s="51">
        <v>5100</v>
      </c>
      <c r="D93" s="51">
        <v>0</v>
      </c>
      <c r="E93" s="51">
        <v>200</v>
      </c>
      <c r="F93" s="50">
        <v>5300</v>
      </c>
      <c r="H93" s="100"/>
      <c r="I93" s="100"/>
      <c r="J93" s="100"/>
      <c r="K93" s="100"/>
      <c r="L93" s="100"/>
      <c r="M93" s="100"/>
      <c r="N93" s="100"/>
    </row>
    <row r="94" spans="1:14" ht="12.75">
      <c r="A94" s="2"/>
      <c r="B94" s="2"/>
      <c r="C94" s="44"/>
      <c r="D94" s="44"/>
      <c r="E94" s="44"/>
      <c r="F94" s="40"/>
      <c r="H94" s="100"/>
      <c r="I94" s="100"/>
      <c r="J94" s="100"/>
      <c r="K94" s="100"/>
      <c r="L94" s="100"/>
      <c r="M94" s="100"/>
      <c r="N94" s="100"/>
    </row>
    <row r="95" spans="1:14" ht="12.75">
      <c r="A95" s="2"/>
      <c r="B95" s="2"/>
      <c r="C95" s="44"/>
      <c r="D95" s="44"/>
      <c r="E95" s="44"/>
      <c r="F95" s="40"/>
      <c r="H95" s="100"/>
      <c r="I95" s="100"/>
      <c r="J95" s="100"/>
      <c r="K95" s="100"/>
      <c r="L95" s="100"/>
      <c r="M95" s="100"/>
      <c r="N95" s="100"/>
    </row>
    <row r="96" spans="1:14" ht="12.75">
      <c r="A96" s="2"/>
      <c r="B96" s="2"/>
      <c r="C96" s="44"/>
      <c r="D96" s="44"/>
      <c r="E96" s="44"/>
      <c r="F96" s="40"/>
      <c r="H96" s="100"/>
      <c r="I96" s="100"/>
      <c r="J96" s="100"/>
      <c r="K96" s="100"/>
      <c r="L96" s="100"/>
      <c r="M96" s="100"/>
      <c r="N96" s="100"/>
    </row>
    <row r="97" spans="1:14" ht="12.75">
      <c r="A97" s="1" t="s">
        <v>205</v>
      </c>
      <c r="B97" s="2"/>
      <c r="C97" s="44"/>
      <c r="D97" s="44"/>
      <c r="E97" s="44"/>
      <c r="F97" s="40"/>
      <c r="H97" s="100"/>
      <c r="I97" s="100"/>
      <c r="J97" s="100"/>
      <c r="K97" s="100"/>
      <c r="L97" s="100"/>
      <c r="M97" s="100"/>
      <c r="N97" s="100"/>
    </row>
    <row r="98" spans="1:14" ht="12.75">
      <c r="A98" s="2" t="s">
        <v>206</v>
      </c>
      <c r="B98" s="2"/>
      <c r="C98" s="44">
        <v>272</v>
      </c>
      <c r="D98" s="44"/>
      <c r="E98" s="44"/>
      <c r="F98" s="50">
        <v>272</v>
      </c>
      <c r="H98" s="100"/>
      <c r="I98" s="100"/>
      <c r="J98" s="100"/>
      <c r="K98" s="100"/>
      <c r="L98" s="100"/>
      <c r="M98" s="100"/>
      <c r="N98" s="100"/>
    </row>
    <row r="99" spans="1:14" ht="12.75">
      <c r="A99" s="2" t="s">
        <v>207</v>
      </c>
      <c r="B99" s="2"/>
      <c r="C99" s="44">
        <v>466</v>
      </c>
      <c r="D99" s="44"/>
      <c r="E99" s="44"/>
      <c r="F99" s="50">
        <v>466</v>
      </c>
      <c r="H99" s="100"/>
      <c r="I99" s="100"/>
      <c r="J99" s="100"/>
      <c r="K99" s="100"/>
      <c r="L99" s="100"/>
      <c r="M99" s="100"/>
      <c r="N99" s="100"/>
    </row>
    <row r="100" spans="1:14" ht="12.75">
      <c r="A100" s="2" t="s">
        <v>208</v>
      </c>
      <c r="B100" s="2"/>
      <c r="C100" s="44">
        <v>424</v>
      </c>
      <c r="D100" s="44"/>
      <c r="E100" s="44"/>
      <c r="F100" s="50">
        <v>424</v>
      </c>
      <c r="H100" s="100"/>
      <c r="I100" s="100"/>
      <c r="J100" s="100"/>
      <c r="K100" s="100"/>
      <c r="L100" s="100"/>
      <c r="M100" s="100"/>
      <c r="N100" s="100"/>
    </row>
    <row r="101" spans="1:14" ht="12.75">
      <c r="A101" s="2" t="s">
        <v>85</v>
      </c>
      <c r="B101" s="2"/>
      <c r="C101" s="44"/>
      <c r="D101" s="44"/>
      <c r="E101" s="44">
        <v>4</v>
      </c>
      <c r="F101" s="50">
        <v>4</v>
      </c>
      <c r="H101" s="100"/>
      <c r="I101" s="100"/>
      <c r="J101" s="100"/>
      <c r="K101" s="100"/>
      <c r="L101" s="100"/>
      <c r="M101" s="100"/>
      <c r="N101" s="100"/>
    </row>
    <row r="102" spans="1:14" ht="12.75">
      <c r="A102" s="2" t="s">
        <v>94</v>
      </c>
      <c r="B102" s="2"/>
      <c r="C102" s="44">
        <v>989</v>
      </c>
      <c r="D102" s="44"/>
      <c r="E102" s="44"/>
      <c r="F102" s="50">
        <v>989</v>
      </c>
      <c r="H102" s="100"/>
      <c r="I102" s="100"/>
      <c r="J102" s="100"/>
      <c r="K102" s="100"/>
      <c r="L102" s="100"/>
      <c r="M102" s="100"/>
      <c r="N102" s="100"/>
    </row>
    <row r="103" spans="1:14" ht="12.75">
      <c r="A103" s="2" t="s">
        <v>91</v>
      </c>
      <c r="B103" s="2"/>
      <c r="C103" s="44"/>
      <c r="D103" s="44">
        <v>284</v>
      </c>
      <c r="E103" s="44"/>
      <c r="F103" s="50">
        <v>284</v>
      </c>
      <c r="H103" s="100"/>
      <c r="I103" s="100"/>
      <c r="J103" s="100"/>
      <c r="K103" s="100"/>
      <c r="L103" s="100"/>
      <c r="M103" s="100"/>
      <c r="N103" s="100"/>
    </row>
    <row r="104" spans="1:14" ht="12.75">
      <c r="A104" s="2" t="s">
        <v>209</v>
      </c>
      <c r="B104" s="2"/>
      <c r="C104" s="44">
        <v>421</v>
      </c>
      <c r="D104" s="44"/>
      <c r="E104" s="44"/>
      <c r="F104" s="50">
        <v>421</v>
      </c>
      <c r="H104" s="100"/>
      <c r="I104" s="100"/>
      <c r="J104" s="100"/>
      <c r="K104" s="100"/>
      <c r="L104" s="100"/>
      <c r="M104" s="100"/>
      <c r="N104" s="100"/>
    </row>
    <row r="105" spans="1:14" ht="12.75">
      <c r="A105" s="2" t="s">
        <v>98</v>
      </c>
      <c r="B105" s="2"/>
      <c r="C105" s="44">
        <v>148</v>
      </c>
      <c r="D105" s="44"/>
      <c r="E105" s="44"/>
      <c r="F105" s="50">
        <v>148</v>
      </c>
      <c r="H105" s="100"/>
      <c r="I105" s="100"/>
      <c r="J105" s="100"/>
      <c r="K105" s="100"/>
      <c r="L105" s="100"/>
      <c r="M105" s="100"/>
      <c r="N105" s="100"/>
    </row>
    <row r="106" spans="1:14" ht="12.75">
      <c r="A106" s="2" t="s">
        <v>108</v>
      </c>
      <c r="B106" s="2"/>
      <c r="C106" s="44">
        <v>1507</v>
      </c>
      <c r="D106" s="44"/>
      <c r="E106" s="44"/>
      <c r="F106" s="50">
        <v>1507</v>
      </c>
      <c r="H106" s="100"/>
      <c r="I106" s="100"/>
      <c r="J106" s="100"/>
      <c r="K106" s="100"/>
      <c r="L106" s="100"/>
      <c r="M106" s="100"/>
      <c r="N106" s="100"/>
    </row>
    <row r="107" spans="1:14" ht="12.75">
      <c r="A107" s="2" t="s">
        <v>99</v>
      </c>
      <c r="B107" s="2"/>
      <c r="C107" s="44">
        <v>46</v>
      </c>
      <c r="D107" s="44"/>
      <c r="E107" s="44"/>
      <c r="F107" s="50">
        <v>46</v>
      </c>
      <c r="H107" s="100"/>
      <c r="I107" s="100"/>
      <c r="J107" s="100"/>
      <c r="K107" s="100"/>
      <c r="L107" s="100"/>
      <c r="M107" s="100"/>
      <c r="N107" s="100"/>
    </row>
    <row r="108" spans="1:14" ht="12.75">
      <c r="A108" s="2" t="s">
        <v>83</v>
      </c>
      <c r="B108" s="2"/>
      <c r="C108" s="44">
        <v>1563</v>
      </c>
      <c r="D108" s="44"/>
      <c r="E108" s="44"/>
      <c r="F108" s="50">
        <v>1563</v>
      </c>
      <c r="H108" s="100"/>
      <c r="I108" s="100"/>
      <c r="J108" s="100"/>
      <c r="K108" s="100"/>
      <c r="L108" s="100"/>
      <c r="M108" s="100"/>
      <c r="N108" s="100"/>
    </row>
    <row r="109" spans="1:14" ht="12.75">
      <c r="A109" s="2" t="s">
        <v>84</v>
      </c>
      <c r="B109" s="2"/>
      <c r="C109" s="44">
        <v>27</v>
      </c>
      <c r="D109" s="44"/>
      <c r="E109" s="44"/>
      <c r="F109" s="50">
        <v>27</v>
      </c>
      <c r="H109" s="100"/>
      <c r="I109" s="100"/>
      <c r="J109" s="100"/>
      <c r="K109" s="100"/>
      <c r="L109" s="100"/>
      <c r="M109" s="100"/>
      <c r="N109" s="100"/>
    </row>
    <row r="110" spans="1:14" ht="12.75">
      <c r="A110" s="2" t="s">
        <v>115</v>
      </c>
      <c r="B110" s="2"/>
      <c r="C110" s="44">
        <v>5</v>
      </c>
      <c r="D110" s="44">
        <v>0</v>
      </c>
      <c r="E110" s="44">
        <v>1</v>
      </c>
      <c r="F110" s="50">
        <v>6</v>
      </c>
      <c r="H110" s="100">
        <v>6</v>
      </c>
      <c r="I110" s="100"/>
      <c r="J110" s="100"/>
      <c r="K110" s="100"/>
      <c r="L110" s="100"/>
      <c r="M110" s="100"/>
      <c r="N110" s="100"/>
    </row>
    <row r="111" spans="1:14" ht="12.75">
      <c r="A111" s="2" t="s">
        <v>116</v>
      </c>
      <c r="B111" s="2"/>
      <c r="C111" s="44">
        <v>4</v>
      </c>
      <c r="D111" s="44">
        <v>1</v>
      </c>
      <c r="E111" s="44">
        <v>0</v>
      </c>
      <c r="F111" s="50">
        <v>5</v>
      </c>
      <c r="H111" s="100">
        <v>5</v>
      </c>
      <c r="I111" s="100"/>
      <c r="J111" s="100"/>
      <c r="K111" s="100"/>
      <c r="L111" s="100"/>
      <c r="M111" s="100"/>
      <c r="N111" s="100"/>
    </row>
    <row r="112" spans="1:14" ht="12.75">
      <c r="A112" s="2" t="s">
        <v>154</v>
      </c>
      <c r="B112" s="2"/>
      <c r="C112" s="45">
        <v>3200</v>
      </c>
      <c r="D112" s="45">
        <v>407</v>
      </c>
      <c r="E112" s="45">
        <v>431</v>
      </c>
      <c r="F112" s="150">
        <v>4038</v>
      </c>
      <c r="H112" s="153">
        <v>4038</v>
      </c>
      <c r="I112" s="100"/>
      <c r="J112" s="100"/>
      <c r="K112" s="100"/>
      <c r="L112" s="100"/>
      <c r="M112" s="100"/>
      <c r="N112" s="100"/>
    </row>
    <row r="113" spans="1:14" ht="12.75">
      <c r="A113" s="3" t="s">
        <v>9</v>
      </c>
      <c r="B113" s="2"/>
      <c r="C113" s="51">
        <v>9072</v>
      </c>
      <c r="D113" s="51">
        <v>692</v>
      </c>
      <c r="E113" s="51">
        <v>436</v>
      </c>
      <c r="F113" s="50">
        <v>10200</v>
      </c>
      <c r="H113" s="100">
        <v>4049</v>
      </c>
      <c r="I113" s="100"/>
      <c r="J113" s="100"/>
      <c r="K113" s="100"/>
      <c r="L113" s="100"/>
      <c r="M113" s="100"/>
      <c r="N113" s="100"/>
    </row>
    <row r="114" spans="1:14" ht="12.75">
      <c r="A114" s="2"/>
      <c r="B114" s="2"/>
      <c r="C114" s="44"/>
      <c r="D114" s="44"/>
      <c r="E114" s="44"/>
      <c r="F114" s="40"/>
      <c r="H114" s="100"/>
      <c r="I114" s="100"/>
      <c r="J114" s="100"/>
      <c r="K114" s="100"/>
      <c r="L114" s="100"/>
      <c r="M114" s="100"/>
      <c r="N114" s="100"/>
    </row>
    <row r="115" spans="1:14" ht="12.75">
      <c r="A115" s="2"/>
      <c r="B115" s="2"/>
      <c r="C115" s="44"/>
      <c r="D115" s="44"/>
      <c r="E115" s="44"/>
      <c r="F115" s="40"/>
      <c r="H115" s="100"/>
      <c r="I115" s="100"/>
      <c r="J115" s="100"/>
      <c r="K115" s="100"/>
      <c r="L115" s="100"/>
      <c r="M115" s="100"/>
      <c r="N115" s="100"/>
    </row>
    <row r="116" spans="1:14" ht="12.75">
      <c r="A116" s="2"/>
      <c r="B116" s="2"/>
      <c r="C116" s="44"/>
      <c r="D116" s="154"/>
      <c r="E116" s="154"/>
      <c r="F116" s="155"/>
      <c r="H116" s="100"/>
      <c r="I116" s="100"/>
      <c r="J116" s="100"/>
      <c r="K116" s="100"/>
      <c r="L116" s="100"/>
      <c r="M116" s="100"/>
      <c r="N116" s="100"/>
    </row>
    <row r="117" spans="1:14" ht="12.75">
      <c r="A117" s="1" t="s">
        <v>210</v>
      </c>
      <c r="B117" s="2"/>
      <c r="C117" s="44"/>
      <c r="D117" s="44"/>
      <c r="E117" s="44"/>
      <c r="F117" s="40"/>
      <c r="H117" s="100"/>
      <c r="I117" s="100"/>
      <c r="J117" s="100"/>
      <c r="K117" s="100"/>
      <c r="L117" s="100"/>
      <c r="M117" s="100"/>
      <c r="N117" s="100"/>
    </row>
    <row r="118" spans="1:14" ht="12.75">
      <c r="A118" s="2" t="s">
        <v>154</v>
      </c>
      <c r="B118" s="2"/>
      <c r="C118" s="44">
        <v>-3170</v>
      </c>
      <c r="D118" s="44">
        <v>-403</v>
      </c>
      <c r="E118" s="44">
        <v>-427</v>
      </c>
      <c r="F118" s="50">
        <v>-4000</v>
      </c>
      <c r="H118" s="100">
        <v>-4000</v>
      </c>
      <c r="I118" s="100"/>
      <c r="J118" s="100"/>
      <c r="K118" s="100"/>
      <c r="L118" s="100"/>
      <c r="M118" s="100"/>
      <c r="N118" s="100"/>
    </row>
    <row r="119" spans="1:14" ht="13.5" thickBot="1">
      <c r="A119" s="24"/>
      <c r="B119" s="24"/>
      <c r="C119" s="156"/>
      <c r="D119" s="156"/>
      <c r="E119" s="156"/>
      <c r="F119" s="157"/>
      <c r="H119" s="100"/>
      <c r="I119" s="100"/>
      <c r="J119" s="100"/>
      <c r="K119" s="100"/>
      <c r="L119" s="100"/>
      <c r="M119" s="100"/>
      <c r="N119" s="100"/>
    </row>
    <row r="120" spans="1:14" ht="12.75">
      <c r="A120" s="2"/>
      <c r="B120" s="2"/>
      <c r="C120" s="39"/>
      <c r="D120" s="158"/>
      <c r="E120" s="40"/>
      <c r="F120" s="40"/>
      <c r="H120" s="100"/>
      <c r="I120" s="100"/>
      <c r="J120" s="100"/>
      <c r="K120" s="100"/>
      <c r="L120" s="100"/>
      <c r="M120" s="100"/>
      <c r="N120" s="100"/>
    </row>
    <row r="121" spans="1:14" ht="12.75">
      <c r="A121" s="1" t="s">
        <v>211</v>
      </c>
      <c r="B121" s="2"/>
      <c r="C121" s="51">
        <v>776115</v>
      </c>
      <c r="D121" s="51">
        <v>97567</v>
      </c>
      <c r="E121" s="50">
        <v>103163</v>
      </c>
      <c r="F121" s="50">
        <v>976845</v>
      </c>
      <c r="H121" s="100"/>
      <c r="I121" s="100"/>
      <c r="J121" s="100"/>
      <c r="K121" s="100"/>
      <c r="L121" s="100"/>
      <c r="M121" s="100"/>
      <c r="N121" s="100"/>
    </row>
    <row r="122" spans="1:14" ht="12.75">
      <c r="A122" s="2"/>
      <c r="C122" s="91"/>
      <c r="D122" s="91"/>
      <c r="E122" s="81"/>
      <c r="F122" s="51">
        <v>976845</v>
      </c>
      <c r="H122" s="100"/>
      <c r="I122" s="100"/>
      <c r="J122" s="100"/>
      <c r="K122" s="100"/>
      <c r="L122" s="100"/>
      <c r="M122" s="100"/>
      <c r="N122" s="100"/>
    </row>
    <row r="123" spans="1:14" ht="12.75">
      <c r="A123" s="2"/>
      <c r="C123" s="51">
        <v>776115</v>
      </c>
      <c r="D123" s="51">
        <v>97567</v>
      </c>
      <c r="E123" s="50">
        <v>103163</v>
      </c>
      <c r="F123" s="50">
        <v>976845</v>
      </c>
      <c r="H123" s="100">
        <v>205899</v>
      </c>
      <c r="I123" s="100"/>
      <c r="J123" s="100"/>
      <c r="K123" s="100"/>
      <c r="L123" s="100"/>
      <c r="M123" s="100"/>
      <c r="N123" s="100"/>
    </row>
    <row r="127" spans="1:6" ht="12.75">
      <c r="A127" s="450" t="s">
        <v>428</v>
      </c>
      <c r="B127" s="450"/>
      <c r="C127" s="450"/>
      <c r="D127" s="450"/>
      <c r="E127" s="450"/>
      <c r="F127" s="450"/>
    </row>
    <row r="128" spans="1:6" ht="12.75">
      <c r="A128" s="450" t="s">
        <v>78</v>
      </c>
      <c r="B128" s="450"/>
      <c r="C128" s="450"/>
      <c r="D128" s="450"/>
      <c r="E128" s="450"/>
      <c r="F128" s="450"/>
    </row>
    <row r="129" spans="1:6" ht="12.75">
      <c r="A129" s="36"/>
      <c r="B129" s="2"/>
      <c r="C129" s="135" t="s">
        <v>79</v>
      </c>
      <c r="D129" s="135" t="s">
        <v>80</v>
      </c>
      <c r="E129" s="135" t="s">
        <v>81</v>
      </c>
      <c r="F129" s="37" t="s">
        <v>9</v>
      </c>
    </row>
    <row r="130" spans="1:6" ht="12.75">
      <c r="A130" s="1"/>
      <c r="B130" s="2"/>
      <c r="C130" s="144">
        <f aca="true" t="shared" si="0" ref="C130:E131">+C7</f>
        <v>1.4</v>
      </c>
      <c r="D130" s="144">
        <f t="shared" si="0"/>
        <v>2.4</v>
      </c>
      <c r="E130" s="144">
        <f t="shared" si="0"/>
        <v>4.2</v>
      </c>
      <c r="F130" s="145"/>
    </row>
    <row r="131" spans="1:6" ht="150" customHeight="1">
      <c r="A131" s="3" t="s">
        <v>82</v>
      </c>
      <c r="B131" s="2"/>
      <c r="C131" s="146" t="str">
        <f t="shared" si="0"/>
        <v>Improve the Understanding of National Ecosystems and Resources Through Integrated Interdisciplinary Assessment</v>
      </c>
      <c r="D131" s="146" t="str">
        <f t="shared" si="0"/>
        <v>Improve the Understanding of Energy and Mineral Resources to Promote Responsible Use and Sustain the Nation's Dynamic Economy</v>
      </c>
      <c r="E131" s="146" t="str">
        <f t="shared" si="0"/>
        <v>Improve Understanding, Prediction, and Monitoring of Natural Hazards to Inform Decisions by Civil Authorities and the Public to Plan for, Manage, and Mitigate the Effects of Hazard Events on People and Property</v>
      </c>
      <c r="F131" s="86"/>
    </row>
    <row r="132" spans="1:14" ht="12.75">
      <c r="A132" s="2"/>
      <c r="B132" s="2"/>
      <c r="C132" s="64"/>
      <c r="D132" s="64"/>
      <c r="E132" s="64"/>
      <c r="F132" s="38"/>
      <c r="H132" s="100"/>
      <c r="I132" s="100"/>
      <c r="J132" s="100"/>
      <c r="K132" s="100"/>
      <c r="L132" s="100"/>
      <c r="M132" s="100"/>
      <c r="N132" s="100"/>
    </row>
    <row r="133" spans="1:14" ht="12.75">
      <c r="A133" s="1" t="s">
        <v>202</v>
      </c>
      <c r="B133" s="1"/>
      <c r="C133" s="65"/>
      <c r="D133" s="65"/>
      <c r="E133" s="65"/>
      <c r="F133" s="148"/>
      <c r="H133" s="100"/>
      <c r="I133" s="100"/>
      <c r="J133" s="100"/>
      <c r="K133" s="100"/>
      <c r="L133" s="100"/>
      <c r="M133" s="100"/>
      <c r="N133" s="100"/>
    </row>
    <row r="134" spans="1:14" ht="12.75">
      <c r="A134" s="2" t="s">
        <v>7</v>
      </c>
      <c r="B134" s="2"/>
      <c r="C134" s="44">
        <f>+MasterFile!C17</f>
        <v>63264</v>
      </c>
      <c r="D134" s="44"/>
      <c r="E134" s="44"/>
      <c r="F134" s="50">
        <f>SUM(C134:E134)</f>
        <v>63264</v>
      </c>
      <c r="H134" s="100"/>
      <c r="I134" s="100"/>
      <c r="J134" s="100"/>
      <c r="K134" s="100"/>
      <c r="L134" s="100"/>
      <c r="M134" s="100"/>
      <c r="N134" s="100"/>
    </row>
    <row r="135" spans="1:14" ht="12.75">
      <c r="A135" s="2" t="s">
        <v>8</v>
      </c>
      <c r="B135" s="2"/>
      <c r="C135" s="44">
        <f>+MasterFile!C18</f>
        <v>16926</v>
      </c>
      <c r="D135" s="44"/>
      <c r="E135" s="44"/>
      <c r="F135" s="50">
        <f>SUM(C135:E135)</f>
        <v>16926</v>
      </c>
      <c r="H135" s="100"/>
      <c r="I135" s="100"/>
      <c r="J135" s="100"/>
      <c r="K135" s="100"/>
      <c r="L135" s="100"/>
      <c r="M135" s="100"/>
      <c r="N135" s="100"/>
    </row>
    <row r="136" spans="1:14" ht="12.75">
      <c r="A136" s="2"/>
      <c r="B136" s="2"/>
      <c r="C136" s="44"/>
      <c r="D136" s="44"/>
      <c r="E136" s="44"/>
      <c r="F136" s="50"/>
      <c r="H136" s="100"/>
      <c r="I136" s="100"/>
      <c r="J136" s="100"/>
      <c r="K136" s="100"/>
      <c r="L136" s="100"/>
      <c r="M136" s="100"/>
      <c r="N136" s="100"/>
    </row>
    <row r="137" spans="1:14" ht="12.75">
      <c r="A137" s="3" t="s">
        <v>9</v>
      </c>
      <c r="B137" s="3"/>
      <c r="C137" s="41">
        <f>SUM(C134:C135)</f>
        <v>80190</v>
      </c>
      <c r="D137" s="41">
        <f>SUM(D134:D135)</f>
        <v>0</v>
      </c>
      <c r="E137" s="41">
        <f>SUM(E134:E135)</f>
        <v>0</v>
      </c>
      <c r="F137" s="159">
        <f>SUM(F134:F135)</f>
        <v>80190</v>
      </c>
      <c r="H137" s="100"/>
      <c r="I137" s="100"/>
      <c r="J137" s="100"/>
      <c r="K137" s="100"/>
      <c r="L137" s="100"/>
      <c r="M137" s="100"/>
      <c r="N137" s="100"/>
    </row>
    <row r="138" spans="1:14" ht="13.5" thickBot="1">
      <c r="A138" s="4"/>
      <c r="B138" s="10"/>
      <c r="C138" s="43"/>
      <c r="D138" s="43"/>
      <c r="E138" s="43"/>
      <c r="F138" s="42"/>
      <c r="H138" s="100"/>
      <c r="I138" s="100"/>
      <c r="J138" s="100"/>
      <c r="K138" s="100"/>
      <c r="L138" s="100"/>
      <c r="M138" s="100"/>
      <c r="N138" s="100"/>
    </row>
    <row r="139" spans="1:14" ht="13.5" thickTop="1">
      <c r="A139" s="2"/>
      <c r="B139" s="8"/>
      <c r="C139" s="44"/>
      <c r="D139" s="44"/>
      <c r="E139" s="44"/>
      <c r="F139" s="40"/>
      <c r="H139" s="100"/>
      <c r="I139" s="100"/>
      <c r="J139" s="100"/>
      <c r="K139" s="100"/>
      <c r="L139" s="100"/>
      <c r="M139" s="100"/>
      <c r="N139" s="100"/>
    </row>
    <row r="140" spans="1:14" ht="12.75">
      <c r="A140" s="1" t="s">
        <v>10</v>
      </c>
      <c r="B140" s="8"/>
      <c r="C140" s="44"/>
      <c r="D140" s="44"/>
      <c r="E140" s="44"/>
      <c r="F140" s="40"/>
      <c r="H140" s="100"/>
      <c r="I140" s="100"/>
      <c r="J140" s="100"/>
      <c r="K140" s="100"/>
      <c r="L140" s="100"/>
      <c r="M140" s="100"/>
      <c r="N140" s="100"/>
    </row>
    <row r="141" spans="1:14" ht="12.75">
      <c r="A141" s="2" t="s">
        <v>11</v>
      </c>
      <c r="B141" s="8"/>
      <c r="C141" s="44"/>
      <c r="D141" s="44"/>
      <c r="E141" s="44"/>
      <c r="F141" s="40"/>
      <c r="H141" s="100"/>
      <c r="I141" s="100"/>
      <c r="J141" s="100"/>
      <c r="K141" s="100"/>
      <c r="L141" s="100"/>
      <c r="M141" s="100"/>
      <c r="N141" s="100"/>
    </row>
    <row r="142" spans="1:14" ht="12.75">
      <c r="A142" s="2" t="s">
        <v>12</v>
      </c>
      <c r="B142" s="8"/>
      <c r="C142" s="44"/>
      <c r="D142" s="44"/>
      <c r="E142" s="44">
        <f>+MasterFile!C25</f>
        <v>51152</v>
      </c>
      <c r="F142" s="50">
        <f>SUM(C142:E142)</f>
        <v>51152</v>
      </c>
      <c r="H142" s="100"/>
      <c r="I142" s="100"/>
      <c r="J142" s="100"/>
      <c r="K142" s="100"/>
      <c r="L142" s="100"/>
      <c r="M142" s="100"/>
      <c r="N142" s="100"/>
    </row>
    <row r="143" spans="1:14" ht="12.75">
      <c r="A143" s="2" t="s">
        <v>13</v>
      </c>
      <c r="B143" s="8"/>
      <c r="C143" s="44"/>
      <c r="D143" s="44"/>
      <c r="E143" s="44">
        <f>+MasterFile!C26</f>
        <v>21544</v>
      </c>
      <c r="F143" s="50">
        <f>SUM(C143:E143)</f>
        <v>21544</v>
      </c>
      <c r="H143" s="100"/>
      <c r="I143" s="100"/>
      <c r="J143" s="100"/>
      <c r="K143" s="100"/>
      <c r="L143" s="100"/>
      <c r="M143" s="100"/>
      <c r="N143" s="100"/>
    </row>
    <row r="144" spans="1:14" ht="12.75">
      <c r="A144" s="2" t="s">
        <v>14</v>
      </c>
      <c r="B144" s="8"/>
      <c r="C144" s="44"/>
      <c r="D144" s="44"/>
      <c r="E144" s="44">
        <f>+MasterFile!C27</f>
        <v>3259</v>
      </c>
      <c r="F144" s="50">
        <f>SUM(C144:E144)</f>
        <v>3259</v>
      </c>
      <c r="H144" s="100"/>
      <c r="I144" s="100"/>
      <c r="J144" s="100"/>
      <c r="K144" s="100"/>
      <c r="L144" s="100"/>
      <c r="M144" s="100"/>
      <c r="N144" s="100"/>
    </row>
    <row r="145" spans="1:14" ht="12.75">
      <c r="A145" s="2" t="s">
        <v>15</v>
      </c>
      <c r="B145" s="8"/>
      <c r="C145" s="44"/>
      <c r="D145" s="44"/>
      <c r="E145" s="44">
        <f>+MasterFile!C28</f>
        <v>3927</v>
      </c>
      <c r="F145" s="50">
        <f>SUM(C145:E145)</f>
        <v>3927</v>
      </c>
      <c r="H145" s="100"/>
      <c r="I145" s="100"/>
      <c r="J145" s="100"/>
      <c r="K145" s="100"/>
      <c r="L145" s="100"/>
      <c r="M145" s="100"/>
      <c r="N145" s="100"/>
    </row>
    <row r="146" spans="1:14" ht="12.75">
      <c r="A146" s="2" t="s">
        <v>16</v>
      </c>
      <c r="B146" s="11"/>
      <c r="C146" s="45"/>
      <c r="D146" s="45"/>
      <c r="E146" s="45">
        <f>+MasterFile!C29</f>
        <v>2008</v>
      </c>
      <c r="F146" s="150">
        <f>SUM(C146:E146)</f>
        <v>2008</v>
      </c>
      <c r="H146" s="100"/>
      <c r="I146" s="100"/>
      <c r="J146" s="100"/>
      <c r="K146" s="100"/>
      <c r="L146" s="100"/>
      <c r="M146" s="100"/>
      <c r="N146" s="100"/>
    </row>
    <row r="147" spans="1:14" ht="12.75">
      <c r="A147" s="3" t="s">
        <v>17</v>
      </c>
      <c r="B147" s="9"/>
      <c r="C147" s="41">
        <f>SUM(C142:C146)</f>
        <v>0</v>
      </c>
      <c r="D147" s="41">
        <f>SUM(D142:D146)</f>
        <v>0</v>
      </c>
      <c r="E147" s="41">
        <f>SUM(E142:E146)</f>
        <v>81890</v>
      </c>
      <c r="F147" s="149">
        <f>SUM(F142:F146)</f>
        <v>81890</v>
      </c>
      <c r="H147" s="100"/>
      <c r="I147" s="100"/>
      <c r="J147" s="100"/>
      <c r="K147" s="100"/>
      <c r="L147" s="100"/>
      <c r="M147" s="100"/>
      <c r="N147" s="100"/>
    </row>
    <row r="148" spans="1:14" ht="12.75">
      <c r="A148" s="2"/>
      <c r="B148" s="8"/>
      <c r="C148" s="44"/>
      <c r="D148" s="44"/>
      <c r="E148" s="44"/>
      <c r="F148" s="40"/>
      <c r="H148" s="100"/>
      <c r="I148" s="100"/>
      <c r="J148" s="100"/>
      <c r="K148" s="100"/>
      <c r="L148" s="100"/>
      <c r="M148" s="100"/>
      <c r="N148" s="100"/>
    </row>
    <row r="149" spans="1:14" ht="12.75">
      <c r="A149" s="2" t="s">
        <v>18</v>
      </c>
      <c r="B149" s="8"/>
      <c r="C149" s="44"/>
      <c r="D149" s="44"/>
      <c r="E149" s="44"/>
      <c r="F149" s="40"/>
      <c r="H149" s="100"/>
      <c r="I149" s="100"/>
      <c r="J149" s="100"/>
      <c r="K149" s="100"/>
      <c r="L149" s="100"/>
      <c r="M149" s="100"/>
      <c r="N149" s="100"/>
    </row>
    <row r="150" spans="1:14" ht="12.75">
      <c r="A150" s="2" t="s">
        <v>19</v>
      </c>
      <c r="B150" s="8"/>
      <c r="C150" s="44">
        <f>+MasterFile!C33</f>
        <v>13414</v>
      </c>
      <c r="D150" s="44"/>
      <c r="E150" s="44"/>
      <c r="F150" s="50">
        <f>SUM(C150:E150)</f>
        <v>13414</v>
      </c>
      <c r="H150" s="100"/>
      <c r="I150" s="100"/>
      <c r="J150" s="100"/>
      <c r="K150" s="100"/>
      <c r="L150" s="100"/>
      <c r="M150" s="100"/>
      <c r="N150" s="100"/>
    </row>
    <row r="151" spans="1:14" ht="12.75">
      <c r="A151" s="2" t="s">
        <v>20</v>
      </c>
      <c r="B151" s="8"/>
      <c r="C151" s="44">
        <f>+MasterFile!C34</f>
        <v>25239</v>
      </c>
      <c r="D151" s="44"/>
      <c r="E151" s="44"/>
      <c r="F151" s="50">
        <f>SUM(C151:E151)</f>
        <v>25239</v>
      </c>
      <c r="H151" s="100"/>
      <c r="I151" s="100"/>
      <c r="J151" s="100"/>
      <c r="K151" s="100"/>
      <c r="L151" s="100"/>
      <c r="M151" s="100"/>
      <c r="N151" s="100"/>
    </row>
    <row r="152" spans="1:14" ht="12.75">
      <c r="A152" s="2" t="s">
        <v>21</v>
      </c>
      <c r="B152" s="11"/>
      <c r="C152" s="45">
        <f>+MasterFile!C35</f>
        <v>39674</v>
      </c>
      <c r="D152" s="45"/>
      <c r="E152" s="45"/>
      <c r="F152" s="150">
        <f>SUM(C152:E152)</f>
        <v>39674</v>
      </c>
      <c r="H152" s="100"/>
      <c r="I152" s="100"/>
      <c r="J152" s="100"/>
      <c r="K152" s="100"/>
      <c r="L152" s="100"/>
      <c r="M152" s="100"/>
      <c r="N152" s="100"/>
    </row>
    <row r="153" spans="1:14" ht="12.75">
      <c r="A153" s="3" t="s">
        <v>17</v>
      </c>
      <c r="B153" s="9"/>
      <c r="C153" s="41">
        <f>SUM(C150:C152)</f>
        <v>78327</v>
      </c>
      <c r="D153" s="41">
        <f>SUM(D150:D152)</f>
        <v>0</v>
      </c>
      <c r="E153" s="41">
        <f>SUM(E150:E152)</f>
        <v>0</v>
      </c>
      <c r="F153" s="149">
        <f>SUM(F150:F152)</f>
        <v>78327</v>
      </c>
      <c r="H153" s="100"/>
      <c r="I153" s="100"/>
      <c r="J153" s="100"/>
      <c r="K153" s="100"/>
      <c r="L153" s="100"/>
      <c r="M153" s="100"/>
      <c r="N153" s="100"/>
    </row>
    <row r="154" spans="1:14" ht="12.75">
      <c r="A154" s="2"/>
      <c r="B154" s="8"/>
      <c r="C154" s="44"/>
      <c r="D154" s="44"/>
      <c r="E154" s="44"/>
      <c r="F154" s="40"/>
      <c r="H154" s="100"/>
      <c r="I154" s="100"/>
      <c r="J154" s="100"/>
      <c r="K154" s="100"/>
      <c r="L154" s="100"/>
      <c r="M154" s="100"/>
      <c r="N154" s="100"/>
    </row>
    <row r="155" spans="1:14" ht="12.75">
      <c r="A155" s="2" t="s">
        <v>22</v>
      </c>
      <c r="B155" s="8"/>
      <c r="C155" s="44"/>
      <c r="D155" s="44"/>
      <c r="E155" s="44"/>
      <c r="F155" s="40"/>
      <c r="H155" s="100"/>
      <c r="I155" s="100"/>
      <c r="J155" s="100"/>
      <c r="K155" s="100"/>
      <c r="L155" s="100"/>
      <c r="M155" s="100"/>
      <c r="N155" s="100"/>
    </row>
    <row r="156" spans="1:14" ht="12.75">
      <c r="A156" s="2" t="s">
        <v>23</v>
      </c>
      <c r="B156" s="8"/>
      <c r="C156" s="44"/>
      <c r="D156" s="44">
        <f>+MasterFile!C39</f>
        <v>51636</v>
      </c>
      <c r="E156" s="44"/>
      <c r="F156" s="50">
        <f>SUM(C156:E156)</f>
        <v>51636</v>
      </c>
      <c r="H156" s="100"/>
      <c r="I156" s="100"/>
      <c r="J156" s="100"/>
      <c r="K156" s="100"/>
      <c r="L156" s="100"/>
      <c r="M156" s="100"/>
      <c r="N156" s="100"/>
    </row>
    <row r="157" spans="1:14" ht="12.75">
      <c r="A157" s="2" t="s">
        <v>24</v>
      </c>
      <c r="B157" s="11"/>
      <c r="C157" s="45"/>
      <c r="D157" s="45">
        <f>+MasterFile!C40</f>
        <v>25150</v>
      </c>
      <c r="E157" s="45"/>
      <c r="F157" s="150">
        <f>SUM(C157:E157)</f>
        <v>25150</v>
      </c>
      <c r="H157" s="100"/>
      <c r="I157" s="100"/>
      <c r="J157" s="100"/>
      <c r="K157" s="100"/>
      <c r="L157" s="100"/>
      <c r="M157" s="100"/>
      <c r="N157" s="100"/>
    </row>
    <row r="158" spans="1:14" ht="12.75">
      <c r="A158" s="3" t="s">
        <v>17</v>
      </c>
      <c r="B158" s="9"/>
      <c r="C158" s="41">
        <f>SUM(C156:C157)</f>
        <v>0</v>
      </c>
      <c r="D158" s="41">
        <f>SUM(D156:D157)</f>
        <v>76786</v>
      </c>
      <c r="E158" s="41">
        <f>SUM(E156:E157)</f>
        <v>0</v>
      </c>
      <c r="F158" s="149">
        <f>SUM(F156:F157)</f>
        <v>76786</v>
      </c>
      <c r="H158" s="100"/>
      <c r="I158" s="100"/>
      <c r="J158" s="100"/>
      <c r="K158" s="100"/>
      <c r="L158" s="100"/>
      <c r="M158" s="100"/>
      <c r="N158" s="100"/>
    </row>
    <row r="159" spans="1:14" ht="12.75">
      <c r="A159" s="3"/>
      <c r="B159" s="8"/>
      <c r="C159" s="44"/>
      <c r="D159" s="44"/>
      <c r="E159" s="44"/>
      <c r="F159" s="40"/>
      <c r="H159" s="100"/>
      <c r="I159" s="100"/>
      <c r="J159" s="100"/>
      <c r="K159" s="100"/>
      <c r="L159" s="100"/>
      <c r="M159" s="100"/>
      <c r="N159" s="100"/>
    </row>
    <row r="160" spans="1:14" ht="12.75">
      <c r="A160" s="3" t="s">
        <v>9</v>
      </c>
      <c r="B160" s="9"/>
      <c r="C160" s="41">
        <f>SUM(C147,C153,C158)</f>
        <v>78327</v>
      </c>
      <c r="D160" s="41">
        <f>SUM(D147,D153,D158)</f>
        <v>76786</v>
      </c>
      <c r="E160" s="41">
        <f>SUM(E147,E153,E158)</f>
        <v>81890</v>
      </c>
      <c r="F160" s="149">
        <f>SUM(F147,F153,F158)</f>
        <v>237003</v>
      </c>
      <c r="H160" s="100"/>
      <c r="I160" s="100"/>
      <c r="J160" s="100"/>
      <c r="K160" s="100"/>
      <c r="L160" s="100"/>
      <c r="M160" s="100"/>
      <c r="N160" s="100"/>
    </row>
    <row r="161" spans="1:14" ht="13.5" thickBot="1">
      <c r="A161" s="4"/>
      <c r="B161" s="10"/>
      <c r="C161" s="43"/>
      <c r="D161" s="43"/>
      <c r="E161" s="43"/>
      <c r="F161" s="42"/>
      <c r="H161" s="100"/>
      <c r="I161" s="100"/>
      <c r="J161" s="100"/>
      <c r="K161" s="100"/>
      <c r="L161" s="100"/>
      <c r="M161" s="100"/>
      <c r="N161" s="100"/>
    </row>
    <row r="162" spans="1:14" ht="13.5" thickTop="1">
      <c r="A162" s="2"/>
      <c r="B162" s="8"/>
      <c r="C162" s="44"/>
      <c r="D162" s="44"/>
      <c r="E162" s="44"/>
      <c r="F162" s="40"/>
      <c r="H162" s="100"/>
      <c r="I162" s="100"/>
      <c r="J162" s="100"/>
      <c r="K162" s="100"/>
      <c r="L162" s="100"/>
      <c r="M162" s="100"/>
      <c r="N162" s="100"/>
    </row>
    <row r="163" spans="1:14" ht="12.75">
      <c r="A163" s="1" t="s">
        <v>25</v>
      </c>
      <c r="B163" s="8"/>
      <c r="C163" s="44"/>
      <c r="D163" s="44"/>
      <c r="E163" s="44"/>
      <c r="F163" s="40"/>
      <c r="H163" s="100"/>
      <c r="I163" s="100"/>
      <c r="J163" s="100"/>
      <c r="K163" s="100"/>
      <c r="L163" s="100"/>
      <c r="M163" s="100"/>
      <c r="N163" s="100"/>
    </row>
    <row r="164" spans="1:14" ht="12.75">
      <c r="A164" s="2" t="s">
        <v>26</v>
      </c>
      <c r="B164" s="8"/>
      <c r="C164" s="44"/>
      <c r="D164" s="44"/>
      <c r="E164" s="44"/>
      <c r="F164" s="40"/>
      <c r="H164" s="100"/>
      <c r="I164" s="100"/>
      <c r="J164" s="100"/>
      <c r="K164" s="100"/>
      <c r="L164" s="100"/>
      <c r="M164" s="100"/>
      <c r="N164" s="100"/>
    </row>
    <row r="165" spans="1:14" ht="12.75">
      <c r="A165" s="2" t="s">
        <v>27</v>
      </c>
      <c r="B165" s="8"/>
      <c r="C165" s="44">
        <f>+MasterFile!C48</f>
        <v>8098</v>
      </c>
      <c r="D165" s="44"/>
      <c r="E165" s="44"/>
      <c r="F165" s="50">
        <f aca="true" t="shared" si="1" ref="F165:F170">SUM(C165:E165)</f>
        <v>8098</v>
      </c>
      <c r="H165" s="100"/>
      <c r="I165" s="100"/>
      <c r="J165" s="100"/>
      <c r="K165" s="100"/>
      <c r="L165" s="100"/>
      <c r="M165" s="100"/>
      <c r="N165" s="100"/>
    </row>
    <row r="166" spans="1:14" ht="12.75">
      <c r="A166" s="2" t="s">
        <v>28</v>
      </c>
      <c r="B166" s="8"/>
      <c r="C166" s="44">
        <f>+MasterFile!C49</f>
        <v>62818</v>
      </c>
      <c r="D166" s="44"/>
      <c r="E166" s="44"/>
      <c r="F166" s="50">
        <f t="shared" si="1"/>
        <v>62818</v>
      </c>
      <c r="H166" s="100"/>
      <c r="I166" s="100"/>
      <c r="J166" s="100"/>
      <c r="K166" s="100"/>
      <c r="L166" s="100"/>
      <c r="M166" s="100"/>
      <c r="N166" s="100"/>
    </row>
    <row r="167" spans="1:14" ht="12.75">
      <c r="A167" s="2" t="s">
        <v>29</v>
      </c>
      <c r="B167" s="8"/>
      <c r="C167" s="44">
        <f>+MasterFile!C50</f>
        <v>13293</v>
      </c>
      <c r="D167" s="44"/>
      <c r="E167" s="44"/>
      <c r="F167" s="50">
        <f t="shared" si="1"/>
        <v>13293</v>
      </c>
      <c r="H167" s="100"/>
      <c r="I167" s="100"/>
      <c r="J167" s="100"/>
      <c r="K167" s="100"/>
      <c r="L167" s="100"/>
      <c r="M167" s="100"/>
      <c r="N167" s="100"/>
    </row>
    <row r="168" spans="1:14" ht="12.75">
      <c r="A168" s="2" t="s">
        <v>30</v>
      </c>
      <c r="B168" s="8"/>
      <c r="C168" s="44">
        <f>+MasterFile!C51</f>
        <v>14754</v>
      </c>
      <c r="D168" s="44"/>
      <c r="E168" s="44"/>
      <c r="F168" s="50">
        <f t="shared" si="1"/>
        <v>14754</v>
      </c>
      <c r="H168" s="100"/>
      <c r="I168" s="100"/>
      <c r="J168" s="100"/>
      <c r="K168" s="100"/>
      <c r="L168" s="100"/>
      <c r="M168" s="100"/>
      <c r="N168" s="100"/>
    </row>
    <row r="169" spans="1:14" ht="12.75">
      <c r="A169" s="2" t="s">
        <v>31</v>
      </c>
      <c r="B169" s="8"/>
      <c r="C169" s="44">
        <f>+MasterFile!C52</f>
        <v>16612</v>
      </c>
      <c r="D169" s="44"/>
      <c r="E169" s="44"/>
      <c r="F169" s="50">
        <f t="shared" si="1"/>
        <v>16612</v>
      </c>
      <c r="H169" s="100"/>
      <c r="I169" s="100"/>
      <c r="J169" s="100"/>
      <c r="K169" s="100"/>
      <c r="L169" s="100"/>
      <c r="M169" s="100"/>
      <c r="N169" s="100"/>
    </row>
    <row r="170" spans="1:14" ht="12.75">
      <c r="A170" s="2" t="s">
        <v>32</v>
      </c>
      <c r="B170" s="11"/>
      <c r="C170" s="45">
        <f>+MasterFile!C53</f>
        <v>29572</v>
      </c>
      <c r="D170" s="45"/>
      <c r="E170" s="45"/>
      <c r="F170" s="150">
        <f t="shared" si="1"/>
        <v>29572</v>
      </c>
      <c r="H170" s="100"/>
      <c r="I170" s="100"/>
      <c r="J170" s="100"/>
      <c r="K170" s="100"/>
      <c r="L170" s="100"/>
      <c r="M170" s="100"/>
      <c r="N170" s="100"/>
    </row>
    <row r="171" spans="1:14" ht="12.75">
      <c r="A171" s="3" t="s">
        <v>17</v>
      </c>
      <c r="B171" s="9"/>
      <c r="C171" s="41">
        <f>SUM(C165:C170)</f>
        <v>145147</v>
      </c>
      <c r="D171" s="41">
        <f>SUM(D165:D170)</f>
        <v>0</v>
      </c>
      <c r="E171" s="41">
        <f>SUM(E165:E170)</f>
        <v>0</v>
      </c>
      <c r="F171" s="149">
        <f>SUM(F165:F170)</f>
        <v>145147</v>
      </c>
      <c r="H171" s="100"/>
      <c r="I171" s="100"/>
      <c r="J171" s="100"/>
      <c r="K171" s="100"/>
      <c r="L171" s="100"/>
      <c r="M171" s="100"/>
      <c r="N171" s="100"/>
    </row>
    <row r="172" spans="1:14" ht="12.75">
      <c r="A172" s="2"/>
      <c r="B172" s="8"/>
      <c r="C172" s="44"/>
      <c r="D172" s="44"/>
      <c r="E172" s="44"/>
      <c r="F172" s="40"/>
      <c r="H172" s="100"/>
      <c r="I172" s="100"/>
      <c r="J172" s="100"/>
      <c r="K172" s="100"/>
      <c r="L172" s="100"/>
      <c r="M172" s="100"/>
      <c r="N172" s="100"/>
    </row>
    <row r="173" spans="1:14" ht="12.75">
      <c r="A173" s="2" t="s">
        <v>33</v>
      </c>
      <c r="B173" s="8"/>
      <c r="C173" s="44">
        <f>+MasterFile!C56</f>
        <v>64345</v>
      </c>
      <c r="D173" s="44"/>
      <c r="E173" s="44"/>
      <c r="F173" s="50">
        <f>SUM(C173:E173)</f>
        <v>64345</v>
      </c>
      <c r="H173" s="100"/>
      <c r="I173" s="100"/>
      <c r="J173" s="100"/>
      <c r="K173" s="100"/>
      <c r="L173" s="100"/>
      <c r="M173" s="100"/>
      <c r="N173" s="100"/>
    </row>
    <row r="174" spans="1:14" ht="12.75">
      <c r="A174" s="2" t="s">
        <v>34</v>
      </c>
      <c r="B174" s="8"/>
      <c r="C174" s="44">
        <f>+MasterFile!C57</f>
        <v>5404</v>
      </c>
      <c r="D174" s="44"/>
      <c r="E174" s="44"/>
      <c r="F174" s="50">
        <f>SUM(C174:E174)</f>
        <v>5404</v>
      </c>
      <c r="H174" s="100"/>
      <c r="I174" s="100"/>
      <c r="J174" s="100"/>
      <c r="K174" s="100"/>
      <c r="L174" s="100"/>
      <c r="M174" s="100"/>
      <c r="N174" s="100"/>
    </row>
    <row r="175" spans="1:14" ht="12.75">
      <c r="A175" s="2"/>
      <c r="B175" s="8"/>
      <c r="C175" s="44"/>
      <c r="D175" s="44"/>
      <c r="E175" s="44"/>
      <c r="F175" s="40"/>
      <c r="H175" s="100"/>
      <c r="I175" s="100"/>
      <c r="J175" s="100"/>
      <c r="K175" s="100"/>
      <c r="L175" s="100"/>
      <c r="M175" s="100"/>
      <c r="N175" s="100"/>
    </row>
    <row r="176" spans="1:14" ht="12.75">
      <c r="A176" s="3" t="s">
        <v>9</v>
      </c>
      <c r="B176" s="9"/>
      <c r="C176" s="41">
        <f>+C171+C173+C174</f>
        <v>214896</v>
      </c>
      <c r="D176" s="41">
        <f>+D171+D173+D174</f>
        <v>0</v>
      </c>
      <c r="E176" s="41">
        <f>+E171+E173+E174</f>
        <v>0</v>
      </c>
      <c r="F176" s="149">
        <f>+F171+F173+F174</f>
        <v>214896</v>
      </c>
      <c r="H176" s="100"/>
      <c r="I176" s="100"/>
      <c r="J176" s="100"/>
      <c r="K176" s="100"/>
      <c r="L176" s="100"/>
      <c r="M176" s="100"/>
      <c r="N176" s="100"/>
    </row>
    <row r="177" spans="1:14" ht="13.5" thickBot="1">
      <c r="A177" s="4"/>
      <c r="B177" s="10"/>
      <c r="C177" s="43"/>
      <c r="D177" s="43"/>
      <c r="E177" s="43"/>
      <c r="F177" s="42"/>
      <c r="H177" s="100"/>
      <c r="I177" s="100"/>
      <c r="J177" s="100"/>
      <c r="K177" s="100"/>
      <c r="L177" s="100"/>
      <c r="M177" s="100"/>
      <c r="N177" s="100"/>
    </row>
    <row r="178" spans="1:14" ht="13.5" thickTop="1">
      <c r="A178" s="2"/>
      <c r="B178" s="8"/>
      <c r="C178" s="44"/>
      <c r="D178" s="44"/>
      <c r="E178" s="44"/>
      <c r="F178" s="40"/>
      <c r="H178" s="100"/>
      <c r="I178" s="100"/>
      <c r="J178" s="100"/>
      <c r="K178" s="100"/>
      <c r="L178" s="100"/>
      <c r="M178" s="100"/>
      <c r="N178" s="100"/>
    </row>
    <row r="179" spans="1:14" ht="12.75">
      <c r="A179" s="1" t="s">
        <v>35</v>
      </c>
      <c r="B179" s="8"/>
      <c r="C179" s="44"/>
      <c r="D179" s="44"/>
      <c r="E179" s="44"/>
      <c r="F179" s="40"/>
      <c r="H179" s="100"/>
      <c r="I179" s="100"/>
      <c r="J179" s="100"/>
      <c r="K179" s="100"/>
      <c r="L179" s="100"/>
      <c r="M179" s="100"/>
      <c r="N179" s="100"/>
    </row>
    <row r="180" spans="1:14" ht="12.75">
      <c r="A180" s="2" t="s">
        <v>36</v>
      </c>
      <c r="B180" s="8"/>
      <c r="C180" s="44">
        <f>+MasterFile!C63</f>
        <v>143342</v>
      </c>
      <c r="D180" s="44"/>
      <c r="E180" s="44"/>
      <c r="F180" s="50">
        <f>SUM(C180:E180)</f>
        <v>143342</v>
      </c>
      <c r="H180" s="100"/>
      <c r="I180" s="100"/>
      <c r="J180" s="100"/>
      <c r="K180" s="100"/>
      <c r="L180" s="100"/>
      <c r="M180" s="100"/>
      <c r="N180" s="100"/>
    </row>
    <row r="181" spans="1:14" ht="12.75">
      <c r="A181" s="2" t="s">
        <v>37</v>
      </c>
      <c r="B181" s="8"/>
      <c r="C181" s="44">
        <f>+MasterFile!C64</f>
        <v>22856</v>
      </c>
      <c r="D181" s="44"/>
      <c r="E181" s="44"/>
      <c r="F181" s="50">
        <f>SUM(C181:E181)</f>
        <v>22856</v>
      </c>
      <c r="H181" s="100"/>
      <c r="I181" s="100"/>
      <c r="J181" s="100"/>
      <c r="K181" s="100"/>
      <c r="L181" s="100"/>
      <c r="M181" s="100"/>
      <c r="N181" s="100"/>
    </row>
    <row r="182" spans="1:14" ht="12.75">
      <c r="A182" s="2" t="s">
        <v>38</v>
      </c>
      <c r="B182" s="8"/>
      <c r="C182" s="44">
        <f>+MasterFile!C65</f>
        <v>14764</v>
      </c>
      <c r="D182" s="44"/>
      <c r="E182" s="44"/>
      <c r="F182" s="50">
        <f>SUM(C182:E182)</f>
        <v>14764</v>
      </c>
      <c r="H182" s="100"/>
      <c r="I182" s="100"/>
      <c r="J182" s="100"/>
      <c r="K182" s="100"/>
      <c r="L182" s="100"/>
      <c r="M182" s="100"/>
      <c r="N182" s="100"/>
    </row>
    <row r="183" spans="1:14" ht="12.75">
      <c r="A183" s="2"/>
      <c r="B183" s="8"/>
      <c r="C183" s="44"/>
      <c r="D183" s="44"/>
      <c r="E183" s="44"/>
      <c r="F183" s="40"/>
      <c r="H183" s="100"/>
      <c r="I183" s="100"/>
      <c r="J183" s="100"/>
      <c r="K183" s="100"/>
      <c r="L183" s="100"/>
      <c r="M183" s="100"/>
      <c r="N183" s="100"/>
    </row>
    <row r="184" spans="1:14" ht="12.75">
      <c r="A184" s="3" t="s">
        <v>9</v>
      </c>
      <c r="B184" s="9"/>
      <c r="C184" s="41">
        <f>SUM(C180:C182)</f>
        <v>180962</v>
      </c>
      <c r="D184" s="41">
        <f>SUM(D180:D182)</f>
        <v>0</v>
      </c>
      <c r="E184" s="41">
        <f>SUM(E180:E182)</f>
        <v>0</v>
      </c>
      <c r="F184" s="149">
        <f>SUM(F180:F182)</f>
        <v>180962</v>
      </c>
      <c r="H184" s="100"/>
      <c r="I184" s="100"/>
      <c r="J184" s="100"/>
      <c r="K184" s="100"/>
      <c r="L184" s="100"/>
      <c r="M184" s="100"/>
      <c r="N184" s="100"/>
    </row>
    <row r="185" spans="1:14" ht="13.5" thickBot="1">
      <c r="A185" s="4"/>
      <c r="B185" s="4"/>
      <c r="C185" s="47"/>
      <c r="D185" s="47"/>
      <c r="E185" s="47"/>
      <c r="F185" s="46"/>
      <c r="H185" s="100"/>
      <c r="I185" s="100"/>
      <c r="J185" s="100"/>
      <c r="K185" s="100"/>
      <c r="L185" s="100"/>
      <c r="M185" s="100"/>
      <c r="N185" s="100"/>
    </row>
    <row r="186" spans="1:14" ht="13.5" thickTop="1">
      <c r="A186" s="20"/>
      <c r="B186" s="8"/>
      <c r="C186" s="44"/>
      <c r="D186" s="44"/>
      <c r="E186" s="44"/>
      <c r="F186" s="40"/>
      <c r="H186" s="100"/>
      <c r="I186" s="100"/>
      <c r="J186" s="100"/>
      <c r="K186" s="100"/>
      <c r="L186" s="100"/>
      <c r="M186" s="100"/>
      <c r="N186" s="100"/>
    </row>
    <row r="187" spans="1:14" ht="12.75">
      <c r="A187" s="1" t="s">
        <v>109</v>
      </c>
      <c r="B187" s="8"/>
      <c r="C187" s="44"/>
      <c r="D187" s="44"/>
      <c r="E187" s="44"/>
      <c r="F187" s="40"/>
      <c r="G187" s="69"/>
      <c r="H187" s="100"/>
      <c r="I187" s="100"/>
      <c r="J187" s="100"/>
      <c r="K187" s="100"/>
      <c r="L187" s="100"/>
      <c r="M187" s="100"/>
      <c r="N187" s="100"/>
    </row>
    <row r="188" spans="1:14" ht="12.75">
      <c r="A188" s="2" t="s">
        <v>110</v>
      </c>
      <c r="B188" s="8"/>
      <c r="C188" s="44">
        <f>ROUND(H188*$K$213,0)</f>
        <v>20771</v>
      </c>
      <c r="D188" s="44">
        <f>ROUND(H188*$L$213,0)</f>
        <v>2559</v>
      </c>
      <c r="E188" s="44">
        <f>ROUND(H188*$M$213,0)</f>
        <v>2731</v>
      </c>
      <c r="F188" s="50">
        <f>SUM(C188:E188)</f>
        <v>26061</v>
      </c>
      <c r="G188" s="100">
        <f>SUM(C188:E188)</f>
        <v>26061</v>
      </c>
      <c r="H188" s="100">
        <f>+MasterFile!C71</f>
        <v>26061</v>
      </c>
      <c r="I188" s="100"/>
      <c r="J188" s="100"/>
      <c r="K188" s="100"/>
      <c r="L188" s="100"/>
      <c r="M188" s="100"/>
      <c r="N188" s="100"/>
    </row>
    <row r="189" spans="1:14" ht="12.75">
      <c r="A189" s="2" t="s">
        <v>111</v>
      </c>
      <c r="B189" s="8"/>
      <c r="C189" s="44">
        <f>ROUND(H189*$K$213,0)</f>
        <v>13573</v>
      </c>
      <c r="D189" s="44">
        <f>ROUND(H189*$L$213,0)</f>
        <v>1672</v>
      </c>
      <c r="E189" s="44">
        <f>ROUND(H189*$M$213,0)</f>
        <v>1785</v>
      </c>
      <c r="F189" s="50">
        <f>SUM(C189:E189)</f>
        <v>17030</v>
      </c>
      <c r="G189" s="100">
        <f>SUM(C189:E189)</f>
        <v>17030</v>
      </c>
      <c r="H189" s="100">
        <f>+MasterFile!C72</f>
        <v>17030</v>
      </c>
      <c r="I189" s="100"/>
      <c r="J189" s="100"/>
      <c r="K189" s="100"/>
      <c r="L189" s="100"/>
      <c r="M189" s="100"/>
      <c r="N189" s="100"/>
    </row>
    <row r="190" spans="1:14" ht="12.75">
      <c r="A190" s="2" t="s">
        <v>122</v>
      </c>
      <c r="B190" s="8"/>
      <c r="C190" s="44">
        <f>+MasterFile!C73</f>
        <v>68691</v>
      </c>
      <c r="D190" s="44"/>
      <c r="E190" s="44"/>
      <c r="F190" s="50">
        <f>SUM(C190:E190)</f>
        <v>68691</v>
      </c>
      <c r="G190" s="69"/>
      <c r="H190" s="100"/>
      <c r="I190" s="100"/>
      <c r="J190" s="100"/>
      <c r="K190" s="100"/>
      <c r="L190" s="100"/>
      <c r="M190" s="100"/>
      <c r="N190" s="100"/>
    </row>
    <row r="191" spans="1:14" ht="12.75">
      <c r="A191" s="2"/>
      <c r="B191" s="8"/>
      <c r="C191" s="44"/>
      <c r="D191" s="44"/>
      <c r="E191" s="44"/>
      <c r="F191" s="40"/>
      <c r="G191" s="69"/>
      <c r="H191" s="100"/>
      <c r="I191" s="100"/>
      <c r="J191" s="100"/>
      <c r="K191" s="100"/>
      <c r="L191" s="100"/>
      <c r="M191" s="100"/>
      <c r="N191" s="100"/>
    </row>
    <row r="192" spans="1:14" ht="12.75">
      <c r="A192" s="3" t="s">
        <v>9</v>
      </c>
      <c r="B192" s="9"/>
      <c r="C192" s="41">
        <f>SUM(C188:C190)</f>
        <v>103035</v>
      </c>
      <c r="D192" s="41">
        <f>SUM(D188:D190)</f>
        <v>4231</v>
      </c>
      <c r="E192" s="41">
        <f>SUM(E188:E190)</f>
        <v>4516</v>
      </c>
      <c r="F192" s="149">
        <f>SUM(F188:F190)</f>
        <v>111782</v>
      </c>
      <c r="G192" s="69"/>
      <c r="H192" s="100">
        <f>SUM(H188:H189)</f>
        <v>43091</v>
      </c>
      <c r="I192" s="100"/>
      <c r="J192" s="100"/>
      <c r="K192" s="100"/>
      <c r="L192" s="100"/>
      <c r="M192" s="100"/>
      <c r="N192" s="100"/>
    </row>
    <row r="193" spans="1:14" ht="12.75">
      <c r="A193" s="3"/>
      <c r="B193" s="9"/>
      <c r="C193" s="41"/>
      <c r="D193" s="41"/>
      <c r="E193" s="41"/>
      <c r="F193" s="149"/>
      <c r="G193" s="69"/>
      <c r="H193" s="100"/>
      <c r="I193" s="100"/>
      <c r="J193" s="100"/>
      <c r="K193" s="100"/>
      <c r="L193" s="100"/>
      <c r="M193" s="100"/>
      <c r="N193" s="100"/>
    </row>
    <row r="194" spans="1:14" ht="13.5" thickBot="1">
      <c r="A194" s="3"/>
      <c r="B194" s="9"/>
      <c r="C194" s="41"/>
      <c r="D194" s="41"/>
      <c r="E194" s="41"/>
      <c r="F194" s="149"/>
      <c r="G194" s="69"/>
      <c r="H194" s="100"/>
      <c r="I194" s="100"/>
      <c r="J194" s="100"/>
      <c r="K194" s="100"/>
      <c r="L194" s="100"/>
      <c r="M194" s="100"/>
      <c r="N194" s="100"/>
    </row>
    <row r="195" spans="1:14" ht="13.5" thickTop="1">
      <c r="A195" s="179" t="s">
        <v>238</v>
      </c>
      <c r="B195" s="180"/>
      <c r="C195" s="185"/>
      <c r="D195" s="185"/>
      <c r="E195" s="185"/>
      <c r="F195" s="186"/>
      <c r="G195" s="69"/>
      <c r="H195" s="100"/>
      <c r="I195" s="100"/>
      <c r="J195" s="100"/>
      <c r="K195" s="100"/>
      <c r="L195" s="100"/>
      <c r="M195" s="100"/>
      <c r="N195" s="100"/>
    </row>
    <row r="196" spans="1:14" ht="12.75">
      <c r="A196" s="181" t="s">
        <v>232</v>
      </c>
      <c r="B196" s="9"/>
      <c r="C196" s="44"/>
      <c r="D196" s="40"/>
      <c r="E196" s="40"/>
      <c r="F196" s="50">
        <f>SUM(C196:E196)</f>
        <v>0</v>
      </c>
      <c r="G196" s="69"/>
      <c r="H196" s="100"/>
      <c r="I196" s="100"/>
      <c r="J196" s="100"/>
      <c r="K196" s="100"/>
      <c r="L196" s="100"/>
      <c r="M196" s="100"/>
      <c r="N196" s="100"/>
    </row>
    <row r="197" spans="1:14" ht="13.5" thickBot="1">
      <c r="A197" s="4"/>
      <c r="B197" s="4"/>
      <c r="C197" s="47"/>
      <c r="D197" s="47"/>
      <c r="E197" s="47"/>
      <c r="F197" s="46"/>
      <c r="G197" s="69"/>
      <c r="H197" s="100"/>
      <c r="I197" s="100"/>
      <c r="J197" s="100"/>
      <c r="K197" s="100"/>
      <c r="L197" s="100"/>
      <c r="M197" s="100"/>
      <c r="N197" s="100"/>
    </row>
    <row r="198" spans="1:14" ht="13.5" thickTop="1">
      <c r="A198" s="2"/>
      <c r="B198" s="2"/>
      <c r="C198" s="44"/>
      <c r="D198" s="44"/>
      <c r="E198" s="44"/>
      <c r="F198" s="40"/>
      <c r="G198" s="69"/>
      <c r="H198" s="100"/>
      <c r="I198" s="100"/>
      <c r="J198" s="100"/>
      <c r="K198" s="100"/>
      <c r="L198" s="100"/>
      <c r="M198" s="100"/>
      <c r="N198" s="100"/>
    </row>
    <row r="199" spans="1:14" ht="12.75">
      <c r="A199" s="1" t="s">
        <v>39</v>
      </c>
      <c r="B199" s="9"/>
      <c r="C199" s="44">
        <f>ROUND(H199*$K$213,0)</f>
        <v>54022</v>
      </c>
      <c r="D199" s="44">
        <f>ROUND(H199*$L$213,0)</f>
        <v>6656</v>
      </c>
      <c r="E199" s="44">
        <f>ROUND(H199*$M$213,0)</f>
        <v>7104</v>
      </c>
      <c r="F199" s="50">
        <f>SUM(C199:E199)</f>
        <v>67782</v>
      </c>
      <c r="G199" s="100">
        <f>SUM(C199:E199)</f>
        <v>67782</v>
      </c>
      <c r="H199" s="100">
        <f>+MasterFile!C81</f>
        <v>67782</v>
      </c>
      <c r="I199" s="100"/>
      <c r="J199" s="100"/>
      <c r="K199" s="100"/>
      <c r="L199" s="100"/>
      <c r="M199" s="100"/>
      <c r="N199" s="100"/>
    </row>
    <row r="200" spans="1:14" ht="13.5" thickBot="1">
      <c r="A200" s="4"/>
      <c r="B200" s="10"/>
      <c r="C200" s="43"/>
      <c r="D200" s="43"/>
      <c r="E200" s="43"/>
      <c r="F200" s="42"/>
      <c r="G200" s="100"/>
      <c r="H200" s="100"/>
      <c r="I200" s="100"/>
      <c r="J200" s="100"/>
      <c r="K200" s="100"/>
      <c r="L200" s="100"/>
      <c r="M200" s="100"/>
      <c r="N200" s="100"/>
    </row>
    <row r="201" spans="1:14" ht="13.5" thickTop="1">
      <c r="A201" s="2"/>
      <c r="B201" s="8"/>
      <c r="C201" s="44"/>
      <c r="D201" s="44"/>
      <c r="E201" s="44"/>
      <c r="F201" s="40"/>
      <c r="G201" s="100"/>
      <c r="H201" s="100"/>
      <c r="I201" s="100"/>
      <c r="J201" s="100"/>
      <c r="K201" s="100"/>
      <c r="L201" s="100"/>
      <c r="M201" s="100"/>
      <c r="N201" s="100"/>
    </row>
    <row r="202" spans="1:14" ht="12.75">
      <c r="A202" s="1" t="s">
        <v>40</v>
      </c>
      <c r="B202" s="8"/>
      <c r="C202" s="44"/>
      <c r="D202" s="44"/>
      <c r="E202" s="44"/>
      <c r="F202" s="40"/>
      <c r="G202" s="69"/>
      <c r="H202" s="100"/>
      <c r="I202" s="100"/>
      <c r="J202" s="100"/>
      <c r="K202" s="100"/>
      <c r="L202" s="100"/>
      <c r="M202" s="100"/>
      <c r="N202" s="100"/>
    </row>
    <row r="203" spans="1:14" ht="12.75">
      <c r="A203" s="2" t="s">
        <v>306</v>
      </c>
      <c r="B203" s="8"/>
      <c r="C203" s="44">
        <f>ROUND(H203*$K$213,0)</f>
        <v>0</v>
      </c>
      <c r="D203" s="44">
        <f>ROUND(H203*$L$213,0)</f>
        <v>0</v>
      </c>
      <c r="E203" s="44">
        <f>ROUND(H203*$M$213,0)</f>
        <v>0</v>
      </c>
      <c r="F203" s="50">
        <f>SUM(C203:E203)</f>
        <v>0</v>
      </c>
      <c r="G203" s="100">
        <f>SUM(C203:E203)</f>
        <v>0</v>
      </c>
      <c r="H203" s="100">
        <f>+MasterFile!C85</f>
        <v>0</v>
      </c>
      <c r="I203" s="100"/>
      <c r="J203" s="100"/>
      <c r="K203" s="100"/>
      <c r="L203" s="100"/>
      <c r="M203" s="100"/>
      <c r="N203" s="100"/>
    </row>
    <row r="204" spans="1:14" ht="12.75">
      <c r="A204" s="2" t="s">
        <v>41</v>
      </c>
      <c r="B204" s="8"/>
      <c r="C204" s="44">
        <f>ROUND(H204*$K$213,0)+1</f>
        <v>57726</v>
      </c>
      <c r="D204" s="44">
        <f>ROUND(H204*$L$213,0)</f>
        <v>7112</v>
      </c>
      <c r="E204" s="44">
        <f>ROUND(H204*$M$213,0)</f>
        <v>7590</v>
      </c>
      <c r="F204" s="50">
        <f>SUM(C204:E204)</f>
        <v>72428</v>
      </c>
      <c r="G204" s="100">
        <f>SUM(C204:E204)</f>
        <v>72428</v>
      </c>
      <c r="H204" s="100">
        <f>+MasterFile!C86</f>
        <v>72428</v>
      </c>
      <c r="I204" s="100"/>
      <c r="J204" s="100"/>
      <c r="K204" s="100"/>
      <c r="L204" s="100"/>
      <c r="M204" s="100"/>
      <c r="N204" s="100"/>
    </row>
    <row r="205" spans="1:14" ht="12.75">
      <c r="A205" s="2" t="s">
        <v>42</v>
      </c>
      <c r="B205" s="8"/>
      <c r="C205" s="44">
        <f>ROUND(H205*$K$213,0)</f>
        <v>15648</v>
      </c>
      <c r="D205" s="44">
        <f>ROUND(H205*$L$213,0)</f>
        <v>1928</v>
      </c>
      <c r="E205" s="44">
        <f>ROUND(H205*$M$213,0)</f>
        <v>2058</v>
      </c>
      <c r="F205" s="50">
        <f>SUM(C205:E205)</f>
        <v>19634</v>
      </c>
      <c r="G205" s="100">
        <f>SUM(C205:E205)</f>
        <v>19634</v>
      </c>
      <c r="H205" s="100">
        <f>+MasterFile!C87</f>
        <v>19634</v>
      </c>
      <c r="I205" s="100"/>
      <c r="J205" s="100"/>
      <c r="K205" s="100"/>
      <c r="L205" s="100"/>
      <c r="M205" s="100"/>
      <c r="N205" s="100"/>
    </row>
    <row r="206" spans="1:14" ht="12.75">
      <c r="A206" s="2" t="s">
        <v>43</v>
      </c>
      <c r="B206" s="8"/>
      <c r="C206" s="44">
        <f>ROUND(H206*$K$213,0)+1</f>
        <v>2689</v>
      </c>
      <c r="D206" s="44">
        <f>ROUND(H206*$L$213,0)</f>
        <v>331</v>
      </c>
      <c r="E206" s="44">
        <f>ROUND(H206*$M$213,0)</f>
        <v>353</v>
      </c>
      <c r="F206" s="50">
        <f>SUM(C206:E206)</f>
        <v>3373</v>
      </c>
      <c r="G206" s="100">
        <f>SUM(C206:E206)</f>
        <v>3373</v>
      </c>
      <c r="H206" s="100">
        <f>+MasterFile!C88</f>
        <v>3373</v>
      </c>
      <c r="I206" s="100"/>
      <c r="J206" s="100"/>
      <c r="K206" s="100"/>
      <c r="L206" s="100"/>
      <c r="M206" s="100"/>
      <c r="N206" s="100"/>
    </row>
    <row r="207" spans="1:14" ht="12.75">
      <c r="A207" s="2"/>
      <c r="B207" s="8"/>
      <c r="C207" s="44"/>
      <c r="D207" s="44"/>
      <c r="E207" s="44"/>
      <c r="F207" s="40"/>
      <c r="G207" s="69"/>
      <c r="H207" s="100"/>
      <c r="I207" s="100"/>
      <c r="J207" s="100"/>
      <c r="K207" s="100"/>
      <c r="L207" s="100"/>
      <c r="M207" s="100"/>
      <c r="N207" s="100"/>
    </row>
    <row r="208" spans="1:14" ht="12.75">
      <c r="A208" s="3" t="s">
        <v>9</v>
      </c>
      <c r="B208" s="9"/>
      <c r="C208" s="41">
        <f>SUM(C203:C206)</f>
        <v>76063</v>
      </c>
      <c r="D208" s="41">
        <f>SUM(D203:D206)</f>
        <v>9371</v>
      </c>
      <c r="E208" s="41">
        <f>SUM(E203:E206)</f>
        <v>10001</v>
      </c>
      <c r="F208" s="149">
        <f>SUM(F203:F206)</f>
        <v>95435</v>
      </c>
      <c r="G208" s="100"/>
      <c r="H208" s="100">
        <f>SUM(H203:H206)</f>
        <v>95435</v>
      </c>
      <c r="I208" s="100"/>
      <c r="J208" s="100"/>
      <c r="K208" s="100"/>
      <c r="L208" s="100"/>
      <c r="M208" s="100"/>
      <c r="N208" s="100"/>
    </row>
    <row r="209" spans="1:14" ht="13.5" thickBot="1">
      <c r="A209" s="5"/>
      <c r="B209" s="12"/>
      <c r="C209" s="49"/>
      <c r="D209" s="49"/>
      <c r="E209" s="49"/>
      <c r="F209" s="48"/>
      <c r="G209" s="100"/>
      <c r="H209" s="100"/>
      <c r="I209" s="100"/>
      <c r="J209" s="100"/>
      <c r="K209" s="100"/>
      <c r="L209" s="100"/>
      <c r="M209" s="100"/>
      <c r="N209" s="100"/>
    </row>
    <row r="210" spans="1:14" ht="12.75">
      <c r="A210" s="2"/>
      <c r="B210" s="8"/>
      <c r="C210" s="44"/>
      <c r="D210" s="44"/>
      <c r="E210" s="44"/>
      <c r="F210" s="40"/>
      <c r="G210" s="14"/>
      <c r="H210" s="100"/>
      <c r="I210" s="100"/>
      <c r="J210" s="100"/>
      <c r="K210" s="100"/>
      <c r="L210" s="100"/>
      <c r="M210" s="100"/>
      <c r="N210" s="100"/>
    </row>
    <row r="211" spans="1:14" ht="12.75">
      <c r="A211" s="1" t="s">
        <v>44</v>
      </c>
      <c r="B211" s="13"/>
      <c r="C211" s="51">
        <f>SUM(C137,C160,C176,C184,C192,C196,C199,C208)</f>
        <v>787495</v>
      </c>
      <c r="D211" s="51">
        <f>SUM(D137,D160,D176,D184,D192,D196,D199,D208)</f>
        <v>97044</v>
      </c>
      <c r="E211" s="51">
        <f>SUM(E137,E160,E176,E184,E192,E196,E199,E208)</f>
        <v>103511</v>
      </c>
      <c r="F211" s="51">
        <f>SUM(F137,F160,F176,F184,F192,F196,F199,F208)</f>
        <v>988050</v>
      </c>
      <c r="H211" s="100"/>
      <c r="I211" s="100"/>
      <c r="J211" s="100"/>
      <c r="K211" s="100"/>
      <c r="L211" s="100"/>
      <c r="M211" s="100"/>
      <c r="N211" s="100"/>
    </row>
    <row r="212" spans="1:14" ht="12.75">
      <c r="A212" s="1"/>
      <c r="B212" s="13"/>
      <c r="C212" s="51"/>
      <c r="D212" s="51"/>
      <c r="E212" s="51"/>
      <c r="F212" s="50">
        <f>SUM(C211:E211)</f>
        <v>988050</v>
      </c>
      <c r="H212" s="100"/>
      <c r="I212" s="100"/>
      <c r="J212" s="100"/>
      <c r="K212" s="100"/>
      <c r="L212" s="100"/>
      <c r="M212" s="100"/>
      <c r="N212" s="100"/>
    </row>
    <row r="213" spans="1:14" ht="12.75">
      <c r="A213" s="1"/>
      <c r="B213" s="13"/>
      <c r="C213" s="51">
        <f>SUM(C137,C160,C176,C184,C190,C196)</f>
        <v>623066</v>
      </c>
      <c r="D213" s="51">
        <f>SUM(D137,D160,D176,D184,D190,D196)</f>
        <v>76786</v>
      </c>
      <c r="E213" s="51">
        <f>SUM(E137,E160,E176,E184,E190,E196)</f>
        <v>81890</v>
      </c>
      <c r="F213" s="51">
        <f>SUM(F137,F160,F176,F184,F190,F196)</f>
        <v>781742</v>
      </c>
      <c r="H213" s="100">
        <f>SUM(H192,H199,H208)</f>
        <v>206308</v>
      </c>
      <c r="I213" s="100">
        <f>+F213+H213</f>
        <v>988050</v>
      </c>
      <c r="J213" s="100"/>
      <c r="K213" s="152">
        <f>ROUND(C213/$F$213,4)</f>
        <v>0.797</v>
      </c>
      <c r="L213" s="152">
        <f>ROUND(D213/$F$213,4)</f>
        <v>0.0982</v>
      </c>
      <c r="M213" s="152">
        <f>ROUND(E213/$F$213,4)</f>
        <v>0.1048</v>
      </c>
      <c r="N213" s="152">
        <f>SUM(K213:M213)</f>
        <v>1</v>
      </c>
    </row>
    <row r="214" spans="1:14" ht="12.75">
      <c r="A214" s="2"/>
      <c r="C214" s="91"/>
      <c r="D214" s="91"/>
      <c r="E214" s="81"/>
      <c r="F214" s="50"/>
      <c r="H214" s="100"/>
      <c r="I214" s="100"/>
      <c r="J214" s="100"/>
      <c r="K214" s="100"/>
      <c r="L214" s="100"/>
      <c r="M214" s="100"/>
      <c r="N214" s="100"/>
    </row>
    <row r="215" spans="1:14" ht="12.75">
      <c r="A215" s="1" t="s">
        <v>146</v>
      </c>
      <c r="B215" s="13"/>
      <c r="C215" s="51"/>
      <c r="D215" s="51"/>
      <c r="E215" s="51"/>
      <c r="F215" s="50"/>
      <c r="H215" s="100"/>
      <c r="I215" s="100"/>
      <c r="J215" s="100"/>
      <c r="K215" s="100"/>
      <c r="L215" s="100"/>
      <c r="M215" s="100"/>
      <c r="N215" s="100"/>
    </row>
    <row r="216" spans="1:14" ht="12.75">
      <c r="A216" s="2" t="s">
        <v>85</v>
      </c>
      <c r="B216" s="13"/>
      <c r="C216" s="51"/>
      <c r="D216" s="51"/>
      <c r="E216" s="44">
        <v>6159</v>
      </c>
      <c r="F216" s="50">
        <f>SUM(C216:E216)</f>
        <v>6159</v>
      </c>
      <c r="H216" s="100"/>
      <c r="I216" s="100"/>
      <c r="J216" s="100"/>
      <c r="K216" s="100"/>
      <c r="L216" s="100"/>
      <c r="M216" s="100"/>
      <c r="N216" s="100"/>
    </row>
    <row r="217" spans="1:14" ht="12.75">
      <c r="A217" s="2"/>
      <c r="B217" s="2"/>
      <c r="C217" s="44"/>
      <c r="D217" s="44"/>
      <c r="E217" s="44"/>
      <c r="F217" s="40"/>
      <c r="H217" s="100"/>
      <c r="I217" s="100"/>
      <c r="J217" s="100"/>
      <c r="K217" s="100"/>
      <c r="L217" s="100"/>
      <c r="M217" s="100"/>
      <c r="N217" s="100"/>
    </row>
    <row r="218" spans="1:14" ht="13.5" thickBot="1">
      <c r="A218" s="24"/>
      <c r="B218" s="24"/>
      <c r="C218" s="156"/>
      <c r="D218" s="156"/>
      <c r="E218" s="156"/>
      <c r="F218" s="157"/>
      <c r="H218" s="100"/>
      <c r="I218" s="100"/>
      <c r="J218" s="100"/>
      <c r="K218" s="100"/>
      <c r="L218" s="100"/>
      <c r="M218" s="100"/>
      <c r="N218" s="100"/>
    </row>
    <row r="219" spans="1:14" ht="12.75">
      <c r="A219" s="2"/>
      <c r="B219" s="2"/>
      <c r="C219" s="39"/>
      <c r="D219" s="158"/>
      <c r="E219" s="40"/>
      <c r="F219" s="40"/>
      <c r="H219" s="100"/>
      <c r="I219" s="100"/>
      <c r="J219" s="100"/>
      <c r="K219" s="100"/>
      <c r="L219" s="100"/>
      <c r="M219" s="100"/>
      <c r="N219" s="100"/>
    </row>
    <row r="220" spans="1:14" ht="12.75">
      <c r="A220" s="1" t="s">
        <v>211</v>
      </c>
      <c r="B220" s="2"/>
      <c r="C220" s="51">
        <f>+C211+C216</f>
        <v>787495</v>
      </c>
      <c r="D220" s="51">
        <f>+D211+D216</f>
        <v>97044</v>
      </c>
      <c r="E220" s="51">
        <f>+E211+E216</f>
        <v>109670</v>
      </c>
      <c r="F220" s="51">
        <f>+F211+F216</f>
        <v>994209</v>
      </c>
      <c r="H220" s="100"/>
      <c r="I220" s="100"/>
      <c r="J220" s="100"/>
      <c r="K220" s="100"/>
      <c r="L220" s="100"/>
      <c r="M220" s="100"/>
      <c r="N220" s="100"/>
    </row>
    <row r="221" spans="1:14" ht="12.75">
      <c r="A221" s="2"/>
      <c r="C221" s="91"/>
      <c r="D221" s="91"/>
      <c r="E221" s="81"/>
      <c r="F221" s="50">
        <f>SUM(C220:E220)</f>
        <v>994209</v>
      </c>
      <c r="H221" s="100"/>
      <c r="I221" s="100"/>
      <c r="J221" s="100"/>
      <c r="K221" s="100"/>
      <c r="L221" s="100"/>
      <c r="M221" s="100"/>
      <c r="N221" s="100"/>
    </row>
    <row r="222" spans="9:14" ht="12.75">
      <c r="I222" s="100"/>
      <c r="J222" s="100"/>
      <c r="K222" s="100"/>
      <c r="L222" s="100"/>
      <c r="M222" s="100"/>
      <c r="N222" s="100"/>
    </row>
    <row r="225" spans="1:6" ht="12.75">
      <c r="A225" s="450" t="s">
        <v>427</v>
      </c>
      <c r="B225" s="450"/>
      <c r="C225" s="450"/>
      <c r="D225" s="450"/>
      <c r="E225" s="450"/>
      <c r="F225" s="450"/>
    </row>
    <row r="226" spans="1:6" ht="12.75">
      <c r="A226" s="450" t="s">
        <v>78</v>
      </c>
      <c r="B226" s="450"/>
      <c r="C226" s="450"/>
      <c r="D226" s="450"/>
      <c r="E226" s="450"/>
      <c r="F226" s="450"/>
    </row>
    <row r="227" spans="1:6" ht="12.75">
      <c r="A227" s="36"/>
      <c r="B227" s="2"/>
      <c r="C227" s="135" t="s">
        <v>79</v>
      </c>
      <c r="D227" s="135" t="s">
        <v>80</v>
      </c>
      <c r="E227" s="135" t="s">
        <v>81</v>
      </c>
      <c r="F227" s="37" t="s">
        <v>9</v>
      </c>
    </row>
    <row r="228" spans="1:6" ht="12.75">
      <c r="A228" s="1"/>
      <c r="B228" s="2"/>
      <c r="C228" s="144">
        <f aca="true" t="shared" si="2" ref="C228:E229">+C7</f>
        <v>1.4</v>
      </c>
      <c r="D228" s="144">
        <f t="shared" si="2"/>
        <v>2.4</v>
      </c>
      <c r="E228" s="144">
        <f t="shared" si="2"/>
        <v>4.2</v>
      </c>
      <c r="F228" s="145"/>
    </row>
    <row r="229" spans="1:6" ht="150" customHeight="1">
      <c r="A229" s="3" t="s">
        <v>82</v>
      </c>
      <c r="B229" s="2"/>
      <c r="C229" s="146" t="str">
        <f t="shared" si="2"/>
        <v>Improve the Understanding of National Ecosystems and Resources Through Integrated Interdisciplinary Assessment</v>
      </c>
      <c r="D229" s="146" t="str">
        <f t="shared" si="2"/>
        <v>Improve the Understanding of Energy and Mineral Resources to Promote Responsible Use and Sustain the Nation's Dynamic Economy</v>
      </c>
      <c r="E229" s="146" t="str">
        <f t="shared" si="2"/>
        <v>Improve Understanding, Prediction, and Monitoring of Natural Hazards to Inform Decisions by Civil Authorities and the Public to Plan for, Manage, and Mitigate the Effects of Hazard Events on People and Property</v>
      </c>
      <c r="F229" s="86"/>
    </row>
    <row r="230" spans="1:14" ht="12.75">
      <c r="A230" s="2"/>
      <c r="B230" s="2"/>
      <c r="C230" s="64"/>
      <c r="D230" s="64"/>
      <c r="E230" s="64"/>
      <c r="F230" s="38"/>
      <c r="H230" s="100"/>
      <c r="I230" s="100"/>
      <c r="J230" s="100"/>
      <c r="K230" s="100"/>
      <c r="L230" s="100"/>
      <c r="M230" s="100"/>
      <c r="N230" s="100"/>
    </row>
    <row r="231" spans="1:14" ht="12.75">
      <c r="A231" s="1" t="s">
        <v>202</v>
      </c>
      <c r="B231" s="1"/>
      <c r="C231" s="65"/>
      <c r="D231" s="65"/>
      <c r="E231" s="65"/>
      <c r="F231" s="148"/>
      <c r="H231" s="100"/>
      <c r="I231" s="100"/>
      <c r="J231" s="100"/>
      <c r="K231" s="100"/>
      <c r="L231" s="100"/>
      <c r="M231" s="100"/>
      <c r="N231" s="100"/>
    </row>
    <row r="232" spans="1:14" ht="12.75">
      <c r="A232" s="2" t="s">
        <v>7</v>
      </c>
      <c r="B232" s="2"/>
      <c r="C232" s="44">
        <f>+MasterFile!F17</f>
        <v>61457</v>
      </c>
      <c r="D232" s="44"/>
      <c r="E232" s="44"/>
      <c r="F232" s="50">
        <f>SUM(C232:E232)</f>
        <v>61457</v>
      </c>
      <c r="H232" s="100"/>
      <c r="I232" s="100"/>
      <c r="J232" s="100"/>
      <c r="K232" s="100"/>
      <c r="L232" s="100"/>
      <c r="M232" s="100"/>
      <c r="N232" s="100"/>
    </row>
    <row r="233" spans="1:14" ht="12.75">
      <c r="A233" s="2" t="s">
        <v>8</v>
      </c>
      <c r="B233" s="2"/>
      <c r="C233" s="44">
        <f>+MasterFile!F18</f>
        <v>16266</v>
      </c>
      <c r="D233" s="44"/>
      <c r="E233" s="44"/>
      <c r="F233" s="50">
        <f>SUM(C233:E233)</f>
        <v>16266</v>
      </c>
      <c r="H233" s="100"/>
      <c r="I233" s="100"/>
      <c r="J233" s="100"/>
      <c r="K233" s="100"/>
      <c r="L233" s="100"/>
      <c r="M233" s="100"/>
      <c r="N233" s="100"/>
    </row>
    <row r="234" spans="1:14" ht="12.75">
      <c r="A234" s="2"/>
      <c r="B234" s="2"/>
      <c r="C234" s="44"/>
      <c r="D234" s="44"/>
      <c r="E234" s="44"/>
      <c r="F234" s="50"/>
      <c r="H234" s="100"/>
      <c r="I234" s="100"/>
      <c r="J234" s="100"/>
      <c r="K234" s="100"/>
      <c r="L234" s="100"/>
      <c r="M234" s="100"/>
      <c r="N234" s="100"/>
    </row>
    <row r="235" spans="1:14" ht="12.75">
      <c r="A235" s="3" t="s">
        <v>9</v>
      </c>
      <c r="B235" s="3"/>
      <c r="C235" s="41">
        <f>SUM(C232:C233)</f>
        <v>77723</v>
      </c>
      <c r="D235" s="41">
        <f>SUM(D232:D233)</f>
        <v>0</v>
      </c>
      <c r="E235" s="41">
        <f>SUM(E232:E233)</f>
        <v>0</v>
      </c>
      <c r="F235" s="159">
        <f>SUM(F232:F233)</f>
        <v>77723</v>
      </c>
      <c r="H235" s="100"/>
      <c r="I235" s="100"/>
      <c r="J235" s="100"/>
      <c r="K235" s="100"/>
      <c r="L235" s="100"/>
      <c r="M235" s="100"/>
      <c r="N235" s="100"/>
    </row>
    <row r="236" spans="1:14" ht="13.5" thickBot="1">
      <c r="A236" s="4"/>
      <c r="B236" s="10"/>
      <c r="C236" s="43"/>
      <c r="D236" s="43"/>
      <c r="E236" s="43"/>
      <c r="F236" s="42"/>
      <c r="H236" s="100"/>
      <c r="I236" s="100"/>
      <c r="J236" s="100"/>
      <c r="K236" s="100"/>
      <c r="L236" s="100"/>
      <c r="M236" s="100"/>
      <c r="N236" s="100"/>
    </row>
    <row r="237" spans="1:14" ht="13.5" thickTop="1">
      <c r="A237" s="2"/>
      <c r="B237" s="8"/>
      <c r="C237" s="44"/>
      <c r="D237" s="44"/>
      <c r="E237" s="44"/>
      <c r="F237" s="40"/>
      <c r="H237" s="100"/>
      <c r="I237" s="100"/>
      <c r="J237" s="100"/>
      <c r="K237" s="100"/>
      <c r="L237" s="100"/>
      <c r="M237" s="100"/>
      <c r="N237" s="100"/>
    </row>
    <row r="238" spans="1:14" ht="12.75">
      <c r="A238" s="1" t="s">
        <v>10</v>
      </c>
      <c r="B238" s="8"/>
      <c r="C238" s="44"/>
      <c r="D238" s="44"/>
      <c r="E238" s="44"/>
      <c r="F238" s="40"/>
      <c r="H238" s="100"/>
      <c r="I238" s="100"/>
      <c r="J238" s="100"/>
      <c r="K238" s="100"/>
      <c r="L238" s="100"/>
      <c r="M238" s="100"/>
      <c r="N238" s="100"/>
    </row>
    <row r="239" spans="1:14" ht="12.75">
      <c r="A239" s="2" t="s">
        <v>11</v>
      </c>
      <c r="B239" s="8"/>
      <c r="C239" s="44"/>
      <c r="D239" s="44"/>
      <c r="E239" s="44"/>
      <c r="F239" s="40"/>
      <c r="H239" s="100"/>
      <c r="I239" s="100"/>
      <c r="J239" s="100"/>
      <c r="K239" s="100"/>
      <c r="L239" s="100"/>
      <c r="M239" s="100"/>
      <c r="N239" s="100"/>
    </row>
    <row r="240" spans="1:14" ht="12.75">
      <c r="A240" s="2" t="s">
        <v>12</v>
      </c>
      <c r="B240" s="8"/>
      <c r="C240" s="44"/>
      <c r="D240" s="44"/>
      <c r="E240" s="44">
        <f>+MasterFile!F25</f>
        <v>53653</v>
      </c>
      <c r="F240" s="50">
        <f>SUM(C240:E240)</f>
        <v>53653</v>
      </c>
      <c r="H240" s="100"/>
      <c r="I240" s="100"/>
      <c r="J240" s="100"/>
      <c r="K240" s="100"/>
      <c r="L240" s="100"/>
      <c r="M240" s="100"/>
      <c r="N240" s="100"/>
    </row>
    <row r="241" spans="1:14" ht="12.75">
      <c r="A241" s="2" t="s">
        <v>13</v>
      </c>
      <c r="B241" s="8"/>
      <c r="C241" s="44"/>
      <c r="D241" s="44"/>
      <c r="E241" s="44">
        <f>+MasterFile!F26</f>
        <v>22190</v>
      </c>
      <c r="F241" s="50">
        <f>SUM(C241:E241)</f>
        <v>22190</v>
      </c>
      <c r="H241" s="100"/>
      <c r="I241" s="100"/>
      <c r="J241" s="100"/>
      <c r="K241" s="100"/>
      <c r="L241" s="100"/>
      <c r="M241" s="100"/>
      <c r="N241" s="100"/>
    </row>
    <row r="242" spans="1:14" ht="12.75">
      <c r="A242" s="2" t="s">
        <v>14</v>
      </c>
      <c r="B242" s="8"/>
      <c r="C242" s="44"/>
      <c r="D242" s="44"/>
      <c r="E242" s="44">
        <f>+MasterFile!F27</f>
        <v>3308</v>
      </c>
      <c r="F242" s="50">
        <f>SUM(C242:E242)</f>
        <v>3308</v>
      </c>
      <c r="H242" s="100"/>
      <c r="I242" s="100"/>
      <c r="J242" s="100"/>
      <c r="K242" s="100"/>
      <c r="L242" s="100"/>
      <c r="M242" s="100"/>
      <c r="N242" s="100"/>
    </row>
    <row r="243" spans="1:14" ht="12.75">
      <c r="A243" s="2" t="s">
        <v>15</v>
      </c>
      <c r="B243" s="8"/>
      <c r="C243" s="44"/>
      <c r="D243" s="44"/>
      <c r="E243" s="44">
        <f>+MasterFile!F28</f>
        <v>4441</v>
      </c>
      <c r="F243" s="50">
        <f>SUM(C243:E243)</f>
        <v>4441</v>
      </c>
      <c r="H243" s="100"/>
      <c r="I243" s="100"/>
      <c r="J243" s="100"/>
      <c r="K243" s="100"/>
      <c r="L243" s="100"/>
      <c r="M243" s="100"/>
      <c r="N243" s="100"/>
    </row>
    <row r="244" spans="1:14" ht="12.75">
      <c r="A244" s="2" t="s">
        <v>16</v>
      </c>
      <c r="B244" s="11"/>
      <c r="C244" s="45"/>
      <c r="D244" s="45"/>
      <c r="E244" s="45">
        <f>+MasterFile!F29</f>
        <v>2059</v>
      </c>
      <c r="F244" s="150">
        <f>SUM(C244:E244)</f>
        <v>2059</v>
      </c>
      <c r="H244" s="100"/>
      <c r="I244" s="100"/>
      <c r="J244" s="100"/>
      <c r="K244" s="100"/>
      <c r="L244" s="100"/>
      <c r="M244" s="100"/>
      <c r="N244" s="100"/>
    </row>
    <row r="245" spans="1:14" ht="12.75">
      <c r="A245" s="3" t="s">
        <v>17</v>
      </c>
      <c r="B245" s="9"/>
      <c r="C245" s="41">
        <f>SUM(C240:C244)</f>
        <v>0</v>
      </c>
      <c r="D245" s="41">
        <f>SUM(D240:D244)</f>
        <v>0</v>
      </c>
      <c r="E245" s="41">
        <f>SUM(E240:E244)</f>
        <v>85651</v>
      </c>
      <c r="F245" s="149">
        <f>SUM(F240:F244)</f>
        <v>85651</v>
      </c>
      <c r="H245" s="100"/>
      <c r="I245" s="100"/>
      <c r="J245" s="100"/>
      <c r="K245" s="100"/>
      <c r="L245" s="100"/>
      <c r="M245" s="100"/>
      <c r="N245" s="100"/>
    </row>
    <row r="246" spans="1:14" ht="12.75">
      <c r="A246" s="2"/>
      <c r="B246" s="8"/>
      <c r="C246" s="44"/>
      <c r="D246" s="44"/>
      <c r="E246" s="44"/>
      <c r="F246" s="40"/>
      <c r="H246" s="100"/>
      <c r="I246" s="100"/>
      <c r="J246" s="100"/>
      <c r="K246" s="100"/>
      <c r="L246" s="100"/>
      <c r="M246" s="100"/>
      <c r="N246" s="100"/>
    </row>
    <row r="247" spans="1:14" ht="12.75">
      <c r="A247" s="2" t="s">
        <v>18</v>
      </c>
      <c r="B247" s="8"/>
      <c r="C247" s="44"/>
      <c r="D247" s="44"/>
      <c r="E247" s="44"/>
      <c r="F247" s="40"/>
      <c r="H247" s="100"/>
      <c r="I247" s="100"/>
      <c r="J247" s="100"/>
      <c r="K247" s="100"/>
      <c r="L247" s="100"/>
      <c r="M247" s="100"/>
      <c r="N247" s="100"/>
    </row>
    <row r="248" spans="1:14" ht="12.75">
      <c r="A248" s="2" t="s">
        <v>19</v>
      </c>
      <c r="B248" s="8"/>
      <c r="C248" s="44">
        <f>+MasterFile!F33</f>
        <v>13342</v>
      </c>
      <c r="D248" s="44"/>
      <c r="E248" s="44"/>
      <c r="F248" s="50">
        <f>SUM(C248:E248)</f>
        <v>13342</v>
      </c>
      <c r="H248" s="100"/>
      <c r="I248" s="100"/>
      <c r="J248" s="100"/>
      <c r="K248" s="100"/>
      <c r="L248" s="100"/>
      <c r="M248" s="100"/>
      <c r="N248" s="100"/>
    </row>
    <row r="249" spans="1:14" ht="12.75">
      <c r="A249" s="2" t="s">
        <v>20</v>
      </c>
      <c r="B249" s="8"/>
      <c r="C249" s="44">
        <f>+MasterFile!F34</f>
        <v>26626</v>
      </c>
      <c r="D249" s="44"/>
      <c r="E249" s="44"/>
      <c r="F249" s="50">
        <f>SUM(C249:E249)</f>
        <v>26626</v>
      </c>
      <c r="H249" s="100"/>
      <c r="I249" s="100"/>
      <c r="J249" s="100"/>
      <c r="K249" s="100"/>
      <c r="L249" s="100"/>
      <c r="M249" s="100"/>
      <c r="N249" s="100"/>
    </row>
    <row r="250" spans="1:14" ht="12.75">
      <c r="A250" s="2" t="s">
        <v>21</v>
      </c>
      <c r="B250" s="11"/>
      <c r="C250" s="45">
        <f>+MasterFile!F35</f>
        <v>40646</v>
      </c>
      <c r="D250" s="45"/>
      <c r="E250" s="45"/>
      <c r="F250" s="150">
        <f>SUM(C250:E250)</f>
        <v>40646</v>
      </c>
      <c r="H250" s="100"/>
      <c r="I250" s="100"/>
      <c r="J250" s="100"/>
      <c r="K250" s="100"/>
      <c r="L250" s="100"/>
      <c r="M250" s="100"/>
      <c r="N250" s="100"/>
    </row>
    <row r="251" spans="1:14" ht="12.75">
      <c r="A251" s="3" t="s">
        <v>17</v>
      </c>
      <c r="B251" s="9"/>
      <c r="C251" s="41">
        <f>SUM(C248:C250)</f>
        <v>80614</v>
      </c>
      <c r="D251" s="41">
        <f>SUM(D248:D250)</f>
        <v>0</v>
      </c>
      <c r="E251" s="41">
        <f>SUM(E248:E250)</f>
        <v>0</v>
      </c>
      <c r="F251" s="149">
        <f>SUM(F248:F250)</f>
        <v>80614</v>
      </c>
      <c r="H251" s="100"/>
      <c r="I251" s="100"/>
      <c r="J251" s="100"/>
      <c r="K251" s="100"/>
      <c r="L251" s="100"/>
      <c r="M251" s="100"/>
      <c r="N251" s="100"/>
    </row>
    <row r="252" spans="1:14" ht="12.75">
      <c r="A252" s="2"/>
      <c r="B252" s="8"/>
      <c r="C252" s="44"/>
      <c r="D252" s="44"/>
      <c r="E252" s="44"/>
      <c r="F252" s="40"/>
      <c r="H252" s="100"/>
      <c r="I252" s="100"/>
      <c r="J252" s="100"/>
      <c r="K252" s="100"/>
      <c r="L252" s="100"/>
      <c r="M252" s="100"/>
      <c r="N252" s="100"/>
    </row>
    <row r="253" spans="1:14" ht="12.75">
      <c r="A253" s="2" t="s">
        <v>22</v>
      </c>
      <c r="B253" s="8"/>
      <c r="C253" s="44"/>
      <c r="D253" s="44"/>
      <c r="E253" s="44"/>
      <c r="F253" s="40"/>
      <c r="H253" s="100"/>
      <c r="I253" s="100"/>
      <c r="J253" s="100"/>
      <c r="K253" s="100"/>
      <c r="L253" s="100"/>
      <c r="M253" s="100"/>
      <c r="N253" s="100"/>
    </row>
    <row r="254" spans="1:14" ht="12.75">
      <c r="A254" s="2" t="s">
        <v>23</v>
      </c>
      <c r="B254" s="8"/>
      <c r="C254" s="44"/>
      <c r="D254" s="44">
        <f>+MasterFile!F39</f>
        <v>50830</v>
      </c>
      <c r="E254" s="44"/>
      <c r="F254" s="50">
        <f>SUM(C254:E254)</f>
        <v>50830</v>
      </c>
      <c r="H254" s="100"/>
      <c r="I254" s="100"/>
      <c r="J254" s="100"/>
      <c r="K254" s="100"/>
      <c r="L254" s="100"/>
      <c r="M254" s="100"/>
      <c r="N254" s="100"/>
    </row>
    <row r="255" spans="1:14" ht="12.75">
      <c r="A255" s="2" t="s">
        <v>24</v>
      </c>
      <c r="B255" s="11"/>
      <c r="C255" s="45"/>
      <c r="D255" s="45">
        <f>+MasterFile!F40</f>
        <v>26381</v>
      </c>
      <c r="E255" s="45"/>
      <c r="F255" s="150">
        <f>SUM(C255:E255)</f>
        <v>26381</v>
      </c>
      <c r="H255" s="100"/>
      <c r="I255" s="100"/>
      <c r="J255" s="100"/>
      <c r="K255" s="100"/>
      <c r="L255" s="100"/>
      <c r="M255" s="100"/>
      <c r="N255" s="100"/>
    </row>
    <row r="256" spans="1:14" ht="12.75">
      <c r="A256" s="3" t="s">
        <v>17</v>
      </c>
      <c r="B256" s="9"/>
      <c r="C256" s="41">
        <f>SUM(C254:C255)</f>
        <v>0</v>
      </c>
      <c r="D256" s="41">
        <f>SUM(D254:D255)</f>
        <v>77211</v>
      </c>
      <c r="E256" s="41">
        <f>SUM(E254:E255)</f>
        <v>0</v>
      </c>
      <c r="F256" s="149">
        <f>SUM(F254:F255)</f>
        <v>77211</v>
      </c>
      <c r="H256" s="100"/>
      <c r="I256" s="100"/>
      <c r="J256" s="100"/>
      <c r="K256" s="100"/>
      <c r="L256" s="100"/>
      <c r="M256" s="100"/>
      <c r="N256" s="100"/>
    </row>
    <row r="257" spans="1:14" ht="12.75">
      <c r="A257" s="3"/>
      <c r="B257" s="8"/>
      <c r="C257" s="44"/>
      <c r="D257" s="44"/>
      <c r="E257" s="44"/>
      <c r="F257" s="40"/>
      <c r="H257" s="100"/>
      <c r="I257" s="100"/>
      <c r="J257" s="100"/>
      <c r="K257" s="100"/>
      <c r="L257" s="100"/>
      <c r="M257" s="100"/>
      <c r="N257" s="100"/>
    </row>
    <row r="258" spans="1:14" ht="12.75">
      <c r="A258" s="3" t="s">
        <v>9</v>
      </c>
      <c r="B258" s="9"/>
      <c r="C258" s="41">
        <f>SUM(C245,C251,C256)</f>
        <v>80614</v>
      </c>
      <c r="D258" s="41">
        <f>SUM(D245,D251,D256)</f>
        <v>77211</v>
      </c>
      <c r="E258" s="41">
        <f>SUM(E245,E251,E256)</f>
        <v>85651</v>
      </c>
      <c r="F258" s="149">
        <f>SUM(F245,F251,F256)</f>
        <v>243476</v>
      </c>
      <c r="H258" s="100"/>
      <c r="I258" s="100"/>
      <c r="J258" s="100"/>
      <c r="K258" s="100"/>
      <c r="L258" s="100"/>
      <c r="M258" s="100"/>
      <c r="N258" s="100"/>
    </row>
    <row r="259" spans="1:14" ht="13.5" thickBot="1">
      <c r="A259" s="4"/>
      <c r="B259" s="10"/>
      <c r="C259" s="43"/>
      <c r="D259" s="43"/>
      <c r="E259" s="43"/>
      <c r="F259" s="42"/>
      <c r="H259" s="100"/>
      <c r="I259" s="100"/>
      <c r="J259" s="100"/>
      <c r="K259" s="100"/>
      <c r="L259" s="100"/>
      <c r="M259" s="100"/>
      <c r="N259" s="100"/>
    </row>
    <row r="260" spans="1:14" ht="13.5" thickTop="1">
      <c r="A260" s="2"/>
      <c r="B260" s="8"/>
      <c r="C260" s="44"/>
      <c r="D260" s="44"/>
      <c r="E260" s="44"/>
      <c r="F260" s="40"/>
      <c r="H260" s="100"/>
      <c r="I260" s="100"/>
      <c r="J260" s="100"/>
      <c r="K260" s="100"/>
      <c r="L260" s="100"/>
      <c r="M260" s="100"/>
      <c r="N260" s="100"/>
    </row>
    <row r="261" spans="1:14" ht="12.75">
      <c r="A261" s="1" t="s">
        <v>25</v>
      </c>
      <c r="B261" s="8"/>
      <c r="C261" s="44"/>
      <c r="D261" s="44"/>
      <c r="E261" s="44"/>
      <c r="F261" s="40"/>
      <c r="H261" s="100"/>
      <c r="I261" s="100"/>
      <c r="J261" s="100"/>
      <c r="K261" s="100"/>
      <c r="L261" s="100"/>
      <c r="M261" s="100"/>
      <c r="N261" s="100"/>
    </row>
    <row r="262" spans="1:14" ht="12.75">
      <c r="A262" s="2" t="s">
        <v>26</v>
      </c>
      <c r="B262" s="8"/>
      <c r="C262" s="44"/>
      <c r="D262" s="44"/>
      <c r="E262" s="44"/>
      <c r="F262" s="40"/>
      <c r="H262" s="100"/>
      <c r="I262" s="100"/>
      <c r="J262" s="100"/>
      <c r="K262" s="100"/>
      <c r="L262" s="100"/>
      <c r="M262" s="100"/>
      <c r="N262" s="100"/>
    </row>
    <row r="263" spans="1:14" ht="12.75">
      <c r="A263" s="2" t="s">
        <v>27</v>
      </c>
      <c r="B263" s="8"/>
      <c r="C263" s="44">
        <f>+MasterFile!F48</f>
        <v>7853</v>
      </c>
      <c r="D263" s="44"/>
      <c r="E263" s="44"/>
      <c r="F263" s="50">
        <f aca="true" t="shared" si="3" ref="F263:F268">SUM(C263:E263)</f>
        <v>7853</v>
      </c>
      <c r="H263" s="100"/>
      <c r="I263" s="100"/>
      <c r="J263" s="100"/>
      <c r="K263" s="100"/>
      <c r="L263" s="100"/>
      <c r="M263" s="100"/>
      <c r="N263" s="100"/>
    </row>
    <row r="264" spans="1:14" ht="12.75">
      <c r="A264" s="2" t="s">
        <v>28</v>
      </c>
      <c r="B264" s="8"/>
      <c r="C264" s="44">
        <f>+MasterFile!F49</f>
        <v>63912</v>
      </c>
      <c r="D264" s="44"/>
      <c r="E264" s="44"/>
      <c r="F264" s="50">
        <f t="shared" si="3"/>
        <v>63912</v>
      </c>
      <c r="H264" s="100"/>
      <c r="I264" s="100"/>
      <c r="J264" s="100"/>
      <c r="K264" s="100"/>
      <c r="L264" s="100"/>
      <c r="M264" s="100"/>
      <c r="N264" s="100"/>
    </row>
    <row r="265" spans="1:14" ht="12.75">
      <c r="A265" s="2" t="s">
        <v>29</v>
      </c>
      <c r="B265" s="8"/>
      <c r="C265" s="44">
        <f>+MasterFile!F50</f>
        <v>13516</v>
      </c>
      <c r="D265" s="44"/>
      <c r="E265" s="44"/>
      <c r="F265" s="50">
        <f t="shared" si="3"/>
        <v>13516</v>
      </c>
      <c r="H265" s="100"/>
      <c r="I265" s="100"/>
      <c r="J265" s="100"/>
      <c r="K265" s="100"/>
      <c r="L265" s="100"/>
      <c r="M265" s="100"/>
      <c r="N265" s="100"/>
    </row>
    <row r="266" spans="1:14" ht="12.75">
      <c r="A266" s="2" t="s">
        <v>30</v>
      </c>
      <c r="B266" s="8"/>
      <c r="C266" s="44">
        <f>+MasterFile!F51</f>
        <v>15423</v>
      </c>
      <c r="D266" s="44"/>
      <c r="E266" s="44"/>
      <c r="F266" s="50">
        <f t="shared" si="3"/>
        <v>15423</v>
      </c>
      <c r="H266" s="100"/>
      <c r="I266" s="100"/>
      <c r="J266" s="100"/>
      <c r="K266" s="100"/>
      <c r="L266" s="100"/>
      <c r="M266" s="100"/>
      <c r="N266" s="100"/>
    </row>
    <row r="267" spans="1:14" ht="12.75">
      <c r="A267" s="2" t="s">
        <v>31</v>
      </c>
      <c r="B267" s="8"/>
      <c r="C267" s="44">
        <f>+MasterFile!F52</f>
        <v>20126</v>
      </c>
      <c r="D267" s="44"/>
      <c r="E267" s="44"/>
      <c r="F267" s="50">
        <f t="shared" si="3"/>
        <v>20126</v>
      </c>
      <c r="H267" s="100"/>
      <c r="I267" s="100"/>
      <c r="J267" s="100"/>
      <c r="K267" s="100"/>
      <c r="L267" s="100"/>
      <c r="M267" s="100"/>
      <c r="N267" s="100"/>
    </row>
    <row r="268" spans="1:14" ht="12.75">
      <c r="A268" s="2" t="s">
        <v>32</v>
      </c>
      <c r="B268" s="11"/>
      <c r="C268" s="45">
        <f>+MasterFile!F53</f>
        <v>30537</v>
      </c>
      <c r="D268" s="45"/>
      <c r="E268" s="45"/>
      <c r="F268" s="150">
        <f t="shared" si="3"/>
        <v>30537</v>
      </c>
      <c r="H268" s="100"/>
      <c r="I268" s="100"/>
      <c r="J268" s="100"/>
      <c r="K268" s="100"/>
      <c r="L268" s="100"/>
      <c r="M268" s="100"/>
      <c r="N268" s="100"/>
    </row>
    <row r="269" spans="1:14" ht="12.75">
      <c r="A269" s="3" t="s">
        <v>17</v>
      </c>
      <c r="B269" s="9"/>
      <c r="C269" s="41">
        <f>SUM(C263:C268)</f>
        <v>151367</v>
      </c>
      <c r="D269" s="41">
        <f>SUM(D263:D268)</f>
        <v>0</v>
      </c>
      <c r="E269" s="41">
        <f>SUM(E263:E268)</f>
        <v>0</v>
      </c>
      <c r="F269" s="149">
        <f>SUM(F263:F268)</f>
        <v>151367</v>
      </c>
      <c r="H269" s="100"/>
      <c r="I269" s="100"/>
      <c r="J269" s="100"/>
      <c r="K269" s="100"/>
      <c r="L269" s="100"/>
      <c r="M269" s="100"/>
      <c r="N269" s="100"/>
    </row>
    <row r="270" spans="1:14" ht="12.75">
      <c r="A270" s="2"/>
      <c r="B270" s="8"/>
      <c r="C270" s="44"/>
      <c r="D270" s="44"/>
      <c r="E270" s="44"/>
      <c r="F270" s="40"/>
      <c r="H270" s="100"/>
      <c r="I270" s="100"/>
      <c r="J270" s="100"/>
      <c r="K270" s="100"/>
      <c r="L270" s="100"/>
      <c r="M270" s="100"/>
      <c r="N270" s="100"/>
    </row>
    <row r="271" spans="1:14" ht="12.75">
      <c r="A271" s="2" t="s">
        <v>33</v>
      </c>
      <c r="B271" s="8"/>
      <c r="C271" s="44">
        <f>+MasterFile!F56</f>
        <v>62849</v>
      </c>
      <c r="D271" s="44"/>
      <c r="E271" s="44"/>
      <c r="F271" s="50">
        <f>SUM(C271:E271)</f>
        <v>62849</v>
      </c>
      <c r="H271" s="100"/>
      <c r="I271" s="100"/>
      <c r="J271" s="100"/>
      <c r="K271" s="100"/>
      <c r="L271" s="100"/>
      <c r="M271" s="100"/>
      <c r="N271" s="100"/>
    </row>
    <row r="272" spans="1:14" ht="12.75">
      <c r="A272" s="2" t="s">
        <v>34</v>
      </c>
      <c r="B272" s="8"/>
      <c r="C272" s="44">
        <f>+MasterFile!F57</f>
        <v>6304</v>
      </c>
      <c r="D272" s="44"/>
      <c r="E272" s="44"/>
      <c r="F272" s="50">
        <f>SUM(C272:E272)</f>
        <v>6304</v>
      </c>
      <c r="H272" s="100"/>
      <c r="I272" s="100"/>
      <c r="J272" s="100"/>
      <c r="K272" s="100"/>
      <c r="L272" s="100"/>
      <c r="M272" s="100"/>
      <c r="N272" s="100"/>
    </row>
    <row r="273" spans="1:14" ht="12.75">
      <c r="A273" s="2"/>
      <c r="B273" s="8"/>
      <c r="C273" s="44"/>
      <c r="D273" s="44"/>
      <c r="E273" s="44"/>
      <c r="F273" s="40"/>
      <c r="H273" s="100"/>
      <c r="I273" s="100"/>
      <c r="J273" s="100"/>
      <c r="K273" s="100"/>
      <c r="L273" s="100"/>
      <c r="M273" s="100"/>
      <c r="N273" s="100"/>
    </row>
    <row r="274" spans="1:14" ht="12.75">
      <c r="A274" s="3" t="s">
        <v>9</v>
      </c>
      <c r="B274" s="9"/>
      <c r="C274" s="41">
        <f>+C269+C271+C272</f>
        <v>220520</v>
      </c>
      <c r="D274" s="41">
        <f>+D269+D271+D272</f>
        <v>0</v>
      </c>
      <c r="E274" s="41">
        <f>+E269+E271+E272</f>
        <v>0</v>
      </c>
      <c r="F274" s="149">
        <f>+F269+F271+F272</f>
        <v>220520</v>
      </c>
      <c r="H274" s="100"/>
      <c r="I274" s="100"/>
      <c r="J274" s="100"/>
      <c r="K274" s="100"/>
      <c r="L274" s="100"/>
      <c r="M274" s="100"/>
      <c r="N274" s="100"/>
    </row>
    <row r="275" spans="1:14" ht="13.5" thickBot="1">
      <c r="A275" s="4"/>
      <c r="B275" s="10"/>
      <c r="C275" s="43"/>
      <c r="D275" s="43"/>
      <c r="E275" s="43"/>
      <c r="F275" s="42"/>
      <c r="H275" s="100"/>
      <c r="I275" s="100"/>
      <c r="J275" s="100"/>
      <c r="K275" s="100"/>
      <c r="L275" s="100"/>
      <c r="M275" s="100"/>
      <c r="N275" s="100"/>
    </row>
    <row r="276" spans="1:14" ht="13.5" thickTop="1">
      <c r="A276" s="2"/>
      <c r="B276" s="8"/>
      <c r="C276" s="44"/>
      <c r="D276" s="44"/>
      <c r="E276" s="44"/>
      <c r="F276" s="40"/>
      <c r="H276" s="100"/>
      <c r="I276" s="100"/>
      <c r="J276" s="100"/>
      <c r="K276" s="100"/>
      <c r="L276" s="100"/>
      <c r="M276" s="100"/>
      <c r="N276" s="100"/>
    </row>
    <row r="277" spans="1:14" ht="12.75">
      <c r="A277" s="1" t="s">
        <v>35</v>
      </c>
      <c r="B277" s="8"/>
      <c r="C277" s="44"/>
      <c r="D277" s="44"/>
      <c r="E277" s="44"/>
      <c r="F277" s="40"/>
      <c r="H277" s="100"/>
      <c r="I277" s="100"/>
      <c r="J277" s="100"/>
      <c r="K277" s="100"/>
      <c r="L277" s="100"/>
      <c r="M277" s="100"/>
      <c r="N277" s="100"/>
    </row>
    <row r="278" spans="1:14" ht="12.75">
      <c r="A278" s="2" t="s">
        <v>36</v>
      </c>
      <c r="B278" s="8"/>
      <c r="C278" s="44">
        <f>+MasterFile!F63</f>
        <v>141275</v>
      </c>
      <c r="D278" s="44"/>
      <c r="E278" s="44"/>
      <c r="F278" s="50">
        <f>SUM(C278:E278)</f>
        <v>141275</v>
      </c>
      <c r="H278" s="100"/>
      <c r="I278" s="100"/>
      <c r="J278" s="100"/>
      <c r="K278" s="100"/>
      <c r="L278" s="100"/>
      <c r="M278" s="100"/>
      <c r="N278" s="100"/>
    </row>
    <row r="279" spans="1:14" ht="12.75">
      <c r="A279" s="2" t="s">
        <v>37</v>
      </c>
      <c r="B279" s="8"/>
      <c r="C279" s="44">
        <f>+MasterFile!F64</f>
        <v>22422</v>
      </c>
      <c r="D279" s="44"/>
      <c r="E279" s="44"/>
      <c r="F279" s="50">
        <f>SUM(C279:E279)</f>
        <v>22422</v>
      </c>
      <c r="H279" s="100"/>
      <c r="I279" s="100"/>
      <c r="J279" s="100"/>
      <c r="K279" s="100"/>
      <c r="L279" s="100"/>
      <c r="M279" s="100"/>
      <c r="N279" s="100"/>
    </row>
    <row r="280" spans="1:14" ht="12.75">
      <c r="A280" s="2" t="s">
        <v>38</v>
      </c>
      <c r="B280" s="8"/>
      <c r="C280" s="44">
        <f>+MasterFile!F65</f>
        <v>16174</v>
      </c>
      <c r="D280" s="44"/>
      <c r="E280" s="44"/>
      <c r="F280" s="50">
        <f>SUM(C280:E280)</f>
        <v>16174</v>
      </c>
      <c r="H280" s="100"/>
      <c r="I280" s="100"/>
      <c r="J280" s="100"/>
      <c r="K280" s="100"/>
      <c r="L280" s="100"/>
      <c r="M280" s="100"/>
      <c r="N280" s="100"/>
    </row>
    <row r="281" spans="1:14" ht="12.75">
      <c r="A281" s="2"/>
      <c r="B281" s="8"/>
      <c r="C281" s="44"/>
      <c r="D281" s="44"/>
      <c r="E281" s="44"/>
      <c r="F281" s="40"/>
      <c r="H281" s="100"/>
      <c r="I281" s="100"/>
      <c r="J281" s="100"/>
      <c r="K281" s="100"/>
      <c r="L281" s="100"/>
      <c r="M281" s="100"/>
      <c r="N281" s="100"/>
    </row>
    <row r="282" spans="1:14" ht="12.75">
      <c r="A282" s="3" t="s">
        <v>9</v>
      </c>
      <c r="B282" s="9"/>
      <c r="C282" s="41">
        <f>SUM(C278:C280)</f>
        <v>179871</v>
      </c>
      <c r="D282" s="41">
        <f>SUM(D278:D280)</f>
        <v>0</v>
      </c>
      <c r="E282" s="41">
        <f>SUM(E278:E280)</f>
        <v>0</v>
      </c>
      <c r="F282" s="149">
        <f>SUM(F278:F280)</f>
        <v>179871</v>
      </c>
      <c r="H282" s="100"/>
      <c r="I282" s="100"/>
      <c r="J282" s="100"/>
      <c r="K282" s="100"/>
      <c r="L282" s="100"/>
      <c r="M282" s="100"/>
      <c r="N282" s="100"/>
    </row>
    <row r="283" spans="1:14" ht="13.5" thickBot="1">
      <c r="A283" s="4"/>
      <c r="B283" s="4"/>
      <c r="C283" s="47"/>
      <c r="D283" s="47"/>
      <c r="E283" s="47"/>
      <c r="F283" s="46"/>
      <c r="H283" s="100"/>
      <c r="I283" s="100"/>
      <c r="J283" s="100"/>
      <c r="K283" s="100"/>
      <c r="L283" s="100"/>
      <c r="M283" s="100"/>
      <c r="N283" s="100"/>
    </row>
    <row r="284" spans="1:14" ht="13.5" thickTop="1">
      <c r="A284" s="20"/>
      <c r="B284" s="8"/>
      <c r="C284" s="44"/>
      <c r="D284" s="44"/>
      <c r="E284" s="44"/>
      <c r="F284" s="40"/>
      <c r="H284" s="100"/>
      <c r="I284" s="100"/>
      <c r="J284" s="100"/>
      <c r="K284" s="100"/>
      <c r="L284" s="100"/>
      <c r="M284" s="100"/>
      <c r="N284" s="100"/>
    </row>
    <row r="285" spans="1:14" ht="12.75">
      <c r="A285" s="1" t="s">
        <v>109</v>
      </c>
      <c r="B285" s="8"/>
      <c r="C285" s="44"/>
      <c r="D285" s="44"/>
      <c r="E285" s="44"/>
      <c r="F285" s="40"/>
      <c r="G285" s="69"/>
      <c r="H285" s="100"/>
      <c r="I285" s="100"/>
      <c r="J285" s="100"/>
      <c r="K285" s="100"/>
      <c r="L285" s="100"/>
      <c r="M285" s="100"/>
      <c r="N285" s="100"/>
    </row>
    <row r="286" spans="1:14" ht="12.75">
      <c r="A286" s="2" t="s">
        <v>110</v>
      </c>
      <c r="B286" s="8"/>
      <c r="C286" s="44">
        <f>ROUND(H286*$K$310,0)</f>
        <v>19513</v>
      </c>
      <c r="D286" s="44">
        <f>ROUND(H286*$L$310,0)</f>
        <v>2371</v>
      </c>
      <c r="E286" s="44">
        <f>ROUND(H286*$M$310,0)</f>
        <v>2630</v>
      </c>
      <c r="F286" s="50">
        <f>SUM(C286:E286)</f>
        <v>24514</v>
      </c>
      <c r="G286" s="100">
        <f>SUM(C286:E286)</f>
        <v>24514</v>
      </c>
      <c r="H286" s="100">
        <f>+MasterFile!F71</f>
        <v>24514</v>
      </c>
      <c r="I286" s="100"/>
      <c r="J286" s="100"/>
      <c r="K286" s="100"/>
      <c r="L286" s="100"/>
      <c r="M286" s="100"/>
      <c r="N286" s="100"/>
    </row>
    <row r="287" spans="1:14" ht="12.75">
      <c r="A287" s="2" t="s">
        <v>111</v>
      </c>
      <c r="B287" s="8"/>
      <c r="C287" s="44">
        <f>ROUND(H287*$K$310,0)</f>
        <v>13353</v>
      </c>
      <c r="D287" s="44">
        <f>ROUND(H287*$L$310,0)</f>
        <v>1622</v>
      </c>
      <c r="E287" s="44">
        <f>ROUND(H287*$M$310,0)</f>
        <v>1800</v>
      </c>
      <c r="F287" s="50">
        <f>SUM(C287:E287)</f>
        <v>16775</v>
      </c>
      <c r="G287" s="100">
        <f>SUM(C287:E287)</f>
        <v>16775</v>
      </c>
      <c r="H287" s="100">
        <f>+MasterFile!F72</f>
        <v>16775</v>
      </c>
      <c r="I287" s="100"/>
      <c r="J287" s="100"/>
      <c r="K287" s="100"/>
      <c r="L287" s="100"/>
      <c r="M287" s="100"/>
      <c r="N287" s="100"/>
    </row>
    <row r="288" spans="1:14" ht="12.75">
      <c r="A288" s="2" t="s">
        <v>122</v>
      </c>
      <c r="B288" s="8"/>
      <c r="C288" s="44">
        <f>+MasterFile!F73</f>
        <v>69082</v>
      </c>
      <c r="D288" s="44"/>
      <c r="E288" s="44"/>
      <c r="F288" s="50">
        <f>SUM(C288:E288)</f>
        <v>69082</v>
      </c>
      <c r="G288" s="69"/>
      <c r="H288" s="100"/>
      <c r="I288" s="100"/>
      <c r="J288" s="100"/>
      <c r="K288" s="100"/>
      <c r="L288" s="100"/>
      <c r="M288" s="100"/>
      <c r="N288" s="100"/>
    </row>
    <row r="289" spans="1:14" ht="12.75">
      <c r="A289" s="2"/>
      <c r="B289" s="8"/>
      <c r="C289" s="44"/>
      <c r="D289" s="44"/>
      <c r="E289" s="44"/>
      <c r="F289" s="40"/>
      <c r="G289" s="69"/>
      <c r="H289" s="100"/>
      <c r="I289" s="100"/>
      <c r="J289" s="100"/>
      <c r="K289" s="100"/>
      <c r="L289" s="100"/>
      <c r="M289" s="100"/>
      <c r="N289" s="100"/>
    </row>
    <row r="290" spans="1:14" ht="12.75">
      <c r="A290" s="3" t="s">
        <v>9</v>
      </c>
      <c r="B290" s="9"/>
      <c r="C290" s="41">
        <f>SUM(C286:C288)</f>
        <v>101948</v>
      </c>
      <c r="D290" s="41">
        <f>SUM(D286:D288)</f>
        <v>3993</v>
      </c>
      <c r="E290" s="41">
        <f>SUM(E286:E288)</f>
        <v>4430</v>
      </c>
      <c r="F290" s="149">
        <f>SUM(F286:F288)</f>
        <v>110371</v>
      </c>
      <c r="G290" s="69"/>
      <c r="H290" s="100">
        <f>SUM(H286:H287)</f>
        <v>41289</v>
      </c>
      <c r="I290" s="100"/>
      <c r="J290" s="100"/>
      <c r="K290" s="100"/>
      <c r="L290" s="100"/>
      <c r="M290" s="100"/>
      <c r="N290" s="100"/>
    </row>
    <row r="291" spans="1:14" ht="13.5" thickBot="1">
      <c r="A291" s="3"/>
      <c r="B291" s="9"/>
      <c r="C291" s="41"/>
      <c r="D291" s="41"/>
      <c r="E291" s="41"/>
      <c r="F291" s="149"/>
      <c r="G291" s="69"/>
      <c r="H291" s="100"/>
      <c r="I291" s="100"/>
      <c r="J291" s="100"/>
      <c r="K291" s="100"/>
      <c r="L291" s="100"/>
      <c r="M291" s="100"/>
      <c r="N291" s="100"/>
    </row>
    <row r="292" spans="1:14" ht="13.5" thickTop="1">
      <c r="A292" s="179"/>
      <c r="B292" s="180"/>
      <c r="C292" s="185"/>
      <c r="D292" s="185"/>
      <c r="E292" s="185"/>
      <c r="F292" s="186"/>
      <c r="G292" s="69"/>
      <c r="H292" s="100"/>
      <c r="I292" s="100"/>
      <c r="J292" s="100"/>
      <c r="K292" s="100"/>
      <c r="L292" s="100"/>
      <c r="M292" s="100"/>
      <c r="N292" s="100"/>
    </row>
    <row r="293" spans="1:14" ht="12.75">
      <c r="A293" s="181" t="s">
        <v>232</v>
      </c>
      <c r="B293" s="9"/>
      <c r="C293" s="44">
        <f>+MasterFile!F78</f>
        <v>7383</v>
      </c>
      <c r="D293" s="50"/>
      <c r="E293" s="50"/>
      <c r="F293" s="50">
        <f>SUM(C293:E293)</f>
        <v>7383</v>
      </c>
      <c r="G293" s="69"/>
      <c r="H293" s="100"/>
      <c r="I293" s="100"/>
      <c r="J293" s="100"/>
      <c r="K293" s="100"/>
      <c r="L293" s="100"/>
      <c r="M293" s="100"/>
      <c r="N293" s="100"/>
    </row>
    <row r="294" spans="1:14" ht="13.5" thickBot="1">
      <c r="A294" s="4"/>
      <c r="B294" s="4"/>
      <c r="C294" s="47"/>
      <c r="D294" s="47"/>
      <c r="E294" s="47"/>
      <c r="F294" s="46"/>
      <c r="G294" s="69"/>
      <c r="H294" s="100"/>
      <c r="I294" s="100"/>
      <c r="J294" s="100"/>
      <c r="K294" s="100"/>
      <c r="L294" s="100"/>
      <c r="M294" s="100"/>
      <c r="N294" s="100"/>
    </row>
    <row r="295" spans="1:14" ht="13.5" thickTop="1">
      <c r="A295" s="2"/>
      <c r="B295" s="2"/>
      <c r="C295" s="44"/>
      <c r="D295" s="44"/>
      <c r="E295" s="44"/>
      <c r="F295" s="40"/>
      <c r="G295" s="69"/>
      <c r="H295" s="100"/>
      <c r="I295" s="100"/>
      <c r="J295" s="100"/>
      <c r="K295" s="100"/>
      <c r="L295" s="100"/>
      <c r="M295" s="100"/>
      <c r="N295" s="100"/>
    </row>
    <row r="296" spans="1:14" ht="12.75">
      <c r="A296" s="1" t="s">
        <v>39</v>
      </c>
      <c r="B296" s="9"/>
      <c r="C296" s="44">
        <f>ROUND(H296*$K$310,0)</f>
        <v>53465</v>
      </c>
      <c r="D296" s="44">
        <f>ROUND(H296*$L$310,0)</f>
        <v>6495</v>
      </c>
      <c r="E296" s="44">
        <f>ROUND(H296*$M$310,0)</f>
        <v>7207</v>
      </c>
      <c r="F296" s="50">
        <f>SUM(C296:E296)</f>
        <v>67167</v>
      </c>
      <c r="G296" s="100">
        <f>SUM(C296:E296)</f>
        <v>67167</v>
      </c>
      <c r="H296" s="100">
        <f>+MasterFile!F81</f>
        <v>67167</v>
      </c>
      <c r="I296" s="100"/>
      <c r="J296" s="100"/>
      <c r="K296" s="100"/>
      <c r="L296" s="100"/>
      <c r="M296" s="100"/>
      <c r="N296" s="100"/>
    </row>
    <row r="297" spans="1:14" ht="13.5" thickBot="1">
      <c r="A297" s="4"/>
      <c r="B297" s="10"/>
      <c r="C297" s="43"/>
      <c r="D297" s="43"/>
      <c r="E297" s="43"/>
      <c r="F297" s="42"/>
      <c r="G297" s="100"/>
      <c r="H297" s="100"/>
      <c r="I297" s="100"/>
      <c r="J297" s="100"/>
      <c r="K297" s="100"/>
      <c r="L297" s="100"/>
      <c r="M297" s="100"/>
      <c r="N297" s="100"/>
    </row>
    <row r="298" spans="1:14" ht="13.5" thickTop="1">
      <c r="A298" s="2"/>
      <c r="B298" s="8"/>
      <c r="C298" s="44"/>
      <c r="D298" s="44"/>
      <c r="E298" s="44"/>
      <c r="F298" s="40"/>
      <c r="G298" s="100"/>
      <c r="H298" s="100"/>
      <c r="I298" s="100"/>
      <c r="J298" s="100"/>
      <c r="K298" s="100"/>
      <c r="L298" s="100"/>
      <c r="M298" s="100"/>
      <c r="N298" s="100"/>
    </row>
    <row r="299" spans="1:14" ht="12.75">
      <c r="A299" s="1" t="s">
        <v>40</v>
      </c>
      <c r="B299" s="8"/>
      <c r="C299" s="44"/>
      <c r="D299" s="44"/>
      <c r="E299" s="44"/>
      <c r="F299" s="40"/>
      <c r="G299" s="69"/>
      <c r="H299" s="100"/>
      <c r="I299" s="100"/>
      <c r="J299" s="100"/>
      <c r="K299" s="100"/>
      <c r="L299" s="100"/>
      <c r="M299" s="100"/>
      <c r="N299" s="100"/>
    </row>
    <row r="300" spans="1:14" ht="12.75">
      <c r="A300" s="2" t="s">
        <v>306</v>
      </c>
      <c r="B300" s="8"/>
      <c r="C300" s="44">
        <f>ROUND(H300*$K$310,0)</f>
        <v>0</v>
      </c>
      <c r="D300" s="44">
        <f>ROUND(H300*$L$310,0)</f>
        <v>0</v>
      </c>
      <c r="E300" s="44">
        <f>ROUND(H300*$M$310,0)</f>
        <v>0</v>
      </c>
      <c r="F300" s="50">
        <f>SUM(C300:E300)</f>
        <v>0</v>
      </c>
      <c r="G300" s="100">
        <f>SUM(C300:E300)</f>
        <v>0</v>
      </c>
      <c r="H300" s="100">
        <f>+MasterFile!F85</f>
        <v>0</v>
      </c>
      <c r="I300" s="100"/>
      <c r="J300" s="100"/>
      <c r="K300" s="100"/>
      <c r="L300" s="100"/>
      <c r="M300" s="100"/>
      <c r="N300" s="100"/>
    </row>
    <row r="301" spans="1:14" ht="12.75">
      <c r="A301" s="2" t="s">
        <v>41</v>
      </c>
      <c r="B301" s="8"/>
      <c r="C301" s="44">
        <f>ROUND(H301*$K$310,0)</f>
        <v>57693</v>
      </c>
      <c r="D301" s="44">
        <f>ROUND(H301*$L$310,0)</f>
        <v>7009</v>
      </c>
      <c r="E301" s="44">
        <f>ROUND(H301*$M$310,0)</f>
        <v>7777</v>
      </c>
      <c r="F301" s="50">
        <f>SUM(C301:E301)</f>
        <v>72479</v>
      </c>
      <c r="G301" s="100">
        <f>SUM(C301:E301)</f>
        <v>72479</v>
      </c>
      <c r="H301" s="100">
        <f>+MasterFile!F86</f>
        <v>72479</v>
      </c>
      <c r="I301" s="100"/>
      <c r="J301" s="100"/>
      <c r="K301" s="100"/>
      <c r="L301" s="100"/>
      <c r="M301" s="100"/>
      <c r="N301" s="100"/>
    </row>
    <row r="302" spans="1:14" ht="12.75">
      <c r="A302" s="2" t="s">
        <v>42</v>
      </c>
      <c r="B302" s="8"/>
      <c r="C302" s="44">
        <f>ROUND(H302*$K$310,0)</f>
        <v>15595</v>
      </c>
      <c r="D302" s="44">
        <f>ROUND(H302*$L$310,0)</f>
        <v>1895</v>
      </c>
      <c r="E302" s="44">
        <f>ROUND(H302*$M$310,0)</f>
        <v>2102</v>
      </c>
      <c r="F302" s="50">
        <f>SUM(C302:E302)</f>
        <v>19592</v>
      </c>
      <c r="G302" s="100">
        <f>SUM(C302:E302)</f>
        <v>19592</v>
      </c>
      <c r="H302" s="100">
        <f>+MasterFile!F87</f>
        <v>19592</v>
      </c>
      <c r="I302" s="100"/>
      <c r="J302" s="100"/>
      <c r="K302" s="100"/>
      <c r="L302" s="100"/>
      <c r="M302" s="100"/>
      <c r="N302" s="100"/>
    </row>
    <row r="303" spans="1:14" ht="12.75">
      <c r="A303" s="2" t="s">
        <v>43</v>
      </c>
      <c r="B303" s="8"/>
      <c r="C303" s="44">
        <f>ROUND(H303*$K$310,0)</f>
        <v>6287</v>
      </c>
      <c r="D303" s="44">
        <f>ROUND(H303*$L$310,0)</f>
        <v>764</v>
      </c>
      <c r="E303" s="44">
        <f>ROUND(H303*$M$310,0)</f>
        <v>847</v>
      </c>
      <c r="F303" s="50">
        <f>SUM(C303:E303)</f>
        <v>7898</v>
      </c>
      <c r="G303" s="100">
        <f>SUM(C303:E303)</f>
        <v>7898</v>
      </c>
      <c r="H303" s="100">
        <f>+MasterFile!F88</f>
        <v>7898</v>
      </c>
      <c r="I303" s="100"/>
      <c r="J303" s="100"/>
      <c r="K303" s="100"/>
      <c r="L303" s="100"/>
      <c r="M303" s="100"/>
      <c r="N303" s="100"/>
    </row>
    <row r="304" spans="1:14" ht="12.75">
      <c r="A304" s="2"/>
      <c r="B304" s="8"/>
      <c r="C304" s="44"/>
      <c r="D304" s="44"/>
      <c r="E304" s="44"/>
      <c r="F304" s="40"/>
      <c r="G304" s="69"/>
      <c r="H304" s="100"/>
      <c r="I304" s="100"/>
      <c r="J304" s="100"/>
      <c r="K304" s="100"/>
      <c r="L304" s="100"/>
      <c r="M304" s="100"/>
      <c r="N304" s="100"/>
    </row>
    <row r="305" spans="1:14" ht="12.75">
      <c r="A305" s="3" t="s">
        <v>9</v>
      </c>
      <c r="B305" s="9"/>
      <c r="C305" s="41">
        <f>SUM(C300:C303)</f>
        <v>79575</v>
      </c>
      <c r="D305" s="41">
        <f>SUM(D300:D303)</f>
        <v>9668</v>
      </c>
      <c r="E305" s="41">
        <f>SUM(E300:E303)</f>
        <v>10726</v>
      </c>
      <c r="F305" s="149">
        <f>SUM(F300:F303)</f>
        <v>99969</v>
      </c>
      <c r="G305" s="100"/>
      <c r="H305" s="100">
        <f>SUM(H300:H303)</f>
        <v>99969</v>
      </c>
      <c r="I305" s="100"/>
      <c r="J305" s="100"/>
      <c r="K305" s="100"/>
      <c r="L305" s="100"/>
      <c r="M305" s="100"/>
      <c r="N305" s="100"/>
    </row>
    <row r="306" spans="1:14" ht="13.5" thickBot="1">
      <c r="A306" s="5"/>
      <c r="B306" s="12"/>
      <c r="C306" s="49"/>
      <c r="D306" s="49"/>
      <c r="E306" s="49"/>
      <c r="F306" s="48"/>
      <c r="G306" s="100"/>
      <c r="H306" s="100"/>
      <c r="I306" s="100"/>
      <c r="J306" s="100"/>
      <c r="K306" s="100"/>
      <c r="L306" s="100"/>
      <c r="M306" s="100"/>
      <c r="N306" s="100"/>
    </row>
    <row r="307" spans="1:14" ht="12.75">
      <c r="A307" s="2"/>
      <c r="B307" s="8"/>
      <c r="C307" s="44"/>
      <c r="D307" s="44"/>
      <c r="E307" s="44"/>
      <c r="F307" s="40"/>
      <c r="G307" s="14"/>
      <c r="H307" s="100"/>
      <c r="I307" s="100"/>
      <c r="J307" s="100"/>
      <c r="K307" s="100"/>
      <c r="L307" s="100"/>
      <c r="M307" s="100"/>
      <c r="N307" s="100"/>
    </row>
    <row r="308" spans="1:14" ht="12.75">
      <c r="A308" s="1" t="s">
        <v>44</v>
      </c>
      <c r="B308" s="13"/>
      <c r="C308" s="51">
        <f>SUM(C235,C258,C274,C282,C290,C293,C296,C305)</f>
        <v>801099</v>
      </c>
      <c r="D308" s="51">
        <f>SUM(D235,D258,D274,D282,D290,D293,D296,D305)</f>
        <v>97367</v>
      </c>
      <c r="E308" s="51">
        <f>SUM(E235,E258,E274,E282,E290,E293,E296,E305)</f>
        <v>108014</v>
      </c>
      <c r="F308" s="51">
        <f>SUM(F235,F258,F274,F282,F290,F293,F296,F305)</f>
        <v>1006480</v>
      </c>
      <c r="H308" s="100"/>
      <c r="I308" s="100"/>
      <c r="J308" s="100"/>
      <c r="K308" s="100"/>
      <c r="L308" s="100"/>
      <c r="M308" s="100"/>
      <c r="N308" s="100"/>
    </row>
    <row r="309" spans="1:14" ht="12.75">
      <c r="A309" s="1"/>
      <c r="B309" s="13"/>
      <c r="C309" s="51"/>
      <c r="D309" s="51"/>
      <c r="E309" s="51"/>
      <c r="F309" s="50">
        <f>SUM(C308:E308)</f>
        <v>1006480</v>
      </c>
      <c r="H309" s="100"/>
      <c r="I309" s="100"/>
      <c r="J309" s="100"/>
      <c r="K309" s="100"/>
      <c r="L309" s="100"/>
      <c r="M309" s="100"/>
      <c r="N309" s="100"/>
    </row>
    <row r="310" spans="1:14" ht="12.75">
      <c r="A310" s="1"/>
      <c r="B310" s="13"/>
      <c r="C310" s="51">
        <f>SUM(C235,C258,C274,C282,C288,C293)</f>
        <v>635193</v>
      </c>
      <c r="D310" s="51">
        <f>SUM(D235,D258,D274,D282,D288,D293)</f>
        <v>77211</v>
      </c>
      <c r="E310" s="51">
        <f>SUM(E235,E258,E274,E282,E288,E293)</f>
        <v>85651</v>
      </c>
      <c r="F310" s="51">
        <f>SUM(F235,F258,F274,F282,F288,F293)</f>
        <v>798055</v>
      </c>
      <c r="H310" s="100">
        <f>SUM(H290,H296,H305)</f>
        <v>208425</v>
      </c>
      <c r="I310" s="100">
        <f>+F310+H310</f>
        <v>1006480</v>
      </c>
      <c r="J310" s="100"/>
      <c r="K310" s="152">
        <f>ROUND(C310/$F$310,4)+0.0001</f>
        <v>0.796</v>
      </c>
      <c r="L310" s="152">
        <f>ROUND(D310/$F$310,4)</f>
        <v>0.0967</v>
      </c>
      <c r="M310" s="152">
        <f>ROUND(E310/$F$310,4)</f>
        <v>0.1073</v>
      </c>
      <c r="N310" s="152">
        <f>SUM(K310:M310)</f>
        <v>1</v>
      </c>
    </row>
    <row r="314" spans="1:6" ht="12.75">
      <c r="A314" s="450" t="s">
        <v>434</v>
      </c>
      <c r="B314" s="450"/>
      <c r="C314" s="450"/>
      <c r="D314" s="450"/>
      <c r="E314" s="450"/>
      <c r="F314" s="450"/>
    </row>
    <row r="315" spans="1:6" ht="12.75">
      <c r="A315" s="450" t="s">
        <v>78</v>
      </c>
      <c r="B315" s="450"/>
      <c r="C315" s="450"/>
      <c r="D315" s="450"/>
      <c r="E315" s="450"/>
      <c r="F315" s="450"/>
    </row>
    <row r="316" spans="1:6" ht="12.75">
      <c r="A316" s="36"/>
      <c r="B316" s="2"/>
      <c r="C316" s="135" t="s">
        <v>79</v>
      </c>
      <c r="D316" s="135" t="s">
        <v>80</v>
      </c>
      <c r="E316" s="135" t="s">
        <v>81</v>
      </c>
      <c r="F316" s="37" t="s">
        <v>9</v>
      </c>
    </row>
    <row r="317" spans="1:6" ht="12.75">
      <c r="A317" s="1"/>
      <c r="B317" s="2"/>
      <c r="C317" s="144">
        <f aca="true" t="shared" si="4" ref="C317:E318">+C7</f>
        <v>1.4</v>
      </c>
      <c r="D317" s="144">
        <f t="shared" si="4"/>
        <v>2.4</v>
      </c>
      <c r="E317" s="144">
        <f t="shared" si="4"/>
        <v>4.2</v>
      </c>
      <c r="F317" s="145"/>
    </row>
    <row r="318" spans="1:6" ht="150" customHeight="1">
      <c r="A318" s="3" t="s">
        <v>82</v>
      </c>
      <c r="B318" s="2"/>
      <c r="C318" s="146" t="str">
        <f t="shared" si="4"/>
        <v>Improve the Understanding of National Ecosystems and Resources Through Integrated Interdisciplinary Assessment</v>
      </c>
      <c r="D318" s="146" t="str">
        <f t="shared" si="4"/>
        <v>Improve the Understanding of Energy and Mineral Resources to Promote Responsible Use and Sustain the Nation's Dynamic Economy</v>
      </c>
      <c r="E318" s="146" t="str">
        <f t="shared" si="4"/>
        <v>Improve Understanding, Prediction, and Monitoring of Natural Hazards to Inform Decisions by Civil Authorities and the Public to Plan for, Manage, and Mitigate the Effects of Hazard Events on People and Property</v>
      </c>
      <c r="F318" s="86"/>
    </row>
    <row r="319" spans="1:14" ht="12.75">
      <c r="A319" s="2"/>
      <c r="B319" s="2"/>
      <c r="C319" s="64"/>
      <c r="D319" s="64"/>
      <c r="E319" s="64"/>
      <c r="F319" s="38"/>
      <c r="H319" s="100"/>
      <c r="I319" s="100"/>
      <c r="J319" s="100"/>
      <c r="K319" s="100"/>
      <c r="L319" s="100"/>
      <c r="M319" s="100"/>
      <c r="N319" s="100"/>
    </row>
    <row r="320" spans="1:14" ht="12.75">
      <c r="A320" s="1" t="s">
        <v>202</v>
      </c>
      <c r="B320" s="1"/>
      <c r="C320" s="65"/>
      <c r="D320" s="65"/>
      <c r="E320" s="65"/>
      <c r="F320" s="148"/>
      <c r="H320" s="100"/>
      <c r="I320" s="100"/>
      <c r="J320" s="100"/>
      <c r="K320" s="100"/>
      <c r="L320" s="100"/>
      <c r="M320" s="100"/>
      <c r="N320" s="100"/>
    </row>
    <row r="321" spans="1:14" ht="12.75">
      <c r="A321" s="2" t="s">
        <v>7</v>
      </c>
      <c r="B321" s="2"/>
      <c r="C321" s="44">
        <f>+MasterFile!M17</f>
        <v>245</v>
      </c>
      <c r="D321" s="44"/>
      <c r="E321" s="44"/>
      <c r="F321" s="50">
        <f>SUM(C321:E321)</f>
        <v>245</v>
      </c>
      <c r="H321" s="100"/>
      <c r="I321" s="100"/>
      <c r="J321" s="100"/>
      <c r="K321" s="100"/>
      <c r="L321" s="100"/>
      <c r="M321" s="100"/>
      <c r="N321" s="100"/>
    </row>
    <row r="322" spans="1:14" ht="12.75">
      <c r="A322" s="2" t="s">
        <v>8</v>
      </c>
      <c r="B322" s="2"/>
      <c r="C322" s="44">
        <f>+MasterFile!M18</f>
        <v>171</v>
      </c>
      <c r="D322" s="44"/>
      <c r="E322" s="44"/>
      <c r="F322" s="50">
        <f>SUM(C322:E322)</f>
        <v>171</v>
      </c>
      <c r="H322" s="100"/>
      <c r="I322" s="100"/>
      <c r="J322" s="100"/>
      <c r="K322" s="100"/>
      <c r="L322" s="100"/>
      <c r="M322" s="100"/>
      <c r="N322" s="100"/>
    </row>
    <row r="323" spans="1:14" ht="12.75">
      <c r="A323" s="2"/>
      <c r="B323" s="2"/>
      <c r="C323" s="44"/>
      <c r="D323" s="44"/>
      <c r="E323" s="44"/>
      <c r="F323" s="50"/>
      <c r="H323" s="100"/>
      <c r="I323" s="100"/>
      <c r="J323" s="100"/>
      <c r="K323" s="100"/>
      <c r="L323" s="100"/>
      <c r="M323" s="100"/>
      <c r="N323" s="100"/>
    </row>
    <row r="324" spans="1:14" ht="12.75">
      <c r="A324" s="3" t="s">
        <v>9</v>
      </c>
      <c r="B324" s="3"/>
      <c r="C324" s="41">
        <f>SUM(C321:C322)</f>
        <v>416</v>
      </c>
      <c r="D324" s="41">
        <f>SUM(D321:D322)</f>
        <v>0</v>
      </c>
      <c r="E324" s="41">
        <f>SUM(E321:E322)</f>
        <v>0</v>
      </c>
      <c r="F324" s="159">
        <f>SUM(F321:F322)</f>
        <v>416</v>
      </c>
      <c r="H324" s="100"/>
      <c r="I324" s="100"/>
      <c r="J324" s="100"/>
      <c r="K324" s="100"/>
      <c r="L324" s="100"/>
      <c r="M324" s="100"/>
      <c r="N324" s="100"/>
    </row>
    <row r="325" spans="1:14" ht="13.5" thickBot="1">
      <c r="A325" s="4"/>
      <c r="B325" s="10"/>
      <c r="C325" s="43"/>
      <c r="D325" s="43"/>
      <c r="E325" s="43"/>
      <c r="F325" s="42"/>
      <c r="H325" s="100"/>
      <c r="I325" s="100"/>
      <c r="J325" s="100"/>
      <c r="K325" s="100"/>
      <c r="L325" s="100"/>
      <c r="M325" s="100"/>
      <c r="N325" s="100"/>
    </row>
    <row r="326" spans="1:14" ht="13.5" thickTop="1">
      <c r="A326" s="2"/>
      <c r="B326" s="8"/>
      <c r="C326" s="44"/>
      <c r="D326" s="44"/>
      <c r="E326" s="44"/>
      <c r="F326" s="40"/>
      <c r="H326" s="100"/>
      <c r="I326" s="100"/>
      <c r="J326" s="100"/>
      <c r="K326" s="100"/>
      <c r="L326" s="100"/>
      <c r="M326" s="100"/>
      <c r="N326" s="100"/>
    </row>
    <row r="327" spans="1:14" ht="12.75">
      <c r="A327" s="1" t="s">
        <v>10</v>
      </c>
      <c r="B327" s="8"/>
      <c r="C327" s="44"/>
      <c r="D327" s="44"/>
      <c r="E327" s="44"/>
      <c r="F327" s="40"/>
      <c r="H327" s="100"/>
      <c r="I327" s="100"/>
      <c r="J327" s="100"/>
      <c r="K327" s="100"/>
      <c r="L327" s="100"/>
      <c r="M327" s="100"/>
      <c r="N327" s="100"/>
    </row>
    <row r="328" spans="1:14" ht="12.75">
      <c r="A328" s="2" t="s">
        <v>11</v>
      </c>
      <c r="B328" s="8"/>
      <c r="C328" s="44"/>
      <c r="D328" s="44"/>
      <c r="E328" s="44"/>
      <c r="F328" s="40"/>
      <c r="H328" s="100"/>
      <c r="I328" s="100"/>
      <c r="J328" s="100"/>
      <c r="K328" s="100"/>
      <c r="L328" s="100"/>
      <c r="M328" s="100"/>
      <c r="N328" s="100"/>
    </row>
    <row r="329" spans="1:14" ht="12.75">
      <c r="A329" s="2" t="s">
        <v>12</v>
      </c>
      <c r="B329" s="8"/>
      <c r="C329" s="44"/>
      <c r="D329" s="44"/>
      <c r="E329" s="44">
        <f>+MasterFile!M25</f>
        <v>576</v>
      </c>
      <c r="F329" s="50">
        <f>SUM(C329:E329)</f>
        <v>576</v>
      </c>
      <c r="H329" s="100"/>
      <c r="I329" s="100"/>
      <c r="J329" s="100"/>
      <c r="K329" s="100"/>
      <c r="L329" s="100"/>
      <c r="M329" s="100"/>
      <c r="N329" s="100"/>
    </row>
    <row r="330" spans="1:14" ht="12.75">
      <c r="A330" s="2" t="s">
        <v>13</v>
      </c>
      <c r="B330" s="8"/>
      <c r="C330" s="44"/>
      <c r="D330" s="44"/>
      <c r="E330" s="44">
        <f>+MasterFile!M26</f>
        <v>203</v>
      </c>
      <c r="F330" s="50">
        <f>SUM(C330:E330)</f>
        <v>203</v>
      </c>
      <c r="H330" s="100"/>
      <c r="I330" s="100"/>
      <c r="J330" s="100"/>
      <c r="K330" s="100"/>
      <c r="L330" s="100"/>
      <c r="M330" s="100"/>
      <c r="N330" s="100"/>
    </row>
    <row r="331" spans="1:14" ht="12.75">
      <c r="A331" s="2" t="s">
        <v>14</v>
      </c>
      <c r="B331" s="8"/>
      <c r="C331" s="44"/>
      <c r="D331" s="44"/>
      <c r="E331" s="44">
        <f>+MasterFile!M27</f>
        <v>42</v>
      </c>
      <c r="F331" s="50">
        <f>SUM(C331:E331)</f>
        <v>42</v>
      </c>
      <c r="H331" s="100"/>
      <c r="I331" s="100"/>
      <c r="J331" s="100"/>
      <c r="K331" s="100"/>
      <c r="L331" s="100"/>
      <c r="M331" s="100"/>
      <c r="N331" s="100"/>
    </row>
    <row r="332" spans="1:14" ht="12.75">
      <c r="A332" s="2" t="s">
        <v>15</v>
      </c>
      <c r="B332" s="8"/>
      <c r="C332" s="44"/>
      <c r="D332" s="44"/>
      <c r="E332" s="44">
        <f>+MasterFile!M28</f>
        <v>33</v>
      </c>
      <c r="F332" s="50">
        <f>SUM(C332:E332)</f>
        <v>33</v>
      </c>
      <c r="H332" s="100"/>
      <c r="I332" s="100"/>
      <c r="J332" s="100"/>
      <c r="K332" s="100"/>
      <c r="L332" s="100"/>
      <c r="M332" s="100"/>
      <c r="N332" s="100"/>
    </row>
    <row r="333" spans="1:14" ht="12.75">
      <c r="A333" s="2" t="s">
        <v>16</v>
      </c>
      <c r="B333" s="11"/>
      <c r="C333" s="45"/>
      <c r="D333" s="45"/>
      <c r="E333" s="45">
        <f>+MasterFile!M29</f>
        <v>33</v>
      </c>
      <c r="F333" s="150">
        <f>SUM(C333:E333)</f>
        <v>33</v>
      </c>
      <c r="H333" s="100"/>
      <c r="I333" s="100"/>
      <c r="J333" s="100"/>
      <c r="K333" s="100"/>
      <c r="L333" s="100"/>
      <c r="M333" s="100"/>
      <c r="N333" s="100"/>
    </row>
    <row r="334" spans="1:14" ht="12.75">
      <c r="A334" s="3" t="s">
        <v>17</v>
      </c>
      <c r="B334" s="9"/>
      <c r="C334" s="41">
        <f>SUM(C329:C333)</f>
        <v>0</v>
      </c>
      <c r="D334" s="41">
        <f>SUM(D329:D333)</f>
        <v>0</v>
      </c>
      <c r="E334" s="41">
        <f>SUM(E329:E333)</f>
        <v>887</v>
      </c>
      <c r="F334" s="149">
        <f>SUM(F329:F333)</f>
        <v>887</v>
      </c>
      <c r="H334" s="100"/>
      <c r="I334" s="100"/>
      <c r="J334" s="100"/>
      <c r="K334" s="100"/>
      <c r="L334" s="100"/>
      <c r="M334" s="100"/>
      <c r="N334" s="100"/>
    </row>
    <row r="335" spans="1:14" ht="12.75">
      <c r="A335" s="2"/>
      <c r="B335" s="8"/>
      <c r="C335" s="44"/>
      <c r="D335" s="44"/>
      <c r="E335" s="44"/>
      <c r="F335" s="40"/>
      <c r="H335" s="100"/>
      <c r="I335" s="100"/>
      <c r="J335" s="100"/>
      <c r="K335" s="100"/>
      <c r="L335" s="100"/>
      <c r="M335" s="100"/>
      <c r="N335" s="100"/>
    </row>
    <row r="336" spans="1:14" ht="12.75">
      <c r="A336" s="2" t="s">
        <v>18</v>
      </c>
      <c r="B336" s="8"/>
      <c r="C336" s="44"/>
      <c r="D336" s="44"/>
      <c r="E336" s="44"/>
      <c r="F336" s="40"/>
      <c r="H336" s="100"/>
      <c r="I336" s="100"/>
      <c r="J336" s="100"/>
      <c r="K336" s="100"/>
      <c r="L336" s="100"/>
      <c r="M336" s="100"/>
      <c r="N336" s="100"/>
    </row>
    <row r="337" spans="1:14" ht="12.75">
      <c r="A337" s="2" t="s">
        <v>19</v>
      </c>
      <c r="B337" s="8"/>
      <c r="C337" s="44">
        <f>+MasterFile!M33</f>
        <v>0</v>
      </c>
      <c r="D337" s="44"/>
      <c r="E337" s="44"/>
      <c r="F337" s="50">
        <f>SUM(C337:E337)</f>
        <v>0</v>
      </c>
      <c r="H337" s="100"/>
      <c r="I337" s="100"/>
      <c r="J337" s="100"/>
      <c r="K337" s="100"/>
      <c r="L337" s="100"/>
      <c r="M337" s="100"/>
      <c r="N337" s="100"/>
    </row>
    <row r="338" spans="1:14" ht="12.75">
      <c r="A338" s="2" t="s">
        <v>20</v>
      </c>
      <c r="B338" s="8"/>
      <c r="C338" s="44">
        <f>+MasterFile!M34</f>
        <v>332</v>
      </c>
      <c r="D338" s="44"/>
      <c r="E338" s="44"/>
      <c r="F338" s="50">
        <f>SUM(C338:E338)</f>
        <v>332</v>
      </c>
      <c r="H338" s="100"/>
      <c r="I338" s="100"/>
      <c r="J338" s="100"/>
      <c r="K338" s="100"/>
      <c r="L338" s="100"/>
      <c r="M338" s="100"/>
      <c r="N338" s="100"/>
    </row>
    <row r="339" spans="1:14" ht="12.75">
      <c r="A339" s="2" t="s">
        <v>21</v>
      </c>
      <c r="B339" s="11"/>
      <c r="C339" s="45">
        <f>+MasterFile!M35</f>
        <v>495</v>
      </c>
      <c r="D339" s="45"/>
      <c r="E339" s="45"/>
      <c r="F339" s="150">
        <f>SUM(C339:E339)</f>
        <v>495</v>
      </c>
      <c r="H339" s="100"/>
      <c r="I339" s="100"/>
      <c r="J339" s="100"/>
      <c r="K339" s="100"/>
      <c r="L339" s="100"/>
      <c r="M339" s="100"/>
      <c r="N339" s="100"/>
    </row>
    <row r="340" spans="1:14" ht="12.75">
      <c r="A340" s="3" t="s">
        <v>17</v>
      </c>
      <c r="B340" s="9"/>
      <c r="C340" s="41">
        <f>SUM(C337:C339)</f>
        <v>827</v>
      </c>
      <c r="D340" s="41">
        <f>SUM(D337:D339)</f>
        <v>0</v>
      </c>
      <c r="E340" s="41">
        <f>SUM(E337:E339)</f>
        <v>0</v>
      </c>
      <c r="F340" s="149">
        <f>SUM(F337:F339)</f>
        <v>827</v>
      </c>
      <c r="H340" s="100"/>
      <c r="I340" s="100"/>
      <c r="J340" s="100"/>
      <c r="K340" s="100"/>
      <c r="L340" s="100"/>
      <c r="M340" s="100"/>
      <c r="N340" s="100"/>
    </row>
    <row r="341" spans="1:14" ht="12.75">
      <c r="A341" s="2"/>
      <c r="B341" s="8"/>
      <c r="C341" s="44"/>
      <c r="D341" s="44"/>
      <c r="E341" s="44"/>
      <c r="F341" s="40"/>
      <c r="H341" s="100"/>
      <c r="I341" s="100"/>
      <c r="J341" s="100"/>
      <c r="K341" s="100"/>
      <c r="L341" s="100"/>
      <c r="M341" s="100"/>
      <c r="N341" s="100"/>
    </row>
    <row r="342" spans="1:14" ht="12.75">
      <c r="A342" s="2" t="s">
        <v>22</v>
      </c>
      <c r="B342" s="8"/>
      <c r="C342" s="44"/>
      <c r="D342" s="44"/>
      <c r="E342" s="44"/>
      <c r="F342" s="40"/>
      <c r="H342" s="100"/>
      <c r="I342" s="100"/>
      <c r="J342" s="100"/>
      <c r="K342" s="100"/>
      <c r="L342" s="100"/>
      <c r="M342" s="100"/>
      <c r="N342" s="100"/>
    </row>
    <row r="343" spans="1:14" ht="12.75">
      <c r="A343" s="2" t="s">
        <v>23</v>
      </c>
      <c r="B343" s="8"/>
      <c r="C343" s="44"/>
      <c r="D343" s="44">
        <f>+MasterFile!M39</f>
        <v>947</v>
      </c>
      <c r="E343" s="44"/>
      <c r="F343" s="50">
        <f>SUM(C343:E343)</f>
        <v>947</v>
      </c>
      <c r="H343" s="100"/>
      <c r="I343" s="100"/>
      <c r="J343" s="100"/>
      <c r="K343" s="100"/>
      <c r="L343" s="100"/>
      <c r="M343" s="100"/>
      <c r="N343" s="100"/>
    </row>
    <row r="344" spans="1:14" ht="12.75">
      <c r="A344" s="2" t="s">
        <v>24</v>
      </c>
      <c r="B344" s="11"/>
      <c r="C344" s="45"/>
      <c r="D344" s="45">
        <f>+MasterFile!M40</f>
        <v>368</v>
      </c>
      <c r="E344" s="45"/>
      <c r="F344" s="150">
        <f>SUM(C344:E344)</f>
        <v>368</v>
      </c>
      <c r="H344" s="100"/>
      <c r="I344" s="100"/>
      <c r="J344" s="100"/>
      <c r="K344" s="100"/>
      <c r="L344" s="100"/>
      <c r="M344" s="100"/>
      <c r="N344" s="100"/>
    </row>
    <row r="345" spans="1:14" ht="12.75">
      <c r="A345" s="3" t="s">
        <v>17</v>
      </c>
      <c r="B345" s="9"/>
      <c r="C345" s="41">
        <f>SUM(C343:C344)</f>
        <v>0</v>
      </c>
      <c r="D345" s="41">
        <f>SUM(D343:D344)</f>
        <v>1315</v>
      </c>
      <c r="E345" s="41">
        <f>SUM(E343:E344)</f>
        <v>0</v>
      </c>
      <c r="F345" s="149">
        <f>SUM(F343:F344)</f>
        <v>1315</v>
      </c>
      <c r="H345" s="100"/>
      <c r="I345" s="100"/>
      <c r="J345" s="100"/>
      <c r="K345" s="100"/>
      <c r="L345" s="100"/>
      <c r="M345" s="100"/>
      <c r="N345" s="100"/>
    </row>
    <row r="346" spans="1:14" ht="12.75">
      <c r="A346" s="3"/>
      <c r="B346" s="8"/>
      <c r="C346" s="44"/>
      <c r="D346" s="44"/>
      <c r="E346" s="44"/>
      <c r="F346" s="40"/>
      <c r="H346" s="100"/>
      <c r="I346" s="100"/>
      <c r="J346" s="100"/>
      <c r="K346" s="100"/>
      <c r="L346" s="100"/>
      <c r="M346" s="100"/>
      <c r="N346" s="100"/>
    </row>
    <row r="347" spans="1:14" ht="12.75">
      <c r="A347" s="3" t="s">
        <v>9</v>
      </c>
      <c r="B347" s="9"/>
      <c r="C347" s="41">
        <f>SUM(C334,C340,C345)</f>
        <v>827</v>
      </c>
      <c r="D347" s="41">
        <f>SUM(D334,D340,D345)</f>
        <v>1315</v>
      </c>
      <c r="E347" s="41">
        <f>SUM(E334,E340,E345)</f>
        <v>887</v>
      </c>
      <c r="F347" s="149">
        <f>SUM(F334,F340,F345)</f>
        <v>3029</v>
      </c>
      <c r="H347" s="100"/>
      <c r="I347" s="100"/>
      <c r="J347" s="100"/>
      <c r="K347" s="100"/>
      <c r="L347" s="100"/>
      <c r="M347" s="100"/>
      <c r="N347" s="100"/>
    </row>
    <row r="348" spans="1:14" ht="13.5" thickBot="1">
      <c r="A348" s="4"/>
      <c r="B348" s="10"/>
      <c r="C348" s="43"/>
      <c r="D348" s="43"/>
      <c r="E348" s="43"/>
      <c r="F348" s="42"/>
      <c r="H348" s="100"/>
      <c r="I348" s="100"/>
      <c r="J348" s="100"/>
      <c r="K348" s="100"/>
      <c r="L348" s="100"/>
      <c r="M348" s="100"/>
      <c r="N348" s="100"/>
    </row>
    <row r="349" spans="1:14" ht="13.5" thickTop="1">
      <c r="A349" s="2"/>
      <c r="B349" s="8"/>
      <c r="C349" s="44"/>
      <c r="D349" s="44"/>
      <c r="E349" s="44"/>
      <c r="F349" s="40"/>
      <c r="H349" s="100"/>
      <c r="I349" s="100"/>
      <c r="J349" s="100"/>
      <c r="K349" s="100"/>
      <c r="L349" s="100"/>
      <c r="M349" s="100"/>
      <c r="N349" s="100"/>
    </row>
    <row r="350" spans="1:14" ht="12.75">
      <c r="A350" s="1" t="s">
        <v>25</v>
      </c>
      <c r="B350" s="8"/>
      <c r="C350" s="44"/>
      <c r="D350" s="44"/>
      <c r="E350" s="44"/>
      <c r="F350" s="40"/>
      <c r="H350" s="100"/>
      <c r="I350" s="100"/>
      <c r="J350" s="100"/>
      <c r="K350" s="100"/>
      <c r="L350" s="100"/>
      <c r="M350" s="100"/>
      <c r="N350" s="100"/>
    </row>
    <row r="351" spans="1:14" ht="12.75">
      <c r="A351" s="2" t="s">
        <v>26</v>
      </c>
      <c r="B351" s="8"/>
      <c r="C351" s="44"/>
      <c r="D351" s="44"/>
      <c r="E351" s="44"/>
      <c r="F351" s="40"/>
      <c r="H351" s="100"/>
      <c r="I351" s="100"/>
      <c r="J351" s="100"/>
      <c r="K351" s="100"/>
      <c r="L351" s="100"/>
      <c r="M351" s="100"/>
      <c r="N351" s="100"/>
    </row>
    <row r="352" spans="1:14" ht="12.75">
      <c r="A352" s="2" t="s">
        <v>27</v>
      </c>
      <c r="B352" s="8"/>
      <c r="C352" s="44">
        <f>+MasterFile!M48</f>
        <v>100</v>
      </c>
      <c r="D352" s="44"/>
      <c r="E352" s="44"/>
      <c r="F352" s="50">
        <f aca="true" t="shared" si="5" ref="F352:F357">SUM(C352:E352)</f>
        <v>100</v>
      </c>
      <c r="H352" s="100"/>
      <c r="I352" s="100"/>
      <c r="J352" s="100"/>
      <c r="K352" s="100"/>
      <c r="L352" s="100"/>
      <c r="M352" s="100"/>
      <c r="N352" s="100"/>
    </row>
    <row r="353" spans="1:14" ht="12.75">
      <c r="A353" s="2" t="s">
        <v>28</v>
      </c>
      <c r="B353" s="8"/>
      <c r="C353" s="44">
        <f>+MasterFile!M49</f>
        <v>1144</v>
      </c>
      <c r="D353" s="44"/>
      <c r="E353" s="44"/>
      <c r="F353" s="50">
        <f t="shared" si="5"/>
        <v>1144</v>
      </c>
      <c r="H353" s="100"/>
      <c r="I353" s="100"/>
      <c r="J353" s="100"/>
      <c r="K353" s="100"/>
      <c r="L353" s="100"/>
      <c r="M353" s="100"/>
      <c r="N353" s="100"/>
    </row>
    <row r="354" spans="1:14" ht="12.75">
      <c r="A354" s="2" t="s">
        <v>29</v>
      </c>
      <c r="B354" s="8"/>
      <c r="C354" s="44">
        <f>+MasterFile!M50</f>
        <v>251</v>
      </c>
      <c r="D354" s="44"/>
      <c r="E354" s="44"/>
      <c r="F354" s="50">
        <f t="shared" si="5"/>
        <v>251</v>
      </c>
      <c r="H354" s="100"/>
      <c r="I354" s="100"/>
      <c r="J354" s="100"/>
      <c r="K354" s="100"/>
      <c r="L354" s="100"/>
      <c r="M354" s="100"/>
      <c r="N354" s="100"/>
    </row>
    <row r="355" spans="1:14" ht="12.75">
      <c r="A355" s="2" t="s">
        <v>30</v>
      </c>
      <c r="B355" s="8"/>
      <c r="C355" s="44">
        <f>+MasterFile!M51</f>
        <v>211</v>
      </c>
      <c r="D355" s="44"/>
      <c r="E355" s="44"/>
      <c r="F355" s="50">
        <f t="shared" si="5"/>
        <v>211</v>
      </c>
      <c r="H355" s="100"/>
      <c r="I355" s="100"/>
      <c r="J355" s="100"/>
      <c r="K355" s="100"/>
      <c r="L355" s="100"/>
      <c r="M355" s="100"/>
      <c r="N355" s="100"/>
    </row>
    <row r="356" spans="1:14" ht="12.75">
      <c r="A356" s="2" t="s">
        <v>31</v>
      </c>
      <c r="B356" s="8"/>
      <c r="C356" s="44">
        <f>+MasterFile!M52</f>
        <v>257</v>
      </c>
      <c r="D356" s="44"/>
      <c r="E356" s="44"/>
      <c r="F356" s="50">
        <f t="shared" si="5"/>
        <v>257</v>
      </c>
      <c r="H356" s="100"/>
      <c r="I356" s="100"/>
      <c r="J356" s="100"/>
      <c r="K356" s="100"/>
      <c r="L356" s="100"/>
      <c r="M356" s="100"/>
      <c r="N356" s="100"/>
    </row>
    <row r="357" spans="1:14" ht="12.75">
      <c r="A357" s="2" t="s">
        <v>32</v>
      </c>
      <c r="B357" s="11"/>
      <c r="C357" s="45">
        <f>+MasterFile!M53</f>
        <v>438</v>
      </c>
      <c r="D357" s="45"/>
      <c r="E357" s="45"/>
      <c r="F357" s="150">
        <f t="shared" si="5"/>
        <v>438</v>
      </c>
      <c r="H357" s="100"/>
      <c r="I357" s="100"/>
      <c r="J357" s="100"/>
      <c r="K357" s="100"/>
      <c r="L357" s="100"/>
      <c r="M357" s="100"/>
      <c r="N357" s="100"/>
    </row>
    <row r="358" spans="1:14" ht="12.75">
      <c r="A358" s="3" t="s">
        <v>17</v>
      </c>
      <c r="B358" s="9"/>
      <c r="C358" s="41">
        <f>SUM(C352:C357)</f>
        <v>2401</v>
      </c>
      <c r="D358" s="41">
        <f>SUM(D352:D357)</f>
        <v>0</v>
      </c>
      <c r="E358" s="41">
        <f>SUM(E352:E357)</f>
        <v>0</v>
      </c>
      <c r="F358" s="149">
        <f>SUM(F352:F357)</f>
        <v>2401</v>
      </c>
      <c r="H358" s="100"/>
      <c r="I358" s="100"/>
      <c r="J358" s="100"/>
      <c r="K358" s="100"/>
      <c r="L358" s="100"/>
      <c r="M358" s="100"/>
      <c r="N358" s="100"/>
    </row>
    <row r="359" spans="1:14" ht="12.75">
      <c r="A359" s="2"/>
      <c r="B359" s="8"/>
      <c r="C359" s="44"/>
      <c r="D359" s="44"/>
      <c r="E359" s="44"/>
      <c r="F359" s="40"/>
      <c r="H359" s="100"/>
      <c r="I359" s="100"/>
      <c r="J359" s="100"/>
      <c r="K359" s="100"/>
      <c r="L359" s="100"/>
      <c r="M359" s="100"/>
      <c r="N359" s="100"/>
    </row>
    <row r="360" spans="1:14" ht="12.75">
      <c r="A360" s="2" t="s">
        <v>33</v>
      </c>
      <c r="B360" s="8"/>
      <c r="C360" s="44">
        <f>+MasterFile!M56</f>
        <v>1170</v>
      </c>
      <c r="D360" s="44"/>
      <c r="E360" s="44"/>
      <c r="F360" s="50">
        <f>SUM(C360:E360)</f>
        <v>1170</v>
      </c>
      <c r="H360" s="100"/>
      <c r="I360" s="100"/>
      <c r="J360" s="100"/>
      <c r="K360" s="100"/>
      <c r="L360" s="100"/>
      <c r="M360" s="100"/>
      <c r="N360" s="100"/>
    </row>
    <row r="361" spans="1:14" ht="12.75">
      <c r="A361" s="2" t="s">
        <v>34</v>
      </c>
      <c r="B361" s="8"/>
      <c r="C361" s="44">
        <f>+MasterFile!M57</f>
        <v>0</v>
      </c>
      <c r="D361" s="44"/>
      <c r="E361" s="44"/>
      <c r="F361" s="50">
        <f>SUM(C361:E361)</f>
        <v>0</v>
      </c>
      <c r="H361" s="100"/>
      <c r="I361" s="100"/>
      <c r="J361" s="100"/>
      <c r="K361" s="100"/>
      <c r="L361" s="100"/>
      <c r="M361" s="100"/>
      <c r="N361" s="100"/>
    </row>
    <row r="362" spans="1:14" ht="12.75">
      <c r="A362" s="2"/>
      <c r="B362" s="8"/>
      <c r="C362" s="44"/>
      <c r="D362" s="44"/>
      <c r="E362" s="44"/>
      <c r="F362" s="40"/>
      <c r="H362" s="100"/>
      <c r="I362" s="100"/>
      <c r="J362" s="100"/>
      <c r="K362" s="100"/>
      <c r="L362" s="100"/>
      <c r="M362" s="100"/>
      <c r="N362" s="100"/>
    </row>
    <row r="363" spans="1:14" ht="12.75">
      <c r="A363" s="3" t="s">
        <v>9</v>
      </c>
      <c r="B363" s="9"/>
      <c r="C363" s="41">
        <f>+C358+C360+C361</f>
        <v>3571</v>
      </c>
      <c r="D363" s="41">
        <f>+D358+D360+D361</f>
        <v>0</v>
      </c>
      <c r="E363" s="41">
        <f>+E358+E360+E361</f>
        <v>0</v>
      </c>
      <c r="F363" s="149">
        <f>+F358+F360+F361</f>
        <v>3571</v>
      </c>
      <c r="H363" s="100"/>
      <c r="I363" s="100"/>
      <c r="J363" s="100"/>
      <c r="K363" s="100"/>
      <c r="L363" s="100"/>
      <c r="M363" s="100"/>
      <c r="N363" s="100"/>
    </row>
    <row r="364" spans="1:14" ht="13.5" thickBot="1">
      <c r="A364" s="4"/>
      <c r="B364" s="10"/>
      <c r="C364" s="43"/>
      <c r="D364" s="43"/>
      <c r="E364" s="43"/>
      <c r="F364" s="42"/>
      <c r="H364" s="100"/>
      <c r="I364" s="100"/>
      <c r="J364" s="100"/>
      <c r="K364" s="100"/>
      <c r="L364" s="100"/>
      <c r="M364" s="100"/>
      <c r="N364" s="100"/>
    </row>
    <row r="365" spans="1:14" ht="13.5" thickTop="1">
      <c r="A365" s="2"/>
      <c r="B365" s="8"/>
      <c r="C365" s="44"/>
      <c r="D365" s="44"/>
      <c r="E365" s="44"/>
      <c r="F365" s="40"/>
      <c r="H365" s="100"/>
      <c r="I365" s="100"/>
      <c r="J365" s="100"/>
      <c r="K365" s="100"/>
      <c r="L365" s="100"/>
      <c r="M365" s="100"/>
      <c r="N365" s="100"/>
    </row>
    <row r="366" spans="1:14" ht="12.75">
      <c r="A366" s="1" t="s">
        <v>35</v>
      </c>
      <c r="B366" s="8"/>
      <c r="C366" s="44"/>
      <c r="D366" s="44"/>
      <c r="E366" s="44"/>
      <c r="F366" s="40"/>
      <c r="H366" s="100"/>
      <c r="I366" s="100"/>
      <c r="J366" s="100"/>
      <c r="K366" s="100"/>
      <c r="L366" s="100"/>
      <c r="M366" s="100"/>
      <c r="N366" s="100"/>
    </row>
    <row r="367" spans="1:14" ht="12.75">
      <c r="A367" s="2" t="s">
        <v>36</v>
      </c>
      <c r="B367" s="8"/>
      <c r="C367" s="44">
        <f>+MasterFile!M63</f>
        <v>2016</v>
      </c>
      <c r="D367" s="44"/>
      <c r="E367" s="44"/>
      <c r="F367" s="50">
        <f>SUM(C367:E367)</f>
        <v>2016</v>
      </c>
      <c r="H367" s="100"/>
      <c r="I367" s="100"/>
      <c r="J367" s="100"/>
      <c r="K367" s="100"/>
      <c r="L367" s="100"/>
      <c r="M367" s="100"/>
      <c r="N367" s="100"/>
    </row>
    <row r="368" spans="1:14" ht="12.75">
      <c r="A368" s="2" t="s">
        <v>37</v>
      </c>
      <c r="B368" s="8"/>
      <c r="C368" s="44">
        <f>+MasterFile!M64</f>
        <v>174</v>
      </c>
      <c r="D368" s="44"/>
      <c r="E368" s="44"/>
      <c r="F368" s="50">
        <f>SUM(C368:E368)</f>
        <v>174</v>
      </c>
      <c r="H368" s="100"/>
      <c r="I368" s="100"/>
      <c r="J368" s="100"/>
      <c r="K368" s="100"/>
      <c r="L368" s="100"/>
      <c r="M368" s="100"/>
      <c r="N368" s="100"/>
    </row>
    <row r="369" spans="1:14" ht="12.75">
      <c r="A369" s="2" t="s">
        <v>38</v>
      </c>
      <c r="B369" s="8"/>
      <c r="C369" s="44">
        <f>+MasterFile!M65</f>
        <v>275</v>
      </c>
      <c r="D369" s="44"/>
      <c r="E369" s="44"/>
      <c r="F369" s="50">
        <f>SUM(C369:E369)</f>
        <v>275</v>
      </c>
      <c r="H369" s="100"/>
      <c r="I369" s="100"/>
      <c r="J369" s="100"/>
      <c r="K369" s="100"/>
      <c r="L369" s="100"/>
      <c r="M369" s="100"/>
      <c r="N369" s="100"/>
    </row>
    <row r="370" spans="1:14" ht="12.75">
      <c r="A370" s="2"/>
      <c r="B370" s="8"/>
      <c r="C370" s="44"/>
      <c r="D370" s="44"/>
      <c r="E370" s="44"/>
      <c r="F370" s="40"/>
      <c r="H370" s="100"/>
      <c r="I370" s="100"/>
      <c r="J370" s="100"/>
      <c r="K370" s="100"/>
      <c r="L370" s="100"/>
      <c r="M370" s="100"/>
      <c r="N370" s="100"/>
    </row>
    <row r="371" spans="1:14" ht="12.75">
      <c r="A371" s="3" t="s">
        <v>9</v>
      </c>
      <c r="B371" s="9"/>
      <c r="C371" s="41">
        <f>SUM(C367:C369)</f>
        <v>2465</v>
      </c>
      <c r="D371" s="41">
        <f>SUM(D367:D369)</f>
        <v>0</v>
      </c>
      <c r="E371" s="41">
        <f>SUM(E367:E369)</f>
        <v>0</v>
      </c>
      <c r="F371" s="149">
        <f>SUM(F367:F369)</f>
        <v>2465</v>
      </c>
      <c r="H371" s="100"/>
      <c r="I371" s="100"/>
      <c r="J371" s="100"/>
      <c r="K371" s="100"/>
      <c r="L371" s="100"/>
      <c r="M371" s="100"/>
      <c r="N371" s="100"/>
    </row>
    <row r="372" spans="1:14" ht="13.5" thickBot="1">
      <c r="A372" s="4"/>
      <c r="B372" s="4"/>
      <c r="C372" s="47"/>
      <c r="D372" s="47"/>
      <c r="E372" s="47"/>
      <c r="F372" s="46"/>
      <c r="H372" s="100"/>
      <c r="I372" s="100"/>
      <c r="J372" s="100"/>
      <c r="K372" s="100"/>
      <c r="L372" s="100"/>
      <c r="M372" s="100"/>
      <c r="N372" s="100"/>
    </row>
    <row r="373" spans="1:14" ht="13.5" thickTop="1">
      <c r="A373" s="20"/>
      <c r="B373" s="8"/>
      <c r="C373" s="44"/>
      <c r="D373" s="44"/>
      <c r="E373" s="44"/>
      <c r="F373" s="40"/>
      <c r="H373" s="100"/>
      <c r="I373" s="100"/>
      <c r="J373" s="100"/>
      <c r="K373" s="100"/>
      <c r="L373" s="100"/>
      <c r="M373" s="100"/>
      <c r="N373" s="100"/>
    </row>
    <row r="374" spans="1:14" ht="12.75">
      <c r="A374" s="1" t="s">
        <v>109</v>
      </c>
      <c r="B374" s="8"/>
      <c r="C374" s="44"/>
      <c r="D374" s="44"/>
      <c r="E374" s="44"/>
      <c r="F374" s="40"/>
      <c r="G374" s="69"/>
      <c r="H374" s="100"/>
      <c r="I374" s="100"/>
      <c r="J374" s="100"/>
      <c r="K374" s="100"/>
      <c r="L374" s="100"/>
      <c r="M374" s="100"/>
      <c r="N374" s="100"/>
    </row>
    <row r="375" spans="1:14" ht="12.75">
      <c r="A375" s="2" t="s">
        <v>110</v>
      </c>
      <c r="B375" s="8"/>
      <c r="C375" s="44">
        <f>ROUND(H375*$K$844,0)+1</f>
        <v>-731</v>
      </c>
      <c r="D375" s="44">
        <f>ROUND(H375*$L$844,0)</f>
        <v>-62</v>
      </c>
      <c r="E375" s="44">
        <f>ROUND(H375*$M$844,0)</f>
        <v>-94</v>
      </c>
      <c r="F375" s="50">
        <f>SUM(C375:E375)</f>
        <v>-887</v>
      </c>
      <c r="G375" s="100">
        <f>SUM(C375:E375)</f>
        <v>-887</v>
      </c>
      <c r="H375" s="100">
        <f>+MasterFile!M71</f>
        <v>-887</v>
      </c>
      <c r="I375" s="100"/>
      <c r="J375" s="100"/>
      <c r="K375" s="100"/>
      <c r="L375" s="100"/>
      <c r="M375" s="100"/>
      <c r="N375" s="100"/>
    </row>
    <row r="376" spans="1:14" ht="12.75">
      <c r="A376" s="2" t="s">
        <v>111</v>
      </c>
      <c r="B376" s="8"/>
      <c r="C376" s="44">
        <f>ROUND(H376*$K$844,0)</f>
        <v>343</v>
      </c>
      <c r="D376" s="44">
        <f>ROUND(H376*$L$844,0)</f>
        <v>29</v>
      </c>
      <c r="E376" s="44">
        <f>ROUND(H376*$M$844,0)</f>
        <v>44</v>
      </c>
      <c r="F376" s="50">
        <f>SUM(C376:E376)</f>
        <v>416</v>
      </c>
      <c r="G376" s="100">
        <f>SUM(C376:E376)</f>
        <v>416</v>
      </c>
      <c r="H376" s="100">
        <f>+MasterFile!M72</f>
        <v>416</v>
      </c>
      <c r="I376" s="100"/>
      <c r="J376" s="100"/>
      <c r="K376" s="100"/>
      <c r="L376" s="100"/>
      <c r="M376" s="100"/>
      <c r="N376" s="100"/>
    </row>
    <row r="377" spans="1:14" ht="12.75">
      <c r="A377" s="2" t="s">
        <v>122</v>
      </c>
      <c r="B377" s="8"/>
      <c r="C377" s="44">
        <f>+MasterFile!M73</f>
        <v>734</v>
      </c>
      <c r="D377" s="44"/>
      <c r="E377" s="44"/>
      <c r="F377" s="50">
        <f>SUM(C377:E377)</f>
        <v>734</v>
      </c>
      <c r="G377" s="69"/>
      <c r="H377" s="100"/>
      <c r="I377" s="100"/>
      <c r="J377" s="100"/>
      <c r="K377" s="100"/>
      <c r="L377" s="100"/>
      <c r="M377" s="100"/>
      <c r="N377" s="100"/>
    </row>
    <row r="378" spans="1:14" ht="12.75">
      <c r="A378" s="2"/>
      <c r="B378" s="8"/>
      <c r="C378" s="44"/>
      <c r="D378" s="44"/>
      <c r="E378" s="44"/>
      <c r="F378" s="40"/>
      <c r="G378" s="69"/>
      <c r="H378" s="100"/>
      <c r="I378" s="100"/>
      <c r="J378" s="100"/>
      <c r="K378" s="100"/>
      <c r="L378" s="100"/>
      <c r="M378" s="100"/>
      <c r="N378" s="100"/>
    </row>
    <row r="379" spans="1:14" ht="12.75">
      <c r="A379" s="3" t="s">
        <v>9</v>
      </c>
      <c r="B379" s="9"/>
      <c r="C379" s="41">
        <f>SUM(C375:C377)</f>
        <v>346</v>
      </c>
      <c r="D379" s="41">
        <f>SUM(D375:D377)</f>
        <v>-33</v>
      </c>
      <c r="E379" s="41">
        <f>SUM(E375:E377)</f>
        <v>-50</v>
      </c>
      <c r="F379" s="149">
        <f>SUM(F375:F377)</f>
        <v>263</v>
      </c>
      <c r="G379" s="69"/>
      <c r="H379" s="100">
        <f>SUM(H375:H376)</f>
        <v>-471</v>
      </c>
      <c r="I379" s="100"/>
      <c r="J379" s="100"/>
      <c r="K379" s="100"/>
      <c r="L379" s="100"/>
      <c r="M379" s="100"/>
      <c r="N379" s="100"/>
    </row>
    <row r="380" spans="1:14" ht="13.5" thickBot="1">
      <c r="A380" s="3"/>
      <c r="B380" s="9"/>
      <c r="C380" s="41"/>
      <c r="D380" s="41"/>
      <c r="E380" s="41"/>
      <c r="F380" s="149"/>
      <c r="G380" s="69"/>
      <c r="H380" s="100"/>
      <c r="I380" s="100"/>
      <c r="J380" s="100"/>
      <c r="K380" s="100"/>
      <c r="L380" s="100"/>
      <c r="M380" s="100"/>
      <c r="N380" s="100"/>
    </row>
    <row r="381" spans="1:14" ht="13.5" thickTop="1">
      <c r="A381" s="179"/>
      <c r="B381" s="180"/>
      <c r="C381" s="185"/>
      <c r="D381" s="185"/>
      <c r="E381" s="185"/>
      <c r="F381" s="186"/>
      <c r="G381" s="69"/>
      <c r="H381" s="100"/>
      <c r="I381" s="100"/>
      <c r="J381" s="100"/>
      <c r="K381" s="100"/>
      <c r="L381" s="100"/>
      <c r="M381" s="100"/>
      <c r="N381" s="100"/>
    </row>
    <row r="382" spans="1:14" ht="12.75">
      <c r="A382" s="181" t="s">
        <v>232</v>
      </c>
      <c r="B382" s="9"/>
      <c r="C382" s="44">
        <f>+'Fixed Costs'!L73</f>
        <v>373</v>
      </c>
      <c r="D382" s="50"/>
      <c r="E382" s="50"/>
      <c r="F382" s="50">
        <f>SUM(C382:E382)</f>
        <v>373</v>
      </c>
      <c r="G382" s="69"/>
      <c r="H382" s="100"/>
      <c r="I382" s="100"/>
      <c r="J382" s="100"/>
      <c r="K382" s="100"/>
      <c r="L382" s="100"/>
      <c r="M382" s="100"/>
      <c r="N382" s="100"/>
    </row>
    <row r="383" spans="1:14" ht="13.5" thickBot="1">
      <c r="A383" s="4"/>
      <c r="B383" s="4"/>
      <c r="C383" s="47"/>
      <c r="D383" s="47"/>
      <c r="E383" s="47"/>
      <c r="F383" s="46"/>
      <c r="G383" s="69"/>
      <c r="H383" s="100"/>
      <c r="I383" s="100"/>
      <c r="J383" s="100"/>
      <c r="K383" s="100"/>
      <c r="L383" s="100"/>
      <c r="M383" s="100"/>
      <c r="N383" s="100"/>
    </row>
    <row r="384" spans="1:14" ht="13.5" thickTop="1">
      <c r="A384" s="2"/>
      <c r="B384" s="2"/>
      <c r="C384" s="44"/>
      <c r="D384" s="44"/>
      <c r="E384" s="44"/>
      <c r="F384" s="40"/>
      <c r="G384" s="69"/>
      <c r="H384" s="100"/>
      <c r="I384" s="100"/>
      <c r="J384" s="100"/>
      <c r="K384" s="100"/>
      <c r="L384" s="100"/>
      <c r="M384" s="100"/>
      <c r="N384" s="100"/>
    </row>
    <row r="385" spans="1:14" ht="12.75">
      <c r="A385" s="1" t="s">
        <v>39</v>
      </c>
      <c r="B385" s="9"/>
      <c r="C385" s="44">
        <f>ROUND(H385*$K$844,0)+1</f>
        <v>1732</v>
      </c>
      <c r="D385" s="44">
        <f>ROUND(H385*$L$844,0)</f>
        <v>146</v>
      </c>
      <c r="E385" s="44">
        <f>ROUND(H385*$M$844,0)</f>
        <v>221</v>
      </c>
      <c r="F385" s="50">
        <f>SUM(C385:E385)</f>
        <v>2099</v>
      </c>
      <c r="G385" s="100">
        <f>SUM(C385:E385)</f>
        <v>2099</v>
      </c>
      <c r="H385" s="100">
        <f>+MasterFile!M81</f>
        <v>2099</v>
      </c>
      <c r="I385" s="100"/>
      <c r="J385" s="100"/>
      <c r="K385" s="100"/>
      <c r="L385" s="100"/>
      <c r="M385" s="100"/>
      <c r="N385" s="100"/>
    </row>
    <row r="386" spans="1:14" ht="13.5" thickBot="1">
      <c r="A386" s="4"/>
      <c r="B386" s="10"/>
      <c r="C386" s="43"/>
      <c r="D386" s="43"/>
      <c r="E386" s="43"/>
      <c r="F386" s="42"/>
      <c r="G386" s="100"/>
      <c r="H386" s="100"/>
      <c r="I386" s="100"/>
      <c r="J386" s="100"/>
      <c r="K386" s="100"/>
      <c r="L386" s="100"/>
      <c r="M386" s="100"/>
      <c r="N386" s="100"/>
    </row>
    <row r="387" spans="1:14" ht="13.5" thickTop="1">
      <c r="A387" s="2"/>
      <c r="B387" s="8"/>
      <c r="C387" s="44"/>
      <c r="D387" s="44"/>
      <c r="E387" s="44"/>
      <c r="F387" s="40"/>
      <c r="G387" s="100"/>
      <c r="H387" s="100"/>
      <c r="I387" s="100"/>
      <c r="J387" s="100"/>
      <c r="K387" s="100"/>
      <c r="L387" s="100"/>
      <c r="M387" s="100"/>
      <c r="N387" s="100"/>
    </row>
    <row r="388" spans="1:14" ht="12.75">
      <c r="A388" s="1" t="s">
        <v>40</v>
      </c>
      <c r="B388" s="8"/>
      <c r="C388" s="44"/>
      <c r="D388" s="44"/>
      <c r="E388" s="44"/>
      <c r="F388" s="40"/>
      <c r="G388" s="69"/>
      <c r="H388" s="100"/>
      <c r="I388" s="100"/>
      <c r="J388" s="100"/>
      <c r="K388" s="100"/>
      <c r="L388" s="100"/>
      <c r="M388" s="100"/>
      <c r="N388" s="100"/>
    </row>
    <row r="389" spans="1:14" ht="12.75">
      <c r="A389" s="2" t="s">
        <v>309</v>
      </c>
      <c r="B389" s="8"/>
      <c r="C389" s="44">
        <f>ROUND(H389*$K$844,0)</f>
        <v>2261</v>
      </c>
      <c r="D389" s="44">
        <f>ROUND(H389*$L$844,0)</f>
        <v>191</v>
      </c>
      <c r="E389" s="44">
        <f>ROUND(H389*$M$844,0)</f>
        <v>289</v>
      </c>
      <c r="F389" s="50">
        <f>SUM(C389:E389)</f>
        <v>2741</v>
      </c>
      <c r="G389" s="100">
        <f>SUM(C389:E389)</f>
        <v>2741</v>
      </c>
      <c r="H389" s="100">
        <f>+MasterFile!M85</f>
        <v>2741</v>
      </c>
      <c r="I389" s="100"/>
      <c r="J389" s="100"/>
      <c r="K389" s="100"/>
      <c r="L389" s="100"/>
      <c r="M389" s="100"/>
      <c r="N389" s="100"/>
    </row>
    <row r="390" spans="1:14" ht="12.75">
      <c r="A390" s="2" t="s">
        <v>41</v>
      </c>
      <c r="B390" s="8"/>
      <c r="C390" s="44">
        <f>ROUND(H390*$K$844,0)</f>
        <v>0</v>
      </c>
      <c r="D390" s="44">
        <f>ROUND(H390*$L$844,0)</f>
        <v>0</v>
      </c>
      <c r="E390" s="44">
        <f>ROUND(H390*$M$844,0)</f>
        <v>0</v>
      </c>
      <c r="F390" s="50">
        <f>SUM(C390:E390)</f>
        <v>0</v>
      </c>
      <c r="G390" s="100">
        <f>SUM(C390:E390)</f>
        <v>0</v>
      </c>
      <c r="H390" s="100">
        <f>+MasterFile!M86</f>
        <v>0</v>
      </c>
      <c r="I390" s="100"/>
      <c r="J390" s="100"/>
      <c r="K390" s="100"/>
      <c r="L390" s="100"/>
      <c r="M390" s="100"/>
      <c r="N390" s="100"/>
    </row>
    <row r="391" spans="1:14" ht="12.75">
      <c r="A391" s="2" t="s">
        <v>42</v>
      </c>
      <c r="B391" s="8"/>
      <c r="C391" s="44">
        <f>ROUND(H391*$K$844,0)</f>
        <v>0</v>
      </c>
      <c r="D391" s="44">
        <f>ROUND(H391*$L$844,0)</f>
        <v>0</v>
      </c>
      <c r="E391" s="44">
        <f>ROUND(H391*$M$844,0)</f>
        <v>0</v>
      </c>
      <c r="F391" s="50">
        <f>SUM(C391:E391)</f>
        <v>0</v>
      </c>
      <c r="G391" s="100">
        <f>SUM(C391:E391)</f>
        <v>0</v>
      </c>
      <c r="H391" s="100">
        <f>+MasterFile!M87</f>
        <v>0</v>
      </c>
      <c r="I391" s="100"/>
      <c r="J391" s="100"/>
      <c r="K391" s="100"/>
      <c r="L391" s="100"/>
      <c r="M391" s="100"/>
      <c r="N391" s="100"/>
    </row>
    <row r="392" spans="1:14" ht="12.75">
      <c r="A392" s="2" t="s">
        <v>43</v>
      </c>
      <c r="B392" s="8"/>
      <c r="C392" s="44">
        <f>ROUND(H392*$K$844,0)</f>
        <v>0</v>
      </c>
      <c r="D392" s="44">
        <f>ROUND(H392*$L$844,0)</f>
        <v>0</v>
      </c>
      <c r="E392" s="44">
        <f>ROUND(H392*$M$844,0)</f>
        <v>0</v>
      </c>
      <c r="F392" s="50">
        <f>SUM(C392:E392)</f>
        <v>0</v>
      </c>
      <c r="G392" s="100">
        <f>SUM(C392:E392)</f>
        <v>0</v>
      </c>
      <c r="H392" s="100">
        <f>+MasterFile!M88</f>
        <v>0</v>
      </c>
      <c r="I392" s="100"/>
      <c r="J392" s="100"/>
      <c r="K392" s="100"/>
      <c r="L392" s="100"/>
      <c r="M392" s="100"/>
      <c r="N392" s="100"/>
    </row>
    <row r="393" spans="1:14" ht="12.75">
      <c r="A393" s="2"/>
      <c r="B393" s="8"/>
      <c r="C393" s="44"/>
      <c r="D393" s="44"/>
      <c r="E393" s="44"/>
      <c r="F393" s="40"/>
      <c r="G393" s="69"/>
      <c r="H393" s="100"/>
      <c r="I393" s="100"/>
      <c r="J393" s="100"/>
      <c r="K393" s="100"/>
      <c r="L393" s="100"/>
      <c r="M393" s="100"/>
      <c r="N393" s="100"/>
    </row>
    <row r="394" spans="1:14" ht="12.75">
      <c r="A394" s="3" t="s">
        <v>9</v>
      </c>
      <c r="B394" s="9"/>
      <c r="C394" s="41">
        <f>SUM(C389:C392)</f>
        <v>2261</v>
      </c>
      <c r="D394" s="41">
        <f>SUM(D389:D392)</f>
        <v>191</v>
      </c>
      <c r="E394" s="41">
        <f>SUM(E389:E392)</f>
        <v>289</v>
      </c>
      <c r="F394" s="149">
        <f>SUM(F389:F392)</f>
        <v>2741</v>
      </c>
      <c r="G394" s="100"/>
      <c r="H394" s="100">
        <f>SUM(H389:H392)</f>
        <v>2741</v>
      </c>
      <c r="I394" s="100"/>
      <c r="J394" s="100"/>
      <c r="K394" s="100"/>
      <c r="L394" s="100"/>
      <c r="M394" s="100"/>
      <c r="N394" s="100"/>
    </row>
    <row r="395" spans="1:14" ht="13.5" thickBot="1">
      <c r="A395" s="5"/>
      <c r="B395" s="12"/>
      <c r="C395" s="49"/>
      <c r="D395" s="49"/>
      <c r="E395" s="49"/>
      <c r="F395" s="48"/>
      <c r="G395" s="100"/>
      <c r="H395" s="100"/>
      <c r="I395" s="100"/>
      <c r="J395" s="100"/>
      <c r="K395" s="100"/>
      <c r="L395" s="100"/>
      <c r="M395" s="100"/>
      <c r="N395" s="100"/>
    </row>
    <row r="396" spans="1:14" ht="12.75">
      <c r="A396" s="2"/>
      <c r="B396" s="8"/>
      <c r="C396" s="44"/>
      <c r="D396" s="44"/>
      <c r="E396" s="44"/>
      <c r="F396" s="40"/>
      <c r="G396" s="14"/>
      <c r="H396" s="100"/>
      <c r="I396" s="100"/>
      <c r="J396" s="100"/>
      <c r="K396" s="100"/>
      <c r="L396" s="100"/>
      <c r="M396" s="100"/>
      <c r="N396" s="100"/>
    </row>
    <row r="397" spans="1:14" ht="12.75">
      <c r="A397" s="1" t="s">
        <v>44</v>
      </c>
      <c r="B397" s="13"/>
      <c r="C397" s="51">
        <f>SUM(C324,C347,C363,C371,C379,C382,C385,C394)</f>
        <v>11991</v>
      </c>
      <c r="D397" s="51">
        <f>SUM(D324,D347,D363,D371,D379,D382,D385,D394)</f>
        <v>1619</v>
      </c>
      <c r="E397" s="51">
        <f>SUM(E324,E347,E363,E371,E379,E382,E385,E394)</f>
        <v>1347</v>
      </c>
      <c r="F397" s="51">
        <f>SUM(F324,F347,F363,F371,F379,F382,F385,F394)</f>
        <v>14957</v>
      </c>
      <c r="H397" s="100"/>
      <c r="I397" s="100"/>
      <c r="J397" s="100"/>
      <c r="K397" s="100"/>
      <c r="L397" s="100"/>
      <c r="M397" s="100"/>
      <c r="N397" s="100"/>
    </row>
    <row r="398" spans="1:14" ht="12.75">
      <c r="A398" s="1"/>
      <c r="B398" s="13"/>
      <c r="C398" s="51"/>
      <c r="D398" s="51"/>
      <c r="E398" s="51"/>
      <c r="F398" s="50">
        <f>SUM(C397:E397)</f>
        <v>14957</v>
      </c>
      <c r="H398" s="100"/>
      <c r="I398" s="100"/>
      <c r="J398" s="100"/>
      <c r="K398" s="100"/>
      <c r="L398" s="100"/>
      <c r="M398" s="100"/>
      <c r="N398" s="100"/>
    </row>
    <row r="399" spans="1:14" ht="12.75">
      <c r="A399" s="1"/>
      <c r="B399" s="13"/>
      <c r="C399" s="51">
        <f>SUM(C324,C347,C363,C371,C377,C382)</f>
        <v>8386</v>
      </c>
      <c r="D399" s="51">
        <f>SUM(D324,D347,D363,D371,D377,D382)</f>
        <v>1315</v>
      </c>
      <c r="E399" s="51">
        <f>SUM(E324,E347,E363,E371,E377,E382)</f>
        <v>887</v>
      </c>
      <c r="F399" s="51">
        <f>SUM(F324,F347,F363,F371,F377,F382)</f>
        <v>10588</v>
      </c>
      <c r="H399" s="100">
        <f>SUM(H379,H385,H394)</f>
        <v>4369</v>
      </c>
      <c r="I399" s="100">
        <f>+F399+H399</f>
        <v>14957</v>
      </c>
      <c r="J399" s="100"/>
      <c r="K399" s="152"/>
      <c r="L399" s="152"/>
      <c r="M399" s="152"/>
      <c r="N399" s="152"/>
    </row>
    <row r="403" spans="1:6" ht="12.75">
      <c r="A403" s="450" t="s">
        <v>433</v>
      </c>
      <c r="B403" s="450"/>
      <c r="C403" s="450"/>
      <c r="D403" s="450"/>
      <c r="E403" s="450"/>
      <c r="F403" s="450"/>
    </row>
    <row r="404" spans="1:6" ht="12.75">
      <c r="A404" s="450" t="s">
        <v>78</v>
      </c>
      <c r="B404" s="450"/>
      <c r="C404" s="450"/>
      <c r="D404" s="450"/>
      <c r="E404" s="450"/>
      <c r="F404" s="450"/>
    </row>
    <row r="405" spans="1:6" ht="12.75">
      <c r="A405" s="36"/>
      <c r="B405" s="2"/>
      <c r="C405" s="135" t="s">
        <v>79</v>
      </c>
      <c r="D405" s="135" t="s">
        <v>80</v>
      </c>
      <c r="E405" s="135" t="s">
        <v>81</v>
      </c>
      <c r="F405" s="37" t="s">
        <v>9</v>
      </c>
    </row>
    <row r="406" spans="1:6" ht="12.75">
      <c r="A406" s="1"/>
      <c r="B406" s="2"/>
      <c r="C406" s="144">
        <f aca="true" t="shared" si="6" ref="C406:E407">+C7</f>
        <v>1.4</v>
      </c>
      <c r="D406" s="144">
        <f t="shared" si="6"/>
        <v>2.4</v>
      </c>
      <c r="E406" s="144">
        <f t="shared" si="6"/>
        <v>4.2</v>
      </c>
      <c r="F406" s="145"/>
    </row>
    <row r="407" spans="1:6" ht="150" customHeight="1">
      <c r="A407" s="3" t="s">
        <v>82</v>
      </c>
      <c r="B407" s="2"/>
      <c r="C407" s="146" t="str">
        <f t="shared" si="6"/>
        <v>Improve the Understanding of National Ecosystems and Resources Through Integrated Interdisciplinary Assessment</v>
      </c>
      <c r="D407" s="146" t="str">
        <f t="shared" si="6"/>
        <v>Improve the Understanding of Energy and Mineral Resources to Promote Responsible Use and Sustain the Nation's Dynamic Economy</v>
      </c>
      <c r="E407" s="146" t="str">
        <f t="shared" si="6"/>
        <v>Improve Understanding, Prediction, and Monitoring of Natural Hazards to Inform Decisions by Civil Authorities and the Public to Plan for, Manage, and Mitigate the Effects of Hazard Events on People and Property</v>
      </c>
      <c r="F407" s="86"/>
    </row>
    <row r="408" spans="1:14" ht="12.75">
      <c r="A408" s="2"/>
      <c r="B408" s="2"/>
      <c r="C408" s="64"/>
      <c r="D408" s="64"/>
      <c r="E408" s="64"/>
      <c r="F408" s="38"/>
      <c r="H408" s="100"/>
      <c r="I408" s="100"/>
      <c r="J408" s="100"/>
      <c r="K408" s="100"/>
      <c r="L408" s="100"/>
      <c r="M408" s="100"/>
      <c r="N408" s="100"/>
    </row>
    <row r="409" spans="1:14" ht="12.75">
      <c r="A409" s="1" t="s">
        <v>202</v>
      </c>
      <c r="B409" s="1"/>
      <c r="C409" s="65"/>
      <c r="D409" s="65"/>
      <c r="E409" s="65"/>
      <c r="F409" s="148"/>
      <c r="H409" s="100"/>
      <c r="I409" s="100"/>
      <c r="J409" s="100"/>
      <c r="K409" s="100"/>
      <c r="L409" s="100"/>
      <c r="M409" s="100"/>
      <c r="N409" s="100"/>
    </row>
    <row r="410" spans="1:14" ht="12.75">
      <c r="A410" s="2" t="s">
        <v>7</v>
      </c>
      <c r="B410" s="2"/>
      <c r="C410" s="44">
        <f>+MasterFile!N17</f>
        <v>0</v>
      </c>
      <c r="D410" s="44"/>
      <c r="E410" s="44"/>
      <c r="F410" s="50">
        <f>SUM(C410:E410)</f>
        <v>0</v>
      </c>
      <c r="H410" s="100"/>
      <c r="I410" s="100"/>
      <c r="J410" s="100"/>
      <c r="K410" s="100"/>
      <c r="L410" s="100"/>
      <c r="M410" s="100"/>
      <c r="N410" s="100"/>
    </row>
    <row r="411" spans="1:14" ht="12.75">
      <c r="A411" s="2" t="s">
        <v>8</v>
      </c>
      <c r="B411" s="2"/>
      <c r="C411" s="44">
        <f>+MasterFile!N18</f>
        <v>-2886</v>
      </c>
      <c r="D411" s="44"/>
      <c r="E411" s="44"/>
      <c r="F411" s="50">
        <f>SUM(C411:E411)</f>
        <v>-2886</v>
      </c>
      <c r="H411" s="100"/>
      <c r="I411" s="100"/>
      <c r="J411" s="100"/>
      <c r="K411" s="100"/>
      <c r="L411" s="100"/>
      <c r="M411" s="100"/>
      <c r="N411" s="100"/>
    </row>
    <row r="412" spans="1:14" ht="12.75">
      <c r="A412" s="2"/>
      <c r="B412" s="2"/>
      <c r="C412" s="44"/>
      <c r="D412" s="44"/>
      <c r="E412" s="44"/>
      <c r="F412" s="50"/>
      <c r="H412" s="100"/>
      <c r="I412" s="100"/>
      <c r="J412" s="100"/>
      <c r="K412" s="100"/>
      <c r="L412" s="100"/>
      <c r="M412" s="100"/>
      <c r="N412" s="100"/>
    </row>
    <row r="413" spans="1:14" ht="12.75">
      <c r="A413" s="3" t="s">
        <v>9</v>
      </c>
      <c r="B413" s="3"/>
      <c r="C413" s="41">
        <f>SUM(C410:C411)</f>
        <v>-2886</v>
      </c>
      <c r="D413" s="41">
        <f>SUM(D410:D411)</f>
        <v>0</v>
      </c>
      <c r="E413" s="41">
        <f>SUM(E410:E411)</f>
        <v>0</v>
      </c>
      <c r="F413" s="159">
        <f>SUM(F410:F411)</f>
        <v>-2886</v>
      </c>
      <c r="H413" s="100"/>
      <c r="I413" s="100"/>
      <c r="J413" s="100"/>
      <c r="K413" s="100"/>
      <c r="L413" s="100"/>
      <c r="M413" s="100"/>
      <c r="N413" s="100"/>
    </row>
    <row r="414" spans="1:14" ht="13.5" thickBot="1">
      <c r="A414" s="4"/>
      <c r="B414" s="10"/>
      <c r="C414" s="43"/>
      <c r="D414" s="43"/>
      <c r="E414" s="43"/>
      <c r="F414" s="42"/>
      <c r="H414" s="100"/>
      <c r="I414" s="100"/>
      <c r="J414" s="100"/>
      <c r="K414" s="100"/>
      <c r="L414" s="100"/>
      <c r="M414" s="100"/>
      <c r="N414" s="100"/>
    </row>
    <row r="415" spans="1:14" ht="13.5" thickTop="1">
      <c r="A415" s="2"/>
      <c r="B415" s="8"/>
      <c r="C415" s="44"/>
      <c r="D415" s="44"/>
      <c r="E415" s="44"/>
      <c r="F415" s="40"/>
      <c r="H415" s="100"/>
      <c r="I415" s="100"/>
      <c r="J415" s="100"/>
      <c r="K415" s="100"/>
      <c r="L415" s="100"/>
      <c r="M415" s="100"/>
      <c r="N415" s="100"/>
    </row>
    <row r="416" spans="1:14" ht="12.75">
      <c r="A416" s="1" t="s">
        <v>10</v>
      </c>
      <c r="B416" s="8"/>
      <c r="C416" s="44"/>
      <c r="D416" s="44"/>
      <c r="E416" s="44"/>
      <c r="F416" s="40"/>
      <c r="H416" s="100"/>
      <c r="I416" s="100"/>
      <c r="J416" s="100"/>
      <c r="K416" s="100"/>
      <c r="L416" s="100"/>
      <c r="M416" s="100"/>
      <c r="N416" s="100"/>
    </row>
    <row r="417" spans="1:14" ht="12.75">
      <c r="A417" s="2" t="s">
        <v>11</v>
      </c>
      <c r="B417" s="8"/>
      <c r="C417" s="44"/>
      <c r="D417" s="44"/>
      <c r="E417" s="44"/>
      <c r="F417" s="40"/>
      <c r="H417" s="100"/>
      <c r="I417" s="100"/>
      <c r="J417" s="100"/>
      <c r="K417" s="100"/>
      <c r="L417" s="100"/>
      <c r="M417" s="100"/>
      <c r="N417" s="100"/>
    </row>
    <row r="418" spans="1:14" ht="12.75">
      <c r="A418" s="2" t="s">
        <v>12</v>
      </c>
      <c r="B418" s="8"/>
      <c r="C418" s="44"/>
      <c r="D418" s="44"/>
      <c r="E418" s="44">
        <f>+MasterFile!N25</f>
        <v>0</v>
      </c>
      <c r="F418" s="50">
        <f>SUM(C418:E418)</f>
        <v>0</v>
      </c>
      <c r="H418" s="100"/>
      <c r="I418" s="100"/>
      <c r="J418" s="100"/>
      <c r="K418" s="100"/>
      <c r="L418" s="100"/>
      <c r="M418" s="100"/>
      <c r="N418" s="100"/>
    </row>
    <row r="419" spans="1:14" ht="12.75">
      <c r="A419" s="2" t="s">
        <v>13</v>
      </c>
      <c r="B419" s="8"/>
      <c r="C419" s="44"/>
      <c r="D419" s="44"/>
      <c r="E419" s="44">
        <f>+MasterFile!N26</f>
        <v>0</v>
      </c>
      <c r="F419" s="50">
        <f>SUM(C419:E419)</f>
        <v>0</v>
      </c>
      <c r="H419" s="100"/>
      <c r="I419" s="100"/>
      <c r="J419" s="100"/>
      <c r="K419" s="100"/>
      <c r="L419" s="100"/>
      <c r="M419" s="100"/>
      <c r="N419" s="100"/>
    </row>
    <row r="420" spans="1:14" ht="12.75">
      <c r="A420" s="2" t="s">
        <v>14</v>
      </c>
      <c r="B420" s="8"/>
      <c r="C420" s="44"/>
      <c r="D420" s="44"/>
      <c r="E420" s="44">
        <f>+MasterFile!N27</f>
        <v>0</v>
      </c>
      <c r="F420" s="50">
        <f>SUM(C420:E420)</f>
        <v>0</v>
      </c>
      <c r="H420" s="100"/>
      <c r="I420" s="100"/>
      <c r="J420" s="100"/>
      <c r="K420" s="100"/>
      <c r="L420" s="100"/>
      <c r="M420" s="100"/>
      <c r="N420" s="100"/>
    </row>
    <row r="421" spans="1:14" ht="12.75">
      <c r="A421" s="2" t="s">
        <v>15</v>
      </c>
      <c r="B421" s="8"/>
      <c r="C421" s="44"/>
      <c r="D421" s="44"/>
      <c r="E421" s="44">
        <f>+MasterFile!N28</f>
        <v>0</v>
      </c>
      <c r="F421" s="50">
        <f>SUM(C421:E421)</f>
        <v>0</v>
      </c>
      <c r="H421" s="100"/>
      <c r="I421" s="100"/>
      <c r="J421" s="100"/>
      <c r="K421" s="100"/>
      <c r="L421" s="100"/>
      <c r="M421" s="100"/>
      <c r="N421" s="100"/>
    </row>
    <row r="422" spans="1:14" ht="12.75">
      <c r="A422" s="2" t="s">
        <v>16</v>
      </c>
      <c r="B422" s="11"/>
      <c r="C422" s="45"/>
      <c r="D422" s="45"/>
      <c r="E422" s="45">
        <f>+MasterFile!N29</f>
        <v>0</v>
      </c>
      <c r="F422" s="150">
        <f>SUM(C422:E422)</f>
        <v>0</v>
      </c>
      <c r="H422" s="100"/>
      <c r="I422" s="100"/>
      <c r="J422" s="100"/>
      <c r="K422" s="100"/>
      <c r="L422" s="100"/>
      <c r="M422" s="100"/>
      <c r="N422" s="100"/>
    </row>
    <row r="423" spans="1:14" ht="12.75">
      <c r="A423" s="3" t="s">
        <v>17</v>
      </c>
      <c r="B423" s="9"/>
      <c r="C423" s="41">
        <f>SUM(C418:C422)</f>
        <v>0</v>
      </c>
      <c r="D423" s="41">
        <f>SUM(D418:D422)</f>
        <v>0</v>
      </c>
      <c r="E423" s="41">
        <f>SUM(E418:E422)</f>
        <v>0</v>
      </c>
      <c r="F423" s="149">
        <f>SUM(F418:F422)</f>
        <v>0</v>
      </c>
      <c r="H423" s="100"/>
      <c r="I423" s="100"/>
      <c r="J423" s="100"/>
      <c r="K423" s="100"/>
      <c r="L423" s="100"/>
      <c r="M423" s="100"/>
      <c r="N423" s="100"/>
    </row>
    <row r="424" spans="1:14" ht="12.75">
      <c r="A424" s="2"/>
      <c r="B424" s="8"/>
      <c r="C424" s="44"/>
      <c r="D424" s="44"/>
      <c r="E424" s="44"/>
      <c r="F424" s="40"/>
      <c r="H424" s="100"/>
      <c r="I424" s="100"/>
      <c r="J424" s="100"/>
      <c r="K424" s="100"/>
      <c r="L424" s="100"/>
      <c r="M424" s="100"/>
      <c r="N424" s="100"/>
    </row>
    <row r="425" spans="1:14" ht="12.75">
      <c r="A425" s="2" t="s">
        <v>18</v>
      </c>
      <c r="B425" s="8"/>
      <c r="C425" s="44"/>
      <c r="D425" s="44"/>
      <c r="E425" s="44"/>
      <c r="F425" s="40"/>
      <c r="H425" s="100"/>
      <c r="I425" s="100"/>
      <c r="J425" s="100"/>
      <c r="K425" s="100"/>
      <c r="L425" s="100"/>
      <c r="M425" s="100"/>
      <c r="N425" s="100"/>
    </row>
    <row r="426" spans="1:14" ht="12.75">
      <c r="A426" s="2" t="s">
        <v>19</v>
      </c>
      <c r="B426" s="8"/>
      <c r="C426" s="44">
        <f>+MasterFile!N33</f>
        <v>-10336</v>
      </c>
      <c r="D426" s="44"/>
      <c r="E426" s="44"/>
      <c r="F426" s="50">
        <f>SUM(C426:E426)</f>
        <v>-10336</v>
      </c>
      <c r="H426" s="100"/>
      <c r="I426" s="100"/>
      <c r="J426" s="100"/>
      <c r="K426" s="100"/>
      <c r="L426" s="100"/>
      <c r="M426" s="100"/>
      <c r="N426" s="100"/>
    </row>
    <row r="427" spans="1:14" ht="12.75">
      <c r="A427" s="2" t="s">
        <v>20</v>
      </c>
      <c r="B427" s="8"/>
      <c r="C427" s="44">
        <f>+MasterFile!N34</f>
        <v>0</v>
      </c>
      <c r="D427" s="44"/>
      <c r="E427" s="44"/>
      <c r="F427" s="50">
        <f>SUM(C427:E427)</f>
        <v>0</v>
      </c>
      <c r="H427" s="100"/>
      <c r="I427" s="100"/>
      <c r="J427" s="100"/>
      <c r="K427" s="100"/>
      <c r="L427" s="100"/>
      <c r="M427" s="100"/>
      <c r="N427" s="100"/>
    </row>
    <row r="428" spans="1:14" ht="12.75">
      <c r="A428" s="2" t="s">
        <v>21</v>
      </c>
      <c r="B428" s="11"/>
      <c r="C428" s="45">
        <f>+MasterFile!N35</f>
        <v>0</v>
      </c>
      <c r="D428" s="45"/>
      <c r="E428" s="45"/>
      <c r="F428" s="150">
        <f>SUM(C428:E428)</f>
        <v>0</v>
      </c>
      <c r="H428" s="100"/>
      <c r="I428" s="100"/>
      <c r="J428" s="100"/>
      <c r="K428" s="100"/>
      <c r="L428" s="100"/>
      <c r="M428" s="100"/>
      <c r="N428" s="100"/>
    </row>
    <row r="429" spans="1:14" ht="12.75">
      <c r="A429" s="3" t="s">
        <v>17</v>
      </c>
      <c r="B429" s="9"/>
      <c r="C429" s="41">
        <f>SUM(C426:C428)</f>
        <v>-10336</v>
      </c>
      <c r="D429" s="41">
        <f>SUM(D426:D428)</f>
        <v>0</v>
      </c>
      <c r="E429" s="41">
        <f>SUM(E426:E428)</f>
        <v>0</v>
      </c>
      <c r="F429" s="149">
        <f>SUM(F426:F428)</f>
        <v>-10336</v>
      </c>
      <c r="H429" s="100"/>
      <c r="I429" s="100"/>
      <c r="J429" s="100"/>
      <c r="K429" s="100"/>
      <c r="L429" s="100"/>
      <c r="M429" s="100"/>
      <c r="N429" s="100"/>
    </row>
    <row r="430" spans="1:14" ht="12.75">
      <c r="A430" s="2"/>
      <c r="B430" s="8"/>
      <c r="C430" s="44"/>
      <c r="D430" s="44"/>
      <c r="E430" s="44"/>
      <c r="F430" s="40"/>
      <c r="H430" s="100"/>
      <c r="I430" s="100"/>
      <c r="J430" s="100"/>
      <c r="K430" s="100"/>
      <c r="L430" s="100"/>
      <c r="M430" s="100"/>
      <c r="N430" s="100"/>
    </row>
    <row r="431" spans="1:14" ht="12.75">
      <c r="A431" s="2" t="s">
        <v>22</v>
      </c>
      <c r="B431" s="8"/>
      <c r="C431" s="44"/>
      <c r="D431" s="44"/>
      <c r="E431" s="44"/>
      <c r="F431" s="40"/>
      <c r="H431" s="100"/>
      <c r="I431" s="100"/>
      <c r="J431" s="100"/>
      <c r="K431" s="100"/>
      <c r="L431" s="100"/>
      <c r="M431" s="100"/>
      <c r="N431" s="100"/>
    </row>
    <row r="432" spans="1:14" ht="12.75">
      <c r="A432" s="2" t="s">
        <v>23</v>
      </c>
      <c r="B432" s="8"/>
      <c r="C432" s="44"/>
      <c r="D432" s="44">
        <f>+MasterFile!N39</f>
        <v>0</v>
      </c>
      <c r="E432" s="44"/>
      <c r="F432" s="50">
        <f>SUM(C432:E432)</f>
        <v>0</v>
      </c>
      <c r="H432" s="100"/>
      <c r="I432" s="100"/>
      <c r="J432" s="100"/>
      <c r="K432" s="100"/>
      <c r="L432" s="100"/>
      <c r="M432" s="100"/>
      <c r="N432" s="100"/>
    </row>
    <row r="433" spans="1:14" ht="12.75">
      <c r="A433" s="2" t="s">
        <v>24</v>
      </c>
      <c r="B433" s="11"/>
      <c r="C433" s="45"/>
      <c r="D433" s="45">
        <f>+MasterFile!N40</f>
        <v>0</v>
      </c>
      <c r="E433" s="45"/>
      <c r="F433" s="150">
        <f>SUM(C433:E433)</f>
        <v>0</v>
      </c>
      <c r="H433" s="100"/>
      <c r="I433" s="100"/>
      <c r="J433" s="100"/>
      <c r="K433" s="100"/>
      <c r="L433" s="100"/>
      <c r="M433" s="100"/>
      <c r="N433" s="100"/>
    </row>
    <row r="434" spans="1:14" ht="12.75">
      <c r="A434" s="3" t="s">
        <v>17</v>
      </c>
      <c r="B434" s="9"/>
      <c r="C434" s="41">
        <f>SUM(C432:C433)</f>
        <v>0</v>
      </c>
      <c r="D434" s="41">
        <f>SUM(D432:D433)</f>
        <v>0</v>
      </c>
      <c r="E434" s="41">
        <f>SUM(E432:E433)</f>
        <v>0</v>
      </c>
      <c r="F434" s="149">
        <f>SUM(F432:F433)</f>
        <v>0</v>
      </c>
      <c r="H434" s="100"/>
      <c r="I434" s="100"/>
      <c r="J434" s="100"/>
      <c r="K434" s="100"/>
      <c r="L434" s="100"/>
      <c r="M434" s="100"/>
      <c r="N434" s="100"/>
    </row>
    <row r="435" spans="1:14" ht="12.75">
      <c r="A435" s="3"/>
      <c r="B435" s="8"/>
      <c r="C435" s="44"/>
      <c r="D435" s="44"/>
      <c r="E435" s="44"/>
      <c r="F435" s="40"/>
      <c r="H435" s="100"/>
      <c r="I435" s="100"/>
      <c r="J435" s="100"/>
      <c r="K435" s="100"/>
      <c r="L435" s="100"/>
      <c r="M435" s="100"/>
      <c r="N435" s="100"/>
    </row>
    <row r="436" spans="1:14" ht="12.75">
      <c r="A436" s="3" t="s">
        <v>9</v>
      </c>
      <c r="B436" s="9"/>
      <c r="C436" s="41">
        <f>SUM(C423,C429,C434)</f>
        <v>-10336</v>
      </c>
      <c r="D436" s="41">
        <f>SUM(D423,D429,D434)</f>
        <v>0</v>
      </c>
      <c r="E436" s="41">
        <f>SUM(E423,E429,E434)</f>
        <v>0</v>
      </c>
      <c r="F436" s="149">
        <f>SUM(F423,F429,F434)</f>
        <v>-10336</v>
      </c>
      <c r="H436" s="100"/>
      <c r="I436" s="100"/>
      <c r="J436" s="100"/>
      <c r="K436" s="100"/>
      <c r="L436" s="100"/>
      <c r="M436" s="100"/>
      <c r="N436" s="100"/>
    </row>
    <row r="437" spans="1:14" ht="13.5" thickBot="1">
      <c r="A437" s="4"/>
      <c r="B437" s="10"/>
      <c r="C437" s="43"/>
      <c r="D437" s="43"/>
      <c r="E437" s="43"/>
      <c r="F437" s="42"/>
      <c r="H437" s="100"/>
      <c r="I437" s="100"/>
      <c r="J437" s="100"/>
      <c r="K437" s="100"/>
      <c r="L437" s="100"/>
      <c r="M437" s="100"/>
      <c r="N437" s="100"/>
    </row>
    <row r="438" spans="1:14" ht="13.5" thickTop="1">
      <c r="A438" s="2"/>
      <c r="B438" s="8"/>
      <c r="C438" s="44"/>
      <c r="D438" s="44"/>
      <c r="E438" s="44"/>
      <c r="F438" s="40"/>
      <c r="H438" s="100"/>
      <c r="I438" s="100"/>
      <c r="J438" s="100"/>
      <c r="K438" s="100"/>
      <c r="L438" s="100"/>
      <c r="M438" s="100"/>
      <c r="N438" s="100"/>
    </row>
    <row r="439" spans="1:14" ht="12.75">
      <c r="A439" s="1" t="s">
        <v>25</v>
      </c>
      <c r="B439" s="8"/>
      <c r="C439" s="44"/>
      <c r="D439" s="44"/>
      <c r="E439" s="44"/>
      <c r="F439" s="40"/>
      <c r="H439" s="100"/>
      <c r="I439" s="100"/>
      <c r="J439" s="100"/>
      <c r="K439" s="100"/>
      <c r="L439" s="100"/>
      <c r="M439" s="100"/>
      <c r="N439" s="100"/>
    </row>
    <row r="440" spans="1:14" ht="12.75">
      <c r="A440" s="2" t="s">
        <v>26</v>
      </c>
      <c r="B440" s="8"/>
      <c r="C440" s="44"/>
      <c r="D440" s="44"/>
      <c r="E440" s="44"/>
      <c r="F440" s="40"/>
      <c r="H440" s="100"/>
      <c r="I440" s="100"/>
      <c r="J440" s="100"/>
      <c r="K440" s="100"/>
      <c r="L440" s="100"/>
      <c r="M440" s="100"/>
      <c r="N440" s="100"/>
    </row>
    <row r="441" spans="1:14" ht="12.75">
      <c r="A441" s="2" t="s">
        <v>27</v>
      </c>
      <c r="B441" s="8"/>
      <c r="C441" s="44">
        <f>+MasterFile!N48</f>
        <v>0</v>
      </c>
      <c r="D441" s="44"/>
      <c r="E441" s="44"/>
      <c r="F441" s="50">
        <f aca="true" t="shared" si="7" ref="F441:F446">SUM(C441:E441)</f>
        <v>0</v>
      </c>
      <c r="H441" s="100"/>
      <c r="I441" s="100"/>
      <c r="J441" s="100"/>
      <c r="K441" s="100"/>
      <c r="L441" s="100"/>
      <c r="M441" s="100"/>
      <c r="N441" s="100"/>
    </row>
    <row r="442" spans="1:14" ht="12.75">
      <c r="A442" s="2" t="s">
        <v>28</v>
      </c>
      <c r="B442" s="8"/>
      <c r="C442" s="44">
        <f>+MasterFile!N49</f>
        <v>0</v>
      </c>
      <c r="D442" s="44"/>
      <c r="E442" s="44"/>
      <c r="F442" s="50">
        <f t="shared" si="7"/>
        <v>0</v>
      </c>
      <c r="H442" s="100"/>
      <c r="I442" s="100"/>
      <c r="J442" s="100"/>
      <c r="K442" s="100"/>
      <c r="L442" s="100"/>
      <c r="M442" s="100"/>
      <c r="N442" s="100"/>
    </row>
    <row r="443" spans="1:14" ht="12.75">
      <c r="A443" s="2" t="s">
        <v>29</v>
      </c>
      <c r="B443" s="8"/>
      <c r="C443" s="44">
        <f>+MasterFile!N50</f>
        <v>0</v>
      </c>
      <c r="D443" s="44"/>
      <c r="E443" s="44"/>
      <c r="F443" s="50">
        <f t="shared" si="7"/>
        <v>0</v>
      </c>
      <c r="H443" s="100"/>
      <c r="I443" s="100"/>
      <c r="J443" s="100"/>
      <c r="K443" s="100"/>
      <c r="L443" s="100"/>
      <c r="M443" s="100"/>
      <c r="N443" s="100"/>
    </row>
    <row r="444" spans="1:14" ht="12.75">
      <c r="A444" s="2" t="s">
        <v>30</v>
      </c>
      <c r="B444" s="8"/>
      <c r="C444" s="44">
        <f>+MasterFile!N51</f>
        <v>-2202</v>
      </c>
      <c r="D444" s="44"/>
      <c r="E444" s="44"/>
      <c r="F444" s="50">
        <f t="shared" si="7"/>
        <v>-2202</v>
      </c>
      <c r="H444" s="100"/>
      <c r="I444" s="100"/>
      <c r="J444" s="100"/>
      <c r="K444" s="100"/>
      <c r="L444" s="100"/>
      <c r="M444" s="100"/>
      <c r="N444" s="100"/>
    </row>
    <row r="445" spans="1:14" ht="12.75">
      <c r="A445" s="2" t="s">
        <v>31</v>
      </c>
      <c r="B445" s="8"/>
      <c r="C445" s="44">
        <f>+MasterFile!N52</f>
        <v>0</v>
      </c>
      <c r="D445" s="44"/>
      <c r="E445" s="44"/>
      <c r="F445" s="50">
        <f t="shared" si="7"/>
        <v>0</v>
      </c>
      <c r="H445" s="100"/>
      <c r="I445" s="100"/>
      <c r="J445" s="100"/>
      <c r="K445" s="100"/>
      <c r="L445" s="100"/>
      <c r="M445" s="100"/>
      <c r="N445" s="100"/>
    </row>
    <row r="446" spans="1:14" ht="12.75">
      <c r="A446" s="2" t="s">
        <v>32</v>
      </c>
      <c r="B446" s="11"/>
      <c r="C446" s="45">
        <f>+MasterFile!N53</f>
        <v>-860</v>
      </c>
      <c r="D446" s="45"/>
      <c r="E446" s="45"/>
      <c r="F446" s="150">
        <f t="shared" si="7"/>
        <v>-860</v>
      </c>
      <c r="H446" s="100"/>
      <c r="I446" s="100"/>
      <c r="J446" s="100"/>
      <c r="K446" s="100"/>
      <c r="L446" s="100"/>
      <c r="M446" s="100"/>
      <c r="N446" s="100"/>
    </row>
    <row r="447" spans="1:14" ht="12.75">
      <c r="A447" s="3" t="s">
        <v>17</v>
      </c>
      <c r="B447" s="9"/>
      <c r="C447" s="41">
        <f>SUM(C441:C446)</f>
        <v>-3062</v>
      </c>
      <c r="D447" s="41">
        <f>SUM(D441:D446)</f>
        <v>0</v>
      </c>
      <c r="E447" s="41">
        <f>SUM(E441:E446)</f>
        <v>0</v>
      </c>
      <c r="F447" s="149">
        <f>SUM(F441:F446)</f>
        <v>-3062</v>
      </c>
      <c r="H447" s="100"/>
      <c r="I447" s="100"/>
      <c r="J447" s="100"/>
      <c r="K447" s="100"/>
      <c r="L447" s="100"/>
      <c r="M447" s="100"/>
      <c r="N447" s="100"/>
    </row>
    <row r="448" spans="1:14" ht="12.75">
      <c r="A448" s="2"/>
      <c r="B448" s="8"/>
      <c r="C448" s="44"/>
      <c r="D448" s="44"/>
      <c r="E448" s="44"/>
      <c r="F448" s="40"/>
      <c r="H448" s="100"/>
      <c r="I448" s="100"/>
      <c r="J448" s="100"/>
      <c r="K448" s="100"/>
      <c r="L448" s="100"/>
      <c r="M448" s="100"/>
      <c r="N448" s="100"/>
    </row>
    <row r="449" spans="1:14" ht="12.75">
      <c r="A449" s="2" t="s">
        <v>33</v>
      </c>
      <c r="B449" s="8"/>
      <c r="C449" s="44">
        <f>+MasterFile!N56</f>
        <v>0</v>
      </c>
      <c r="D449" s="44"/>
      <c r="E449" s="44"/>
      <c r="F449" s="50">
        <f>SUM(C449:E449)</f>
        <v>0</v>
      </c>
      <c r="H449" s="100"/>
      <c r="I449" s="100"/>
      <c r="J449" s="100"/>
      <c r="K449" s="100"/>
      <c r="L449" s="100"/>
      <c r="M449" s="100"/>
      <c r="N449" s="100"/>
    </row>
    <row r="450" spans="1:14" ht="12.75">
      <c r="A450" s="2" t="s">
        <v>34</v>
      </c>
      <c r="B450" s="8"/>
      <c r="C450" s="44">
        <f>+MasterFile!N57</f>
        <v>0</v>
      </c>
      <c r="D450" s="44"/>
      <c r="E450" s="44"/>
      <c r="F450" s="50">
        <f>SUM(C450:E450)</f>
        <v>0</v>
      </c>
      <c r="H450" s="100"/>
      <c r="I450" s="100"/>
      <c r="J450" s="100"/>
      <c r="K450" s="100"/>
      <c r="L450" s="100"/>
      <c r="M450" s="100"/>
      <c r="N450" s="100"/>
    </row>
    <row r="451" spans="1:14" ht="12.75">
      <c r="A451" s="2"/>
      <c r="B451" s="8"/>
      <c r="C451" s="44"/>
      <c r="D451" s="44"/>
      <c r="E451" s="44"/>
      <c r="F451" s="40"/>
      <c r="H451" s="100"/>
      <c r="I451" s="100"/>
      <c r="J451" s="100"/>
      <c r="K451" s="100"/>
      <c r="L451" s="100"/>
      <c r="M451" s="100"/>
      <c r="N451" s="100"/>
    </row>
    <row r="452" spans="1:14" ht="12.75">
      <c r="A452" s="3" t="s">
        <v>9</v>
      </c>
      <c r="B452" s="9"/>
      <c r="C452" s="41">
        <f>+C447+C449+C450</f>
        <v>-3062</v>
      </c>
      <c r="D452" s="41">
        <f>+D447+D449+D450</f>
        <v>0</v>
      </c>
      <c r="E452" s="41">
        <f>+E447+E449+E450</f>
        <v>0</v>
      </c>
      <c r="F452" s="149">
        <f>+F447+F449+F450</f>
        <v>-3062</v>
      </c>
      <c r="H452" s="100"/>
      <c r="I452" s="100"/>
      <c r="J452" s="100"/>
      <c r="K452" s="100"/>
      <c r="L452" s="100"/>
      <c r="M452" s="100"/>
      <c r="N452" s="100"/>
    </row>
    <row r="453" spans="1:14" ht="13.5" thickBot="1">
      <c r="A453" s="4"/>
      <c r="B453" s="10"/>
      <c r="C453" s="43"/>
      <c r="D453" s="43"/>
      <c r="E453" s="43"/>
      <c r="F453" s="42"/>
      <c r="H453" s="100"/>
      <c r="I453" s="100"/>
      <c r="J453" s="100"/>
      <c r="K453" s="100"/>
      <c r="L453" s="100"/>
      <c r="M453" s="100"/>
      <c r="N453" s="100"/>
    </row>
    <row r="454" spans="1:14" ht="13.5" thickTop="1">
      <c r="A454" s="2"/>
      <c r="B454" s="8"/>
      <c r="C454" s="44"/>
      <c r="D454" s="44"/>
      <c r="E454" s="44"/>
      <c r="F454" s="40"/>
      <c r="H454" s="100"/>
      <c r="I454" s="100"/>
      <c r="J454" s="100"/>
      <c r="K454" s="100"/>
      <c r="L454" s="100"/>
      <c r="M454" s="100"/>
      <c r="N454" s="100"/>
    </row>
    <row r="455" spans="1:14" ht="12.75">
      <c r="A455" s="1" t="s">
        <v>35</v>
      </c>
      <c r="B455" s="8"/>
      <c r="C455" s="44"/>
      <c r="D455" s="44"/>
      <c r="E455" s="44"/>
      <c r="F455" s="40"/>
      <c r="H455" s="100"/>
      <c r="I455" s="100"/>
      <c r="J455" s="100"/>
      <c r="K455" s="100"/>
      <c r="L455" s="100"/>
      <c r="M455" s="100"/>
      <c r="N455" s="100"/>
    </row>
    <row r="456" spans="1:14" ht="12.75">
      <c r="A456" s="2" t="s">
        <v>36</v>
      </c>
      <c r="B456" s="8"/>
      <c r="C456" s="44">
        <f>+MasterFile!N63</f>
        <v>-5007</v>
      </c>
      <c r="D456" s="44"/>
      <c r="E456" s="44"/>
      <c r="F456" s="50">
        <f>SUM(C456:E456)</f>
        <v>-5007</v>
      </c>
      <c r="H456" s="100"/>
      <c r="I456" s="100"/>
      <c r="J456" s="100"/>
      <c r="K456" s="100"/>
      <c r="L456" s="100"/>
      <c r="M456" s="100"/>
      <c r="N456" s="100"/>
    </row>
    <row r="457" spans="1:14" ht="12.75">
      <c r="A457" s="2" t="s">
        <v>37</v>
      </c>
      <c r="B457" s="8"/>
      <c r="C457" s="44">
        <f>+MasterFile!N64</f>
        <v>0</v>
      </c>
      <c r="D457" s="44"/>
      <c r="E457" s="44"/>
      <c r="F457" s="50">
        <f>SUM(C457:E457)</f>
        <v>0</v>
      </c>
      <c r="H457" s="100"/>
      <c r="I457" s="100"/>
      <c r="J457" s="100"/>
      <c r="K457" s="100"/>
      <c r="L457" s="100"/>
      <c r="M457" s="100"/>
      <c r="N457" s="100"/>
    </row>
    <row r="458" spans="1:14" ht="12.75">
      <c r="A458" s="2" t="s">
        <v>38</v>
      </c>
      <c r="B458" s="8"/>
      <c r="C458" s="44">
        <f>+MasterFile!N65</f>
        <v>0</v>
      </c>
      <c r="D458" s="44"/>
      <c r="E458" s="44"/>
      <c r="F458" s="50">
        <f>SUM(C458:E458)</f>
        <v>0</v>
      </c>
      <c r="H458" s="100"/>
      <c r="I458" s="100"/>
      <c r="J458" s="100"/>
      <c r="K458" s="100"/>
      <c r="L458" s="100"/>
      <c r="M458" s="100"/>
      <c r="N458" s="100"/>
    </row>
    <row r="459" spans="1:14" ht="12.75">
      <c r="A459" s="2"/>
      <c r="B459" s="8"/>
      <c r="C459" s="44"/>
      <c r="D459" s="44"/>
      <c r="E459" s="44"/>
      <c r="F459" s="40"/>
      <c r="H459" s="100"/>
      <c r="I459" s="100"/>
      <c r="J459" s="100"/>
      <c r="K459" s="100"/>
      <c r="L459" s="100"/>
      <c r="M459" s="100"/>
      <c r="N459" s="100"/>
    </row>
    <row r="460" spans="1:14" ht="12.75">
      <c r="A460" s="3" t="s">
        <v>9</v>
      </c>
      <c r="B460" s="9"/>
      <c r="C460" s="41">
        <f>SUM(C456:C458)</f>
        <v>-5007</v>
      </c>
      <c r="D460" s="41">
        <f>SUM(D456:D458)</f>
        <v>0</v>
      </c>
      <c r="E460" s="41">
        <f>SUM(E456:E458)</f>
        <v>0</v>
      </c>
      <c r="F460" s="149">
        <f>SUM(F456:F458)</f>
        <v>-5007</v>
      </c>
      <c r="H460" s="100"/>
      <c r="I460" s="100"/>
      <c r="J460" s="100"/>
      <c r="K460" s="100"/>
      <c r="L460" s="100"/>
      <c r="M460" s="100"/>
      <c r="N460" s="100"/>
    </row>
    <row r="461" spans="1:14" ht="13.5" thickBot="1">
      <c r="A461" s="4"/>
      <c r="B461" s="4"/>
      <c r="C461" s="47"/>
      <c r="D461" s="47"/>
      <c r="E461" s="47"/>
      <c r="F461" s="46"/>
      <c r="H461" s="100"/>
      <c r="I461" s="100"/>
      <c r="J461" s="100"/>
      <c r="K461" s="100"/>
      <c r="L461" s="100"/>
      <c r="M461" s="100"/>
      <c r="N461" s="100"/>
    </row>
    <row r="462" spans="1:14" ht="13.5" thickTop="1">
      <c r="A462" s="20"/>
      <c r="B462" s="8"/>
      <c r="C462" s="44"/>
      <c r="D462" s="44"/>
      <c r="E462" s="44"/>
      <c r="F462" s="40"/>
      <c r="H462" s="100"/>
      <c r="I462" s="100"/>
      <c r="J462" s="100"/>
      <c r="K462" s="100"/>
      <c r="L462" s="100"/>
      <c r="M462" s="100"/>
      <c r="N462" s="100"/>
    </row>
    <row r="463" spans="1:14" ht="12.75">
      <c r="A463" s="1" t="s">
        <v>109</v>
      </c>
      <c r="B463" s="8"/>
      <c r="C463" s="44"/>
      <c r="D463" s="44"/>
      <c r="E463" s="44"/>
      <c r="F463" s="40"/>
      <c r="G463" s="69"/>
      <c r="H463" s="100"/>
      <c r="I463" s="100"/>
      <c r="J463" s="100"/>
      <c r="K463" s="100"/>
      <c r="L463" s="100"/>
      <c r="M463" s="100"/>
      <c r="N463" s="100"/>
    </row>
    <row r="464" spans="1:14" ht="12.75">
      <c r="A464" s="2" t="s">
        <v>110</v>
      </c>
      <c r="B464" s="8"/>
      <c r="C464" s="44">
        <f>ROUND(H464*$K$844,0)</f>
        <v>1278</v>
      </c>
      <c r="D464" s="44">
        <f>ROUND(H464*$L$844,0)</f>
        <v>108</v>
      </c>
      <c r="E464" s="44">
        <f>ROUND(H464*$M$844,0)</f>
        <v>163</v>
      </c>
      <c r="F464" s="50">
        <f>SUM(C464:E464)</f>
        <v>1549</v>
      </c>
      <c r="G464" s="100">
        <f>SUM(C464:E464)</f>
        <v>1549</v>
      </c>
      <c r="H464" s="100">
        <f>+MasterFile!N71</f>
        <v>1549</v>
      </c>
      <c r="I464" s="100"/>
      <c r="J464" s="100"/>
      <c r="K464" s="100"/>
      <c r="L464" s="100"/>
      <c r="M464" s="100"/>
      <c r="N464" s="100"/>
    </row>
    <row r="465" spans="1:14" ht="12.75">
      <c r="A465" s="2" t="s">
        <v>111</v>
      </c>
      <c r="B465" s="8"/>
      <c r="C465" s="44">
        <f>ROUND(H465*$K$844,0)</f>
        <v>237</v>
      </c>
      <c r="D465" s="44">
        <f>ROUND(H465*$L$844,0)</f>
        <v>20</v>
      </c>
      <c r="E465" s="44">
        <f>ROUND(H465*$M$844,0)</f>
        <v>30</v>
      </c>
      <c r="F465" s="50">
        <f>SUM(C465:E465)</f>
        <v>287</v>
      </c>
      <c r="G465" s="100">
        <f>SUM(C465:E465)</f>
        <v>287</v>
      </c>
      <c r="H465" s="100">
        <f>+MasterFile!N72</f>
        <v>287</v>
      </c>
      <c r="I465" s="100"/>
      <c r="J465" s="100"/>
      <c r="K465" s="100"/>
      <c r="L465" s="100"/>
      <c r="M465" s="100"/>
      <c r="N465" s="100"/>
    </row>
    <row r="466" spans="1:14" ht="12.75">
      <c r="A466" s="2" t="s">
        <v>122</v>
      </c>
      <c r="B466" s="8"/>
      <c r="C466" s="44">
        <f>+MasterFile!N73</f>
        <v>0</v>
      </c>
      <c r="D466" s="44"/>
      <c r="E466" s="44"/>
      <c r="F466" s="50">
        <f>SUM(C466:E466)</f>
        <v>0</v>
      </c>
      <c r="G466" s="69"/>
      <c r="H466" s="100"/>
      <c r="I466" s="100"/>
      <c r="J466" s="100"/>
      <c r="K466" s="100"/>
      <c r="L466" s="100"/>
      <c r="M466" s="100"/>
      <c r="N466" s="100"/>
    </row>
    <row r="467" spans="1:14" ht="12.75">
      <c r="A467" s="2"/>
      <c r="B467" s="8"/>
      <c r="C467" s="44"/>
      <c r="D467" s="44"/>
      <c r="E467" s="44"/>
      <c r="F467" s="40"/>
      <c r="G467" s="69"/>
      <c r="H467" s="100"/>
      <c r="I467" s="100"/>
      <c r="J467" s="100"/>
      <c r="K467" s="100"/>
      <c r="L467" s="100"/>
      <c r="M467" s="100"/>
      <c r="N467" s="100"/>
    </row>
    <row r="468" spans="1:14" ht="12.75">
      <c r="A468" s="3" t="s">
        <v>9</v>
      </c>
      <c r="B468" s="9"/>
      <c r="C468" s="41">
        <f>SUM(C464:C466)</f>
        <v>1515</v>
      </c>
      <c r="D468" s="41">
        <f>SUM(D464:D466)</f>
        <v>128</v>
      </c>
      <c r="E468" s="41">
        <f>SUM(E464:E466)</f>
        <v>193</v>
      </c>
      <c r="F468" s="149">
        <f>SUM(F464:F466)</f>
        <v>1836</v>
      </c>
      <c r="G468" s="69"/>
      <c r="H468" s="100">
        <f>SUM(H464:H465)</f>
        <v>1836</v>
      </c>
      <c r="I468" s="100"/>
      <c r="J468" s="100"/>
      <c r="K468" s="100"/>
      <c r="L468" s="100"/>
      <c r="M468" s="100"/>
      <c r="N468" s="100"/>
    </row>
    <row r="469" spans="1:14" ht="13.5" thickBot="1">
      <c r="A469" s="3"/>
      <c r="B469" s="9"/>
      <c r="C469" s="41"/>
      <c r="D469" s="41"/>
      <c r="E469" s="41"/>
      <c r="F469" s="149"/>
      <c r="G469" s="69"/>
      <c r="H469" s="100"/>
      <c r="I469" s="100"/>
      <c r="J469" s="100"/>
      <c r="K469" s="100"/>
      <c r="L469" s="100"/>
      <c r="M469" s="100"/>
      <c r="N469" s="100"/>
    </row>
    <row r="470" spans="1:14" ht="13.5" thickTop="1">
      <c r="A470" s="179"/>
      <c r="B470" s="180"/>
      <c r="C470" s="185"/>
      <c r="D470" s="185"/>
      <c r="E470" s="185"/>
      <c r="F470" s="186"/>
      <c r="G470" s="69"/>
      <c r="H470" s="100"/>
      <c r="I470" s="100"/>
      <c r="J470" s="100"/>
      <c r="K470" s="100"/>
      <c r="L470" s="100"/>
      <c r="M470" s="100"/>
      <c r="N470" s="100"/>
    </row>
    <row r="471" spans="1:14" ht="12.75">
      <c r="A471" s="181" t="s">
        <v>232</v>
      </c>
      <c r="B471" s="9"/>
      <c r="C471" s="44">
        <f>+TechAdj!C75</f>
        <v>21291</v>
      </c>
      <c r="D471" s="50"/>
      <c r="E471" s="50"/>
      <c r="F471" s="50">
        <f>SUM(C471:E471)</f>
        <v>21291</v>
      </c>
      <c r="G471" s="69"/>
      <c r="H471" s="100"/>
      <c r="I471" s="100"/>
      <c r="J471" s="100"/>
      <c r="K471" s="100"/>
      <c r="L471" s="100"/>
      <c r="M471" s="100"/>
      <c r="N471" s="100"/>
    </row>
    <row r="472" spans="1:14" ht="13.5" thickBot="1">
      <c r="A472" s="4"/>
      <c r="B472" s="4"/>
      <c r="C472" s="47"/>
      <c r="D472" s="47"/>
      <c r="E472" s="47"/>
      <c r="F472" s="46"/>
      <c r="G472" s="69"/>
      <c r="H472" s="100"/>
      <c r="I472" s="100"/>
      <c r="J472" s="100"/>
      <c r="K472" s="100"/>
      <c r="L472" s="100"/>
      <c r="M472" s="100"/>
      <c r="N472" s="100"/>
    </row>
    <row r="473" spans="1:14" ht="13.5" thickTop="1">
      <c r="A473" s="2"/>
      <c r="B473" s="2"/>
      <c r="C473" s="44"/>
      <c r="D473" s="44"/>
      <c r="E473" s="44"/>
      <c r="F473" s="40"/>
      <c r="G473" s="69"/>
      <c r="H473" s="100"/>
      <c r="I473" s="100"/>
      <c r="J473" s="100"/>
      <c r="K473" s="100"/>
      <c r="L473" s="100"/>
      <c r="M473" s="100"/>
      <c r="N473" s="100"/>
    </row>
    <row r="474" spans="1:14" ht="12.75">
      <c r="A474" s="1" t="s">
        <v>39</v>
      </c>
      <c r="B474" s="9"/>
      <c r="C474" s="44">
        <f>ROUND(H474*$K$844,0)</f>
        <v>-1515</v>
      </c>
      <c r="D474" s="44">
        <f>ROUND(H474*$L$844,0)</f>
        <v>-128</v>
      </c>
      <c r="E474" s="44">
        <f>ROUND(H474*$M$844,0)+1</f>
        <v>-193</v>
      </c>
      <c r="F474" s="50">
        <f>SUM(C474:E474)</f>
        <v>-1836</v>
      </c>
      <c r="G474" s="100">
        <f>SUM(C474:E474)</f>
        <v>-1836</v>
      </c>
      <c r="H474" s="100">
        <f>+MasterFile!N81</f>
        <v>-1836</v>
      </c>
      <c r="I474" s="100"/>
      <c r="J474" s="100"/>
      <c r="K474" s="100"/>
      <c r="L474" s="100"/>
      <c r="M474" s="100"/>
      <c r="N474" s="100"/>
    </row>
    <row r="475" spans="1:14" ht="13.5" thickBot="1">
      <c r="A475" s="4"/>
      <c r="B475" s="10"/>
      <c r="C475" s="43"/>
      <c r="D475" s="43"/>
      <c r="E475" s="43"/>
      <c r="F475" s="42"/>
      <c r="G475" s="100"/>
      <c r="H475" s="100"/>
      <c r="I475" s="100"/>
      <c r="J475" s="100"/>
      <c r="K475" s="100"/>
      <c r="L475" s="100"/>
      <c r="M475" s="100"/>
      <c r="N475" s="100"/>
    </row>
    <row r="476" spans="1:14" ht="13.5" thickTop="1">
      <c r="A476" s="2"/>
      <c r="B476" s="8"/>
      <c r="C476" s="44"/>
      <c r="D476" s="44"/>
      <c r="E476" s="44"/>
      <c r="F476" s="40"/>
      <c r="G476" s="100"/>
      <c r="H476" s="100"/>
      <c r="I476" s="100"/>
      <c r="J476" s="100"/>
      <c r="K476" s="100"/>
      <c r="L476" s="100"/>
      <c r="M476" s="100"/>
      <c r="N476" s="100"/>
    </row>
    <row r="477" spans="1:14" ht="12.75">
      <c r="A477" s="1" t="s">
        <v>40</v>
      </c>
      <c r="B477" s="8"/>
      <c r="C477" s="44"/>
      <c r="D477" s="44"/>
      <c r="E477" s="44"/>
      <c r="F477" s="40"/>
      <c r="G477" s="69"/>
      <c r="H477" s="100"/>
      <c r="I477" s="100"/>
      <c r="J477" s="100"/>
      <c r="K477" s="100"/>
      <c r="L477" s="100"/>
      <c r="M477" s="100"/>
      <c r="N477" s="100"/>
    </row>
    <row r="478" spans="1:14" ht="12.75">
      <c r="A478" s="2" t="s">
        <v>309</v>
      </c>
      <c r="B478" s="8"/>
      <c r="C478" s="44">
        <f>ROUND(H478*$K$844,0)</f>
        <v>75949</v>
      </c>
      <c r="D478" s="44">
        <f>ROUND(H478*$L$844,0)+1</f>
        <v>6409</v>
      </c>
      <c r="E478" s="44">
        <f>ROUND(H478*$M$844,0)</f>
        <v>9713</v>
      </c>
      <c r="F478" s="50">
        <f>SUM(C478:E478)</f>
        <v>92071</v>
      </c>
      <c r="G478" s="100">
        <f>SUM(C478:E478)</f>
        <v>92071</v>
      </c>
      <c r="H478" s="100">
        <f>+MasterFile!N85</f>
        <v>92071</v>
      </c>
      <c r="I478" s="100"/>
      <c r="J478" s="100"/>
      <c r="K478" s="100"/>
      <c r="L478" s="100"/>
      <c r="M478" s="100"/>
      <c r="N478" s="100"/>
    </row>
    <row r="479" spans="1:14" ht="12.75">
      <c r="A479" s="2" t="s">
        <v>41</v>
      </c>
      <c r="B479" s="8"/>
      <c r="C479" s="44">
        <f>ROUND(H479*$K$844,0)</f>
        <v>-59788</v>
      </c>
      <c r="D479" s="44">
        <f>ROUND(H479*$L$844,0)</f>
        <v>-5045</v>
      </c>
      <c r="E479" s="44">
        <f>ROUND(H479*$M$844,0)+1</f>
        <v>-7646</v>
      </c>
      <c r="F479" s="50">
        <f>SUM(C479:E479)</f>
        <v>-72479</v>
      </c>
      <c r="G479" s="100">
        <f>SUM(C479:E479)</f>
        <v>-72479</v>
      </c>
      <c r="H479" s="100">
        <f>+MasterFile!N86</f>
        <v>-72479</v>
      </c>
      <c r="I479" s="100"/>
      <c r="J479" s="100"/>
      <c r="K479" s="100"/>
      <c r="L479" s="100"/>
      <c r="M479" s="100"/>
      <c r="N479" s="100"/>
    </row>
    <row r="480" spans="1:14" ht="12.75">
      <c r="A480" s="2" t="s">
        <v>42</v>
      </c>
      <c r="B480" s="8"/>
      <c r="C480" s="44">
        <f>ROUND(H480*$K$844,0)</f>
        <v>-16161</v>
      </c>
      <c r="D480" s="44">
        <f>ROUND(H480*$L$844,0)</f>
        <v>-1364</v>
      </c>
      <c r="E480" s="44">
        <f>ROUND(H480*$M$844,0)</f>
        <v>-2067</v>
      </c>
      <c r="F480" s="50">
        <f>SUM(C480:E480)</f>
        <v>-19592</v>
      </c>
      <c r="G480" s="100">
        <f>SUM(C480:E480)</f>
        <v>-19592</v>
      </c>
      <c r="H480" s="100">
        <f>+MasterFile!N87</f>
        <v>-19592</v>
      </c>
      <c r="I480" s="100"/>
      <c r="J480" s="100"/>
      <c r="K480" s="100"/>
      <c r="L480" s="100"/>
      <c r="M480" s="100"/>
      <c r="N480" s="100"/>
    </row>
    <row r="481" spans="1:14" ht="12.75">
      <c r="A481" s="2" t="s">
        <v>43</v>
      </c>
      <c r="B481" s="8"/>
      <c r="C481" s="44">
        <f>ROUND(H481*$K$844,0)</f>
        <v>0</v>
      </c>
      <c r="D481" s="44">
        <f>ROUND(H481*$L$844,0)</f>
        <v>0</v>
      </c>
      <c r="E481" s="44">
        <f>ROUND(H481*$M$844,0)</f>
        <v>0</v>
      </c>
      <c r="F481" s="50">
        <f>SUM(C481:E481)</f>
        <v>0</v>
      </c>
      <c r="G481" s="100">
        <f>SUM(C481:E481)</f>
        <v>0</v>
      </c>
      <c r="H481" s="100">
        <f>+MasterFile!N88</f>
        <v>0</v>
      </c>
      <c r="I481" s="100"/>
      <c r="J481" s="100"/>
      <c r="K481" s="100"/>
      <c r="L481" s="100"/>
      <c r="M481" s="100"/>
      <c r="N481" s="100"/>
    </row>
    <row r="482" spans="1:14" ht="12.75">
      <c r="A482" s="2"/>
      <c r="B482" s="8"/>
      <c r="C482" s="44"/>
      <c r="D482" s="44"/>
      <c r="E482" s="44"/>
      <c r="F482" s="40"/>
      <c r="G482" s="69"/>
      <c r="H482" s="100"/>
      <c r="I482" s="100"/>
      <c r="J482" s="100"/>
      <c r="K482" s="100"/>
      <c r="L482" s="100"/>
      <c r="M482" s="100"/>
      <c r="N482" s="100"/>
    </row>
    <row r="483" spans="1:14" ht="12.75">
      <c r="A483" s="3" t="s">
        <v>9</v>
      </c>
      <c r="B483" s="9"/>
      <c r="C483" s="41">
        <f>SUM(C478:C481)</f>
        <v>0</v>
      </c>
      <c r="D483" s="41">
        <f>SUM(D478:D481)</f>
        <v>0</v>
      </c>
      <c r="E483" s="41">
        <f>SUM(E478:E481)</f>
        <v>0</v>
      </c>
      <c r="F483" s="149">
        <f>SUM(F478:F481)</f>
        <v>0</v>
      </c>
      <c r="G483" s="100"/>
      <c r="H483" s="100">
        <f>SUM(H478:H481)</f>
        <v>0</v>
      </c>
      <c r="I483" s="100"/>
      <c r="J483" s="100"/>
      <c r="K483" s="100"/>
      <c r="L483" s="100"/>
      <c r="M483" s="100"/>
      <c r="N483" s="100"/>
    </row>
    <row r="484" spans="1:14" ht="13.5" thickBot="1">
      <c r="A484" s="5"/>
      <c r="B484" s="12"/>
      <c r="C484" s="49"/>
      <c r="D484" s="49"/>
      <c r="E484" s="49"/>
      <c r="F484" s="48"/>
      <c r="G484" s="100"/>
      <c r="H484" s="100"/>
      <c r="I484" s="100"/>
      <c r="J484" s="100"/>
      <c r="K484" s="100"/>
      <c r="L484" s="100"/>
      <c r="M484" s="100"/>
      <c r="N484" s="100"/>
    </row>
    <row r="485" spans="1:14" ht="12.75">
      <c r="A485" s="2"/>
      <c r="B485" s="8"/>
      <c r="C485" s="44"/>
      <c r="D485" s="44"/>
      <c r="E485" s="44"/>
      <c r="F485" s="40"/>
      <c r="G485" s="14"/>
      <c r="H485" s="100"/>
      <c r="I485" s="100"/>
      <c r="J485" s="100"/>
      <c r="K485" s="100"/>
      <c r="L485" s="100"/>
      <c r="M485" s="100"/>
      <c r="N485" s="100"/>
    </row>
    <row r="486" spans="1:14" ht="12.75">
      <c r="A486" s="1" t="s">
        <v>44</v>
      </c>
      <c r="B486" s="13"/>
      <c r="C486" s="51">
        <f>SUM(C413,C436,C452,C460,C468,C471,C474,C483)</f>
        <v>0</v>
      </c>
      <c r="D486" s="51">
        <f>SUM(D413,D436,D452,D460,D468,D471,D474,D483)</f>
        <v>0</v>
      </c>
      <c r="E486" s="51">
        <f>SUM(E413,E436,E452,E460,E468,E471,E474,E483)</f>
        <v>0</v>
      </c>
      <c r="F486" s="51">
        <f>SUM(F413,F436,F452,F460,F468,F471,F474,F483)</f>
        <v>0</v>
      </c>
      <c r="H486" s="100"/>
      <c r="I486" s="100"/>
      <c r="J486" s="100"/>
      <c r="K486" s="100"/>
      <c r="L486" s="100"/>
      <c r="M486" s="100"/>
      <c r="N486" s="100"/>
    </row>
    <row r="487" spans="1:14" ht="12.75">
      <c r="A487" s="1"/>
      <c r="B487" s="13"/>
      <c r="C487" s="51"/>
      <c r="D487" s="51"/>
      <c r="E487" s="51"/>
      <c r="F487" s="50">
        <f>SUM(C486:E486)</f>
        <v>0</v>
      </c>
      <c r="H487" s="100"/>
      <c r="I487" s="100"/>
      <c r="J487" s="100"/>
      <c r="K487" s="100"/>
      <c r="L487" s="100"/>
      <c r="M487" s="100"/>
      <c r="N487" s="100"/>
    </row>
    <row r="488" spans="1:14" ht="12.75">
      <c r="A488" s="1"/>
      <c r="B488" s="13"/>
      <c r="C488" s="51">
        <f>SUM(C413,C436,C452,C460,C466,C471)</f>
        <v>0</v>
      </c>
      <c r="D488" s="51">
        <f>SUM(D413,D436,D452,D460,D466,D471)</f>
        <v>0</v>
      </c>
      <c r="E488" s="51">
        <f>SUM(E413,E436,E452,E460,E466,E471)</f>
        <v>0</v>
      </c>
      <c r="F488" s="51">
        <f>SUM(F413,F436,F452,F460,F466,F471)</f>
        <v>0</v>
      </c>
      <c r="H488" s="100">
        <f>SUM(H468,H474,H483)</f>
        <v>0</v>
      </c>
      <c r="I488" s="100">
        <f>+F488+H488</f>
        <v>0</v>
      </c>
      <c r="J488" s="100"/>
      <c r="K488" s="152"/>
      <c r="L488" s="152"/>
      <c r="M488" s="152"/>
      <c r="N488" s="152"/>
    </row>
    <row r="489" spans="1:14" ht="12.75">
      <c r="A489" s="1"/>
      <c r="B489" s="13"/>
      <c r="C489" s="21"/>
      <c r="D489" s="21"/>
      <c r="E489" s="21"/>
      <c r="F489" s="21"/>
      <c r="H489" s="100"/>
      <c r="I489" s="100"/>
      <c r="J489" s="100"/>
      <c r="K489" s="152"/>
      <c r="L489" s="152"/>
      <c r="M489" s="152"/>
      <c r="N489" s="152"/>
    </row>
    <row r="492" spans="1:6" ht="12.75">
      <c r="A492" s="450" t="s">
        <v>432</v>
      </c>
      <c r="B492" s="450"/>
      <c r="C492" s="450"/>
      <c r="D492" s="450"/>
      <c r="E492" s="450"/>
      <c r="F492" s="450"/>
    </row>
    <row r="493" spans="1:6" ht="12.75">
      <c r="A493" s="450" t="s">
        <v>78</v>
      </c>
      <c r="B493" s="450"/>
      <c r="C493" s="450"/>
      <c r="D493" s="450"/>
      <c r="E493" s="450"/>
      <c r="F493" s="450"/>
    </row>
    <row r="494" spans="1:6" ht="12.75">
      <c r="A494" s="36"/>
      <c r="B494" s="2"/>
      <c r="C494" s="135" t="s">
        <v>79</v>
      </c>
      <c r="D494" s="135" t="s">
        <v>80</v>
      </c>
      <c r="E494" s="135" t="s">
        <v>81</v>
      </c>
      <c r="F494" s="37" t="s">
        <v>9</v>
      </c>
    </row>
    <row r="495" spans="1:6" ht="12.75">
      <c r="A495" s="1"/>
      <c r="B495" s="2"/>
      <c r="C495" s="144">
        <f aca="true" t="shared" si="8" ref="C495:E496">+C7</f>
        <v>1.4</v>
      </c>
      <c r="D495" s="144">
        <f t="shared" si="8"/>
        <v>2.4</v>
      </c>
      <c r="E495" s="144">
        <f t="shared" si="8"/>
        <v>4.2</v>
      </c>
      <c r="F495" s="145"/>
    </row>
    <row r="496" spans="1:6" ht="150" customHeight="1">
      <c r="A496" s="3" t="s">
        <v>82</v>
      </c>
      <c r="B496" s="2"/>
      <c r="C496" s="146" t="str">
        <f t="shared" si="8"/>
        <v>Improve the Understanding of National Ecosystems and Resources Through Integrated Interdisciplinary Assessment</v>
      </c>
      <c r="D496" s="146" t="str">
        <f t="shared" si="8"/>
        <v>Improve the Understanding of Energy and Mineral Resources to Promote Responsible Use and Sustain the Nation's Dynamic Economy</v>
      </c>
      <c r="E496" s="146" t="str">
        <f t="shared" si="8"/>
        <v>Improve Understanding, Prediction, and Monitoring of Natural Hazards to Inform Decisions by Civil Authorities and the Public to Plan for, Manage, and Mitigate the Effects of Hazard Events on People and Property</v>
      </c>
      <c r="F496" s="86"/>
    </row>
    <row r="497" spans="1:6" ht="12.75">
      <c r="A497" s="2"/>
      <c r="B497" s="2"/>
      <c r="C497" s="64"/>
      <c r="D497" s="64"/>
      <c r="E497" s="64"/>
      <c r="F497" s="38"/>
    </row>
    <row r="498" spans="1:6" ht="12.75">
      <c r="A498" s="1" t="s">
        <v>202</v>
      </c>
      <c r="B498" s="1"/>
      <c r="C498" s="65"/>
      <c r="D498" s="65"/>
      <c r="E498" s="65"/>
      <c r="F498" s="148"/>
    </row>
    <row r="499" spans="1:6" ht="12.75">
      <c r="A499" s="2" t="s">
        <v>7</v>
      </c>
      <c r="B499" s="2"/>
      <c r="C499" s="44">
        <f>+ProgChgItems!W12</f>
        <v>2000</v>
      </c>
      <c r="D499" s="44"/>
      <c r="E499" s="44"/>
      <c r="F499" s="50">
        <f>SUM(C499:E499)</f>
        <v>2000</v>
      </c>
    </row>
    <row r="500" spans="1:6" ht="12.75">
      <c r="A500" s="2" t="s">
        <v>8</v>
      </c>
      <c r="B500" s="2"/>
      <c r="C500" s="44">
        <f>+ProgChgItems!W13</f>
        <v>0</v>
      </c>
      <c r="D500" s="44"/>
      <c r="E500" s="44"/>
      <c r="F500" s="50">
        <f>SUM(C500:E500)</f>
        <v>0</v>
      </c>
    </row>
    <row r="501" spans="1:6" ht="12.75">
      <c r="A501" s="2"/>
      <c r="B501" s="2"/>
      <c r="C501" s="44"/>
      <c r="D501" s="44"/>
      <c r="E501" s="44"/>
      <c r="F501" s="50"/>
    </row>
    <row r="502" spans="1:6" ht="12.75">
      <c r="A502" s="3" t="s">
        <v>9</v>
      </c>
      <c r="B502" s="3"/>
      <c r="C502" s="41">
        <f>SUM(C499:C500)</f>
        <v>2000</v>
      </c>
      <c r="D502" s="41">
        <f>SUM(D499:D500)</f>
        <v>0</v>
      </c>
      <c r="E502" s="41">
        <f>SUM(E499:E500)</f>
        <v>0</v>
      </c>
      <c r="F502" s="159">
        <f>SUM(F499:F500)</f>
        <v>2000</v>
      </c>
    </row>
    <row r="503" spans="1:6" ht="13.5" thickBot="1">
      <c r="A503" s="4"/>
      <c r="B503" s="10"/>
      <c r="C503" s="43"/>
      <c r="D503" s="43"/>
      <c r="E503" s="43"/>
      <c r="F503" s="42"/>
    </row>
    <row r="504" spans="1:6" ht="13.5" thickTop="1">
      <c r="A504" s="2"/>
      <c r="B504" s="8"/>
      <c r="C504" s="44"/>
      <c r="D504" s="44"/>
      <c r="E504" s="44"/>
      <c r="F504" s="40"/>
    </row>
    <row r="505" spans="1:6" ht="12.75">
      <c r="A505" s="1" t="s">
        <v>10</v>
      </c>
      <c r="B505" s="8"/>
      <c r="C505" s="44"/>
      <c r="D505" s="44"/>
      <c r="E505" s="44"/>
      <c r="F505" s="40"/>
    </row>
    <row r="506" spans="1:6" ht="12.75">
      <c r="A506" s="2" t="s">
        <v>11</v>
      </c>
      <c r="B506" s="8"/>
      <c r="C506" s="44"/>
      <c r="D506" s="44"/>
      <c r="E506" s="44"/>
      <c r="F506" s="40"/>
    </row>
    <row r="507" spans="1:6" ht="12.75">
      <c r="A507" s="2" t="s">
        <v>12</v>
      </c>
      <c r="B507" s="8"/>
      <c r="C507" s="44"/>
      <c r="D507" s="44"/>
      <c r="E507" s="44">
        <f>+ProgChgItems!W20</f>
        <v>0</v>
      </c>
      <c r="F507" s="50">
        <f>SUM(C507:E507)</f>
        <v>0</v>
      </c>
    </row>
    <row r="508" spans="1:6" ht="12.75">
      <c r="A508" s="2" t="s">
        <v>13</v>
      </c>
      <c r="B508" s="8"/>
      <c r="C508" s="44"/>
      <c r="D508" s="44"/>
      <c r="E508" s="44">
        <f>+ProgChgItems!W21</f>
        <v>0</v>
      </c>
      <c r="F508" s="50">
        <f>SUM(C508:E508)</f>
        <v>0</v>
      </c>
    </row>
    <row r="509" spans="1:6" ht="12.75">
      <c r="A509" s="2" t="s">
        <v>14</v>
      </c>
      <c r="B509" s="8"/>
      <c r="C509" s="44"/>
      <c r="D509" s="44"/>
      <c r="E509" s="44">
        <f>+ProgChgItems!W22</f>
        <v>0</v>
      </c>
      <c r="F509" s="50">
        <f>SUM(C509:E509)</f>
        <v>0</v>
      </c>
    </row>
    <row r="510" spans="1:6" ht="12.75">
      <c r="A510" s="2" t="s">
        <v>15</v>
      </c>
      <c r="B510" s="8"/>
      <c r="C510" s="44"/>
      <c r="D510" s="44"/>
      <c r="E510" s="44">
        <f>+ProgChgItems!W23</f>
        <v>0</v>
      </c>
      <c r="F510" s="50">
        <f>SUM(C510:E510)</f>
        <v>0</v>
      </c>
    </row>
    <row r="511" spans="1:6" ht="12.75">
      <c r="A511" s="2" t="s">
        <v>16</v>
      </c>
      <c r="B511" s="11"/>
      <c r="C511" s="45"/>
      <c r="D511" s="45"/>
      <c r="E511" s="45">
        <f>+ProgChgItems!W24</f>
        <v>0</v>
      </c>
      <c r="F511" s="150">
        <f>SUM(C511:E511)</f>
        <v>0</v>
      </c>
    </row>
    <row r="512" spans="1:6" ht="12.75">
      <c r="A512" s="3" t="s">
        <v>17</v>
      </c>
      <c r="B512" s="9"/>
      <c r="C512" s="41">
        <f>SUM(C507:C511)</f>
        <v>0</v>
      </c>
      <c r="D512" s="41">
        <f>SUM(D507:D511)</f>
        <v>0</v>
      </c>
      <c r="E512" s="41">
        <f>SUM(E507:E511)</f>
        <v>0</v>
      </c>
      <c r="F512" s="149">
        <f>SUM(F507:F511)</f>
        <v>0</v>
      </c>
    </row>
    <row r="513" spans="1:6" ht="12.75">
      <c r="A513" s="2"/>
      <c r="B513" s="8"/>
      <c r="C513" s="44"/>
      <c r="D513" s="44"/>
      <c r="E513" s="44"/>
      <c r="F513" s="40"/>
    </row>
    <row r="514" spans="1:6" ht="12.75">
      <c r="A514" s="2" t="s">
        <v>18</v>
      </c>
      <c r="B514" s="8"/>
      <c r="C514" s="44"/>
      <c r="D514" s="44"/>
      <c r="E514" s="44"/>
      <c r="F514" s="40"/>
    </row>
    <row r="515" spans="1:6" ht="12.75">
      <c r="A515" s="2" t="s">
        <v>19</v>
      </c>
      <c r="B515" s="8"/>
      <c r="C515" s="44">
        <f>+ProgChgItems!W28</f>
        <v>0</v>
      </c>
      <c r="D515" s="44"/>
      <c r="E515" s="44"/>
      <c r="F515" s="50">
        <f>SUM(C515:E515)</f>
        <v>0</v>
      </c>
    </row>
    <row r="516" spans="1:6" ht="12.75">
      <c r="A516" s="2" t="s">
        <v>20</v>
      </c>
      <c r="B516" s="8"/>
      <c r="C516" s="44">
        <f>+ProgChgItems!W29</f>
        <v>1500</v>
      </c>
      <c r="D516" s="44"/>
      <c r="E516" s="44"/>
      <c r="F516" s="50">
        <f>SUM(C516:E516)</f>
        <v>1500</v>
      </c>
    </row>
    <row r="517" spans="1:6" ht="12.75">
      <c r="A517" s="2" t="s">
        <v>21</v>
      </c>
      <c r="B517" s="11"/>
      <c r="C517" s="45">
        <f>+ProgChgItems!W30</f>
        <v>6500</v>
      </c>
      <c r="D517" s="45"/>
      <c r="E517" s="45"/>
      <c r="F517" s="150">
        <f>SUM(C517:E517)</f>
        <v>6500</v>
      </c>
    </row>
    <row r="518" spans="1:6" ht="12.75">
      <c r="A518" s="3" t="s">
        <v>17</v>
      </c>
      <c r="B518" s="9"/>
      <c r="C518" s="41">
        <f>SUM(C515:C517)</f>
        <v>8000</v>
      </c>
      <c r="D518" s="41">
        <f>SUM(D515:D517)</f>
        <v>0</v>
      </c>
      <c r="E518" s="41">
        <f>SUM(E515:E517)</f>
        <v>0</v>
      </c>
      <c r="F518" s="149">
        <f>SUM(F515:F517)</f>
        <v>8000</v>
      </c>
    </row>
    <row r="519" spans="1:6" ht="12.75">
      <c r="A519" s="2"/>
      <c r="B519" s="8"/>
      <c r="C519" s="44"/>
      <c r="D519" s="44"/>
      <c r="E519" s="44"/>
      <c r="F519" s="40"/>
    </row>
    <row r="520" spans="1:6" ht="12.75">
      <c r="A520" s="2" t="s">
        <v>22</v>
      </c>
      <c r="B520" s="8"/>
      <c r="C520" s="44"/>
      <c r="D520" s="44"/>
      <c r="E520" s="44"/>
      <c r="F520" s="40"/>
    </row>
    <row r="521" spans="1:6" ht="12.75">
      <c r="A521" s="2" t="s">
        <v>23</v>
      </c>
      <c r="B521" s="8"/>
      <c r="C521" s="44"/>
      <c r="D521" s="44">
        <f>+ProgChgItems!W34</f>
        <v>0</v>
      </c>
      <c r="E521" s="44"/>
      <c r="F521" s="50">
        <f>SUM(C521:E521)</f>
        <v>0</v>
      </c>
    </row>
    <row r="522" spans="1:6" ht="12.75">
      <c r="A522" s="2" t="s">
        <v>24</v>
      </c>
      <c r="B522" s="11"/>
      <c r="C522" s="45"/>
      <c r="D522" s="45">
        <f>+ProgChgItems!W35</f>
        <v>0</v>
      </c>
      <c r="E522" s="45"/>
      <c r="F522" s="150">
        <f>SUM(C522:E522)</f>
        <v>0</v>
      </c>
    </row>
    <row r="523" spans="1:6" ht="12.75">
      <c r="A523" s="3" t="s">
        <v>17</v>
      </c>
      <c r="B523" s="9"/>
      <c r="C523" s="41">
        <f>SUM(C521:C522)</f>
        <v>0</v>
      </c>
      <c r="D523" s="41">
        <f>SUM(D521:D522)</f>
        <v>0</v>
      </c>
      <c r="E523" s="41">
        <f>SUM(E521:E522)</f>
        <v>0</v>
      </c>
      <c r="F523" s="149">
        <f>SUM(F521:F522)</f>
        <v>0</v>
      </c>
    </row>
    <row r="524" spans="1:6" ht="12.75">
      <c r="A524" s="3"/>
      <c r="B524" s="8"/>
      <c r="C524" s="44"/>
      <c r="D524" s="44"/>
      <c r="E524" s="44"/>
      <c r="F524" s="40"/>
    </row>
    <row r="525" spans="1:6" ht="12.75">
      <c r="A525" s="3" t="s">
        <v>9</v>
      </c>
      <c r="B525" s="9"/>
      <c r="C525" s="41">
        <f>SUM(C512,C518,C523)</f>
        <v>8000</v>
      </c>
      <c r="D525" s="41">
        <f>SUM(D512,D518,D523)</f>
        <v>0</v>
      </c>
      <c r="E525" s="41">
        <f>SUM(E512,E518,E523)</f>
        <v>0</v>
      </c>
      <c r="F525" s="149">
        <f>SUM(F512,F518,F523)</f>
        <v>8000</v>
      </c>
    </row>
    <row r="526" spans="1:6" ht="13.5" thickBot="1">
      <c r="A526" s="4"/>
      <c r="B526" s="10"/>
      <c r="C526" s="43"/>
      <c r="D526" s="43"/>
      <c r="E526" s="43"/>
      <c r="F526" s="42"/>
    </row>
    <row r="527" spans="1:6" ht="13.5" thickTop="1">
      <c r="A527" s="2"/>
      <c r="B527" s="8"/>
      <c r="C527" s="44"/>
      <c r="D527" s="44"/>
      <c r="E527" s="44"/>
      <c r="F527" s="40"/>
    </row>
    <row r="528" spans="1:6" ht="12.75">
      <c r="A528" s="1" t="s">
        <v>25</v>
      </c>
      <c r="B528" s="8"/>
      <c r="C528" s="44"/>
      <c r="D528" s="44"/>
      <c r="E528" s="44"/>
      <c r="F528" s="40"/>
    </row>
    <row r="529" spans="1:6" ht="12.75">
      <c r="A529" s="2" t="s">
        <v>26</v>
      </c>
      <c r="B529" s="8"/>
      <c r="C529" s="44"/>
      <c r="D529" s="44"/>
      <c r="E529" s="44"/>
      <c r="F529" s="40"/>
    </row>
    <row r="530" spans="1:6" ht="12.75">
      <c r="A530" s="2" t="s">
        <v>27</v>
      </c>
      <c r="B530" s="8"/>
      <c r="C530" s="44">
        <f>+ProgChgItems!W43</f>
        <v>3000</v>
      </c>
      <c r="D530" s="44"/>
      <c r="E530" s="44"/>
      <c r="F530" s="50">
        <f aca="true" t="shared" si="9" ref="F530:F535">SUM(C530:E530)</f>
        <v>3000</v>
      </c>
    </row>
    <row r="531" spans="1:6" ht="12.75">
      <c r="A531" s="2" t="s">
        <v>28</v>
      </c>
      <c r="B531" s="8"/>
      <c r="C531" s="44">
        <f>+ProgChgItems!W44</f>
        <v>0</v>
      </c>
      <c r="D531" s="44"/>
      <c r="E531" s="44"/>
      <c r="F531" s="50">
        <f t="shared" si="9"/>
        <v>0</v>
      </c>
    </row>
    <row r="532" spans="1:6" ht="12.75">
      <c r="A532" s="2" t="s">
        <v>29</v>
      </c>
      <c r="B532" s="8"/>
      <c r="C532" s="44">
        <f>+ProgChgItems!W45</f>
        <v>0</v>
      </c>
      <c r="D532" s="44"/>
      <c r="E532" s="44"/>
      <c r="F532" s="50">
        <f t="shared" si="9"/>
        <v>0</v>
      </c>
    </row>
    <row r="533" spans="1:6" ht="12.75">
      <c r="A533" s="2" t="s">
        <v>30</v>
      </c>
      <c r="B533" s="8"/>
      <c r="C533" s="44">
        <f>+ProgChgItems!W46</f>
        <v>0</v>
      </c>
      <c r="D533" s="44"/>
      <c r="E533" s="44"/>
      <c r="F533" s="50">
        <f t="shared" si="9"/>
        <v>0</v>
      </c>
    </row>
    <row r="534" spans="1:6" ht="12.75">
      <c r="A534" s="2" t="s">
        <v>31</v>
      </c>
      <c r="B534" s="8"/>
      <c r="C534" s="44">
        <f>+ProgChgItems!W47</f>
        <v>5000</v>
      </c>
      <c r="D534" s="44"/>
      <c r="E534" s="44"/>
      <c r="F534" s="50">
        <f t="shared" si="9"/>
        <v>5000</v>
      </c>
    </row>
    <row r="535" spans="1:6" ht="12.75">
      <c r="A535" s="2" t="s">
        <v>32</v>
      </c>
      <c r="B535" s="11"/>
      <c r="C535" s="45">
        <f>+ProgChgItems!W48</f>
        <v>500</v>
      </c>
      <c r="D535" s="45"/>
      <c r="E535" s="45"/>
      <c r="F535" s="150">
        <f t="shared" si="9"/>
        <v>500</v>
      </c>
    </row>
    <row r="536" spans="1:6" ht="12.75">
      <c r="A536" s="3" t="s">
        <v>17</v>
      </c>
      <c r="B536" s="9"/>
      <c r="C536" s="41">
        <f>SUM(C530:C535)</f>
        <v>8500</v>
      </c>
      <c r="D536" s="41">
        <f>SUM(D530:D535)</f>
        <v>0</v>
      </c>
      <c r="E536" s="41">
        <f>SUM(E530:E535)</f>
        <v>0</v>
      </c>
      <c r="F536" s="149">
        <f>SUM(F530:F535)</f>
        <v>8500</v>
      </c>
    </row>
    <row r="537" spans="1:6" ht="12.75">
      <c r="A537" s="2"/>
      <c r="B537" s="8"/>
      <c r="C537" s="44"/>
      <c r="D537" s="44"/>
      <c r="E537" s="44"/>
      <c r="F537" s="40"/>
    </row>
    <row r="538" spans="1:6" ht="12.75">
      <c r="A538" s="2" t="s">
        <v>33</v>
      </c>
      <c r="B538" s="8"/>
      <c r="C538" s="44">
        <f>+ProgChgItems!W51</f>
        <v>0</v>
      </c>
      <c r="D538" s="44"/>
      <c r="E538" s="44"/>
      <c r="F538" s="50">
        <f>SUM(C538:E538)</f>
        <v>0</v>
      </c>
    </row>
    <row r="539" spans="1:6" ht="12.75">
      <c r="A539" s="2" t="s">
        <v>34</v>
      </c>
      <c r="B539" s="8"/>
      <c r="C539" s="44">
        <f>+ProgChgItems!W52</f>
        <v>0</v>
      </c>
      <c r="D539" s="44"/>
      <c r="E539" s="44"/>
      <c r="F539" s="50">
        <f>SUM(C539:E539)</f>
        <v>0</v>
      </c>
    </row>
    <row r="540" spans="1:6" ht="12.75">
      <c r="A540" s="2"/>
      <c r="B540" s="8"/>
      <c r="C540" s="44"/>
      <c r="D540" s="44"/>
      <c r="E540" s="44"/>
      <c r="F540" s="40"/>
    </row>
    <row r="541" spans="1:6" ht="12.75">
      <c r="A541" s="3" t="s">
        <v>9</v>
      </c>
      <c r="B541" s="9"/>
      <c r="C541" s="41">
        <f>+C536+C538+C539</f>
        <v>8500</v>
      </c>
      <c r="D541" s="41">
        <f>+D536+D538+D539</f>
        <v>0</v>
      </c>
      <c r="E541" s="41">
        <f>+E536+E538+E539</f>
        <v>0</v>
      </c>
      <c r="F541" s="149">
        <f>+F536+F538+F539</f>
        <v>8500</v>
      </c>
    </row>
    <row r="542" spans="1:6" ht="13.5" thickBot="1">
      <c r="A542" s="4"/>
      <c r="B542" s="10"/>
      <c r="C542" s="43"/>
      <c r="D542" s="43"/>
      <c r="E542" s="43"/>
      <c r="F542" s="42"/>
    </row>
    <row r="543" spans="1:6" ht="13.5" thickTop="1">
      <c r="A543" s="2"/>
      <c r="B543" s="8"/>
      <c r="C543" s="44"/>
      <c r="D543" s="44"/>
      <c r="E543" s="44"/>
      <c r="F543" s="40"/>
    </row>
    <row r="544" spans="1:6" ht="12.75">
      <c r="A544" s="1" t="s">
        <v>35</v>
      </c>
      <c r="B544" s="8"/>
      <c r="C544" s="44"/>
      <c r="D544" s="44"/>
      <c r="E544" s="44"/>
      <c r="F544" s="40"/>
    </row>
    <row r="545" spans="1:6" ht="12.75">
      <c r="A545" s="2" t="s">
        <v>36</v>
      </c>
      <c r="B545" s="8"/>
      <c r="C545" s="44">
        <f>+ProgChgItems!W58</f>
        <v>11420</v>
      </c>
      <c r="D545" s="44"/>
      <c r="E545" s="44"/>
      <c r="F545" s="50">
        <f>SUM(C545:E545)</f>
        <v>11420</v>
      </c>
    </row>
    <row r="546" spans="1:6" ht="12.75">
      <c r="A546" s="2" t="s">
        <v>37</v>
      </c>
      <c r="B546" s="8"/>
      <c r="C546" s="44">
        <f>+ProgChgItems!W59</f>
        <v>0</v>
      </c>
      <c r="D546" s="44"/>
      <c r="E546" s="44"/>
      <c r="F546" s="50">
        <f>SUM(C546:E546)</f>
        <v>0</v>
      </c>
    </row>
    <row r="547" spans="1:6" ht="12.75">
      <c r="A547" s="2" t="s">
        <v>38</v>
      </c>
      <c r="B547" s="8"/>
      <c r="C547" s="44">
        <f>+ProgChgItems!W60</f>
        <v>0</v>
      </c>
      <c r="D547" s="44"/>
      <c r="E547" s="44"/>
      <c r="F547" s="50">
        <f>SUM(C547:E547)</f>
        <v>0</v>
      </c>
    </row>
    <row r="548" spans="1:6" ht="12.75">
      <c r="A548" s="2"/>
      <c r="B548" s="8"/>
      <c r="C548" s="44"/>
      <c r="D548" s="44"/>
      <c r="E548" s="44"/>
      <c r="F548" s="40"/>
    </row>
    <row r="549" spans="1:6" ht="12.75">
      <c r="A549" s="3" t="s">
        <v>9</v>
      </c>
      <c r="B549" s="9"/>
      <c r="C549" s="41">
        <f>SUM(C545:C547)</f>
        <v>11420</v>
      </c>
      <c r="D549" s="41">
        <f>SUM(D545:D547)</f>
        <v>0</v>
      </c>
      <c r="E549" s="41">
        <f>SUM(E545:E547)</f>
        <v>0</v>
      </c>
      <c r="F549" s="149">
        <f>SUM(F545:F547)</f>
        <v>11420</v>
      </c>
    </row>
    <row r="550" spans="1:6" ht="13.5" thickBot="1">
      <c r="A550" s="4"/>
      <c r="B550" s="4"/>
      <c r="C550" s="47"/>
      <c r="D550" s="47"/>
      <c r="E550" s="47"/>
      <c r="F550" s="46"/>
    </row>
    <row r="551" spans="1:6" ht="13.5" thickTop="1">
      <c r="A551" s="20"/>
      <c r="B551" s="8"/>
      <c r="C551" s="44"/>
      <c r="D551" s="44"/>
      <c r="E551" s="44"/>
      <c r="F551" s="40"/>
    </row>
    <row r="552" spans="1:6" ht="12.75">
      <c r="A552" s="1" t="s">
        <v>109</v>
      </c>
      <c r="B552" s="8"/>
      <c r="C552" s="44"/>
      <c r="D552" s="44"/>
      <c r="E552" s="44"/>
      <c r="F552" s="40"/>
    </row>
    <row r="553" spans="1:9" ht="12.75">
      <c r="A553" s="2" t="s">
        <v>110</v>
      </c>
      <c r="B553" s="8"/>
      <c r="C553" s="44">
        <f>ROUND(H553*$K$844,0)</f>
        <v>0</v>
      </c>
      <c r="D553" s="44">
        <f>ROUND(H553*$L$844,0)</f>
        <v>0</v>
      </c>
      <c r="E553" s="44">
        <f>ROUND(H553*$M$844,0)</f>
        <v>0</v>
      </c>
      <c r="F553" s="50">
        <f>SUM(C553:E553)</f>
        <v>0</v>
      </c>
      <c r="G553" s="100">
        <f>SUM(C553:E553)</f>
        <v>0</v>
      </c>
      <c r="H553" s="100">
        <f>+ProgChgItems!W66</f>
        <v>0</v>
      </c>
      <c r="I553" s="100"/>
    </row>
    <row r="554" spans="1:9" ht="12.75">
      <c r="A554" s="2" t="s">
        <v>111</v>
      </c>
      <c r="B554" s="8"/>
      <c r="C554" s="44">
        <f>ROUND(H554*$K$844,0)</f>
        <v>0</v>
      </c>
      <c r="D554" s="44">
        <f>ROUND(H554*$L$844,0)</f>
        <v>0</v>
      </c>
      <c r="E554" s="44">
        <f>ROUND(H554*$M$844,0)</f>
        <v>0</v>
      </c>
      <c r="F554" s="50">
        <f>SUM(C554:E554)</f>
        <v>0</v>
      </c>
      <c r="G554" s="100">
        <f>SUM(C554:E554)</f>
        <v>0</v>
      </c>
      <c r="H554" s="100">
        <f>+ProgChgItems!W67</f>
        <v>0</v>
      </c>
      <c r="I554" s="100"/>
    </row>
    <row r="555" spans="1:9" ht="12.75">
      <c r="A555" s="2" t="s">
        <v>122</v>
      </c>
      <c r="B555" s="8"/>
      <c r="C555" s="44">
        <f>+ProgChgItems!W68</f>
        <v>0</v>
      </c>
      <c r="D555" s="44"/>
      <c r="E555" s="44"/>
      <c r="F555" s="50">
        <f>SUM(C555:E555)</f>
        <v>0</v>
      </c>
      <c r="G555" s="69"/>
      <c r="H555" s="100"/>
      <c r="I555" s="100"/>
    </row>
    <row r="556" spans="1:9" ht="12.75">
      <c r="A556" s="2"/>
      <c r="B556" s="8"/>
      <c r="C556" s="44"/>
      <c r="D556" s="44"/>
      <c r="E556" s="44"/>
      <c r="F556" s="40"/>
      <c r="G556" s="69"/>
      <c r="H556" s="100"/>
      <c r="I556" s="100"/>
    </row>
    <row r="557" spans="1:9" ht="12.75">
      <c r="A557" s="3" t="s">
        <v>9</v>
      </c>
      <c r="B557" s="9"/>
      <c r="C557" s="41">
        <f>SUM(C553:C555)</f>
        <v>0</v>
      </c>
      <c r="D557" s="41">
        <f>SUM(D553:D555)</f>
        <v>0</v>
      </c>
      <c r="E557" s="41">
        <f>SUM(E553:E555)</f>
        <v>0</v>
      </c>
      <c r="F557" s="149">
        <f>SUM(F553:F555)</f>
        <v>0</v>
      </c>
      <c r="G557" s="69"/>
      <c r="H557" s="100">
        <f>SUM(H553:H554)</f>
        <v>0</v>
      </c>
      <c r="I557" s="100"/>
    </row>
    <row r="558" spans="1:9" ht="13.5" thickBot="1">
      <c r="A558" s="3"/>
      <c r="B558" s="9"/>
      <c r="C558" s="41"/>
      <c r="D558" s="41"/>
      <c r="E558" s="41"/>
      <c r="F558" s="149"/>
      <c r="G558" s="69"/>
      <c r="H558" s="100"/>
      <c r="I558" s="100"/>
    </row>
    <row r="559" spans="1:9" ht="13.5" thickTop="1">
      <c r="A559" s="179"/>
      <c r="B559" s="180"/>
      <c r="C559" s="185"/>
      <c r="D559" s="185"/>
      <c r="E559" s="185"/>
      <c r="F559" s="186"/>
      <c r="G559" s="69"/>
      <c r="H559" s="100"/>
      <c r="I559" s="100"/>
    </row>
    <row r="560" spans="1:9" ht="12.75">
      <c r="A560" s="181" t="s">
        <v>232</v>
      </c>
      <c r="B560" s="9"/>
      <c r="C560" s="44">
        <f>+ProgChgItems!W73</f>
        <v>5000</v>
      </c>
      <c r="D560" s="50"/>
      <c r="E560" s="50"/>
      <c r="F560" s="50">
        <f>SUM(C560:E560)</f>
        <v>5000</v>
      </c>
      <c r="G560" s="69"/>
      <c r="H560" s="100"/>
      <c r="I560" s="100"/>
    </row>
    <row r="561" spans="1:9" ht="13.5" thickBot="1">
      <c r="A561" s="4"/>
      <c r="B561" s="4"/>
      <c r="C561" s="47"/>
      <c r="D561" s="47"/>
      <c r="E561" s="47"/>
      <c r="F561" s="46"/>
      <c r="G561" s="69"/>
      <c r="H561" s="100"/>
      <c r="I561" s="100"/>
    </row>
    <row r="562" spans="1:9" ht="13.5" thickTop="1">
      <c r="A562" s="2"/>
      <c r="B562" s="2"/>
      <c r="C562" s="44"/>
      <c r="D562" s="44"/>
      <c r="E562" s="44"/>
      <c r="F562" s="40"/>
      <c r="G562" s="69"/>
      <c r="H562" s="100"/>
      <c r="I562" s="100"/>
    </row>
    <row r="563" spans="1:9" ht="12.75">
      <c r="A563" s="1" t="s">
        <v>39</v>
      </c>
      <c r="B563" s="9"/>
      <c r="C563" s="44">
        <f>ROUND(H563*$K$844,0)</f>
        <v>0</v>
      </c>
      <c r="D563" s="44">
        <f>ROUND(H563*$L$844,0)</f>
        <v>0</v>
      </c>
      <c r="E563" s="44">
        <f>ROUND(H563*$M$844,0)</f>
        <v>0</v>
      </c>
      <c r="F563" s="50">
        <f>SUM(C563:E563)</f>
        <v>0</v>
      </c>
      <c r="G563" s="100">
        <f>SUM(C563:E563)</f>
        <v>0</v>
      </c>
      <c r="H563" s="19">
        <f>+ProgChgItems!W76</f>
        <v>0</v>
      </c>
      <c r="I563" s="100"/>
    </row>
    <row r="564" spans="1:9" ht="13.5" thickBot="1">
      <c r="A564" s="4"/>
      <c r="B564" s="10"/>
      <c r="C564" s="43"/>
      <c r="D564" s="43"/>
      <c r="E564" s="43"/>
      <c r="F564" s="42"/>
      <c r="G564" s="100"/>
      <c r="H564" s="100"/>
      <c r="I564" s="100"/>
    </row>
    <row r="565" spans="1:9" ht="13.5" thickTop="1">
      <c r="A565" s="2"/>
      <c r="B565" s="8"/>
      <c r="C565" s="44"/>
      <c r="D565" s="44"/>
      <c r="E565" s="44"/>
      <c r="F565" s="40"/>
      <c r="G565" s="100"/>
      <c r="H565" s="100"/>
      <c r="I565" s="100"/>
    </row>
    <row r="566" spans="1:9" ht="12.75">
      <c r="A566" s="1" t="s">
        <v>40</v>
      </c>
      <c r="B566" s="8"/>
      <c r="C566" s="44"/>
      <c r="D566" s="44"/>
      <c r="E566" s="44"/>
      <c r="F566" s="40"/>
      <c r="G566" s="69"/>
      <c r="H566" s="100"/>
      <c r="I566" s="100"/>
    </row>
    <row r="567" spans="1:9" ht="12.75">
      <c r="A567" s="2" t="s">
        <v>309</v>
      </c>
      <c r="B567" s="8"/>
      <c r="C567" s="44">
        <f>ROUND(H567*$K$844,0)</f>
        <v>0</v>
      </c>
      <c r="D567" s="44">
        <f>ROUND(H567*$L$844,0)</f>
        <v>0</v>
      </c>
      <c r="E567" s="44">
        <f>ROUND(H567*$M$844,0)</f>
        <v>0</v>
      </c>
      <c r="F567" s="50">
        <f>SUM(C567:E567)</f>
        <v>0</v>
      </c>
      <c r="G567" s="100">
        <f>SUM(C567:E567)</f>
        <v>0</v>
      </c>
      <c r="H567" s="19">
        <f>+ProgChgItems!W80</f>
        <v>0</v>
      </c>
      <c r="I567" s="100"/>
    </row>
    <row r="568" spans="1:9" ht="12.75">
      <c r="A568" s="2" t="s">
        <v>41</v>
      </c>
      <c r="B568" s="8"/>
      <c r="C568" s="44">
        <f>ROUND(H568*$K$844,0)</f>
        <v>0</v>
      </c>
      <c r="D568" s="44">
        <f>ROUND(H568*$L$844,0)</f>
        <v>0</v>
      </c>
      <c r="E568" s="44">
        <f>ROUND(H568*$M$844,0)</f>
        <v>0</v>
      </c>
      <c r="F568" s="50">
        <f>SUM(C568:E568)</f>
        <v>0</v>
      </c>
      <c r="G568" s="100">
        <f>SUM(C568:E568)</f>
        <v>0</v>
      </c>
      <c r="H568" s="19">
        <f>+ProgChgItems!W81</f>
        <v>0</v>
      </c>
      <c r="I568" s="100"/>
    </row>
    <row r="569" spans="1:9" ht="12.75">
      <c r="A569" s="2" t="s">
        <v>42</v>
      </c>
      <c r="B569" s="8"/>
      <c r="C569" s="44">
        <f>ROUND(H569*$K$844,0)</f>
        <v>0</v>
      </c>
      <c r="D569" s="44">
        <f>ROUND(H569*$L$844,0)</f>
        <v>0</v>
      </c>
      <c r="E569" s="44">
        <f>ROUND(H569*$M$844,0)</f>
        <v>0</v>
      </c>
      <c r="F569" s="50">
        <f>SUM(C569:E569)</f>
        <v>0</v>
      </c>
      <c r="G569" s="100">
        <f>SUM(C569:E569)</f>
        <v>0</v>
      </c>
      <c r="H569" s="19">
        <f>+ProgChgItems!W82</f>
        <v>0</v>
      </c>
      <c r="I569" s="100"/>
    </row>
    <row r="570" spans="1:9" ht="12.75">
      <c r="A570" s="2" t="s">
        <v>43</v>
      </c>
      <c r="B570" s="8"/>
      <c r="C570" s="44">
        <f>ROUND(H570*$K$844,0)</f>
        <v>0</v>
      </c>
      <c r="D570" s="44">
        <f>ROUND(H570*$L$844,0)</f>
        <v>0</v>
      </c>
      <c r="E570" s="44">
        <f>ROUND(H570*$M$844,0)</f>
        <v>0</v>
      </c>
      <c r="F570" s="50">
        <f>SUM(C570:E570)</f>
        <v>0</v>
      </c>
      <c r="G570" s="100">
        <f>SUM(C570:E570)</f>
        <v>0</v>
      </c>
      <c r="H570" s="19">
        <f>+ProgChgItems!W83</f>
        <v>0</v>
      </c>
      <c r="I570" s="100"/>
    </row>
    <row r="571" spans="1:9" ht="12.75">
      <c r="A571" s="2"/>
      <c r="B571" s="8"/>
      <c r="C571" s="44"/>
      <c r="D571" s="44"/>
      <c r="E571" s="44"/>
      <c r="F571" s="40"/>
      <c r="G571" s="69"/>
      <c r="H571" s="100"/>
      <c r="I571" s="100"/>
    </row>
    <row r="572" spans="1:9" ht="12.75">
      <c r="A572" s="3" t="s">
        <v>9</v>
      </c>
      <c r="B572" s="9"/>
      <c r="C572" s="41">
        <f>SUM(C567:C570)</f>
        <v>0</v>
      </c>
      <c r="D572" s="41">
        <f>SUM(D567:D570)</f>
        <v>0</v>
      </c>
      <c r="E572" s="41">
        <f>SUM(E567:E570)</f>
        <v>0</v>
      </c>
      <c r="F572" s="149">
        <f>SUM(F567:F570)</f>
        <v>0</v>
      </c>
      <c r="G572" s="100"/>
      <c r="H572" s="100">
        <f>SUM(H567:H570)</f>
        <v>0</v>
      </c>
      <c r="I572" s="100"/>
    </row>
    <row r="573" spans="1:9" ht="13.5" thickBot="1">
      <c r="A573" s="5"/>
      <c r="B573" s="12"/>
      <c r="C573" s="49"/>
      <c r="D573" s="49"/>
      <c r="E573" s="49"/>
      <c r="F573" s="48"/>
      <c r="G573" s="100"/>
      <c r="H573" s="100"/>
      <c r="I573" s="100"/>
    </row>
    <row r="574" spans="1:9" ht="12.75">
      <c r="A574" s="2"/>
      <c r="B574" s="8"/>
      <c r="C574" s="44"/>
      <c r="D574" s="44"/>
      <c r="E574" s="44"/>
      <c r="F574" s="40"/>
      <c r="G574" s="14"/>
      <c r="H574" s="100"/>
      <c r="I574" s="100"/>
    </row>
    <row r="575" spans="1:9" ht="12.75">
      <c r="A575" s="1" t="s">
        <v>44</v>
      </c>
      <c r="B575" s="13"/>
      <c r="C575" s="51">
        <f>SUM(C502,C525,C541,C549,C557,C560,C563,C572)</f>
        <v>34920</v>
      </c>
      <c r="D575" s="51">
        <f>SUM(D502,D525,D541,D549,D557,D560,D563,D572)</f>
        <v>0</v>
      </c>
      <c r="E575" s="51">
        <f>SUM(E502,E525,E541,E549,E557,E560,E563,E572)</f>
        <v>0</v>
      </c>
      <c r="F575" s="51">
        <f>SUM(F502,F525,F541,F549,F557,F560,F563,F572)</f>
        <v>34920</v>
      </c>
      <c r="H575" s="100"/>
      <c r="I575" s="100"/>
    </row>
    <row r="576" spans="1:9" ht="12.75">
      <c r="A576" s="1"/>
      <c r="B576" s="13"/>
      <c r="C576" s="51"/>
      <c r="D576" s="51"/>
      <c r="E576" s="51"/>
      <c r="F576" s="50">
        <f>SUM(C575:E575)</f>
        <v>34920</v>
      </c>
      <c r="H576" s="100"/>
      <c r="I576" s="100"/>
    </row>
    <row r="577" spans="1:9" ht="12.75">
      <c r="A577" s="1"/>
      <c r="B577" s="13"/>
      <c r="C577" s="51">
        <f>SUM(C502,C525,C541,C549,C555,C560)</f>
        <v>34920</v>
      </c>
      <c r="D577" s="51">
        <f>SUM(D502,D525,D541,D549,D555,D560)</f>
        <v>0</v>
      </c>
      <c r="E577" s="51">
        <f>SUM(E502,E525,E541,E549,E555,E560)</f>
        <v>0</v>
      </c>
      <c r="F577" s="51">
        <f>SUM(F502,F525,F541,F549,F555,F560)</f>
        <v>34920</v>
      </c>
      <c r="H577" s="100">
        <f>SUM(H557,H563,H572)</f>
        <v>0</v>
      </c>
      <c r="I577" s="100">
        <f>+F577+H577</f>
        <v>34920</v>
      </c>
    </row>
    <row r="581" spans="1:6" ht="12.75">
      <c r="A581" s="450" t="s">
        <v>431</v>
      </c>
      <c r="B581" s="450"/>
      <c r="C581" s="450"/>
      <c r="D581" s="450"/>
      <c r="E581" s="450"/>
      <c r="F581" s="450"/>
    </row>
    <row r="582" spans="1:6" ht="12.75">
      <c r="A582" s="450" t="s">
        <v>78</v>
      </c>
      <c r="B582" s="450"/>
      <c r="C582" s="450"/>
      <c r="D582" s="450"/>
      <c r="E582" s="450"/>
      <c r="F582" s="450"/>
    </row>
    <row r="583" spans="1:6" ht="12.75">
      <c r="A583" s="36"/>
      <c r="B583" s="2"/>
      <c r="C583" s="135" t="s">
        <v>79</v>
      </c>
      <c r="D583" s="135" t="s">
        <v>80</v>
      </c>
      <c r="E583" s="135" t="s">
        <v>81</v>
      </c>
      <c r="F583" s="37" t="s">
        <v>9</v>
      </c>
    </row>
    <row r="584" spans="1:6" ht="12.75">
      <c r="A584" s="1"/>
      <c r="B584" s="2"/>
      <c r="C584" s="144">
        <f aca="true" t="shared" si="10" ref="C584:E585">+C7</f>
        <v>1.4</v>
      </c>
      <c r="D584" s="144">
        <f t="shared" si="10"/>
        <v>2.4</v>
      </c>
      <c r="E584" s="144">
        <f t="shared" si="10"/>
        <v>4.2</v>
      </c>
      <c r="F584" s="145"/>
    </row>
    <row r="585" spans="1:6" ht="150" customHeight="1">
      <c r="A585" s="3" t="s">
        <v>82</v>
      </c>
      <c r="B585" s="2"/>
      <c r="C585" s="146" t="str">
        <f t="shared" si="10"/>
        <v>Improve the Understanding of National Ecosystems and Resources Through Integrated Interdisciplinary Assessment</v>
      </c>
      <c r="D585" s="146" t="str">
        <f t="shared" si="10"/>
        <v>Improve the Understanding of Energy and Mineral Resources to Promote Responsible Use and Sustain the Nation's Dynamic Economy</v>
      </c>
      <c r="E585" s="146" t="str">
        <f t="shared" si="10"/>
        <v>Improve Understanding, Prediction, and Monitoring of Natural Hazards to Inform Decisions by Civil Authorities and the Public to Plan for, Manage, and Mitigate the Effects of Hazard Events on People and Property</v>
      </c>
      <c r="F585" s="86"/>
    </row>
    <row r="586" spans="1:6" ht="12.75">
      <c r="A586" s="2"/>
      <c r="B586" s="2"/>
      <c r="C586" s="64"/>
      <c r="D586" s="64"/>
      <c r="E586" s="64"/>
      <c r="F586" s="38"/>
    </row>
    <row r="587" spans="1:6" ht="12.75">
      <c r="A587" s="1" t="s">
        <v>202</v>
      </c>
      <c r="B587" s="1"/>
      <c r="C587" s="65"/>
      <c r="D587" s="65"/>
      <c r="E587" s="65"/>
      <c r="F587" s="148"/>
    </row>
    <row r="588" spans="1:6" ht="12.75">
      <c r="A588" s="2" t="s">
        <v>7</v>
      </c>
      <c r="B588" s="2"/>
      <c r="C588" s="44">
        <f>+ProgChgItems!BN12</f>
        <v>-1140</v>
      </c>
      <c r="D588" s="44"/>
      <c r="E588" s="44"/>
      <c r="F588" s="50">
        <f>SUM(C588:E588)</f>
        <v>-1140</v>
      </c>
    </row>
    <row r="589" spans="1:6" ht="12.75">
      <c r="A589" s="2" t="s">
        <v>8</v>
      </c>
      <c r="B589" s="2"/>
      <c r="C589" s="44">
        <f>+ProgChgItems!BN13</f>
        <v>-2995</v>
      </c>
      <c r="D589" s="44"/>
      <c r="E589" s="44"/>
      <c r="F589" s="50">
        <f>SUM(C589:E589)</f>
        <v>-2995</v>
      </c>
    </row>
    <row r="590" spans="1:6" ht="12.75">
      <c r="A590" s="2"/>
      <c r="B590" s="2"/>
      <c r="C590" s="44"/>
      <c r="D590" s="44"/>
      <c r="E590" s="44"/>
      <c r="F590" s="50"/>
    </row>
    <row r="591" spans="1:6" ht="12.75">
      <c r="A591" s="3" t="s">
        <v>9</v>
      </c>
      <c r="B591" s="3"/>
      <c r="C591" s="41">
        <f>SUM(C588:C589)</f>
        <v>-4135</v>
      </c>
      <c r="D591" s="41">
        <f>SUM(D588:D589)</f>
        <v>0</v>
      </c>
      <c r="E591" s="41">
        <f>SUM(E588:E589)</f>
        <v>0</v>
      </c>
      <c r="F591" s="159">
        <f>SUM(F588:F589)</f>
        <v>-4135</v>
      </c>
    </row>
    <row r="592" spans="1:6" ht="13.5" thickBot="1">
      <c r="A592" s="4"/>
      <c r="B592" s="10"/>
      <c r="C592" s="43"/>
      <c r="D592" s="43"/>
      <c r="E592" s="43"/>
      <c r="F592" s="42"/>
    </row>
    <row r="593" spans="1:6" ht="13.5" thickTop="1">
      <c r="A593" s="2"/>
      <c r="B593" s="8"/>
      <c r="C593" s="44"/>
      <c r="D593" s="44"/>
      <c r="E593" s="44"/>
      <c r="F593" s="40"/>
    </row>
    <row r="594" spans="1:6" ht="12.75">
      <c r="A594" s="1" t="s">
        <v>10</v>
      </c>
      <c r="B594" s="8"/>
      <c r="C594" s="44"/>
      <c r="D594" s="44"/>
      <c r="E594" s="44"/>
      <c r="F594" s="40"/>
    </row>
    <row r="595" spans="1:6" ht="12.75">
      <c r="A595" s="2" t="s">
        <v>11</v>
      </c>
      <c r="B595" s="8"/>
      <c r="C595" s="44"/>
      <c r="D595" s="44"/>
      <c r="E595" s="44"/>
      <c r="F595" s="40"/>
    </row>
    <row r="596" spans="1:6" ht="12.75">
      <c r="A596" s="2" t="s">
        <v>12</v>
      </c>
      <c r="B596" s="8"/>
      <c r="C596" s="44"/>
      <c r="D596" s="44"/>
      <c r="E596" s="44">
        <f>+ProgChgItems!BN20</f>
        <v>-5173</v>
      </c>
      <c r="F596" s="50">
        <f>SUM(C596:E596)</f>
        <v>-5173</v>
      </c>
    </row>
    <row r="597" spans="1:6" ht="12.75">
      <c r="A597" s="2" t="s">
        <v>13</v>
      </c>
      <c r="B597" s="8"/>
      <c r="C597" s="44"/>
      <c r="D597" s="44"/>
      <c r="E597" s="44">
        <f>+ProgChgItems!BN21</f>
        <v>-568</v>
      </c>
      <c r="F597" s="50">
        <f>SUM(C597:E597)</f>
        <v>-568</v>
      </c>
    </row>
    <row r="598" spans="1:6" ht="12.75">
      <c r="A598" s="2" t="s">
        <v>14</v>
      </c>
      <c r="B598" s="8"/>
      <c r="C598" s="44"/>
      <c r="D598" s="44"/>
      <c r="E598" s="44">
        <f>+ProgChgItems!BN22</f>
        <v>-22</v>
      </c>
      <c r="F598" s="50">
        <f>SUM(C598:E598)</f>
        <v>-22</v>
      </c>
    </row>
    <row r="599" spans="1:6" ht="12.75">
      <c r="A599" s="2" t="s">
        <v>15</v>
      </c>
      <c r="B599" s="8"/>
      <c r="C599" s="44"/>
      <c r="D599" s="44"/>
      <c r="E599" s="44">
        <f>+ProgChgItems!BN23</f>
        <v>-502</v>
      </c>
      <c r="F599" s="50">
        <f>SUM(C599:E599)</f>
        <v>-502</v>
      </c>
    </row>
    <row r="600" spans="1:6" ht="12.75">
      <c r="A600" s="2" t="s">
        <v>16</v>
      </c>
      <c r="B600" s="11"/>
      <c r="C600" s="45"/>
      <c r="D600" s="45"/>
      <c r="E600" s="45">
        <f>+ProgChgItems!BN24</f>
        <v>-16</v>
      </c>
      <c r="F600" s="150">
        <f>SUM(C600:E600)</f>
        <v>-16</v>
      </c>
    </row>
    <row r="601" spans="1:6" ht="12.75">
      <c r="A601" s="3" t="s">
        <v>17</v>
      </c>
      <c r="B601" s="9"/>
      <c r="C601" s="41">
        <f>SUM(C596:C600)</f>
        <v>0</v>
      </c>
      <c r="D601" s="41">
        <f>SUM(D596:D600)</f>
        <v>0</v>
      </c>
      <c r="E601" s="41">
        <f>SUM(E596:E600)</f>
        <v>-6281</v>
      </c>
      <c r="F601" s="149">
        <f>SUM(F596:F600)</f>
        <v>-6281</v>
      </c>
    </row>
    <row r="602" spans="1:6" ht="12.75">
      <c r="A602" s="2"/>
      <c r="B602" s="8"/>
      <c r="C602" s="44"/>
      <c r="D602" s="44"/>
      <c r="E602" s="44"/>
      <c r="F602" s="40"/>
    </row>
    <row r="603" spans="1:6" ht="12.75">
      <c r="A603" s="2" t="s">
        <v>18</v>
      </c>
      <c r="B603" s="8"/>
      <c r="C603" s="44"/>
      <c r="D603" s="44"/>
      <c r="E603" s="44"/>
      <c r="F603" s="40"/>
    </row>
    <row r="604" spans="1:6" ht="12.75">
      <c r="A604" s="2" t="s">
        <v>19</v>
      </c>
      <c r="B604" s="8"/>
      <c r="C604" s="44">
        <f>+ProgChgItems!BN28</f>
        <v>-3006</v>
      </c>
      <c r="D604" s="44"/>
      <c r="E604" s="44"/>
      <c r="F604" s="50">
        <f>SUM(C604:E604)</f>
        <v>-3006</v>
      </c>
    </row>
    <row r="605" spans="1:6" ht="12.75">
      <c r="A605" s="2" t="s">
        <v>20</v>
      </c>
      <c r="B605" s="8"/>
      <c r="C605" s="44">
        <f>+ProgChgItems!BN29</f>
        <v>-1059</v>
      </c>
      <c r="D605" s="44"/>
      <c r="E605" s="44"/>
      <c r="F605" s="50">
        <f>SUM(C605:E605)</f>
        <v>-1059</v>
      </c>
    </row>
    <row r="606" spans="1:6" ht="12.75">
      <c r="A606" s="2" t="s">
        <v>21</v>
      </c>
      <c r="B606" s="11"/>
      <c r="C606" s="45">
        <f>+ProgChgItems!BN30</f>
        <v>-202</v>
      </c>
      <c r="D606" s="45"/>
      <c r="E606" s="45"/>
      <c r="F606" s="150">
        <f>SUM(C606:E606)</f>
        <v>-202</v>
      </c>
    </row>
    <row r="607" spans="1:6" ht="12.75">
      <c r="A607" s="3" t="s">
        <v>17</v>
      </c>
      <c r="B607" s="9"/>
      <c r="C607" s="41">
        <f>SUM(C604:C606)</f>
        <v>-4267</v>
      </c>
      <c r="D607" s="41">
        <f>SUM(D604:D606)</f>
        <v>0</v>
      </c>
      <c r="E607" s="41">
        <f>SUM(E604:E606)</f>
        <v>0</v>
      </c>
      <c r="F607" s="149">
        <f>SUM(F604:F606)</f>
        <v>-4267</v>
      </c>
    </row>
    <row r="608" spans="1:6" ht="12.75">
      <c r="A608" s="2"/>
      <c r="B608" s="8"/>
      <c r="C608" s="44"/>
      <c r="D608" s="44"/>
      <c r="E608" s="44"/>
      <c r="F608" s="40"/>
    </row>
    <row r="609" spans="1:6" ht="12.75">
      <c r="A609" s="2" t="s">
        <v>22</v>
      </c>
      <c r="B609" s="8"/>
      <c r="C609" s="44"/>
      <c r="D609" s="44"/>
      <c r="E609" s="44"/>
      <c r="F609" s="40"/>
    </row>
    <row r="610" spans="1:6" ht="12.75">
      <c r="A610" s="2" t="s">
        <v>23</v>
      </c>
      <c r="B610" s="8"/>
      <c r="C610" s="44"/>
      <c r="D610" s="44">
        <f>+ProgChgItems!BN34</f>
        <v>-25499</v>
      </c>
      <c r="E610" s="44"/>
      <c r="F610" s="50">
        <f>SUM(C610:E610)</f>
        <v>-25499</v>
      </c>
    </row>
    <row r="611" spans="1:6" ht="12.75">
      <c r="A611" s="2" t="s">
        <v>24</v>
      </c>
      <c r="B611" s="11"/>
      <c r="C611" s="45"/>
      <c r="D611" s="45">
        <f>+ProgChgItems!BN35</f>
        <v>-107</v>
      </c>
      <c r="E611" s="45"/>
      <c r="F611" s="150">
        <f>SUM(C611:E611)</f>
        <v>-107</v>
      </c>
    </row>
    <row r="612" spans="1:6" ht="12.75">
      <c r="A612" s="3" t="s">
        <v>17</v>
      </c>
      <c r="B612" s="9"/>
      <c r="C612" s="41">
        <f>SUM(C610:C611)</f>
        <v>0</v>
      </c>
      <c r="D612" s="41">
        <f>SUM(D610:D611)</f>
        <v>-25606</v>
      </c>
      <c r="E612" s="41">
        <f>SUM(E610:E611)</f>
        <v>0</v>
      </c>
      <c r="F612" s="149">
        <f>SUM(F610:F611)</f>
        <v>-25606</v>
      </c>
    </row>
    <row r="613" spans="1:6" ht="12.75">
      <c r="A613" s="3"/>
      <c r="B613" s="8"/>
      <c r="C613" s="44"/>
      <c r="D613" s="44"/>
      <c r="E613" s="44"/>
      <c r="F613" s="40"/>
    </row>
    <row r="614" spans="1:6" ht="12.75">
      <c r="A614" s="3" t="s">
        <v>9</v>
      </c>
      <c r="B614" s="9"/>
      <c r="C614" s="41">
        <f>SUM(C601,C607,C612)</f>
        <v>-4267</v>
      </c>
      <c r="D614" s="41">
        <f>SUM(D601,D607,D612)</f>
        <v>-25606</v>
      </c>
      <c r="E614" s="41">
        <f>SUM(E601,E607,E612)</f>
        <v>-6281</v>
      </c>
      <c r="F614" s="149">
        <f>SUM(F601,F607,F612)</f>
        <v>-36154</v>
      </c>
    </row>
    <row r="615" spans="1:6" ht="13.5" thickBot="1">
      <c r="A615" s="4"/>
      <c r="B615" s="10"/>
      <c r="C615" s="43"/>
      <c r="D615" s="43"/>
      <c r="E615" s="43"/>
      <c r="F615" s="42"/>
    </row>
    <row r="616" spans="1:6" ht="13.5" thickTop="1">
      <c r="A616" s="2"/>
      <c r="B616" s="8"/>
      <c r="C616" s="44"/>
      <c r="D616" s="44"/>
      <c r="E616" s="44"/>
      <c r="F616" s="40"/>
    </row>
    <row r="617" spans="1:6" ht="12.75">
      <c r="A617" s="1" t="s">
        <v>25</v>
      </c>
      <c r="B617" s="8"/>
      <c r="C617" s="44"/>
      <c r="D617" s="44"/>
      <c r="E617" s="44"/>
      <c r="F617" s="40"/>
    </row>
    <row r="618" spans="1:6" ht="12.75">
      <c r="A618" s="2" t="s">
        <v>26</v>
      </c>
      <c r="B618" s="8"/>
      <c r="C618" s="44"/>
      <c r="D618" s="44"/>
      <c r="E618" s="44"/>
      <c r="F618" s="40"/>
    </row>
    <row r="619" spans="1:6" ht="12.75">
      <c r="A619" s="2" t="s">
        <v>27</v>
      </c>
      <c r="B619" s="8"/>
      <c r="C619" s="44">
        <f>+ProgChgItems!BN43</f>
        <v>-382</v>
      </c>
      <c r="D619" s="44"/>
      <c r="E619" s="44"/>
      <c r="F619" s="50">
        <f aca="true" t="shared" si="11" ref="F619:F624">SUM(C619:E619)</f>
        <v>-382</v>
      </c>
    </row>
    <row r="620" spans="1:6" ht="12.75">
      <c r="A620" s="2" t="s">
        <v>28</v>
      </c>
      <c r="B620" s="8"/>
      <c r="C620" s="44">
        <f>+ProgChgItems!BN44</f>
        <v>-10943</v>
      </c>
      <c r="D620" s="44"/>
      <c r="E620" s="44"/>
      <c r="F620" s="50">
        <f t="shared" si="11"/>
        <v>-10943</v>
      </c>
    </row>
    <row r="621" spans="1:6" ht="12.75">
      <c r="A621" s="2" t="s">
        <v>29</v>
      </c>
      <c r="B621" s="8"/>
      <c r="C621" s="44">
        <f>+ProgChgItems!BN45</f>
        <v>-3063</v>
      </c>
      <c r="D621" s="44"/>
      <c r="E621" s="44"/>
      <c r="F621" s="50">
        <f t="shared" si="11"/>
        <v>-3063</v>
      </c>
    </row>
    <row r="622" spans="1:6" ht="12.75">
      <c r="A622" s="2" t="s">
        <v>30</v>
      </c>
      <c r="B622" s="8"/>
      <c r="C622" s="44">
        <f>+ProgChgItems!BN46</f>
        <v>-1537</v>
      </c>
      <c r="D622" s="44"/>
      <c r="E622" s="44"/>
      <c r="F622" s="50">
        <f t="shared" si="11"/>
        <v>-1537</v>
      </c>
    </row>
    <row r="623" spans="1:6" ht="12.75">
      <c r="A623" s="2" t="s">
        <v>31</v>
      </c>
      <c r="B623" s="8"/>
      <c r="C623" s="44">
        <f>+ProgChgItems!BN47</f>
        <v>-1571</v>
      </c>
      <c r="D623" s="44"/>
      <c r="E623" s="44"/>
      <c r="F623" s="50">
        <f t="shared" si="11"/>
        <v>-1571</v>
      </c>
    </row>
    <row r="624" spans="1:6" ht="12.75">
      <c r="A624" s="2" t="s">
        <v>32</v>
      </c>
      <c r="B624" s="11"/>
      <c r="C624" s="45">
        <f>+ProgChgItems!BN48</f>
        <v>-968</v>
      </c>
      <c r="D624" s="45"/>
      <c r="E624" s="45"/>
      <c r="F624" s="150">
        <f t="shared" si="11"/>
        <v>-968</v>
      </c>
    </row>
    <row r="625" spans="1:6" ht="12.75">
      <c r="A625" s="3" t="s">
        <v>17</v>
      </c>
      <c r="B625" s="9"/>
      <c r="C625" s="41">
        <f>SUM(C619:C624)</f>
        <v>-18464</v>
      </c>
      <c r="D625" s="41">
        <f>SUM(D619:D624)</f>
        <v>0</v>
      </c>
      <c r="E625" s="41">
        <f>SUM(E619:E624)</f>
        <v>0</v>
      </c>
      <c r="F625" s="149">
        <f>SUM(F619:F624)</f>
        <v>-18464</v>
      </c>
    </row>
    <row r="626" spans="1:6" ht="12.75">
      <c r="A626" s="2"/>
      <c r="B626" s="8"/>
      <c r="C626" s="44"/>
      <c r="D626" s="44"/>
      <c r="E626" s="44"/>
      <c r="F626" s="40"/>
    </row>
    <row r="627" spans="1:6" ht="12.75">
      <c r="A627" s="2" t="s">
        <v>33</v>
      </c>
      <c r="B627" s="8"/>
      <c r="C627" s="44">
        <f>+ProgChgItems!BN51</f>
        <v>-1734</v>
      </c>
      <c r="D627" s="44"/>
      <c r="E627" s="44"/>
      <c r="F627" s="50">
        <f>SUM(C627:E627)</f>
        <v>-1734</v>
      </c>
    </row>
    <row r="628" spans="1:6" ht="12.75">
      <c r="A628" s="2" t="s">
        <v>34</v>
      </c>
      <c r="B628" s="8"/>
      <c r="C628" s="44">
        <f>+ProgChgItems!BN52</f>
        <v>-6304</v>
      </c>
      <c r="D628" s="44"/>
      <c r="E628" s="44"/>
      <c r="F628" s="50">
        <f>SUM(C628:E628)</f>
        <v>-6304</v>
      </c>
    </row>
    <row r="629" spans="1:6" ht="12.75">
      <c r="A629" s="2"/>
      <c r="B629" s="8"/>
      <c r="C629" s="44"/>
      <c r="D629" s="44"/>
      <c r="E629" s="44"/>
      <c r="F629" s="40"/>
    </row>
    <row r="630" spans="1:6" ht="12.75">
      <c r="A630" s="3" t="s">
        <v>9</v>
      </c>
      <c r="B630" s="9"/>
      <c r="C630" s="41">
        <f>+C625+C627+C628</f>
        <v>-26502</v>
      </c>
      <c r="D630" s="41">
        <f>+D625+D627+D628</f>
        <v>0</v>
      </c>
      <c r="E630" s="41">
        <f>+E625+E627+E628</f>
        <v>0</v>
      </c>
      <c r="F630" s="149">
        <f>+F625+F627+F628</f>
        <v>-26502</v>
      </c>
    </row>
    <row r="631" spans="1:6" ht="13.5" thickBot="1">
      <c r="A631" s="4"/>
      <c r="B631" s="10"/>
      <c r="C631" s="43"/>
      <c r="D631" s="43"/>
      <c r="E631" s="43"/>
      <c r="F631" s="42"/>
    </row>
    <row r="632" spans="1:6" ht="13.5" thickTop="1">
      <c r="A632" s="2"/>
      <c r="B632" s="8"/>
      <c r="C632" s="44"/>
      <c r="D632" s="44"/>
      <c r="E632" s="44"/>
      <c r="F632" s="40"/>
    </row>
    <row r="633" spans="1:6" ht="12.75">
      <c r="A633" s="1" t="s">
        <v>35</v>
      </c>
      <c r="B633" s="8"/>
      <c r="C633" s="44"/>
      <c r="D633" s="44"/>
      <c r="E633" s="44"/>
      <c r="F633" s="40"/>
    </row>
    <row r="634" spans="1:6" ht="12.75">
      <c r="A634" s="2" t="s">
        <v>36</v>
      </c>
      <c r="B634" s="8"/>
      <c r="C634" s="44">
        <f>+ProgChgItems!BN58</f>
        <v>-4364</v>
      </c>
      <c r="D634" s="44"/>
      <c r="E634" s="44"/>
      <c r="F634" s="50">
        <f>SUM(C634:E634)</f>
        <v>-4364</v>
      </c>
    </row>
    <row r="635" spans="1:6" ht="12.75">
      <c r="A635" s="2" t="s">
        <v>37</v>
      </c>
      <c r="B635" s="8"/>
      <c r="C635" s="44">
        <f>+ProgChgItems!BN59</f>
        <v>-3017</v>
      </c>
      <c r="D635" s="44"/>
      <c r="E635" s="44"/>
      <c r="F635" s="50">
        <f>SUM(C635:E635)</f>
        <v>-3017</v>
      </c>
    </row>
    <row r="636" spans="1:6" ht="12.75">
      <c r="A636" s="2" t="s">
        <v>38</v>
      </c>
      <c r="B636" s="8"/>
      <c r="C636" s="44">
        <f>+ProgChgItems!BN60</f>
        <v>-1039</v>
      </c>
      <c r="D636" s="44"/>
      <c r="E636" s="44"/>
      <c r="F636" s="50">
        <f>SUM(C636:E636)</f>
        <v>-1039</v>
      </c>
    </row>
    <row r="637" spans="1:6" ht="12.75">
      <c r="A637" s="2"/>
      <c r="B637" s="8"/>
      <c r="C637" s="44"/>
      <c r="D637" s="44"/>
      <c r="E637" s="44"/>
      <c r="F637" s="40"/>
    </row>
    <row r="638" spans="1:6" ht="12.75">
      <c r="A638" s="3" t="s">
        <v>9</v>
      </c>
      <c r="B638" s="9"/>
      <c r="C638" s="41">
        <f>SUM(C634:C636)</f>
        <v>-8420</v>
      </c>
      <c r="D638" s="41">
        <f>SUM(D634:D636)</f>
        <v>0</v>
      </c>
      <c r="E638" s="41">
        <f>SUM(E634:E636)</f>
        <v>0</v>
      </c>
      <c r="F638" s="149">
        <f>SUM(F634:F636)</f>
        <v>-8420</v>
      </c>
    </row>
    <row r="639" spans="1:6" ht="13.5" thickBot="1">
      <c r="A639" s="4"/>
      <c r="B639" s="4"/>
      <c r="C639" s="47"/>
      <c r="D639" s="47"/>
      <c r="E639" s="47"/>
      <c r="F639" s="46"/>
    </row>
    <row r="640" spans="1:6" ht="13.5" thickTop="1">
      <c r="A640" s="20"/>
      <c r="B640" s="8"/>
      <c r="C640" s="44"/>
      <c r="D640" s="44"/>
      <c r="E640" s="44"/>
      <c r="F640" s="40"/>
    </row>
    <row r="641" spans="1:6" ht="12.75">
      <c r="A641" s="1" t="s">
        <v>109</v>
      </c>
      <c r="B641" s="8"/>
      <c r="C641" s="44"/>
      <c r="D641" s="44"/>
      <c r="E641" s="44"/>
      <c r="F641" s="40"/>
    </row>
    <row r="642" spans="1:9" ht="12.75">
      <c r="A642" s="2" t="s">
        <v>110</v>
      </c>
      <c r="B642" s="8"/>
      <c r="C642" s="44">
        <f>ROUND(H642*$K$844,0)</f>
        <v>-120</v>
      </c>
      <c r="D642" s="44">
        <f>ROUND(H642*$L$844,0)</f>
        <v>-10</v>
      </c>
      <c r="E642" s="44">
        <f>ROUND(H642*$M$844,0)</f>
        <v>-15</v>
      </c>
      <c r="F642" s="50">
        <f>SUM(C642:E642)</f>
        <v>-145</v>
      </c>
      <c r="G642" s="100">
        <f>SUM(C642:E642)</f>
        <v>-145</v>
      </c>
      <c r="H642" s="100">
        <f>+ProgChgItems!BN66</f>
        <v>-145</v>
      </c>
      <c r="I642" s="100"/>
    </row>
    <row r="643" spans="1:9" ht="12.75">
      <c r="A643" s="2" t="s">
        <v>111</v>
      </c>
      <c r="B643" s="8"/>
      <c r="C643" s="44">
        <f>ROUND(H643*$K$844,0)-1</f>
        <v>-42</v>
      </c>
      <c r="D643" s="44">
        <f>ROUND(H643*$L$844,0)</f>
        <v>-3</v>
      </c>
      <c r="E643" s="44">
        <f>ROUND(H643*$M$844,0)</f>
        <v>-5</v>
      </c>
      <c r="F643" s="50">
        <f>SUM(C643:E643)</f>
        <v>-50</v>
      </c>
      <c r="G643" s="100">
        <f>SUM(C643:E643)</f>
        <v>-50</v>
      </c>
      <c r="H643" s="100">
        <f>+ProgChgItems!BN67</f>
        <v>-50</v>
      </c>
      <c r="I643" s="100"/>
    </row>
    <row r="644" spans="1:9" ht="12.75">
      <c r="A644" s="2" t="s">
        <v>122</v>
      </c>
      <c r="B644" s="8"/>
      <c r="C644" s="44">
        <f>+ProgChgItems!BN68</f>
        <v>-154</v>
      </c>
      <c r="D644" s="44"/>
      <c r="E644" s="44"/>
      <c r="F644" s="50">
        <f>SUM(C644:E644)</f>
        <v>-154</v>
      </c>
      <c r="G644" s="69"/>
      <c r="H644" s="100"/>
      <c r="I644" s="100"/>
    </row>
    <row r="645" spans="1:9" ht="12.75">
      <c r="A645" s="2"/>
      <c r="B645" s="8"/>
      <c r="C645" s="44"/>
      <c r="D645" s="44"/>
      <c r="E645" s="44"/>
      <c r="F645" s="40"/>
      <c r="G645" s="69"/>
      <c r="H645" s="100"/>
      <c r="I645" s="100"/>
    </row>
    <row r="646" spans="1:9" ht="12.75">
      <c r="A646" s="3" t="s">
        <v>9</v>
      </c>
      <c r="B646" s="9"/>
      <c r="C646" s="41">
        <f>SUM(C642:C644)</f>
        <v>-316</v>
      </c>
      <c r="D646" s="41">
        <f>SUM(D642:D644)</f>
        <v>-13</v>
      </c>
      <c r="E646" s="41">
        <f>SUM(E642:E644)</f>
        <v>-20</v>
      </c>
      <c r="F646" s="149">
        <f>SUM(F642:F644)</f>
        <v>-349</v>
      </c>
      <c r="G646" s="69"/>
      <c r="H646" s="100">
        <f>SUM(H642:H643)</f>
        <v>-195</v>
      </c>
      <c r="I646" s="100"/>
    </row>
    <row r="647" spans="1:9" ht="13.5" thickBot="1">
      <c r="A647" s="3"/>
      <c r="B647" s="9"/>
      <c r="C647" s="41"/>
      <c r="D647" s="41"/>
      <c r="E647" s="41"/>
      <c r="F647" s="149"/>
      <c r="G647" s="69"/>
      <c r="H647" s="100"/>
      <c r="I647" s="100"/>
    </row>
    <row r="648" spans="1:9" ht="13.5" thickTop="1">
      <c r="A648" s="179"/>
      <c r="B648" s="180"/>
      <c r="C648" s="185"/>
      <c r="D648" s="185"/>
      <c r="E648" s="185"/>
      <c r="F648" s="186"/>
      <c r="G648" s="69"/>
      <c r="H648" s="100"/>
      <c r="I648" s="100"/>
    </row>
    <row r="649" spans="1:9" ht="12.75">
      <c r="A649" s="181" t="s">
        <v>232</v>
      </c>
      <c r="B649" s="9"/>
      <c r="C649" s="44">
        <f>+ProgChgItems!BN73</f>
        <v>-7464</v>
      </c>
      <c r="D649" s="50"/>
      <c r="E649" s="50"/>
      <c r="F649" s="50">
        <f>SUM(C649:E649)</f>
        <v>-7464</v>
      </c>
      <c r="G649" s="69"/>
      <c r="H649" s="100"/>
      <c r="I649" s="100"/>
    </row>
    <row r="650" spans="1:9" ht="13.5" thickBot="1">
      <c r="A650" s="4"/>
      <c r="B650" s="4"/>
      <c r="C650" s="47"/>
      <c r="D650" s="47"/>
      <c r="E650" s="47"/>
      <c r="F650" s="46"/>
      <c r="G650" s="69"/>
      <c r="H650" s="100"/>
      <c r="I650" s="100"/>
    </row>
    <row r="651" spans="1:9" ht="13.5" thickTop="1">
      <c r="A651" s="2"/>
      <c r="B651" s="2"/>
      <c r="C651" s="44"/>
      <c r="D651" s="44"/>
      <c r="E651" s="44"/>
      <c r="F651" s="40"/>
      <c r="G651" s="69"/>
      <c r="H651" s="100"/>
      <c r="I651" s="100"/>
    </row>
    <row r="652" spans="1:9" ht="12.75">
      <c r="A652" s="1" t="s">
        <v>39</v>
      </c>
      <c r="B652" s="9"/>
      <c r="C652" s="44">
        <f>ROUND(H652*$K$844,0)</f>
        <v>-190</v>
      </c>
      <c r="D652" s="44">
        <f>ROUND(H652*$L$844,0)</f>
        <v>-16</v>
      </c>
      <c r="E652" s="44">
        <f>ROUND(H652*$M$844,0)</f>
        <v>-24</v>
      </c>
      <c r="F652" s="50">
        <f>SUM(C652:E652)</f>
        <v>-230</v>
      </c>
      <c r="G652" s="100">
        <f>SUM(C652:E652)</f>
        <v>-230</v>
      </c>
      <c r="H652" s="100">
        <f>+ProgChgItems!BN76</f>
        <v>-230</v>
      </c>
      <c r="I652" s="100"/>
    </row>
    <row r="653" spans="1:9" ht="13.5" thickBot="1">
      <c r="A653" s="4"/>
      <c r="B653" s="10"/>
      <c r="C653" s="43"/>
      <c r="D653" s="43"/>
      <c r="E653" s="43"/>
      <c r="F653" s="42"/>
      <c r="G653" s="100"/>
      <c r="H653" s="100"/>
      <c r="I653" s="100"/>
    </row>
    <row r="654" spans="1:9" ht="13.5" thickTop="1">
      <c r="A654" s="2"/>
      <c r="B654" s="8"/>
      <c r="C654" s="44"/>
      <c r="D654" s="44"/>
      <c r="E654" s="44"/>
      <c r="F654" s="40"/>
      <c r="G654" s="100"/>
      <c r="H654" s="100"/>
      <c r="I654" s="100"/>
    </row>
    <row r="655" spans="1:9" ht="12.75">
      <c r="A655" s="1" t="s">
        <v>40</v>
      </c>
      <c r="B655" s="8"/>
      <c r="C655" s="44"/>
      <c r="D655" s="44"/>
      <c r="E655" s="44"/>
      <c r="F655" s="40"/>
      <c r="G655" s="69"/>
      <c r="H655" s="100"/>
      <c r="I655" s="100"/>
    </row>
    <row r="656" spans="1:9" ht="12.75">
      <c r="A656" s="2" t="s">
        <v>309</v>
      </c>
      <c r="B656" s="8"/>
      <c r="C656" s="44">
        <f>ROUND(H656*$K$844,0)</f>
        <v>-8</v>
      </c>
      <c r="D656" s="44">
        <f>ROUND(H656*$L$844,0)</f>
        <v>-1</v>
      </c>
      <c r="E656" s="44">
        <f>ROUND(H656*$M$844,0)</f>
        <v>-1</v>
      </c>
      <c r="F656" s="50">
        <f>SUM(C656:E656)</f>
        <v>-10</v>
      </c>
      <c r="G656" s="100">
        <f>SUM(C656:E656)</f>
        <v>-10</v>
      </c>
      <c r="H656" s="100">
        <f>+ProgChgItems!BN80</f>
        <v>-10</v>
      </c>
      <c r="I656" s="100"/>
    </row>
    <row r="657" spans="1:9" ht="12.75">
      <c r="A657" s="2" t="s">
        <v>41</v>
      </c>
      <c r="B657" s="8"/>
      <c r="C657" s="44">
        <f>ROUND(H657*$K$844,0)</f>
        <v>0</v>
      </c>
      <c r="D657" s="44">
        <f>ROUND(H657*$L$844,0)</f>
        <v>0</v>
      </c>
      <c r="E657" s="44">
        <f>ROUND(H657*$M$844,0)</f>
        <v>0</v>
      </c>
      <c r="F657" s="50">
        <f>SUM(C657:E657)</f>
        <v>0</v>
      </c>
      <c r="G657" s="100">
        <f>SUM(C657:E657)</f>
        <v>0</v>
      </c>
      <c r="H657" s="100">
        <v>0</v>
      </c>
      <c r="I657" s="100"/>
    </row>
    <row r="658" spans="1:9" ht="12.75">
      <c r="A658" s="2" t="s">
        <v>42</v>
      </c>
      <c r="B658" s="8"/>
      <c r="C658" s="44">
        <f>ROUND(H658*$K$844,0)</f>
        <v>0</v>
      </c>
      <c r="D658" s="44">
        <f>ROUND(H658*$L$844,0)</f>
        <v>0</v>
      </c>
      <c r="E658" s="44">
        <f>ROUND(H658*$M$844,0)</f>
        <v>0</v>
      </c>
      <c r="F658" s="50">
        <f>SUM(C658:E658)</f>
        <v>0</v>
      </c>
      <c r="G658" s="100">
        <f>SUM(C658:E658)</f>
        <v>0</v>
      </c>
      <c r="H658" s="100">
        <v>0</v>
      </c>
      <c r="I658" s="100"/>
    </row>
    <row r="659" spans="1:9" ht="12.75">
      <c r="A659" s="2" t="s">
        <v>43</v>
      </c>
      <c r="B659" s="8"/>
      <c r="C659" s="44">
        <f>ROUND(H659*$K$844,0)+1</f>
        <v>-3775</v>
      </c>
      <c r="D659" s="44">
        <f>ROUND(H659*$L$844,0)</f>
        <v>-319</v>
      </c>
      <c r="E659" s="44">
        <f>ROUND(H659*$M$844,0)</f>
        <v>-483</v>
      </c>
      <c r="F659" s="50">
        <f>SUM(C659:E659)</f>
        <v>-4577</v>
      </c>
      <c r="G659" s="100">
        <f>SUM(C659:E659)</f>
        <v>-4577</v>
      </c>
      <c r="H659" s="100">
        <f>+ProgChgItems!BN83</f>
        <v>-4577</v>
      </c>
      <c r="I659" s="100"/>
    </row>
    <row r="660" spans="1:9" ht="12.75">
      <c r="A660" s="2"/>
      <c r="B660" s="8"/>
      <c r="C660" s="44"/>
      <c r="D660" s="44"/>
      <c r="E660" s="44"/>
      <c r="F660" s="40"/>
      <c r="G660" s="69"/>
      <c r="H660" s="100"/>
      <c r="I660" s="100"/>
    </row>
    <row r="661" spans="1:9" ht="12.75">
      <c r="A661" s="3" t="s">
        <v>9</v>
      </c>
      <c r="B661" s="9"/>
      <c r="C661" s="41">
        <f>SUM(C656:C659)</f>
        <v>-3783</v>
      </c>
      <c r="D661" s="41">
        <f>SUM(D656:D659)</f>
        <v>-320</v>
      </c>
      <c r="E661" s="41">
        <f>SUM(E656:E659)</f>
        <v>-484</v>
      </c>
      <c r="F661" s="149">
        <f>SUM(F656:F659)</f>
        <v>-4587</v>
      </c>
      <c r="G661" s="100"/>
      <c r="H661" s="100">
        <f>SUM(H656:H659)</f>
        <v>-4587</v>
      </c>
      <c r="I661" s="100"/>
    </row>
    <row r="662" spans="1:9" ht="13.5" thickBot="1">
      <c r="A662" s="5"/>
      <c r="B662" s="12"/>
      <c r="C662" s="49"/>
      <c r="D662" s="49"/>
      <c r="E662" s="49"/>
      <c r="F662" s="48"/>
      <c r="G662" s="100"/>
      <c r="H662" s="100"/>
      <c r="I662" s="100"/>
    </row>
    <row r="663" spans="1:9" ht="12.75">
      <c r="A663" s="2"/>
      <c r="B663" s="8"/>
      <c r="C663" s="44"/>
      <c r="D663" s="44"/>
      <c r="E663" s="44"/>
      <c r="F663" s="40"/>
      <c r="G663" s="14"/>
      <c r="H663" s="100"/>
      <c r="I663" s="100"/>
    </row>
    <row r="664" spans="1:9" ht="12.75">
      <c r="A664" s="1" t="s">
        <v>44</v>
      </c>
      <c r="B664" s="13"/>
      <c r="C664" s="51">
        <f>SUM(C591,C614,C630,C638,C646,C649,C652,C661)</f>
        <v>-55077</v>
      </c>
      <c r="D664" s="51">
        <f>SUM(D591,D614,D630,D638,D646,D649,D652,D661)</f>
        <v>-25955</v>
      </c>
      <c r="E664" s="51">
        <f>SUM(E591,E614,E630,E638,E646,E649,E652,E661)</f>
        <v>-6809</v>
      </c>
      <c r="F664" s="51">
        <f>SUM(F591,F614,F630,F638,F646,F649,F652,F661)</f>
        <v>-87841</v>
      </c>
      <c r="H664" s="100"/>
      <c r="I664" s="100"/>
    </row>
    <row r="665" spans="1:9" ht="12.75">
      <c r="A665" s="1"/>
      <c r="B665" s="13"/>
      <c r="C665" s="51"/>
      <c r="D665" s="51"/>
      <c r="E665" s="51"/>
      <c r="F665" s="50">
        <f>SUM(C664:E664)</f>
        <v>-87841</v>
      </c>
      <c r="H665" s="100"/>
      <c r="I665" s="100"/>
    </row>
    <row r="666" spans="1:9" ht="12.75">
      <c r="A666" s="1"/>
      <c r="B666" s="13"/>
      <c r="C666" s="51">
        <f>SUM(C591,C614,C630,C638,C644,C649)</f>
        <v>-50942</v>
      </c>
      <c r="D666" s="51">
        <f>SUM(D591,D614,D630,D638,D644,D649)</f>
        <v>-25606</v>
      </c>
      <c r="E666" s="51">
        <f>SUM(E591,E614,E630,E638,E644,E649)</f>
        <v>-6281</v>
      </c>
      <c r="F666" s="51">
        <f>SUM(F591,F614,F630,F638,F644,F649)</f>
        <v>-82829</v>
      </c>
      <c r="H666" s="100">
        <f>SUM(H646,H652,H661)</f>
        <v>-5012</v>
      </c>
      <c r="I666" s="100">
        <f>+F666+H666</f>
        <v>-87841</v>
      </c>
    </row>
    <row r="670" spans="1:6" ht="12.75">
      <c r="A670" s="450" t="s">
        <v>430</v>
      </c>
      <c r="B670" s="450"/>
      <c r="C670" s="450"/>
      <c r="D670" s="450"/>
      <c r="E670" s="450"/>
      <c r="F670" s="450"/>
    </row>
    <row r="671" spans="1:6" ht="12.75">
      <c r="A671" s="450" t="s">
        <v>78</v>
      </c>
      <c r="B671" s="450"/>
      <c r="C671" s="450"/>
      <c r="D671" s="450"/>
      <c r="E671" s="450"/>
      <c r="F671" s="450"/>
    </row>
    <row r="672" spans="1:6" ht="12.75">
      <c r="A672" s="36"/>
      <c r="B672" s="2"/>
      <c r="C672" s="135" t="s">
        <v>79</v>
      </c>
      <c r="D672" s="135" t="s">
        <v>80</v>
      </c>
      <c r="E672" s="135" t="s">
        <v>81</v>
      </c>
      <c r="F672" s="37" t="s">
        <v>9</v>
      </c>
    </row>
    <row r="673" spans="1:6" ht="12.75">
      <c r="A673" s="1"/>
      <c r="B673" s="2"/>
      <c r="C673" s="144">
        <f aca="true" t="shared" si="12" ref="C673:E674">+C7</f>
        <v>1.4</v>
      </c>
      <c r="D673" s="144">
        <f t="shared" si="12"/>
        <v>2.4</v>
      </c>
      <c r="E673" s="144">
        <f t="shared" si="12"/>
        <v>4.2</v>
      </c>
      <c r="F673" s="145"/>
    </row>
    <row r="674" spans="1:6" ht="150" customHeight="1">
      <c r="A674" s="3" t="s">
        <v>82</v>
      </c>
      <c r="B674" s="2"/>
      <c r="C674" s="146" t="str">
        <f t="shared" si="12"/>
        <v>Improve the Understanding of National Ecosystems and Resources Through Integrated Interdisciplinary Assessment</v>
      </c>
      <c r="D674" s="146" t="str">
        <f t="shared" si="12"/>
        <v>Improve the Understanding of Energy and Mineral Resources to Promote Responsible Use and Sustain the Nation's Dynamic Economy</v>
      </c>
      <c r="E674" s="146" t="str">
        <f t="shared" si="12"/>
        <v>Improve Understanding, Prediction, and Monitoring of Natural Hazards to Inform Decisions by Civil Authorities and the Public to Plan for, Manage, and Mitigate the Effects of Hazard Events on People and Property</v>
      </c>
      <c r="F674" s="86"/>
    </row>
    <row r="675" spans="1:14" ht="12.75">
      <c r="A675" s="2"/>
      <c r="B675" s="2"/>
      <c r="C675" s="64"/>
      <c r="D675" s="64"/>
      <c r="E675" s="64"/>
      <c r="F675" s="38"/>
      <c r="H675" s="100"/>
      <c r="I675" s="100"/>
      <c r="J675" s="100"/>
      <c r="K675" s="100"/>
      <c r="L675" s="100"/>
      <c r="M675" s="100"/>
      <c r="N675" s="100"/>
    </row>
    <row r="676" spans="1:14" ht="12.75">
      <c r="A676" s="1" t="s">
        <v>202</v>
      </c>
      <c r="B676" s="1"/>
      <c r="C676" s="65"/>
      <c r="D676" s="65"/>
      <c r="E676" s="65"/>
      <c r="F676" s="148"/>
      <c r="H676" s="100"/>
      <c r="I676" s="100"/>
      <c r="J676" s="100"/>
      <c r="K676" s="100"/>
      <c r="L676" s="100"/>
      <c r="M676" s="100"/>
      <c r="N676" s="100"/>
    </row>
    <row r="677" spans="1:14" ht="12.75">
      <c r="A677" s="2" t="s">
        <v>7</v>
      </c>
      <c r="B677" s="2"/>
      <c r="C677" s="44">
        <f aca="true" t="shared" si="13" ref="C677:E678">+C499+C588</f>
        <v>860</v>
      </c>
      <c r="D677" s="44">
        <f t="shared" si="13"/>
        <v>0</v>
      </c>
      <c r="E677" s="44">
        <f t="shared" si="13"/>
        <v>0</v>
      </c>
      <c r="F677" s="50">
        <f>SUM(C677:E677)</f>
        <v>860</v>
      </c>
      <c r="H677" s="100"/>
      <c r="I677" s="100"/>
      <c r="J677" s="100"/>
      <c r="K677" s="100"/>
      <c r="L677" s="100"/>
      <c r="M677" s="100"/>
      <c r="N677" s="100"/>
    </row>
    <row r="678" spans="1:14" ht="12.75">
      <c r="A678" s="2" t="s">
        <v>8</v>
      </c>
      <c r="B678" s="2"/>
      <c r="C678" s="44">
        <f t="shared" si="13"/>
        <v>-2995</v>
      </c>
      <c r="D678" s="44">
        <f t="shared" si="13"/>
        <v>0</v>
      </c>
      <c r="E678" s="44">
        <f t="shared" si="13"/>
        <v>0</v>
      </c>
      <c r="F678" s="50">
        <f>SUM(C678:E678)</f>
        <v>-2995</v>
      </c>
      <c r="H678" s="100"/>
      <c r="I678" s="100"/>
      <c r="J678" s="100"/>
      <c r="K678" s="100"/>
      <c r="L678" s="100"/>
      <c r="M678" s="100"/>
      <c r="N678" s="100"/>
    </row>
    <row r="679" spans="1:14" ht="12.75">
      <c r="A679" s="2"/>
      <c r="B679" s="2"/>
      <c r="C679" s="44"/>
      <c r="D679" s="44"/>
      <c r="E679" s="44"/>
      <c r="F679" s="50"/>
      <c r="H679" s="100"/>
      <c r="I679" s="100"/>
      <c r="J679" s="100"/>
      <c r="K679" s="100"/>
      <c r="L679" s="100"/>
      <c r="M679" s="100"/>
      <c r="N679" s="100"/>
    </row>
    <row r="680" spans="1:14" ht="12.75">
      <c r="A680" s="3" t="s">
        <v>9</v>
      </c>
      <c r="B680" s="3"/>
      <c r="C680" s="41">
        <f>SUM(C677:C678)</f>
        <v>-2135</v>
      </c>
      <c r="D680" s="41">
        <f>SUM(D677:D678)</f>
        <v>0</v>
      </c>
      <c r="E680" s="41">
        <f>SUM(E677:E678)</f>
        <v>0</v>
      </c>
      <c r="F680" s="159">
        <f>SUM(F677:F678)</f>
        <v>-2135</v>
      </c>
      <c r="H680" s="100"/>
      <c r="I680" s="100"/>
      <c r="J680" s="100"/>
      <c r="K680" s="100"/>
      <c r="L680" s="100"/>
      <c r="M680" s="100"/>
      <c r="N680" s="100"/>
    </row>
    <row r="681" spans="1:14" ht="13.5" thickBot="1">
      <c r="A681" s="4"/>
      <c r="B681" s="10"/>
      <c r="C681" s="43"/>
      <c r="D681" s="43"/>
      <c r="E681" s="43"/>
      <c r="F681" s="42"/>
      <c r="H681" s="100"/>
      <c r="I681" s="100"/>
      <c r="J681" s="100"/>
      <c r="K681" s="100"/>
      <c r="L681" s="100"/>
      <c r="M681" s="100"/>
      <c r="N681" s="100"/>
    </row>
    <row r="682" spans="1:14" ht="13.5" thickTop="1">
      <c r="A682" s="2"/>
      <c r="B682" s="8"/>
      <c r="C682" s="44"/>
      <c r="D682" s="44"/>
      <c r="E682" s="44"/>
      <c r="F682" s="40"/>
      <c r="H682" s="100"/>
      <c r="I682" s="100"/>
      <c r="J682" s="100"/>
      <c r="K682" s="100"/>
      <c r="L682" s="100"/>
      <c r="M682" s="100"/>
      <c r="N682" s="100"/>
    </row>
    <row r="683" spans="1:14" ht="12.75">
      <c r="A683" s="1" t="s">
        <v>10</v>
      </c>
      <c r="B683" s="8"/>
      <c r="C683" s="44"/>
      <c r="D683" s="44"/>
      <c r="E683" s="44"/>
      <c r="F683" s="40"/>
      <c r="H683" s="100"/>
      <c r="I683" s="100"/>
      <c r="J683" s="100"/>
      <c r="K683" s="100"/>
      <c r="L683" s="100"/>
      <c r="M683" s="100"/>
      <c r="N683" s="100"/>
    </row>
    <row r="684" spans="1:14" ht="12.75">
      <c r="A684" s="2" t="s">
        <v>11</v>
      </c>
      <c r="B684" s="8"/>
      <c r="C684" s="44"/>
      <c r="D684" s="44"/>
      <c r="E684" s="44"/>
      <c r="F684" s="40"/>
      <c r="H684" s="100"/>
      <c r="I684" s="100"/>
      <c r="J684" s="100"/>
      <c r="K684" s="100"/>
      <c r="L684" s="100"/>
      <c r="M684" s="100"/>
      <c r="N684" s="100"/>
    </row>
    <row r="685" spans="1:14" ht="12.75">
      <c r="A685" s="2" t="s">
        <v>12</v>
      </c>
      <c r="B685" s="8"/>
      <c r="C685" s="44">
        <f aca="true" t="shared" si="14" ref="C685:E689">+C507+C596</f>
        <v>0</v>
      </c>
      <c r="D685" s="44">
        <f t="shared" si="14"/>
        <v>0</v>
      </c>
      <c r="E685" s="44">
        <f t="shared" si="14"/>
        <v>-5173</v>
      </c>
      <c r="F685" s="50">
        <f>SUM(C685:E685)</f>
        <v>-5173</v>
      </c>
      <c r="H685" s="100"/>
      <c r="I685" s="100"/>
      <c r="J685" s="100"/>
      <c r="K685" s="100"/>
      <c r="L685" s="100"/>
      <c r="M685" s="100"/>
      <c r="N685" s="100"/>
    </row>
    <row r="686" spans="1:14" ht="12.75">
      <c r="A686" s="2" t="s">
        <v>13</v>
      </c>
      <c r="B686" s="8"/>
      <c r="C686" s="44">
        <f t="shared" si="14"/>
        <v>0</v>
      </c>
      <c r="D686" s="44">
        <f t="shared" si="14"/>
        <v>0</v>
      </c>
      <c r="E686" s="44">
        <f t="shared" si="14"/>
        <v>-568</v>
      </c>
      <c r="F686" s="50">
        <f>SUM(C686:E686)</f>
        <v>-568</v>
      </c>
      <c r="H686" s="100"/>
      <c r="I686" s="100"/>
      <c r="J686" s="100"/>
      <c r="K686" s="100"/>
      <c r="L686" s="100"/>
      <c r="M686" s="100"/>
      <c r="N686" s="100"/>
    </row>
    <row r="687" spans="1:14" ht="12.75">
      <c r="A687" s="2" t="s">
        <v>14</v>
      </c>
      <c r="B687" s="8"/>
      <c r="C687" s="44">
        <f t="shared" si="14"/>
        <v>0</v>
      </c>
      <c r="D687" s="44">
        <f t="shared" si="14"/>
        <v>0</v>
      </c>
      <c r="E687" s="44">
        <f t="shared" si="14"/>
        <v>-22</v>
      </c>
      <c r="F687" s="50">
        <f>SUM(C687:E687)</f>
        <v>-22</v>
      </c>
      <c r="H687" s="100"/>
      <c r="I687" s="100"/>
      <c r="J687" s="100"/>
      <c r="K687" s="100"/>
      <c r="L687" s="100"/>
      <c r="M687" s="100"/>
      <c r="N687" s="100"/>
    </row>
    <row r="688" spans="1:14" ht="12.75">
      <c r="A688" s="2" t="s">
        <v>15</v>
      </c>
      <c r="B688" s="8"/>
      <c r="C688" s="44">
        <f t="shared" si="14"/>
        <v>0</v>
      </c>
      <c r="D688" s="44">
        <f t="shared" si="14"/>
        <v>0</v>
      </c>
      <c r="E688" s="44">
        <f t="shared" si="14"/>
        <v>-502</v>
      </c>
      <c r="F688" s="50">
        <f>SUM(C688:E688)</f>
        <v>-502</v>
      </c>
      <c r="H688" s="100"/>
      <c r="I688" s="100"/>
      <c r="J688" s="100"/>
      <c r="K688" s="100"/>
      <c r="L688" s="100"/>
      <c r="M688" s="100"/>
      <c r="N688" s="100"/>
    </row>
    <row r="689" spans="1:14" ht="12.75">
      <c r="A689" s="2" t="s">
        <v>16</v>
      </c>
      <c r="B689" s="11"/>
      <c r="C689" s="45">
        <f t="shared" si="14"/>
        <v>0</v>
      </c>
      <c r="D689" s="45">
        <f t="shared" si="14"/>
        <v>0</v>
      </c>
      <c r="E689" s="45">
        <f t="shared" si="14"/>
        <v>-16</v>
      </c>
      <c r="F689" s="150">
        <f>SUM(C689:E689)</f>
        <v>-16</v>
      </c>
      <c r="H689" s="100"/>
      <c r="I689" s="100"/>
      <c r="J689" s="100"/>
      <c r="K689" s="100"/>
      <c r="L689" s="100"/>
      <c r="M689" s="100"/>
      <c r="N689" s="100"/>
    </row>
    <row r="690" spans="1:14" ht="12.75">
      <c r="A690" s="3" t="s">
        <v>17</v>
      </c>
      <c r="B690" s="9"/>
      <c r="C690" s="41">
        <f>SUM(C685:C689)</f>
        <v>0</v>
      </c>
      <c r="D690" s="41">
        <f>SUM(D685:D689)</f>
        <v>0</v>
      </c>
      <c r="E690" s="41">
        <f>SUM(E685:E689)</f>
        <v>-6281</v>
      </c>
      <c r="F690" s="149">
        <f>SUM(F685:F689)</f>
        <v>-6281</v>
      </c>
      <c r="H690" s="100"/>
      <c r="I690" s="100"/>
      <c r="J690" s="100"/>
      <c r="K690" s="100"/>
      <c r="L690" s="100"/>
      <c r="M690" s="100"/>
      <c r="N690" s="100"/>
    </row>
    <row r="691" spans="1:14" ht="12.75">
      <c r="A691" s="2"/>
      <c r="B691" s="8"/>
      <c r="C691" s="44"/>
      <c r="D691" s="44"/>
      <c r="E691" s="44"/>
      <c r="F691" s="40"/>
      <c r="H691" s="100"/>
      <c r="I691" s="100"/>
      <c r="J691" s="100"/>
      <c r="K691" s="100"/>
      <c r="L691" s="100"/>
      <c r="M691" s="100"/>
      <c r="N691" s="100"/>
    </row>
    <row r="692" spans="1:14" ht="12.75">
      <c r="A692" s="2" t="s">
        <v>18</v>
      </c>
      <c r="B692" s="8"/>
      <c r="C692" s="44"/>
      <c r="D692" s="44"/>
      <c r="E692" s="44"/>
      <c r="F692" s="40"/>
      <c r="H692" s="100"/>
      <c r="I692" s="100"/>
      <c r="J692" s="100"/>
      <c r="K692" s="100"/>
      <c r="L692" s="100"/>
      <c r="M692" s="100"/>
      <c r="N692" s="100"/>
    </row>
    <row r="693" spans="1:14" ht="12.75">
      <c r="A693" s="2" t="s">
        <v>19</v>
      </c>
      <c r="B693" s="8"/>
      <c r="C693" s="44">
        <f aca="true" t="shared" si="15" ref="C693:E695">+C515+C604</f>
        <v>-3006</v>
      </c>
      <c r="D693" s="44">
        <f t="shared" si="15"/>
        <v>0</v>
      </c>
      <c r="E693" s="44">
        <f t="shared" si="15"/>
        <v>0</v>
      </c>
      <c r="F693" s="50">
        <f>SUM(C693:E693)</f>
        <v>-3006</v>
      </c>
      <c r="H693" s="100"/>
      <c r="I693" s="100"/>
      <c r="J693" s="100"/>
      <c r="K693" s="100"/>
      <c r="L693" s="100"/>
      <c r="M693" s="100"/>
      <c r="N693" s="100"/>
    </row>
    <row r="694" spans="1:14" ht="12.75">
      <c r="A694" s="2" t="s">
        <v>20</v>
      </c>
      <c r="B694" s="8"/>
      <c r="C694" s="44">
        <f t="shared" si="15"/>
        <v>441</v>
      </c>
      <c r="D694" s="44">
        <f t="shared" si="15"/>
        <v>0</v>
      </c>
      <c r="E694" s="44">
        <f t="shared" si="15"/>
        <v>0</v>
      </c>
      <c r="F694" s="50">
        <f>SUM(C694:E694)</f>
        <v>441</v>
      </c>
      <c r="H694" s="100"/>
      <c r="I694" s="100"/>
      <c r="J694" s="100"/>
      <c r="K694" s="100"/>
      <c r="L694" s="100"/>
      <c r="M694" s="100"/>
      <c r="N694" s="100"/>
    </row>
    <row r="695" spans="1:14" ht="12.75">
      <c r="A695" s="2" t="s">
        <v>21</v>
      </c>
      <c r="B695" s="11"/>
      <c r="C695" s="45">
        <f t="shared" si="15"/>
        <v>6298</v>
      </c>
      <c r="D695" s="45">
        <f t="shared" si="15"/>
        <v>0</v>
      </c>
      <c r="E695" s="45">
        <f t="shared" si="15"/>
        <v>0</v>
      </c>
      <c r="F695" s="150">
        <f>SUM(C695:E695)</f>
        <v>6298</v>
      </c>
      <c r="H695" s="100"/>
      <c r="I695" s="100"/>
      <c r="J695" s="100"/>
      <c r="K695" s="100"/>
      <c r="L695" s="100"/>
      <c r="M695" s="100"/>
      <c r="N695" s="100"/>
    </row>
    <row r="696" spans="1:14" ht="12.75">
      <c r="A696" s="3" t="s">
        <v>17</v>
      </c>
      <c r="B696" s="9"/>
      <c r="C696" s="41">
        <f>SUM(C693:C695)</f>
        <v>3733</v>
      </c>
      <c r="D696" s="41">
        <f>SUM(D693:D695)</f>
        <v>0</v>
      </c>
      <c r="E696" s="41">
        <f>SUM(E693:E695)</f>
        <v>0</v>
      </c>
      <c r="F696" s="149">
        <f>SUM(F693:F695)</f>
        <v>3733</v>
      </c>
      <c r="H696" s="100"/>
      <c r="I696" s="100"/>
      <c r="J696" s="100"/>
      <c r="K696" s="100"/>
      <c r="L696" s="100"/>
      <c r="M696" s="100"/>
      <c r="N696" s="100"/>
    </row>
    <row r="697" spans="1:14" ht="12.75">
      <c r="A697" s="2"/>
      <c r="B697" s="8"/>
      <c r="C697" s="44"/>
      <c r="D697" s="44"/>
      <c r="E697" s="44"/>
      <c r="F697" s="40"/>
      <c r="H697" s="100"/>
      <c r="I697" s="100"/>
      <c r="J697" s="100"/>
      <c r="K697" s="100"/>
      <c r="L697" s="100"/>
      <c r="M697" s="100"/>
      <c r="N697" s="100"/>
    </row>
    <row r="698" spans="1:14" ht="12.75">
      <c r="A698" s="2" t="s">
        <v>22</v>
      </c>
      <c r="B698" s="8"/>
      <c r="C698" s="44"/>
      <c r="D698" s="44"/>
      <c r="E698" s="44"/>
      <c r="F698" s="40"/>
      <c r="H698" s="100"/>
      <c r="I698" s="100"/>
      <c r="J698" s="100"/>
      <c r="K698" s="100"/>
      <c r="L698" s="100"/>
      <c r="M698" s="100"/>
      <c r="N698" s="100"/>
    </row>
    <row r="699" spans="1:14" ht="12.75">
      <c r="A699" s="2" t="s">
        <v>23</v>
      </c>
      <c r="B699" s="8"/>
      <c r="C699" s="44">
        <f aca="true" t="shared" si="16" ref="C699:E700">+C521+C610</f>
        <v>0</v>
      </c>
      <c r="D699" s="44">
        <f t="shared" si="16"/>
        <v>-25499</v>
      </c>
      <c r="E699" s="44">
        <f t="shared" si="16"/>
        <v>0</v>
      </c>
      <c r="F699" s="50">
        <f>SUM(C699:E699)</f>
        <v>-25499</v>
      </c>
      <c r="H699" s="100"/>
      <c r="I699" s="100"/>
      <c r="J699" s="100"/>
      <c r="K699" s="100"/>
      <c r="L699" s="100"/>
      <c r="M699" s="100"/>
      <c r="N699" s="100"/>
    </row>
    <row r="700" spans="1:14" ht="12.75">
      <c r="A700" s="2" t="s">
        <v>24</v>
      </c>
      <c r="B700" s="11"/>
      <c r="C700" s="45">
        <f t="shared" si="16"/>
        <v>0</v>
      </c>
      <c r="D700" s="45">
        <f t="shared" si="16"/>
        <v>-107</v>
      </c>
      <c r="E700" s="45">
        <f t="shared" si="16"/>
        <v>0</v>
      </c>
      <c r="F700" s="150">
        <f>SUM(C700:E700)</f>
        <v>-107</v>
      </c>
      <c r="H700" s="100"/>
      <c r="I700" s="100"/>
      <c r="J700" s="100"/>
      <c r="K700" s="100"/>
      <c r="L700" s="100"/>
      <c r="M700" s="100"/>
      <c r="N700" s="100"/>
    </row>
    <row r="701" spans="1:14" ht="12.75">
      <c r="A701" s="3" t="s">
        <v>17</v>
      </c>
      <c r="B701" s="9"/>
      <c r="C701" s="41">
        <f>SUM(C699:C700)</f>
        <v>0</v>
      </c>
      <c r="D701" s="41">
        <f>SUM(D699:D700)</f>
        <v>-25606</v>
      </c>
      <c r="E701" s="41">
        <f>SUM(E699:E700)</f>
        <v>0</v>
      </c>
      <c r="F701" s="149">
        <f>SUM(F699:F700)</f>
        <v>-25606</v>
      </c>
      <c r="H701" s="100"/>
      <c r="I701" s="100"/>
      <c r="J701" s="100"/>
      <c r="K701" s="100"/>
      <c r="L701" s="100"/>
      <c r="M701" s="100"/>
      <c r="N701" s="100"/>
    </row>
    <row r="702" spans="1:14" ht="12.75">
      <c r="A702" s="3"/>
      <c r="B702" s="8"/>
      <c r="C702" s="44"/>
      <c r="D702" s="44"/>
      <c r="E702" s="44"/>
      <c r="F702" s="40"/>
      <c r="H702" s="100"/>
      <c r="I702" s="100"/>
      <c r="J702" s="100"/>
      <c r="K702" s="100"/>
      <c r="L702" s="100"/>
      <c r="M702" s="100"/>
      <c r="N702" s="100"/>
    </row>
    <row r="703" spans="1:14" ht="12.75">
      <c r="A703" s="3" t="s">
        <v>9</v>
      </c>
      <c r="B703" s="9"/>
      <c r="C703" s="41">
        <f>SUM(C690,C696,C701)</f>
        <v>3733</v>
      </c>
      <c r="D703" s="41">
        <f>SUM(D690,D696,D701)</f>
        <v>-25606</v>
      </c>
      <c r="E703" s="41">
        <f>SUM(E690,E696,E701)</f>
        <v>-6281</v>
      </c>
      <c r="F703" s="149">
        <f>SUM(F690,F696,F701)</f>
        <v>-28154</v>
      </c>
      <c r="H703" s="100"/>
      <c r="I703" s="100"/>
      <c r="J703" s="100"/>
      <c r="K703" s="100"/>
      <c r="L703" s="100"/>
      <c r="M703" s="100"/>
      <c r="N703" s="100"/>
    </row>
    <row r="704" spans="1:14" ht="13.5" thickBot="1">
      <c r="A704" s="4"/>
      <c r="B704" s="10"/>
      <c r="C704" s="43"/>
      <c r="D704" s="43"/>
      <c r="E704" s="43"/>
      <c r="F704" s="42"/>
      <c r="H704" s="100"/>
      <c r="I704" s="100"/>
      <c r="J704" s="100"/>
      <c r="K704" s="100"/>
      <c r="L704" s="100"/>
      <c r="M704" s="100"/>
      <c r="N704" s="100"/>
    </row>
    <row r="705" spans="1:14" ht="13.5" thickTop="1">
      <c r="A705" s="2"/>
      <c r="B705" s="8"/>
      <c r="C705" s="44"/>
      <c r="D705" s="44"/>
      <c r="E705" s="44"/>
      <c r="F705" s="40"/>
      <c r="H705" s="100"/>
      <c r="I705" s="100"/>
      <c r="J705" s="100"/>
      <c r="K705" s="100"/>
      <c r="L705" s="100"/>
      <c r="M705" s="100"/>
      <c r="N705" s="100"/>
    </row>
    <row r="706" spans="1:14" ht="12.75">
      <c r="A706" s="1" t="s">
        <v>25</v>
      </c>
      <c r="B706" s="8"/>
      <c r="C706" s="44"/>
      <c r="D706" s="44"/>
      <c r="E706" s="44"/>
      <c r="F706" s="40"/>
      <c r="H706" s="100"/>
      <c r="I706" s="100"/>
      <c r="J706" s="100"/>
      <c r="K706" s="100"/>
      <c r="L706" s="100"/>
      <c r="M706" s="100"/>
      <c r="N706" s="100"/>
    </row>
    <row r="707" spans="1:14" ht="12.75">
      <c r="A707" s="2" t="s">
        <v>26</v>
      </c>
      <c r="B707" s="8"/>
      <c r="C707" s="44"/>
      <c r="D707" s="44"/>
      <c r="E707" s="44"/>
      <c r="F707" s="40"/>
      <c r="H707" s="100"/>
      <c r="I707" s="100"/>
      <c r="J707" s="100"/>
      <c r="K707" s="100"/>
      <c r="L707" s="100"/>
      <c r="M707" s="100"/>
      <c r="N707" s="100"/>
    </row>
    <row r="708" spans="1:14" ht="12.75">
      <c r="A708" s="2" t="s">
        <v>27</v>
      </c>
      <c r="B708" s="8"/>
      <c r="C708" s="44">
        <f aca="true" t="shared" si="17" ref="C708:E713">+C530+C619</f>
        <v>2618</v>
      </c>
      <c r="D708" s="44">
        <f t="shared" si="17"/>
        <v>0</v>
      </c>
      <c r="E708" s="44">
        <f t="shared" si="17"/>
        <v>0</v>
      </c>
      <c r="F708" s="50">
        <f aca="true" t="shared" si="18" ref="F708:F713">SUM(C708:E708)</f>
        <v>2618</v>
      </c>
      <c r="H708" s="100"/>
      <c r="I708" s="100"/>
      <c r="J708" s="100"/>
      <c r="K708" s="100"/>
      <c r="L708" s="100"/>
      <c r="M708" s="100"/>
      <c r="N708" s="100"/>
    </row>
    <row r="709" spans="1:14" ht="12.75">
      <c r="A709" s="2" t="s">
        <v>28</v>
      </c>
      <c r="B709" s="8"/>
      <c r="C709" s="44">
        <f t="shared" si="17"/>
        <v>-10943</v>
      </c>
      <c r="D709" s="44">
        <f t="shared" si="17"/>
        <v>0</v>
      </c>
      <c r="E709" s="44">
        <f t="shared" si="17"/>
        <v>0</v>
      </c>
      <c r="F709" s="50">
        <f t="shared" si="18"/>
        <v>-10943</v>
      </c>
      <c r="H709" s="100"/>
      <c r="I709" s="100"/>
      <c r="J709" s="100"/>
      <c r="K709" s="100"/>
      <c r="L709" s="100"/>
      <c r="M709" s="100"/>
      <c r="N709" s="100"/>
    </row>
    <row r="710" spans="1:14" ht="12.75">
      <c r="A710" s="2" t="s">
        <v>29</v>
      </c>
      <c r="B710" s="8"/>
      <c r="C710" s="44">
        <f t="shared" si="17"/>
        <v>-3063</v>
      </c>
      <c r="D710" s="44">
        <f t="shared" si="17"/>
        <v>0</v>
      </c>
      <c r="E710" s="44">
        <f t="shared" si="17"/>
        <v>0</v>
      </c>
      <c r="F710" s="50">
        <f t="shared" si="18"/>
        <v>-3063</v>
      </c>
      <c r="H710" s="100"/>
      <c r="I710" s="100"/>
      <c r="J710" s="100"/>
      <c r="K710" s="100"/>
      <c r="L710" s="100"/>
      <c r="M710" s="100"/>
      <c r="N710" s="100"/>
    </row>
    <row r="711" spans="1:14" ht="12.75">
      <c r="A711" s="2" t="s">
        <v>30</v>
      </c>
      <c r="B711" s="8"/>
      <c r="C711" s="44">
        <f t="shared" si="17"/>
        <v>-1537</v>
      </c>
      <c r="D711" s="44">
        <f t="shared" si="17"/>
        <v>0</v>
      </c>
      <c r="E711" s="44">
        <f t="shared" si="17"/>
        <v>0</v>
      </c>
      <c r="F711" s="50">
        <f t="shared" si="18"/>
        <v>-1537</v>
      </c>
      <c r="H711" s="100"/>
      <c r="I711" s="100"/>
      <c r="J711" s="100"/>
      <c r="K711" s="100"/>
      <c r="L711" s="100"/>
      <c r="M711" s="100"/>
      <c r="N711" s="100"/>
    </row>
    <row r="712" spans="1:14" ht="12.75">
      <c r="A712" s="2" t="s">
        <v>31</v>
      </c>
      <c r="B712" s="8"/>
      <c r="C712" s="44">
        <f t="shared" si="17"/>
        <v>3429</v>
      </c>
      <c r="D712" s="44">
        <f t="shared" si="17"/>
        <v>0</v>
      </c>
      <c r="E712" s="44">
        <f t="shared" si="17"/>
        <v>0</v>
      </c>
      <c r="F712" s="50">
        <f t="shared" si="18"/>
        <v>3429</v>
      </c>
      <c r="H712" s="100"/>
      <c r="I712" s="100"/>
      <c r="J712" s="100"/>
      <c r="K712" s="100"/>
      <c r="L712" s="100"/>
      <c r="M712" s="100"/>
      <c r="N712" s="100"/>
    </row>
    <row r="713" spans="1:14" ht="12.75">
      <c r="A713" s="2" t="s">
        <v>32</v>
      </c>
      <c r="B713" s="11"/>
      <c r="C713" s="45">
        <f t="shared" si="17"/>
        <v>-468</v>
      </c>
      <c r="D713" s="45">
        <f t="shared" si="17"/>
        <v>0</v>
      </c>
      <c r="E713" s="45">
        <f t="shared" si="17"/>
        <v>0</v>
      </c>
      <c r="F713" s="150">
        <f t="shared" si="18"/>
        <v>-468</v>
      </c>
      <c r="H713" s="100"/>
      <c r="I713" s="100"/>
      <c r="J713" s="100"/>
      <c r="K713" s="100"/>
      <c r="L713" s="100"/>
      <c r="M713" s="100"/>
      <c r="N713" s="100"/>
    </row>
    <row r="714" spans="1:14" ht="12.75">
      <c r="A714" s="3" t="s">
        <v>17</v>
      </c>
      <c r="B714" s="9"/>
      <c r="C714" s="41">
        <f>SUM(C708:C713)</f>
        <v>-9964</v>
      </c>
      <c r="D714" s="41">
        <f>SUM(D708:D713)</f>
        <v>0</v>
      </c>
      <c r="E714" s="41">
        <f>SUM(E708:E713)</f>
        <v>0</v>
      </c>
      <c r="F714" s="149">
        <f>SUM(F708:F713)</f>
        <v>-9964</v>
      </c>
      <c r="H714" s="100"/>
      <c r="I714" s="100"/>
      <c r="J714" s="100"/>
      <c r="K714" s="100"/>
      <c r="L714" s="100"/>
      <c r="M714" s="100"/>
      <c r="N714" s="100"/>
    </row>
    <row r="715" spans="1:14" ht="12.75">
      <c r="A715" s="2"/>
      <c r="B715" s="8"/>
      <c r="C715" s="44"/>
      <c r="D715" s="44"/>
      <c r="E715" s="44"/>
      <c r="F715" s="40"/>
      <c r="H715" s="100"/>
      <c r="I715" s="100"/>
      <c r="J715" s="100"/>
      <c r="K715" s="100"/>
      <c r="L715" s="100"/>
      <c r="M715" s="100"/>
      <c r="N715" s="100"/>
    </row>
    <row r="716" spans="1:14" ht="12.75">
      <c r="A716" s="2" t="s">
        <v>33</v>
      </c>
      <c r="B716" s="8"/>
      <c r="C716" s="44">
        <f aca="true" t="shared" si="19" ref="C716:E717">+C538+C627</f>
        <v>-1734</v>
      </c>
      <c r="D716" s="44">
        <f t="shared" si="19"/>
        <v>0</v>
      </c>
      <c r="E716" s="44">
        <f t="shared" si="19"/>
        <v>0</v>
      </c>
      <c r="F716" s="50">
        <f>SUM(C716:E716)</f>
        <v>-1734</v>
      </c>
      <c r="H716" s="100"/>
      <c r="I716" s="100"/>
      <c r="J716" s="100"/>
      <c r="K716" s="100"/>
      <c r="L716" s="100"/>
      <c r="M716" s="100"/>
      <c r="N716" s="100"/>
    </row>
    <row r="717" spans="1:14" ht="12.75">
      <c r="A717" s="2" t="s">
        <v>34</v>
      </c>
      <c r="B717" s="8"/>
      <c r="C717" s="44">
        <f t="shared" si="19"/>
        <v>-6304</v>
      </c>
      <c r="D717" s="44">
        <f t="shared" si="19"/>
        <v>0</v>
      </c>
      <c r="E717" s="44">
        <f t="shared" si="19"/>
        <v>0</v>
      </c>
      <c r="F717" s="50">
        <f>SUM(C717:E717)</f>
        <v>-6304</v>
      </c>
      <c r="H717" s="100"/>
      <c r="I717" s="100"/>
      <c r="J717" s="100"/>
      <c r="K717" s="100"/>
      <c r="L717" s="100"/>
      <c r="M717" s="100"/>
      <c r="N717" s="100"/>
    </row>
    <row r="718" spans="1:14" ht="12.75">
      <c r="A718" s="2"/>
      <c r="B718" s="8"/>
      <c r="C718" s="44"/>
      <c r="D718" s="44"/>
      <c r="E718" s="44"/>
      <c r="F718" s="40"/>
      <c r="H718" s="100"/>
      <c r="I718" s="100"/>
      <c r="J718" s="100"/>
      <c r="K718" s="100"/>
      <c r="L718" s="100"/>
      <c r="M718" s="100"/>
      <c r="N718" s="100"/>
    </row>
    <row r="719" spans="1:14" ht="12.75">
      <c r="A719" s="3" t="s">
        <v>9</v>
      </c>
      <c r="B719" s="9"/>
      <c r="C719" s="41">
        <f>+C714+C716+C717</f>
        <v>-18002</v>
      </c>
      <c r="D719" s="41">
        <f>+D714+D716+D717</f>
        <v>0</v>
      </c>
      <c r="E719" s="41">
        <f>+E714+E716+E717</f>
        <v>0</v>
      </c>
      <c r="F719" s="149">
        <f>+F714+F716+F717</f>
        <v>-18002</v>
      </c>
      <c r="H719" s="100"/>
      <c r="I719" s="100"/>
      <c r="J719" s="100"/>
      <c r="K719" s="100"/>
      <c r="L719" s="100"/>
      <c r="M719" s="100"/>
      <c r="N719" s="100"/>
    </row>
    <row r="720" spans="1:14" ht="13.5" thickBot="1">
      <c r="A720" s="4"/>
      <c r="B720" s="10"/>
      <c r="C720" s="43"/>
      <c r="D720" s="43"/>
      <c r="E720" s="43"/>
      <c r="F720" s="42"/>
      <c r="H720" s="100"/>
      <c r="I720" s="100"/>
      <c r="J720" s="100"/>
      <c r="K720" s="100"/>
      <c r="L720" s="100"/>
      <c r="M720" s="100"/>
      <c r="N720" s="100"/>
    </row>
    <row r="721" spans="1:14" ht="13.5" thickTop="1">
      <c r="A721" s="2"/>
      <c r="B721" s="8"/>
      <c r="C721" s="44"/>
      <c r="D721" s="44"/>
      <c r="E721" s="44"/>
      <c r="F721" s="40"/>
      <c r="H721" s="100"/>
      <c r="I721" s="100"/>
      <c r="J721" s="100"/>
      <c r="K721" s="100"/>
      <c r="L721" s="100"/>
      <c r="M721" s="100"/>
      <c r="N721" s="100"/>
    </row>
    <row r="722" spans="1:14" ht="12.75">
      <c r="A722" s="1" t="s">
        <v>35</v>
      </c>
      <c r="B722" s="8"/>
      <c r="C722" s="44"/>
      <c r="D722" s="44"/>
      <c r="E722" s="44"/>
      <c r="F722" s="40"/>
      <c r="H722" s="100"/>
      <c r="I722" s="100"/>
      <c r="J722" s="100"/>
      <c r="K722" s="100"/>
      <c r="L722" s="100"/>
      <c r="M722" s="100"/>
      <c r="N722" s="100"/>
    </row>
    <row r="723" spans="1:14" ht="12.75">
      <c r="A723" s="2" t="s">
        <v>36</v>
      </c>
      <c r="B723" s="8"/>
      <c r="C723" s="44">
        <f aca="true" t="shared" si="20" ref="C723:E725">+C545+C634</f>
        <v>7056</v>
      </c>
      <c r="D723" s="44">
        <f t="shared" si="20"/>
        <v>0</v>
      </c>
      <c r="E723" s="44">
        <f t="shared" si="20"/>
        <v>0</v>
      </c>
      <c r="F723" s="50">
        <f>SUM(C723:E723)</f>
        <v>7056</v>
      </c>
      <c r="H723" s="100"/>
      <c r="I723" s="100"/>
      <c r="J723" s="100"/>
      <c r="K723" s="100"/>
      <c r="L723" s="100"/>
      <c r="M723" s="100"/>
      <c r="N723" s="100"/>
    </row>
    <row r="724" spans="1:14" ht="12.75">
      <c r="A724" s="2" t="s">
        <v>37</v>
      </c>
      <c r="B724" s="8"/>
      <c r="C724" s="44">
        <f t="shared" si="20"/>
        <v>-3017</v>
      </c>
      <c r="D724" s="44">
        <f t="shared" si="20"/>
        <v>0</v>
      </c>
      <c r="E724" s="44">
        <f t="shared" si="20"/>
        <v>0</v>
      </c>
      <c r="F724" s="50">
        <f>SUM(C724:E724)</f>
        <v>-3017</v>
      </c>
      <c r="H724" s="100"/>
      <c r="I724" s="100"/>
      <c r="J724" s="100"/>
      <c r="K724" s="100"/>
      <c r="L724" s="100"/>
      <c r="M724" s="100"/>
      <c r="N724" s="100"/>
    </row>
    <row r="725" spans="1:14" ht="12.75">
      <c r="A725" s="2" t="s">
        <v>38</v>
      </c>
      <c r="B725" s="8"/>
      <c r="C725" s="44">
        <f t="shared" si="20"/>
        <v>-1039</v>
      </c>
      <c r="D725" s="44">
        <f t="shared" si="20"/>
        <v>0</v>
      </c>
      <c r="E725" s="44">
        <f t="shared" si="20"/>
        <v>0</v>
      </c>
      <c r="F725" s="50">
        <f>SUM(C725:E725)</f>
        <v>-1039</v>
      </c>
      <c r="H725" s="100"/>
      <c r="I725" s="100"/>
      <c r="J725" s="100"/>
      <c r="K725" s="100"/>
      <c r="L725" s="100"/>
      <c r="M725" s="100"/>
      <c r="N725" s="100"/>
    </row>
    <row r="726" spans="1:14" ht="12.75">
      <c r="A726" s="2"/>
      <c r="B726" s="8"/>
      <c r="C726" s="44"/>
      <c r="D726" s="44"/>
      <c r="E726" s="44"/>
      <c r="F726" s="40"/>
      <c r="H726" s="100"/>
      <c r="I726" s="100"/>
      <c r="J726" s="100"/>
      <c r="K726" s="100"/>
      <c r="L726" s="100"/>
      <c r="M726" s="100"/>
      <c r="N726" s="100"/>
    </row>
    <row r="727" spans="1:14" ht="12.75">
      <c r="A727" s="3" t="s">
        <v>9</v>
      </c>
      <c r="B727" s="9"/>
      <c r="C727" s="41">
        <f>SUM(C723:C725)</f>
        <v>3000</v>
      </c>
      <c r="D727" s="41">
        <f>SUM(D723:D725)</f>
        <v>0</v>
      </c>
      <c r="E727" s="41">
        <f>SUM(E723:E725)</f>
        <v>0</v>
      </c>
      <c r="F727" s="149">
        <f>SUM(F723:F725)</f>
        <v>3000</v>
      </c>
      <c r="H727" s="100"/>
      <c r="I727" s="100"/>
      <c r="J727" s="100"/>
      <c r="K727" s="100"/>
      <c r="L727" s="100"/>
      <c r="M727" s="100"/>
      <c r="N727" s="100"/>
    </row>
    <row r="728" spans="1:14" ht="13.5" thickBot="1">
      <c r="A728" s="4"/>
      <c r="B728" s="4"/>
      <c r="C728" s="47"/>
      <c r="D728" s="47"/>
      <c r="E728" s="47"/>
      <c r="F728" s="46"/>
      <c r="H728" s="100"/>
      <c r="I728" s="100"/>
      <c r="J728" s="100"/>
      <c r="K728" s="100"/>
      <c r="L728" s="100"/>
      <c r="M728" s="100"/>
      <c r="N728" s="100"/>
    </row>
    <row r="729" spans="1:14" ht="13.5" thickTop="1">
      <c r="A729" s="20"/>
      <c r="B729" s="8"/>
      <c r="C729" s="44"/>
      <c r="D729" s="44"/>
      <c r="E729" s="44"/>
      <c r="F729" s="40"/>
      <c r="H729" s="100"/>
      <c r="I729" s="100"/>
      <c r="J729" s="100"/>
      <c r="K729" s="100"/>
      <c r="L729" s="100"/>
      <c r="M729" s="100"/>
      <c r="N729" s="100"/>
    </row>
    <row r="730" spans="1:14" ht="12.75">
      <c r="A730" s="1" t="s">
        <v>109</v>
      </c>
      <c r="B730" s="8"/>
      <c r="C730" s="44"/>
      <c r="D730" s="44"/>
      <c r="E730" s="44"/>
      <c r="F730" s="40"/>
      <c r="G730" s="69"/>
      <c r="H730" s="100"/>
      <c r="I730" s="100"/>
      <c r="J730" s="100"/>
      <c r="K730" s="100"/>
      <c r="L730" s="100"/>
      <c r="M730" s="100"/>
      <c r="N730" s="100"/>
    </row>
    <row r="731" spans="1:14" ht="12.75">
      <c r="A731" s="2" t="s">
        <v>110</v>
      </c>
      <c r="B731" s="8"/>
      <c r="C731" s="44">
        <f aca="true" t="shared" si="21" ref="C731:E733">+C553+C642</f>
        <v>-120</v>
      </c>
      <c r="D731" s="44">
        <f t="shared" si="21"/>
        <v>-10</v>
      </c>
      <c r="E731" s="44">
        <f t="shared" si="21"/>
        <v>-15</v>
      </c>
      <c r="F731" s="50">
        <f>SUM(C731:E731)</f>
        <v>-145</v>
      </c>
      <c r="G731" s="100">
        <f>SUM(C731:E731)</f>
        <v>-145</v>
      </c>
      <c r="H731" s="100">
        <f>+MasterFile!P71</f>
        <v>-145</v>
      </c>
      <c r="I731" s="100"/>
      <c r="J731" s="100"/>
      <c r="K731" s="100"/>
      <c r="L731" s="100"/>
      <c r="M731" s="100"/>
      <c r="N731" s="100"/>
    </row>
    <row r="732" spans="1:14" ht="12.75">
      <c r="A732" s="2" t="s">
        <v>111</v>
      </c>
      <c r="B732" s="8"/>
      <c r="C732" s="44">
        <f t="shared" si="21"/>
        <v>-42</v>
      </c>
      <c r="D732" s="44">
        <f t="shared" si="21"/>
        <v>-3</v>
      </c>
      <c r="E732" s="44">
        <f t="shared" si="21"/>
        <v>-5</v>
      </c>
      <c r="F732" s="50">
        <f>SUM(C732:E732)</f>
        <v>-50</v>
      </c>
      <c r="G732" s="100">
        <f>SUM(C732:E732)</f>
        <v>-50</v>
      </c>
      <c r="H732" s="100">
        <f>+MasterFile!P72</f>
        <v>-50</v>
      </c>
      <c r="I732" s="100"/>
      <c r="J732" s="100"/>
      <c r="K732" s="100"/>
      <c r="L732" s="100"/>
      <c r="M732" s="100"/>
      <c r="N732" s="100"/>
    </row>
    <row r="733" spans="1:14" ht="12.75">
      <c r="A733" s="2" t="s">
        <v>122</v>
      </c>
      <c r="B733" s="8"/>
      <c r="C733" s="44">
        <f t="shared" si="21"/>
        <v>-154</v>
      </c>
      <c r="D733" s="44">
        <f t="shared" si="21"/>
        <v>0</v>
      </c>
      <c r="E733" s="44">
        <f t="shared" si="21"/>
        <v>0</v>
      </c>
      <c r="F733" s="50">
        <f>SUM(C733:E733)</f>
        <v>-154</v>
      </c>
      <c r="G733" s="69"/>
      <c r="H733" s="100"/>
      <c r="I733" s="100"/>
      <c r="J733" s="100"/>
      <c r="K733" s="100"/>
      <c r="L733" s="100"/>
      <c r="M733" s="100"/>
      <c r="N733" s="100"/>
    </row>
    <row r="734" spans="1:14" ht="12.75">
      <c r="A734" s="2"/>
      <c r="B734" s="8"/>
      <c r="C734" s="44"/>
      <c r="D734" s="44"/>
      <c r="E734" s="44"/>
      <c r="F734" s="40"/>
      <c r="G734" s="69"/>
      <c r="H734" s="100"/>
      <c r="I734" s="100"/>
      <c r="J734" s="100"/>
      <c r="K734" s="100"/>
      <c r="L734" s="100"/>
      <c r="M734" s="100"/>
      <c r="N734" s="100"/>
    </row>
    <row r="735" spans="1:14" ht="12.75">
      <c r="A735" s="3" t="s">
        <v>9</v>
      </c>
      <c r="B735" s="9"/>
      <c r="C735" s="41">
        <f>SUM(C731:C733)</f>
        <v>-316</v>
      </c>
      <c r="D735" s="41">
        <f>SUM(D731:D733)</f>
        <v>-13</v>
      </c>
      <c r="E735" s="41">
        <f>SUM(E731:E733)</f>
        <v>-20</v>
      </c>
      <c r="F735" s="149">
        <f>SUM(F731:F733)</f>
        <v>-349</v>
      </c>
      <c r="G735" s="69"/>
      <c r="H735" s="100">
        <f>SUM(H731:H732)</f>
        <v>-195</v>
      </c>
      <c r="I735" s="100"/>
      <c r="J735" s="100"/>
      <c r="K735" s="100"/>
      <c r="L735" s="100"/>
      <c r="M735" s="100"/>
      <c r="N735" s="100"/>
    </row>
    <row r="736" spans="1:14" ht="13.5" thickBot="1">
      <c r="A736" s="3"/>
      <c r="B736" s="9"/>
      <c r="C736" s="41"/>
      <c r="D736" s="304"/>
      <c r="E736" s="304"/>
      <c r="F736" s="149"/>
      <c r="G736" s="69"/>
      <c r="H736" s="100"/>
      <c r="I736" s="100"/>
      <c r="J736" s="100"/>
      <c r="K736" s="100"/>
      <c r="L736" s="100"/>
      <c r="M736" s="100"/>
      <c r="N736" s="100"/>
    </row>
    <row r="737" spans="1:14" ht="13.5" thickTop="1">
      <c r="A737" s="179"/>
      <c r="B737" s="180"/>
      <c r="C737" s="185"/>
      <c r="D737" s="44"/>
      <c r="E737" s="44"/>
      <c r="F737" s="186"/>
      <c r="G737" s="69"/>
      <c r="H737" s="100"/>
      <c r="I737" s="100"/>
      <c r="J737" s="100"/>
      <c r="K737" s="100"/>
      <c r="L737" s="100"/>
      <c r="M737" s="100"/>
      <c r="N737" s="100"/>
    </row>
    <row r="738" spans="1:14" ht="12.75">
      <c r="A738" s="181" t="s">
        <v>232</v>
      </c>
      <c r="B738" s="9"/>
      <c r="C738" s="44">
        <f>+C560+C649</f>
        <v>-2464</v>
      </c>
      <c r="D738" s="44">
        <f>+D560+D649</f>
        <v>0</v>
      </c>
      <c r="E738" s="44">
        <f>+E560+E649</f>
        <v>0</v>
      </c>
      <c r="F738" s="50">
        <f>SUM(C738:E738)</f>
        <v>-2464</v>
      </c>
      <c r="G738" s="69"/>
      <c r="H738" s="100"/>
      <c r="I738" s="100"/>
      <c r="J738" s="100"/>
      <c r="K738" s="100"/>
      <c r="L738" s="100"/>
      <c r="M738" s="100"/>
      <c r="N738" s="100"/>
    </row>
    <row r="739" spans="1:14" ht="13.5" thickBot="1">
      <c r="A739" s="4"/>
      <c r="B739" s="4"/>
      <c r="C739" s="47"/>
      <c r="D739" s="47"/>
      <c r="E739" s="47"/>
      <c r="F739" s="46"/>
      <c r="G739" s="69"/>
      <c r="H739" s="100"/>
      <c r="I739" s="100"/>
      <c r="J739" s="100"/>
      <c r="K739" s="100"/>
      <c r="L739" s="100"/>
      <c r="M739" s="100"/>
      <c r="N739" s="100"/>
    </row>
    <row r="740" spans="1:14" ht="13.5" thickTop="1">
      <c r="A740" s="2"/>
      <c r="B740" s="2"/>
      <c r="C740" s="44"/>
      <c r="D740" s="44"/>
      <c r="E740" s="44"/>
      <c r="F740" s="40"/>
      <c r="G740" s="69"/>
      <c r="H740" s="100"/>
      <c r="I740" s="100"/>
      <c r="J740" s="100"/>
      <c r="K740" s="100"/>
      <c r="L740" s="100"/>
      <c r="M740" s="100"/>
      <c r="N740" s="100"/>
    </row>
    <row r="741" spans="1:14" ht="12.75">
      <c r="A741" s="1" t="s">
        <v>39</v>
      </c>
      <c r="B741" s="9"/>
      <c r="C741" s="44">
        <f>+C563+C652</f>
        <v>-190</v>
      </c>
      <c r="D741" s="44">
        <f>+D563+D652</f>
        <v>-16</v>
      </c>
      <c r="E741" s="44">
        <f>+E563+E652</f>
        <v>-24</v>
      </c>
      <c r="F741" s="50">
        <f>SUM(C741:E741)</f>
        <v>-230</v>
      </c>
      <c r="G741" s="100">
        <f>SUM(C741:E741)</f>
        <v>-230</v>
      </c>
      <c r="H741" s="100">
        <f>+MasterFile!P81</f>
        <v>-230</v>
      </c>
      <c r="I741" s="100"/>
      <c r="J741" s="100"/>
      <c r="K741" s="100"/>
      <c r="L741" s="100"/>
      <c r="M741" s="100"/>
      <c r="N741" s="100"/>
    </row>
    <row r="742" spans="1:14" ht="13.5" thickBot="1">
      <c r="A742" s="4"/>
      <c r="B742" s="10"/>
      <c r="C742" s="43"/>
      <c r="D742" s="43"/>
      <c r="E742" s="43"/>
      <c r="F742" s="42"/>
      <c r="G742" s="100"/>
      <c r="H742" s="100"/>
      <c r="I742" s="100"/>
      <c r="J742" s="100"/>
      <c r="K742" s="100"/>
      <c r="L742" s="100"/>
      <c r="M742" s="100"/>
      <c r="N742" s="100"/>
    </row>
    <row r="743" spans="1:14" ht="13.5" thickTop="1">
      <c r="A743" s="2"/>
      <c r="B743" s="8"/>
      <c r="C743" s="44"/>
      <c r="D743" s="44"/>
      <c r="E743" s="44"/>
      <c r="F743" s="40"/>
      <c r="G743" s="100"/>
      <c r="H743" s="100"/>
      <c r="I743" s="100"/>
      <c r="J743" s="100"/>
      <c r="K743" s="100"/>
      <c r="L743" s="100"/>
      <c r="M743" s="100"/>
      <c r="N743" s="100"/>
    </row>
    <row r="744" spans="1:14" ht="12.75">
      <c r="A744" s="1" t="s">
        <v>40</v>
      </c>
      <c r="B744" s="8"/>
      <c r="C744" s="44"/>
      <c r="D744" s="44"/>
      <c r="E744" s="44"/>
      <c r="F744" s="40"/>
      <c r="G744" s="69"/>
      <c r="H744" s="100"/>
      <c r="I744" s="100"/>
      <c r="J744" s="100"/>
      <c r="K744" s="100"/>
      <c r="L744" s="100"/>
      <c r="M744" s="100"/>
      <c r="N744" s="100"/>
    </row>
    <row r="745" spans="1:14" ht="12.75">
      <c r="A745" s="2" t="s">
        <v>309</v>
      </c>
      <c r="B745" s="8"/>
      <c r="C745" s="44">
        <f aca="true" t="shared" si="22" ref="C745:E748">+C567+C656</f>
        <v>-8</v>
      </c>
      <c r="D745" s="44">
        <f t="shared" si="22"/>
        <v>-1</v>
      </c>
      <c r="E745" s="44">
        <f t="shared" si="22"/>
        <v>-1</v>
      </c>
      <c r="F745" s="50">
        <f>SUM(C745:E745)</f>
        <v>-10</v>
      </c>
      <c r="G745" s="100">
        <f>SUM(C745:E745)</f>
        <v>-10</v>
      </c>
      <c r="H745" s="100">
        <f>+MasterFile!P85</f>
        <v>-10</v>
      </c>
      <c r="I745" s="100"/>
      <c r="J745" s="100"/>
      <c r="K745" s="100"/>
      <c r="L745" s="100"/>
      <c r="M745" s="100"/>
      <c r="N745" s="100"/>
    </row>
    <row r="746" spans="1:14" ht="12.75">
      <c r="A746" s="2" t="s">
        <v>41</v>
      </c>
      <c r="B746" s="8"/>
      <c r="C746" s="44">
        <f t="shared" si="22"/>
        <v>0</v>
      </c>
      <c r="D746" s="44">
        <f t="shared" si="22"/>
        <v>0</v>
      </c>
      <c r="E746" s="44">
        <f t="shared" si="22"/>
        <v>0</v>
      </c>
      <c r="F746" s="50">
        <f>SUM(C746:E746)</f>
        <v>0</v>
      </c>
      <c r="G746" s="100">
        <f>SUM(C746:E746)</f>
        <v>0</v>
      </c>
      <c r="H746" s="100">
        <f>+MasterFile!P86</f>
        <v>0</v>
      </c>
      <c r="I746" s="100"/>
      <c r="J746" s="100"/>
      <c r="K746" s="100"/>
      <c r="L746" s="100"/>
      <c r="M746" s="100"/>
      <c r="N746" s="100"/>
    </row>
    <row r="747" spans="1:14" ht="12.75">
      <c r="A747" s="2" t="s">
        <v>42</v>
      </c>
      <c r="B747" s="8"/>
      <c r="C747" s="44">
        <f t="shared" si="22"/>
        <v>0</v>
      </c>
      <c r="D747" s="44">
        <f t="shared" si="22"/>
        <v>0</v>
      </c>
      <c r="E747" s="44">
        <f t="shared" si="22"/>
        <v>0</v>
      </c>
      <c r="F747" s="50">
        <f>SUM(C747:E747)</f>
        <v>0</v>
      </c>
      <c r="G747" s="100">
        <f>SUM(C747:E747)</f>
        <v>0</v>
      </c>
      <c r="H747" s="100">
        <f>+MasterFile!P87</f>
        <v>0</v>
      </c>
      <c r="I747" s="100"/>
      <c r="J747" s="100"/>
      <c r="K747" s="100"/>
      <c r="L747" s="100"/>
      <c r="M747" s="100"/>
      <c r="N747" s="100"/>
    </row>
    <row r="748" spans="1:14" ht="12.75">
      <c r="A748" s="2" t="s">
        <v>43</v>
      </c>
      <c r="B748" s="8"/>
      <c r="C748" s="44">
        <f t="shared" si="22"/>
        <v>-3775</v>
      </c>
      <c r="D748" s="44">
        <f t="shared" si="22"/>
        <v>-319</v>
      </c>
      <c r="E748" s="44">
        <f t="shared" si="22"/>
        <v>-483</v>
      </c>
      <c r="F748" s="50">
        <f>SUM(C748:E748)</f>
        <v>-4577</v>
      </c>
      <c r="G748" s="100">
        <f>SUM(C748:E748)</f>
        <v>-4577</v>
      </c>
      <c r="H748" s="100">
        <f>+MasterFile!P88</f>
        <v>-4577</v>
      </c>
      <c r="I748" s="100"/>
      <c r="J748" s="100"/>
      <c r="K748" s="100"/>
      <c r="L748" s="100"/>
      <c r="M748" s="100"/>
      <c r="N748" s="100"/>
    </row>
    <row r="749" spans="1:14" ht="12.75">
      <c r="A749" s="2"/>
      <c r="B749" s="8"/>
      <c r="C749" s="44"/>
      <c r="D749" s="44"/>
      <c r="E749" s="44"/>
      <c r="F749" s="40"/>
      <c r="G749" s="69"/>
      <c r="H749" s="100"/>
      <c r="I749" s="100"/>
      <c r="J749" s="100"/>
      <c r="K749" s="100"/>
      <c r="L749" s="100"/>
      <c r="M749" s="100"/>
      <c r="N749" s="100"/>
    </row>
    <row r="750" spans="1:14" ht="12.75">
      <c r="A750" s="3" t="s">
        <v>9</v>
      </c>
      <c r="B750" s="9"/>
      <c r="C750" s="41">
        <f>SUM(C745:C748)</f>
        <v>-3783</v>
      </c>
      <c r="D750" s="41">
        <f>SUM(D745:D748)</f>
        <v>-320</v>
      </c>
      <c r="E750" s="41">
        <f>SUM(E745:E748)</f>
        <v>-484</v>
      </c>
      <c r="F750" s="149">
        <f>SUM(F745:F748)</f>
        <v>-4587</v>
      </c>
      <c r="G750" s="100"/>
      <c r="H750" s="100">
        <f>SUM(H745:H748)</f>
        <v>-4587</v>
      </c>
      <c r="I750" s="100"/>
      <c r="J750" s="100"/>
      <c r="K750" s="100"/>
      <c r="L750" s="100"/>
      <c r="M750" s="100"/>
      <c r="N750" s="100"/>
    </row>
    <row r="751" spans="1:14" ht="13.5" thickBot="1">
      <c r="A751" s="5"/>
      <c r="B751" s="12"/>
      <c r="C751" s="49"/>
      <c r="D751" s="49"/>
      <c r="E751" s="49"/>
      <c r="F751" s="48"/>
      <c r="G751" s="100"/>
      <c r="H751" s="100"/>
      <c r="I751" s="100"/>
      <c r="J751" s="100"/>
      <c r="K751" s="100"/>
      <c r="L751" s="100"/>
      <c r="M751" s="100"/>
      <c r="N751" s="100"/>
    </row>
    <row r="752" spans="1:14" ht="12.75">
      <c r="A752" s="2"/>
      <c r="B752" s="8"/>
      <c r="C752" s="44"/>
      <c r="D752" s="44"/>
      <c r="E752" s="44"/>
      <c r="F752" s="40"/>
      <c r="G752" s="14"/>
      <c r="H752" s="100"/>
      <c r="I752" s="100"/>
      <c r="J752" s="100"/>
      <c r="K752" s="100"/>
      <c r="L752" s="100"/>
      <c r="M752" s="100"/>
      <c r="N752" s="100"/>
    </row>
    <row r="753" spans="1:14" ht="12.75">
      <c r="A753" s="1" t="s">
        <v>44</v>
      </c>
      <c r="B753" s="13"/>
      <c r="C753" s="51">
        <f>SUM(C680,C703,C719,C727,C735,C738,C741,C750)</f>
        <v>-20157</v>
      </c>
      <c r="D753" s="51">
        <f>SUM(D680,D703,D719,D727,D735,D738,D741,D750)</f>
        <v>-25955</v>
      </c>
      <c r="E753" s="51">
        <f>SUM(E680,E703,E719,E727,E735,E738,E741,E750)</f>
        <v>-6809</v>
      </c>
      <c r="F753" s="51">
        <f>SUM(F680,F703,F719,F727,F735,F738,F741,F750)</f>
        <v>-52921</v>
      </c>
      <c r="H753" s="100"/>
      <c r="I753" s="100"/>
      <c r="J753" s="100"/>
      <c r="K753" s="100"/>
      <c r="L753" s="100"/>
      <c r="M753" s="100"/>
      <c r="N753" s="100"/>
    </row>
    <row r="754" spans="1:14" ht="12.75">
      <c r="A754" s="1"/>
      <c r="B754" s="13"/>
      <c r="C754" s="51"/>
      <c r="D754" s="51"/>
      <c r="E754" s="51"/>
      <c r="F754" s="50">
        <f>SUM(C753:E753)</f>
        <v>-52921</v>
      </c>
      <c r="H754" s="100"/>
      <c r="I754" s="100"/>
      <c r="J754" s="100"/>
      <c r="K754" s="100"/>
      <c r="L754" s="100"/>
      <c r="M754" s="100"/>
      <c r="N754" s="100"/>
    </row>
    <row r="755" spans="1:14" ht="12.75">
      <c r="A755" s="1"/>
      <c r="B755" s="13"/>
      <c r="C755" s="51">
        <f>SUM(C680,C703,C719,C727,C733,C738)</f>
        <v>-16022</v>
      </c>
      <c r="D755" s="51">
        <f>SUM(D680,D703,D719,D727,D733,D738)</f>
        <v>-25606</v>
      </c>
      <c r="E755" s="51">
        <f>SUM(E680,E703,E719,E727,E733,E738)</f>
        <v>-6281</v>
      </c>
      <c r="F755" s="51">
        <f>SUM(F680,F703,F719,F727,F733,F738)</f>
        <v>-47909</v>
      </c>
      <c r="H755" s="100">
        <f>SUM(H735,H741,H750)</f>
        <v>-5012</v>
      </c>
      <c r="I755" s="100">
        <f>+F755+H755</f>
        <v>-52921</v>
      </c>
      <c r="J755" s="100"/>
      <c r="K755" s="152"/>
      <c r="L755" s="152"/>
      <c r="M755" s="152"/>
      <c r="N755" s="152"/>
    </row>
    <row r="759" spans="1:12" ht="12.75">
      <c r="A759" s="450" t="s">
        <v>429</v>
      </c>
      <c r="B759" s="450"/>
      <c r="C759" s="450"/>
      <c r="D759" s="450"/>
      <c r="E759" s="450"/>
      <c r="F759" s="450"/>
      <c r="G759" s="160"/>
      <c r="H759" s="160"/>
      <c r="I759" s="160"/>
      <c r="J759" s="160"/>
      <c r="K759" s="160"/>
      <c r="L759" s="160"/>
    </row>
    <row r="760" spans="1:12" ht="12.75">
      <c r="A760" s="450" t="s">
        <v>78</v>
      </c>
      <c r="B760" s="450"/>
      <c r="C760" s="450"/>
      <c r="D760" s="450"/>
      <c r="E760" s="450"/>
      <c r="F760" s="450"/>
      <c r="G760" s="160"/>
      <c r="H760" s="160"/>
      <c r="I760" s="160"/>
      <c r="J760" s="160"/>
      <c r="K760" s="160"/>
      <c r="L760" s="160"/>
    </row>
    <row r="761" spans="1:6" ht="12.75">
      <c r="A761" s="36"/>
      <c r="B761" s="2"/>
      <c r="C761" s="135" t="s">
        <v>79</v>
      </c>
      <c r="D761" s="135" t="s">
        <v>80</v>
      </c>
      <c r="E761" s="135" t="s">
        <v>81</v>
      </c>
      <c r="F761" s="37" t="s">
        <v>9</v>
      </c>
    </row>
    <row r="762" spans="1:6" ht="12.75">
      <c r="A762" s="1"/>
      <c r="B762" s="2"/>
      <c r="C762" s="144">
        <f aca="true" t="shared" si="23" ref="C762:E763">+C7</f>
        <v>1.4</v>
      </c>
      <c r="D762" s="144">
        <f t="shared" si="23"/>
        <v>2.4</v>
      </c>
      <c r="E762" s="144">
        <f t="shared" si="23"/>
        <v>4.2</v>
      </c>
      <c r="F762" s="145"/>
    </row>
    <row r="763" spans="1:6" ht="150" customHeight="1">
      <c r="A763" s="3" t="s">
        <v>82</v>
      </c>
      <c r="B763" s="2"/>
      <c r="C763" s="146" t="str">
        <f t="shared" si="23"/>
        <v>Improve the Understanding of National Ecosystems and Resources Through Integrated Interdisciplinary Assessment</v>
      </c>
      <c r="D763" s="146" t="str">
        <f t="shared" si="23"/>
        <v>Improve the Understanding of Energy and Mineral Resources to Promote Responsible Use and Sustain the Nation's Dynamic Economy</v>
      </c>
      <c r="E763" s="146" t="str">
        <f t="shared" si="23"/>
        <v>Improve Understanding, Prediction, and Monitoring of Natural Hazards to Inform Decisions by Civil Authorities and the Public to Plan for, Manage, and Mitigate the Effects of Hazard Events on People and Property</v>
      </c>
      <c r="F763" s="86"/>
    </row>
    <row r="764" spans="1:6" ht="12.75" customHeight="1">
      <c r="A764" s="3"/>
      <c r="B764" s="2"/>
      <c r="C764" s="161"/>
      <c r="D764" s="161"/>
      <c r="E764" s="161"/>
      <c r="F764" s="162"/>
    </row>
    <row r="765" spans="1:14" ht="12.75">
      <c r="A765" s="1" t="s">
        <v>202</v>
      </c>
      <c r="B765" s="1"/>
      <c r="C765" s="65"/>
      <c r="D765" s="65"/>
      <c r="E765" s="65"/>
      <c r="F765" s="148"/>
      <c r="H765" s="100"/>
      <c r="I765" s="100"/>
      <c r="J765" s="100"/>
      <c r="K765" s="100"/>
      <c r="L765" s="100"/>
      <c r="M765" s="100"/>
      <c r="N765" s="100"/>
    </row>
    <row r="766" spans="1:14" ht="12.75">
      <c r="A766" s="2" t="s">
        <v>7</v>
      </c>
      <c r="B766" s="2"/>
      <c r="C766" s="44">
        <f aca="true" t="shared" si="24" ref="C766:E767">SUM(C232,C321,C410,C677)</f>
        <v>62562</v>
      </c>
      <c r="D766" s="44">
        <f t="shared" si="24"/>
        <v>0</v>
      </c>
      <c r="E766" s="44">
        <f t="shared" si="24"/>
        <v>0</v>
      </c>
      <c r="F766" s="50">
        <f>SUM(C766:E766)</f>
        <v>62562</v>
      </c>
      <c r="H766" s="100"/>
      <c r="I766" s="100"/>
      <c r="J766" s="100"/>
      <c r="K766" s="100"/>
      <c r="L766" s="100"/>
      <c r="M766" s="100"/>
      <c r="N766" s="100"/>
    </row>
    <row r="767" spans="1:14" ht="12.75">
      <c r="A767" s="2" t="s">
        <v>8</v>
      </c>
      <c r="B767" s="2"/>
      <c r="C767" s="44">
        <f t="shared" si="24"/>
        <v>10556</v>
      </c>
      <c r="D767" s="44">
        <f t="shared" si="24"/>
        <v>0</v>
      </c>
      <c r="E767" s="44">
        <f t="shared" si="24"/>
        <v>0</v>
      </c>
      <c r="F767" s="50">
        <f>SUM(C767:E767)</f>
        <v>10556</v>
      </c>
      <c r="H767" s="100"/>
      <c r="I767" s="100"/>
      <c r="J767" s="100"/>
      <c r="K767" s="100"/>
      <c r="L767" s="100"/>
      <c r="M767" s="100"/>
      <c r="N767" s="100"/>
    </row>
    <row r="768" spans="1:14" ht="12.75">
      <c r="A768" s="2"/>
      <c r="B768" s="2"/>
      <c r="C768" s="44"/>
      <c r="D768" s="44"/>
      <c r="E768" s="44"/>
      <c r="F768" s="50"/>
      <c r="H768" s="100"/>
      <c r="I768" s="100"/>
      <c r="J768" s="100"/>
      <c r="K768" s="100"/>
      <c r="L768" s="100"/>
      <c r="M768" s="100"/>
      <c r="N768" s="100"/>
    </row>
    <row r="769" spans="1:14" ht="12.75">
      <c r="A769" s="3" t="s">
        <v>9</v>
      </c>
      <c r="B769" s="3"/>
      <c r="C769" s="41">
        <f>SUM(C766:C767)</f>
        <v>73118</v>
      </c>
      <c r="D769" s="41">
        <f>SUM(D766:D767)</f>
        <v>0</v>
      </c>
      <c r="E769" s="41">
        <f>SUM(E766:E767)</f>
        <v>0</v>
      </c>
      <c r="F769" s="159">
        <f>SUM(F766:F767)</f>
        <v>73118</v>
      </c>
      <c r="H769" s="100"/>
      <c r="I769" s="100"/>
      <c r="J769" s="100"/>
      <c r="K769" s="100"/>
      <c r="L769" s="100"/>
      <c r="M769" s="100"/>
      <c r="N769" s="100"/>
    </row>
    <row r="770" spans="1:14" ht="13.5" thickBot="1">
      <c r="A770" s="4"/>
      <c r="B770" s="10"/>
      <c r="C770" s="43"/>
      <c r="D770" s="43"/>
      <c r="E770" s="43"/>
      <c r="F770" s="42"/>
      <c r="H770" s="100"/>
      <c r="I770" s="100"/>
      <c r="J770" s="100"/>
      <c r="K770" s="100"/>
      <c r="L770" s="100"/>
      <c r="M770" s="100"/>
      <c r="N770" s="100"/>
    </row>
    <row r="771" spans="1:14" ht="13.5" thickTop="1">
      <c r="A771" s="2"/>
      <c r="B771" s="8"/>
      <c r="C771" s="44"/>
      <c r="D771" s="44"/>
      <c r="E771" s="44"/>
      <c r="F771" s="40"/>
      <c r="H771" s="100"/>
      <c r="I771" s="100"/>
      <c r="J771" s="100"/>
      <c r="K771" s="100"/>
      <c r="L771" s="100"/>
      <c r="M771" s="100"/>
      <c r="N771" s="100"/>
    </row>
    <row r="772" spans="1:14" ht="12.75">
      <c r="A772" s="1" t="s">
        <v>10</v>
      </c>
      <c r="B772" s="8"/>
      <c r="C772" s="44"/>
      <c r="D772" s="44"/>
      <c r="E772" s="44"/>
      <c r="F772" s="40"/>
      <c r="H772" s="100"/>
      <c r="I772" s="100"/>
      <c r="J772" s="100"/>
      <c r="K772" s="100"/>
      <c r="L772" s="100"/>
      <c r="M772" s="100"/>
      <c r="N772" s="100"/>
    </row>
    <row r="773" spans="1:14" ht="12.75">
      <c r="A773" s="2" t="s">
        <v>11</v>
      </c>
      <c r="B773" s="8"/>
      <c r="C773" s="44"/>
      <c r="D773" s="44"/>
      <c r="E773" s="44"/>
      <c r="F773" s="40"/>
      <c r="H773" s="100"/>
      <c r="I773" s="100"/>
      <c r="J773" s="100"/>
      <c r="K773" s="100"/>
      <c r="L773" s="100"/>
      <c r="M773" s="100"/>
      <c r="N773" s="100"/>
    </row>
    <row r="774" spans="1:14" ht="12.75">
      <c r="A774" s="2" t="s">
        <v>12</v>
      </c>
      <c r="B774" s="8"/>
      <c r="C774" s="44">
        <f aca="true" t="shared" si="25" ref="C774:E778">SUM(C240,C329,C418,C685)</f>
        <v>0</v>
      </c>
      <c r="D774" s="44">
        <f t="shared" si="25"/>
        <v>0</v>
      </c>
      <c r="E774" s="44">
        <f t="shared" si="25"/>
        <v>49056</v>
      </c>
      <c r="F774" s="50">
        <f>SUM(C774:E774)</f>
        <v>49056</v>
      </c>
      <c r="H774" s="100"/>
      <c r="I774" s="100"/>
      <c r="J774" s="100"/>
      <c r="K774" s="100"/>
      <c r="L774" s="100"/>
      <c r="M774" s="100"/>
      <c r="N774" s="100"/>
    </row>
    <row r="775" spans="1:14" ht="12.75">
      <c r="A775" s="2" t="s">
        <v>13</v>
      </c>
      <c r="B775" s="8"/>
      <c r="C775" s="44">
        <f t="shared" si="25"/>
        <v>0</v>
      </c>
      <c r="D775" s="44">
        <f t="shared" si="25"/>
        <v>0</v>
      </c>
      <c r="E775" s="44">
        <f t="shared" si="25"/>
        <v>21825</v>
      </c>
      <c r="F775" s="50">
        <f>SUM(C775:E775)</f>
        <v>21825</v>
      </c>
      <c r="H775" s="100"/>
      <c r="I775" s="100"/>
      <c r="J775" s="100"/>
      <c r="K775" s="100"/>
      <c r="L775" s="100"/>
      <c r="M775" s="100"/>
      <c r="N775" s="100"/>
    </row>
    <row r="776" spans="1:14" ht="12.75">
      <c r="A776" s="2" t="s">
        <v>14</v>
      </c>
      <c r="B776" s="8"/>
      <c r="C776" s="44">
        <f t="shared" si="25"/>
        <v>0</v>
      </c>
      <c r="D776" s="44">
        <f t="shared" si="25"/>
        <v>0</v>
      </c>
      <c r="E776" s="44">
        <f t="shared" si="25"/>
        <v>3328</v>
      </c>
      <c r="F776" s="50">
        <f>SUM(C776:E776)</f>
        <v>3328</v>
      </c>
      <c r="H776" s="100"/>
      <c r="I776" s="100"/>
      <c r="J776" s="100"/>
      <c r="K776" s="100"/>
      <c r="L776" s="100"/>
      <c r="M776" s="100"/>
      <c r="N776" s="100"/>
    </row>
    <row r="777" spans="1:14" ht="12.75">
      <c r="A777" s="2" t="s">
        <v>15</v>
      </c>
      <c r="B777" s="8"/>
      <c r="C777" s="44">
        <f t="shared" si="25"/>
        <v>0</v>
      </c>
      <c r="D777" s="44">
        <f t="shared" si="25"/>
        <v>0</v>
      </c>
      <c r="E777" s="44">
        <f t="shared" si="25"/>
        <v>3972</v>
      </c>
      <c r="F777" s="50">
        <f>SUM(C777:E777)</f>
        <v>3972</v>
      </c>
      <c r="H777" s="100"/>
      <c r="I777" s="100"/>
      <c r="J777" s="100"/>
      <c r="K777" s="100"/>
      <c r="L777" s="100"/>
      <c r="M777" s="100"/>
      <c r="N777" s="100"/>
    </row>
    <row r="778" spans="1:14" ht="12.75">
      <c r="A778" s="2" t="s">
        <v>16</v>
      </c>
      <c r="B778" s="11"/>
      <c r="C778" s="45">
        <f t="shared" si="25"/>
        <v>0</v>
      </c>
      <c r="D778" s="45">
        <f t="shared" si="25"/>
        <v>0</v>
      </c>
      <c r="E778" s="45">
        <f t="shared" si="25"/>
        <v>2076</v>
      </c>
      <c r="F778" s="150">
        <f>SUM(C778:E778)</f>
        <v>2076</v>
      </c>
      <c r="H778" s="100"/>
      <c r="I778" s="100"/>
      <c r="J778" s="100"/>
      <c r="K778" s="100"/>
      <c r="L778" s="100"/>
      <c r="M778" s="100"/>
      <c r="N778" s="100"/>
    </row>
    <row r="779" spans="1:14" ht="12.75">
      <c r="A779" s="3" t="s">
        <v>17</v>
      </c>
      <c r="B779" s="9"/>
      <c r="C779" s="41">
        <f>SUM(C774:C778)</f>
        <v>0</v>
      </c>
      <c r="D779" s="41">
        <f>SUM(D774:D778)</f>
        <v>0</v>
      </c>
      <c r="E779" s="41">
        <f>SUM(E774:E778)</f>
        <v>80257</v>
      </c>
      <c r="F779" s="149">
        <f>SUM(F774:F778)</f>
        <v>80257</v>
      </c>
      <c r="H779" s="100"/>
      <c r="I779" s="100"/>
      <c r="J779" s="100"/>
      <c r="K779" s="100"/>
      <c r="L779" s="100"/>
      <c r="M779" s="100"/>
      <c r="N779" s="100"/>
    </row>
    <row r="780" spans="1:14" ht="12.75">
      <c r="A780" s="2"/>
      <c r="B780" s="8"/>
      <c r="C780" s="44"/>
      <c r="D780" s="44"/>
      <c r="E780" s="44"/>
      <c r="F780" s="40"/>
      <c r="H780" s="100"/>
      <c r="I780" s="100"/>
      <c r="J780" s="100"/>
      <c r="K780" s="100"/>
      <c r="L780" s="100"/>
      <c r="M780" s="100"/>
      <c r="N780" s="100"/>
    </row>
    <row r="781" spans="1:14" ht="12.75">
      <c r="A781" s="2" t="s">
        <v>18</v>
      </c>
      <c r="B781" s="8"/>
      <c r="C781" s="44"/>
      <c r="D781" s="44"/>
      <c r="E781" s="44"/>
      <c r="F781" s="40"/>
      <c r="H781" s="100"/>
      <c r="I781" s="100"/>
      <c r="J781" s="100"/>
      <c r="K781" s="100"/>
      <c r="L781" s="100"/>
      <c r="M781" s="100"/>
      <c r="N781" s="100"/>
    </row>
    <row r="782" spans="1:14" ht="12.75">
      <c r="A782" s="2" t="s">
        <v>19</v>
      </c>
      <c r="B782" s="8"/>
      <c r="C782" s="44">
        <f aca="true" t="shared" si="26" ref="C782:E784">SUM(C248,C337,C426,C693)</f>
        <v>0</v>
      </c>
      <c r="D782" s="44">
        <f t="shared" si="26"/>
        <v>0</v>
      </c>
      <c r="E782" s="44">
        <f t="shared" si="26"/>
        <v>0</v>
      </c>
      <c r="F782" s="50">
        <f>SUM(C782:E782)</f>
        <v>0</v>
      </c>
      <c r="H782" s="100"/>
      <c r="I782" s="100"/>
      <c r="J782" s="100"/>
      <c r="K782" s="100"/>
      <c r="L782" s="100"/>
      <c r="M782" s="100"/>
      <c r="N782" s="100"/>
    </row>
    <row r="783" spans="1:14" ht="12.75">
      <c r="A783" s="2" t="s">
        <v>20</v>
      </c>
      <c r="B783" s="8"/>
      <c r="C783" s="44">
        <f t="shared" si="26"/>
        <v>27399</v>
      </c>
      <c r="D783" s="44">
        <f t="shared" si="26"/>
        <v>0</v>
      </c>
      <c r="E783" s="44">
        <f t="shared" si="26"/>
        <v>0</v>
      </c>
      <c r="F783" s="50">
        <f>SUM(C783:E783)</f>
        <v>27399</v>
      </c>
      <c r="H783" s="100"/>
      <c r="I783" s="100"/>
      <c r="J783" s="100"/>
      <c r="K783" s="100"/>
      <c r="L783" s="100"/>
      <c r="M783" s="100"/>
      <c r="N783" s="100"/>
    </row>
    <row r="784" spans="1:14" ht="12.75">
      <c r="A784" s="2" t="s">
        <v>21</v>
      </c>
      <c r="B784" s="11"/>
      <c r="C784" s="45">
        <f t="shared" si="26"/>
        <v>47439</v>
      </c>
      <c r="D784" s="45">
        <f t="shared" si="26"/>
        <v>0</v>
      </c>
      <c r="E784" s="45">
        <f t="shared" si="26"/>
        <v>0</v>
      </c>
      <c r="F784" s="150">
        <f>SUM(C784:E784)</f>
        <v>47439</v>
      </c>
      <c r="H784" s="100"/>
      <c r="I784" s="100"/>
      <c r="J784" s="100"/>
      <c r="K784" s="100"/>
      <c r="L784" s="100"/>
      <c r="M784" s="100"/>
      <c r="N784" s="100"/>
    </row>
    <row r="785" spans="1:14" ht="12.75">
      <c r="A785" s="3" t="s">
        <v>17</v>
      </c>
      <c r="B785" s="9"/>
      <c r="C785" s="41">
        <f>SUM(C782:C784)</f>
        <v>74838</v>
      </c>
      <c r="D785" s="41">
        <f>SUM(D782:D784)</f>
        <v>0</v>
      </c>
      <c r="E785" s="41">
        <f>SUM(E782:E784)</f>
        <v>0</v>
      </c>
      <c r="F785" s="149">
        <f>SUM(F782:F784)</f>
        <v>74838</v>
      </c>
      <c r="H785" s="100"/>
      <c r="I785" s="100"/>
      <c r="J785" s="100"/>
      <c r="K785" s="100"/>
      <c r="L785" s="100"/>
      <c r="M785" s="100"/>
      <c r="N785" s="100"/>
    </row>
    <row r="786" spans="1:14" ht="12.75">
      <c r="A786" s="2"/>
      <c r="B786" s="8"/>
      <c r="C786" s="44"/>
      <c r="D786" s="44"/>
      <c r="E786" s="44"/>
      <c r="F786" s="40"/>
      <c r="H786" s="100"/>
      <c r="I786" s="100"/>
      <c r="J786" s="100"/>
      <c r="K786" s="100"/>
      <c r="L786" s="100"/>
      <c r="M786" s="100"/>
      <c r="N786" s="100"/>
    </row>
    <row r="787" spans="1:14" ht="12.75">
      <c r="A787" s="2" t="s">
        <v>22</v>
      </c>
      <c r="B787" s="8"/>
      <c r="C787" s="44"/>
      <c r="D787" s="44"/>
      <c r="E787" s="44"/>
      <c r="F787" s="40"/>
      <c r="H787" s="100"/>
      <c r="I787" s="100"/>
      <c r="J787" s="100"/>
      <c r="K787" s="100"/>
      <c r="L787" s="100"/>
      <c r="M787" s="100"/>
      <c r="N787" s="100"/>
    </row>
    <row r="788" spans="1:14" ht="12.75">
      <c r="A788" s="2" t="s">
        <v>23</v>
      </c>
      <c r="B788" s="8"/>
      <c r="C788" s="44">
        <f aca="true" t="shared" si="27" ref="C788:E789">SUM(C254,C343,C432,C699)</f>
        <v>0</v>
      </c>
      <c r="D788" s="44">
        <f t="shared" si="27"/>
        <v>26278</v>
      </c>
      <c r="E788" s="44">
        <f t="shared" si="27"/>
        <v>0</v>
      </c>
      <c r="F788" s="50">
        <f>SUM(C788:E788)</f>
        <v>26278</v>
      </c>
      <c r="H788" s="100"/>
      <c r="I788" s="100"/>
      <c r="J788" s="100"/>
      <c r="K788" s="100"/>
      <c r="L788" s="100"/>
      <c r="M788" s="100"/>
      <c r="N788" s="100"/>
    </row>
    <row r="789" spans="1:14" ht="12.75">
      <c r="A789" s="2" t="s">
        <v>24</v>
      </c>
      <c r="B789" s="11"/>
      <c r="C789" s="45">
        <f t="shared" si="27"/>
        <v>0</v>
      </c>
      <c r="D789" s="45">
        <f t="shared" si="27"/>
        <v>26642</v>
      </c>
      <c r="E789" s="45">
        <f t="shared" si="27"/>
        <v>0</v>
      </c>
      <c r="F789" s="150">
        <f>SUM(C789:E789)</f>
        <v>26642</v>
      </c>
      <c r="H789" s="100"/>
      <c r="I789" s="100"/>
      <c r="J789" s="100"/>
      <c r="K789" s="100"/>
      <c r="L789" s="100"/>
      <c r="M789" s="100"/>
      <c r="N789" s="100"/>
    </row>
    <row r="790" spans="1:14" ht="12.75">
      <c r="A790" s="3" t="s">
        <v>17</v>
      </c>
      <c r="B790" s="9"/>
      <c r="C790" s="41">
        <f>SUM(C788:C789)</f>
        <v>0</v>
      </c>
      <c r="D790" s="41">
        <f>SUM(D788:D789)</f>
        <v>52920</v>
      </c>
      <c r="E790" s="41">
        <f>SUM(E788:E789)</f>
        <v>0</v>
      </c>
      <c r="F790" s="149">
        <f>SUM(F788:F789)</f>
        <v>52920</v>
      </c>
      <c r="H790" s="100"/>
      <c r="I790" s="100"/>
      <c r="J790" s="100"/>
      <c r="K790" s="100"/>
      <c r="L790" s="100"/>
      <c r="M790" s="100"/>
      <c r="N790" s="100"/>
    </row>
    <row r="791" spans="1:14" ht="12.75">
      <c r="A791" s="3"/>
      <c r="B791" s="8"/>
      <c r="C791" s="44"/>
      <c r="D791" s="44"/>
      <c r="E791" s="44"/>
      <c r="F791" s="40"/>
      <c r="H791" s="100"/>
      <c r="I791" s="100"/>
      <c r="J791" s="100"/>
      <c r="K791" s="100"/>
      <c r="L791" s="100"/>
      <c r="M791" s="100"/>
      <c r="N791" s="100"/>
    </row>
    <row r="792" spans="1:14" ht="12.75">
      <c r="A792" s="3" t="s">
        <v>9</v>
      </c>
      <c r="B792" s="9"/>
      <c r="C792" s="41">
        <f>SUM(C779,C785,C790)</f>
        <v>74838</v>
      </c>
      <c r="D792" s="41">
        <f>SUM(D779,D785,D790)</f>
        <v>52920</v>
      </c>
      <c r="E792" s="41">
        <f>SUM(E779,E785,E790)</f>
        <v>80257</v>
      </c>
      <c r="F792" s="149">
        <f>SUM(F779,F785,F790)</f>
        <v>208015</v>
      </c>
      <c r="H792" s="100"/>
      <c r="I792" s="100"/>
      <c r="J792" s="100"/>
      <c r="K792" s="100"/>
      <c r="L792" s="100"/>
      <c r="M792" s="100"/>
      <c r="N792" s="100"/>
    </row>
    <row r="793" spans="1:14" ht="13.5" thickBot="1">
      <c r="A793" s="4"/>
      <c r="B793" s="10"/>
      <c r="C793" s="43"/>
      <c r="D793" s="43"/>
      <c r="E793" s="43"/>
      <c r="F793" s="42"/>
      <c r="H793" s="100"/>
      <c r="I793" s="100"/>
      <c r="J793" s="100"/>
      <c r="K793" s="100"/>
      <c r="L793" s="100"/>
      <c r="M793" s="100"/>
      <c r="N793" s="100"/>
    </row>
    <row r="794" spans="1:14" ht="13.5" thickTop="1">
      <c r="A794" s="2"/>
      <c r="B794" s="8"/>
      <c r="C794" s="44"/>
      <c r="D794" s="44"/>
      <c r="E794" s="44"/>
      <c r="F794" s="40"/>
      <c r="H794" s="100"/>
      <c r="I794" s="100"/>
      <c r="J794" s="100"/>
      <c r="K794" s="100"/>
      <c r="L794" s="100"/>
      <c r="M794" s="100"/>
      <c r="N794" s="100"/>
    </row>
    <row r="795" spans="1:14" ht="12.75">
      <c r="A795" s="1" t="s">
        <v>25</v>
      </c>
      <c r="B795" s="8"/>
      <c r="C795" s="44"/>
      <c r="D795" s="44"/>
      <c r="E795" s="44"/>
      <c r="F795" s="40"/>
      <c r="H795" s="100"/>
      <c r="I795" s="100"/>
      <c r="J795" s="100"/>
      <c r="K795" s="100"/>
      <c r="L795" s="100"/>
      <c r="M795" s="100"/>
      <c r="N795" s="100"/>
    </row>
    <row r="796" spans="1:14" ht="12.75">
      <c r="A796" s="2" t="s">
        <v>26</v>
      </c>
      <c r="B796" s="8"/>
      <c r="C796" s="44"/>
      <c r="D796" s="44"/>
      <c r="E796" s="44"/>
      <c r="F796" s="40"/>
      <c r="H796" s="100"/>
      <c r="I796" s="100"/>
      <c r="J796" s="100"/>
      <c r="K796" s="100"/>
      <c r="L796" s="100"/>
      <c r="M796" s="100"/>
      <c r="N796" s="100"/>
    </row>
    <row r="797" spans="1:14" ht="12.75">
      <c r="A797" s="2" t="s">
        <v>27</v>
      </c>
      <c r="B797" s="8"/>
      <c r="C797" s="44">
        <f aca="true" t="shared" si="28" ref="C797:E802">SUM(C263,C352,C441,C708)</f>
        <v>10571</v>
      </c>
      <c r="D797" s="44">
        <f t="shared" si="28"/>
        <v>0</v>
      </c>
      <c r="E797" s="44">
        <f t="shared" si="28"/>
        <v>0</v>
      </c>
      <c r="F797" s="50">
        <f aca="true" t="shared" si="29" ref="F797:F802">SUM(C797:E797)</f>
        <v>10571</v>
      </c>
      <c r="H797" s="100"/>
      <c r="I797" s="100"/>
      <c r="J797" s="100"/>
      <c r="K797" s="100"/>
      <c r="L797" s="100"/>
      <c r="M797" s="100"/>
      <c r="N797" s="100"/>
    </row>
    <row r="798" spans="1:14" ht="12.75">
      <c r="A798" s="2" t="s">
        <v>28</v>
      </c>
      <c r="B798" s="8"/>
      <c r="C798" s="44">
        <f t="shared" si="28"/>
        <v>54113</v>
      </c>
      <c r="D798" s="44">
        <f t="shared" si="28"/>
        <v>0</v>
      </c>
      <c r="E798" s="44">
        <f t="shared" si="28"/>
        <v>0</v>
      </c>
      <c r="F798" s="50">
        <f t="shared" si="29"/>
        <v>54113</v>
      </c>
      <c r="H798" s="100"/>
      <c r="I798" s="100"/>
      <c r="J798" s="100"/>
      <c r="K798" s="100"/>
      <c r="L798" s="100"/>
      <c r="M798" s="100"/>
      <c r="N798" s="100"/>
    </row>
    <row r="799" spans="1:14" ht="12.75">
      <c r="A799" s="2" t="s">
        <v>29</v>
      </c>
      <c r="B799" s="8"/>
      <c r="C799" s="44">
        <f t="shared" si="28"/>
        <v>10704</v>
      </c>
      <c r="D799" s="44">
        <f t="shared" si="28"/>
        <v>0</v>
      </c>
      <c r="E799" s="44">
        <f t="shared" si="28"/>
        <v>0</v>
      </c>
      <c r="F799" s="50">
        <f t="shared" si="29"/>
        <v>10704</v>
      </c>
      <c r="H799" s="100"/>
      <c r="I799" s="100"/>
      <c r="J799" s="100"/>
      <c r="K799" s="100"/>
      <c r="L799" s="100"/>
      <c r="M799" s="100"/>
      <c r="N799" s="100"/>
    </row>
    <row r="800" spans="1:14" ht="12.75">
      <c r="A800" s="2" t="s">
        <v>30</v>
      </c>
      <c r="B800" s="8"/>
      <c r="C800" s="44">
        <f t="shared" si="28"/>
        <v>11895</v>
      </c>
      <c r="D800" s="44">
        <f t="shared" si="28"/>
        <v>0</v>
      </c>
      <c r="E800" s="44">
        <f t="shared" si="28"/>
        <v>0</v>
      </c>
      <c r="F800" s="50">
        <f t="shared" si="29"/>
        <v>11895</v>
      </c>
      <c r="H800" s="100"/>
      <c r="I800" s="100"/>
      <c r="J800" s="100"/>
      <c r="K800" s="100"/>
      <c r="L800" s="100"/>
      <c r="M800" s="100"/>
      <c r="N800" s="100"/>
    </row>
    <row r="801" spans="1:14" ht="12.75">
      <c r="A801" s="2" t="s">
        <v>31</v>
      </c>
      <c r="B801" s="8"/>
      <c r="C801" s="44">
        <f t="shared" si="28"/>
        <v>23812</v>
      </c>
      <c r="D801" s="44">
        <f t="shared" si="28"/>
        <v>0</v>
      </c>
      <c r="E801" s="44">
        <f t="shared" si="28"/>
        <v>0</v>
      </c>
      <c r="F801" s="50">
        <f t="shared" si="29"/>
        <v>23812</v>
      </c>
      <c r="H801" s="100"/>
      <c r="I801" s="100"/>
      <c r="J801" s="100"/>
      <c r="K801" s="100"/>
      <c r="L801" s="100"/>
      <c r="M801" s="100"/>
      <c r="N801" s="100"/>
    </row>
    <row r="802" spans="1:14" ht="12.75">
      <c r="A802" s="2" t="s">
        <v>32</v>
      </c>
      <c r="B802" s="11"/>
      <c r="C802" s="45">
        <f t="shared" si="28"/>
        <v>29647</v>
      </c>
      <c r="D802" s="45">
        <f t="shared" si="28"/>
        <v>0</v>
      </c>
      <c r="E802" s="45">
        <f t="shared" si="28"/>
        <v>0</v>
      </c>
      <c r="F802" s="150">
        <f t="shared" si="29"/>
        <v>29647</v>
      </c>
      <c r="H802" s="100"/>
      <c r="I802" s="100"/>
      <c r="J802" s="100"/>
      <c r="K802" s="100"/>
      <c r="L802" s="100"/>
      <c r="M802" s="100"/>
      <c r="N802" s="100"/>
    </row>
    <row r="803" spans="1:14" ht="12.75">
      <c r="A803" s="3" t="s">
        <v>17</v>
      </c>
      <c r="B803" s="9"/>
      <c r="C803" s="41">
        <f>SUM(C797:C802)</f>
        <v>140742</v>
      </c>
      <c r="D803" s="41">
        <f>SUM(D797:D802)</f>
        <v>0</v>
      </c>
      <c r="E803" s="41">
        <f>SUM(E797:E802)</f>
        <v>0</v>
      </c>
      <c r="F803" s="149">
        <f>SUM(F797:F802)</f>
        <v>140742</v>
      </c>
      <c r="H803" s="100"/>
      <c r="I803" s="100"/>
      <c r="J803" s="100"/>
      <c r="K803" s="100"/>
      <c r="L803" s="100"/>
      <c r="M803" s="100"/>
      <c r="N803" s="100"/>
    </row>
    <row r="804" spans="1:14" ht="12.75">
      <c r="A804" s="2"/>
      <c r="B804" s="8"/>
      <c r="C804" s="44"/>
      <c r="D804" s="44"/>
      <c r="E804" s="44"/>
      <c r="F804" s="40"/>
      <c r="H804" s="100"/>
      <c r="I804" s="100"/>
      <c r="J804" s="100"/>
      <c r="K804" s="100"/>
      <c r="L804" s="100"/>
      <c r="M804" s="100"/>
      <c r="N804" s="100"/>
    </row>
    <row r="805" spans="1:14" ht="12.75">
      <c r="A805" s="2" t="s">
        <v>33</v>
      </c>
      <c r="B805" s="8"/>
      <c r="C805" s="44">
        <f aca="true" t="shared" si="30" ref="C805:E806">SUM(C271,C360,C449,C716)</f>
        <v>62285</v>
      </c>
      <c r="D805" s="44">
        <f t="shared" si="30"/>
        <v>0</v>
      </c>
      <c r="E805" s="44">
        <f t="shared" si="30"/>
        <v>0</v>
      </c>
      <c r="F805" s="50">
        <f>SUM(C805:E805)</f>
        <v>62285</v>
      </c>
      <c r="H805" s="100"/>
      <c r="I805" s="100"/>
      <c r="J805" s="100"/>
      <c r="K805" s="100"/>
      <c r="L805" s="100"/>
      <c r="M805" s="100"/>
      <c r="N805" s="100"/>
    </row>
    <row r="806" spans="1:14" ht="12.75">
      <c r="A806" s="2" t="s">
        <v>34</v>
      </c>
      <c r="B806" s="8"/>
      <c r="C806" s="44">
        <f t="shared" si="30"/>
        <v>0</v>
      </c>
      <c r="D806" s="44">
        <f t="shared" si="30"/>
        <v>0</v>
      </c>
      <c r="E806" s="44">
        <f t="shared" si="30"/>
        <v>0</v>
      </c>
      <c r="F806" s="50">
        <f>SUM(C806:E806)</f>
        <v>0</v>
      </c>
      <c r="H806" s="100"/>
      <c r="I806" s="100"/>
      <c r="J806" s="100"/>
      <c r="K806" s="100"/>
      <c r="L806" s="100"/>
      <c r="M806" s="100"/>
      <c r="N806" s="100"/>
    </row>
    <row r="807" spans="1:14" ht="12.75">
      <c r="A807" s="2"/>
      <c r="B807" s="8"/>
      <c r="C807" s="44"/>
      <c r="D807" s="44"/>
      <c r="E807" s="44"/>
      <c r="F807" s="40"/>
      <c r="H807" s="100"/>
      <c r="I807" s="100"/>
      <c r="J807" s="100"/>
      <c r="K807" s="100"/>
      <c r="L807" s="100"/>
      <c r="M807" s="100"/>
      <c r="N807" s="100"/>
    </row>
    <row r="808" spans="1:14" ht="12.75">
      <c r="A808" s="3" t="s">
        <v>9</v>
      </c>
      <c r="B808" s="9"/>
      <c r="C808" s="41">
        <f>+C803+C805+C806</f>
        <v>203027</v>
      </c>
      <c r="D808" s="41">
        <f>+D803+D805+D806</f>
        <v>0</v>
      </c>
      <c r="E808" s="41">
        <f>+E803+E805+E806</f>
        <v>0</v>
      </c>
      <c r="F808" s="149">
        <f>+F803+F805+F806</f>
        <v>203027</v>
      </c>
      <c r="H808" s="100"/>
      <c r="I808" s="100"/>
      <c r="J808" s="100"/>
      <c r="K808" s="100"/>
      <c r="L808" s="100"/>
      <c r="M808" s="100"/>
      <c r="N808" s="100"/>
    </row>
    <row r="809" spans="1:14" ht="13.5" thickBot="1">
      <c r="A809" s="4"/>
      <c r="B809" s="10"/>
      <c r="C809" s="43"/>
      <c r="D809" s="43"/>
      <c r="E809" s="43"/>
      <c r="F809" s="42"/>
      <c r="H809" s="100"/>
      <c r="I809" s="100"/>
      <c r="J809" s="100"/>
      <c r="K809" s="100"/>
      <c r="L809" s="100"/>
      <c r="M809" s="100"/>
      <c r="N809" s="100"/>
    </row>
    <row r="810" spans="1:14" ht="13.5" thickTop="1">
      <c r="A810" s="2"/>
      <c r="B810" s="8"/>
      <c r="C810" s="44"/>
      <c r="D810" s="44"/>
      <c r="E810" s="44"/>
      <c r="F810" s="40"/>
      <c r="H810" s="100"/>
      <c r="I810" s="100"/>
      <c r="J810" s="100"/>
      <c r="K810" s="100"/>
      <c r="L810" s="100"/>
      <c r="M810" s="100"/>
      <c r="N810" s="100"/>
    </row>
    <row r="811" spans="1:14" ht="12.75">
      <c r="A811" s="1" t="s">
        <v>35</v>
      </c>
      <c r="B811" s="8"/>
      <c r="C811" s="44"/>
      <c r="D811" s="44"/>
      <c r="E811" s="44"/>
      <c r="F811" s="40"/>
      <c r="H811" s="100"/>
      <c r="I811" s="100"/>
      <c r="J811" s="100"/>
      <c r="K811" s="100"/>
      <c r="L811" s="100"/>
      <c r="M811" s="100"/>
      <c r="N811" s="100"/>
    </row>
    <row r="812" spans="1:14" ht="12.75">
      <c r="A812" s="2" t="s">
        <v>36</v>
      </c>
      <c r="B812" s="8"/>
      <c r="C812" s="44">
        <f aca="true" t="shared" si="31" ref="C812:E814">SUM(C278,C367,C456,C723)</f>
        <v>145340</v>
      </c>
      <c r="D812" s="44">
        <f t="shared" si="31"/>
        <v>0</v>
      </c>
      <c r="E812" s="44">
        <f t="shared" si="31"/>
        <v>0</v>
      </c>
      <c r="F812" s="50">
        <f>SUM(C812:E812)</f>
        <v>145340</v>
      </c>
      <c r="H812" s="100"/>
      <c r="I812" s="100"/>
      <c r="J812" s="100"/>
      <c r="K812" s="100"/>
      <c r="L812" s="100"/>
      <c r="M812" s="100"/>
      <c r="N812" s="100"/>
    </row>
    <row r="813" spans="1:14" ht="12.75">
      <c r="A813" s="2" t="s">
        <v>37</v>
      </c>
      <c r="B813" s="8"/>
      <c r="C813" s="44">
        <f t="shared" si="31"/>
        <v>19579</v>
      </c>
      <c r="D813" s="44">
        <f t="shared" si="31"/>
        <v>0</v>
      </c>
      <c r="E813" s="44">
        <f t="shared" si="31"/>
        <v>0</v>
      </c>
      <c r="F813" s="50">
        <f>SUM(C813:E813)</f>
        <v>19579</v>
      </c>
      <c r="H813" s="100"/>
      <c r="I813" s="100"/>
      <c r="J813" s="100"/>
      <c r="K813" s="100"/>
      <c r="L813" s="100"/>
      <c r="M813" s="100"/>
      <c r="N813" s="100"/>
    </row>
    <row r="814" spans="1:14" ht="12.75">
      <c r="A814" s="2" t="s">
        <v>38</v>
      </c>
      <c r="B814" s="8"/>
      <c r="C814" s="44">
        <f t="shared" si="31"/>
        <v>15410</v>
      </c>
      <c r="D814" s="44">
        <f t="shared" si="31"/>
        <v>0</v>
      </c>
      <c r="E814" s="44">
        <f t="shared" si="31"/>
        <v>0</v>
      </c>
      <c r="F814" s="50">
        <f>SUM(C814:E814)</f>
        <v>15410</v>
      </c>
      <c r="H814" s="100"/>
      <c r="I814" s="100"/>
      <c r="J814" s="100"/>
      <c r="K814" s="100"/>
      <c r="L814" s="100"/>
      <c r="M814" s="100"/>
      <c r="N814" s="100"/>
    </row>
    <row r="815" spans="1:14" ht="12.75">
      <c r="A815" s="2"/>
      <c r="B815" s="8"/>
      <c r="C815" s="44"/>
      <c r="D815" s="44"/>
      <c r="E815" s="44"/>
      <c r="F815" s="40"/>
      <c r="H815" s="100"/>
      <c r="I815" s="100"/>
      <c r="J815" s="100"/>
      <c r="K815" s="100"/>
      <c r="L815" s="100"/>
      <c r="M815" s="100"/>
      <c r="N815" s="100"/>
    </row>
    <row r="816" spans="1:14" ht="12.75">
      <c r="A816" s="3" t="s">
        <v>9</v>
      </c>
      <c r="B816" s="9"/>
      <c r="C816" s="41">
        <f>SUM(C812:C814)</f>
        <v>180329</v>
      </c>
      <c r="D816" s="41">
        <f>SUM(D812:D814)</f>
        <v>0</v>
      </c>
      <c r="E816" s="41">
        <f>SUM(E812:E814)</f>
        <v>0</v>
      </c>
      <c r="F816" s="149">
        <f>SUM(F812:F814)</f>
        <v>180329</v>
      </c>
      <c r="H816" s="100"/>
      <c r="I816" s="100"/>
      <c r="J816" s="100"/>
      <c r="K816" s="100"/>
      <c r="L816" s="100"/>
      <c r="M816" s="100"/>
      <c r="N816" s="100"/>
    </row>
    <row r="817" spans="1:14" ht="13.5" thickBot="1">
      <c r="A817" s="4"/>
      <c r="B817" s="4"/>
      <c r="C817" s="47"/>
      <c r="D817" s="47"/>
      <c r="E817" s="47"/>
      <c r="F817" s="46"/>
      <c r="H817" s="100"/>
      <c r="I817" s="100"/>
      <c r="J817" s="100"/>
      <c r="K817" s="100"/>
      <c r="L817" s="100"/>
      <c r="M817" s="100"/>
      <c r="N817" s="100"/>
    </row>
    <row r="818" spans="1:14" ht="13.5" thickTop="1">
      <c r="A818" s="20"/>
      <c r="B818" s="8"/>
      <c r="C818" s="44"/>
      <c r="D818" s="44"/>
      <c r="E818" s="44"/>
      <c r="F818" s="40"/>
      <c r="H818" s="100"/>
      <c r="I818" s="100"/>
      <c r="J818" s="100"/>
      <c r="K818" s="100"/>
      <c r="L818" s="100"/>
      <c r="M818" s="100"/>
      <c r="N818" s="100"/>
    </row>
    <row r="819" spans="1:14" ht="12.75">
      <c r="A819" s="1" t="s">
        <v>109</v>
      </c>
      <c r="B819" s="8"/>
      <c r="C819" s="44"/>
      <c r="D819" s="44"/>
      <c r="E819" s="44"/>
      <c r="F819" s="40"/>
      <c r="G819" s="69"/>
      <c r="H819" s="100"/>
      <c r="I819" s="100"/>
      <c r="J819" s="100"/>
      <c r="K819" s="100"/>
      <c r="L819" s="100"/>
      <c r="M819" s="100"/>
      <c r="N819" s="100"/>
    </row>
    <row r="820" spans="1:14" ht="12.75">
      <c r="A820" s="2" t="s">
        <v>110</v>
      </c>
      <c r="B820" s="8"/>
      <c r="C820" s="44">
        <f aca="true" t="shared" si="32" ref="C820:E822">SUM(C286,C375,C464,C731)</f>
        <v>19940</v>
      </c>
      <c r="D820" s="44">
        <f t="shared" si="32"/>
        <v>2407</v>
      </c>
      <c r="E820" s="44">
        <f t="shared" si="32"/>
        <v>2684</v>
      </c>
      <c r="F820" s="50">
        <f>SUM(C820:E820)</f>
        <v>25031</v>
      </c>
      <c r="G820" s="100">
        <f>SUM(C820:E820)</f>
        <v>25031</v>
      </c>
      <c r="H820" s="100">
        <f>+MasterFile!Q71</f>
        <v>25031</v>
      </c>
      <c r="I820" s="100"/>
      <c r="J820" s="100"/>
      <c r="K820" s="100"/>
      <c r="L820" s="100"/>
      <c r="M820" s="100"/>
      <c r="N820" s="100"/>
    </row>
    <row r="821" spans="1:14" ht="12.75">
      <c r="A821" s="2" t="s">
        <v>111</v>
      </c>
      <c r="B821" s="8"/>
      <c r="C821" s="44">
        <f t="shared" si="32"/>
        <v>13891</v>
      </c>
      <c r="D821" s="44">
        <f t="shared" si="32"/>
        <v>1668</v>
      </c>
      <c r="E821" s="44">
        <f t="shared" si="32"/>
        <v>1869</v>
      </c>
      <c r="F821" s="50">
        <f>SUM(C821:E821)</f>
        <v>17428</v>
      </c>
      <c r="G821" s="100">
        <f>SUM(C821:E821)</f>
        <v>17428</v>
      </c>
      <c r="H821" s="100">
        <f>+MasterFile!Q72</f>
        <v>17428</v>
      </c>
      <c r="I821" s="100"/>
      <c r="J821" s="100"/>
      <c r="K821" s="100"/>
      <c r="L821" s="100"/>
      <c r="M821" s="100"/>
      <c r="N821" s="100"/>
    </row>
    <row r="822" spans="1:14" ht="12.75">
      <c r="A822" s="2" t="s">
        <v>122</v>
      </c>
      <c r="B822" s="8"/>
      <c r="C822" s="44">
        <f t="shared" si="32"/>
        <v>69662</v>
      </c>
      <c r="D822" s="44">
        <f t="shared" si="32"/>
        <v>0</v>
      </c>
      <c r="E822" s="44">
        <f t="shared" si="32"/>
        <v>0</v>
      </c>
      <c r="F822" s="50">
        <f>SUM(C822:E822)</f>
        <v>69662</v>
      </c>
      <c r="G822" s="69"/>
      <c r="H822" s="100"/>
      <c r="I822" s="100"/>
      <c r="J822" s="100"/>
      <c r="K822" s="100"/>
      <c r="L822" s="100"/>
      <c r="M822" s="100"/>
      <c r="N822" s="100"/>
    </row>
    <row r="823" spans="1:14" ht="12.75">
      <c r="A823" s="2"/>
      <c r="B823" s="8"/>
      <c r="C823" s="44"/>
      <c r="D823" s="44"/>
      <c r="E823" s="44"/>
      <c r="F823" s="40"/>
      <c r="G823" s="69"/>
      <c r="H823" s="100"/>
      <c r="I823" s="100"/>
      <c r="J823" s="100"/>
      <c r="K823" s="100"/>
      <c r="L823" s="100"/>
      <c r="M823" s="100"/>
      <c r="N823" s="100"/>
    </row>
    <row r="824" spans="1:14" ht="12.75">
      <c r="A824" s="3" t="s">
        <v>9</v>
      </c>
      <c r="B824" s="9"/>
      <c r="C824" s="41">
        <f>SUM(C820:C822)</f>
        <v>103493</v>
      </c>
      <c r="D824" s="41">
        <f>SUM(D820:D822)</f>
        <v>4075</v>
      </c>
      <c r="E824" s="41">
        <f>SUM(E820:E822)</f>
        <v>4553</v>
      </c>
      <c r="F824" s="149">
        <f>SUM(F820:F822)</f>
        <v>112121</v>
      </c>
      <c r="G824" s="69"/>
      <c r="H824" s="100">
        <f>SUM(H820:H821)</f>
        <v>42459</v>
      </c>
      <c r="I824" s="100"/>
      <c r="J824" s="100"/>
      <c r="K824" s="100"/>
      <c r="L824" s="100"/>
      <c r="M824" s="100"/>
      <c r="N824" s="100"/>
    </row>
    <row r="825" spans="1:14" ht="13.5" thickBot="1">
      <c r="A825" s="3"/>
      <c r="B825" s="9"/>
      <c r="C825" s="41"/>
      <c r="D825" s="41"/>
      <c r="E825" s="41"/>
      <c r="F825" s="149"/>
      <c r="G825" s="69"/>
      <c r="H825" s="100"/>
      <c r="I825" s="100"/>
      <c r="J825" s="100"/>
      <c r="K825" s="100"/>
      <c r="L825" s="100"/>
      <c r="M825" s="100"/>
      <c r="N825" s="100"/>
    </row>
    <row r="826" spans="1:14" ht="13.5" thickTop="1">
      <c r="A826" s="179"/>
      <c r="B826" s="180"/>
      <c r="C826" s="185"/>
      <c r="D826" s="185"/>
      <c r="E826" s="185"/>
      <c r="F826" s="186"/>
      <c r="G826" s="69"/>
      <c r="H826" s="100"/>
      <c r="I826" s="100"/>
      <c r="J826" s="100"/>
      <c r="K826" s="100"/>
      <c r="L826" s="100"/>
      <c r="M826" s="100"/>
      <c r="N826" s="100"/>
    </row>
    <row r="827" spans="1:14" ht="12.75">
      <c r="A827" s="181" t="s">
        <v>232</v>
      </c>
      <c r="B827" s="9"/>
      <c r="C827" s="44">
        <f>SUM(C293,C382,C471,C738)</f>
        <v>26583</v>
      </c>
      <c r="D827" s="44">
        <f>SUM(D293,D382,D471,D738)</f>
        <v>0</v>
      </c>
      <c r="E827" s="44">
        <f>SUM(E293,E382,E471,E738)</f>
        <v>0</v>
      </c>
      <c r="F827" s="50">
        <f>SUM(C827:E827)</f>
        <v>26583</v>
      </c>
      <c r="G827" s="69"/>
      <c r="H827" s="100"/>
      <c r="I827" s="100"/>
      <c r="J827" s="100"/>
      <c r="K827" s="100"/>
      <c r="L827" s="100"/>
      <c r="M827" s="100"/>
      <c r="N827" s="100"/>
    </row>
    <row r="828" spans="1:14" ht="13.5" thickBot="1">
      <c r="A828" s="4"/>
      <c r="B828" s="4"/>
      <c r="C828" s="47"/>
      <c r="D828" s="47"/>
      <c r="E828" s="47"/>
      <c r="F828" s="46"/>
      <c r="G828" s="69"/>
      <c r="H828" s="100"/>
      <c r="I828" s="100"/>
      <c r="J828" s="100"/>
      <c r="K828" s="100"/>
      <c r="L828" s="100"/>
      <c r="M828" s="100"/>
      <c r="N828" s="100"/>
    </row>
    <row r="829" spans="1:14" ht="13.5" thickTop="1">
      <c r="A829" s="2"/>
      <c r="B829" s="2"/>
      <c r="C829" s="44"/>
      <c r="D829" s="44"/>
      <c r="E829" s="44"/>
      <c r="F829" s="40"/>
      <c r="G829" s="69"/>
      <c r="H829" s="100"/>
      <c r="I829" s="100"/>
      <c r="J829" s="100"/>
      <c r="K829" s="100"/>
      <c r="L829" s="100"/>
      <c r="M829" s="100"/>
      <c r="N829" s="100"/>
    </row>
    <row r="830" spans="1:14" ht="12.75">
      <c r="A830" s="1" t="s">
        <v>39</v>
      </c>
      <c r="B830" s="9"/>
      <c r="C830" s="44">
        <f>SUM(C296,C385,C474,C741)</f>
        <v>53492</v>
      </c>
      <c r="D830" s="44">
        <f>SUM(D296,D385,D474,D741)</f>
        <v>6497</v>
      </c>
      <c r="E830" s="44">
        <f>SUM(E296,E385,E474,E741)</f>
        <v>7211</v>
      </c>
      <c r="F830" s="50">
        <f>SUM(C830:E830)</f>
        <v>67200</v>
      </c>
      <c r="G830" s="100">
        <f>SUM(C830:E830)</f>
        <v>67200</v>
      </c>
      <c r="H830" s="100">
        <f>+MasterFile!Q81</f>
        <v>67200</v>
      </c>
      <c r="I830" s="100"/>
      <c r="J830" s="100"/>
      <c r="K830" s="100"/>
      <c r="L830" s="100"/>
      <c r="M830" s="100"/>
      <c r="N830" s="100"/>
    </row>
    <row r="831" spans="1:14" ht="13.5" thickBot="1">
      <c r="A831" s="4"/>
      <c r="B831" s="10"/>
      <c r="C831" s="43"/>
      <c r="D831" s="43"/>
      <c r="E831" s="43"/>
      <c r="F831" s="42"/>
      <c r="G831" s="100"/>
      <c r="H831" s="100"/>
      <c r="I831" s="100"/>
      <c r="J831" s="100"/>
      <c r="K831" s="100"/>
      <c r="L831" s="100"/>
      <c r="M831" s="100"/>
      <c r="N831" s="100"/>
    </row>
    <row r="832" spans="1:14" ht="13.5" thickTop="1">
      <c r="A832" s="2"/>
      <c r="B832" s="8"/>
      <c r="C832" s="44"/>
      <c r="D832" s="44"/>
      <c r="E832" s="44"/>
      <c r="F832" s="40"/>
      <c r="G832" s="100"/>
      <c r="H832" s="100"/>
      <c r="I832" s="100"/>
      <c r="J832" s="100"/>
      <c r="K832" s="100"/>
      <c r="L832" s="100"/>
      <c r="M832" s="100"/>
      <c r="N832" s="100"/>
    </row>
    <row r="833" spans="1:14" ht="12.75">
      <c r="A833" s="1" t="s">
        <v>40</v>
      </c>
      <c r="B833" s="8"/>
      <c r="C833" s="44"/>
      <c r="D833" s="44"/>
      <c r="E833" s="44"/>
      <c r="F833" s="40"/>
      <c r="G833" s="69"/>
      <c r="H833" s="100"/>
      <c r="I833" s="100"/>
      <c r="J833" s="100"/>
      <c r="K833" s="100"/>
      <c r="L833" s="100"/>
      <c r="M833" s="100"/>
      <c r="N833" s="100"/>
    </row>
    <row r="834" spans="1:14" ht="12.75">
      <c r="A834" s="2" t="s">
        <v>309</v>
      </c>
      <c r="B834" s="8"/>
      <c r="C834" s="44">
        <f aca="true" t="shared" si="33" ref="C834:E837">SUM(C300,C389,C478,C745)</f>
        <v>78202</v>
      </c>
      <c r="D834" s="44">
        <f t="shared" si="33"/>
        <v>6599</v>
      </c>
      <c r="E834" s="44">
        <f t="shared" si="33"/>
        <v>10001</v>
      </c>
      <c r="F834" s="50">
        <f>SUM(C834:E834)</f>
        <v>94802</v>
      </c>
      <c r="G834" s="100">
        <f>SUM(C834:E834)</f>
        <v>94802</v>
      </c>
      <c r="H834" s="100">
        <f>+MasterFile!Q85</f>
        <v>94802</v>
      </c>
      <c r="I834" s="100"/>
      <c r="J834" s="100"/>
      <c r="K834" s="100"/>
      <c r="L834" s="100"/>
      <c r="M834" s="100"/>
      <c r="N834" s="100"/>
    </row>
    <row r="835" spans="1:14" ht="12.75">
      <c r="A835" s="2" t="s">
        <v>41</v>
      </c>
      <c r="B835" s="8"/>
      <c r="C835" s="44">
        <f t="shared" si="33"/>
        <v>-2095</v>
      </c>
      <c r="D835" s="44">
        <f t="shared" si="33"/>
        <v>1964</v>
      </c>
      <c r="E835" s="44">
        <f t="shared" si="33"/>
        <v>131</v>
      </c>
      <c r="F835" s="50">
        <f>SUM(C835:E835)</f>
        <v>0</v>
      </c>
      <c r="G835" s="100">
        <f>SUM(C835:E835)</f>
        <v>0</v>
      </c>
      <c r="H835" s="100">
        <f>+MasterFile!Q86</f>
        <v>0</v>
      </c>
      <c r="I835" s="100"/>
      <c r="J835" s="100"/>
      <c r="K835" s="100"/>
      <c r="L835" s="100"/>
      <c r="M835" s="100"/>
      <c r="N835" s="100"/>
    </row>
    <row r="836" spans="1:14" ht="12.75">
      <c r="A836" s="2" t="s">
        <v>42</v>
      </c>
      <c r="B836" s="8"/>
      <c r="C836" s="44">
        <f t="shared" si="33"/>
        <v>-566</v>
      </c>
      <c r="D836" s="44">
        <f t="shared" si="33"/>
        <v>531</v>
      </c>
      <c r="E836" s="44">
        <f t="shared" si="33"/>
        <v>35</v>
      </c>
      <c r="F836" s="50">
        <f>SUM(C836:E836)</f>
        <v>0</v>
      </c>
      <c r="G836" s="100">
        <f>SUM(C836:E836)</f>
        <v>0</v>
      </c>
      <c r="H836" s="100">
        <f>+MasterFile!Q87</f>
        <v>0</v>
      </c>
      <c r="I836" s="100"/>
      <c r="J836" s="100"/>
      <c r="K836" s="100"/>
      <c r="L836" s="100"/>
      <c r="M836" s="100"/>
      <c r="N836" s="100"/>
    </row>
    <row r="837" spans="1:14" ht="12.75">
      <c r="A837" s="2" t="s">
        <v>43</v>
      </c>
      <c r="B837" s="8"/>
      <c r="C837" s="44">
        <f t="shared" si="33"/>
        <v>2512</v>
      </c>
      <c r="D837" s="44">
        <f t="shared" si="33"/>
        <v>445</v>
      </c>
      <c r="E837" s="44">
        <f t="shared" si="33"/>
        <v>364</v>
      </c>
      <c r="F837" s="50">
        <f>SUM(C837:E837)</f>
        <v>3321</v>
      </c>
      <c r="G837" s="100">
        <f>SUM(C837:E837)</f>
        <v>3321</v>
      </c>
      <c r="H837" s="100">
        <f>+MasterFile!Q88</f>
        <v>3321</v>
      </c>
      <c r="I837" s="100"/>
      <c r="J837" s="100"/>
      <c r="K837" s="100"/>
      <c r="L837" s="100"/>
      <c r="M837" s="100"/>
      <c r="N837" s="100"/>
    </row>
    <row r="838" spans="1:14" ht="12.75">
      <c r="A838" s="2"/>
      <c r="B838" s="8"/>
      <c r="C838" s="44"/>
      <c r="D838" s="44"/>
      <c r="E838" s="44"/>
      <c r="F838" s="40"/>
      <c r="G838" s="69"/>
      <c r="H838" s="100"/>
      <c r="I838" s="100"/>
      <c r="J838" s="100"/>
      <c r="K838" s="100"/>
      <c r="L838" s="100"/>
      <c r="M838" s="100"/>
      <c r="N838" s="100"/>
    </row>
    <row r="839" spans="1:14" ht="12.75">
      <c r="A839" s="3" t="s">
        <v>9</v>
      </c>
      <c r="B839" s="9"/>
      <c r="C839" s="41">
        <f>SUM(C834:C837)</f>
        <v>78053</v>
      </c>
      <c r="D839" s="41">
        <f>SUM(D834:D837)</f>
        <v>9539</v>
      </c>
      <c r="E839" s="41">
        <f>SUM(E834:E837)</f>
        <v>10531</v>
      </c>
      <c r="F839" s="149">
        <f>SUM(F834:F837)</f>
        <v>98123</v>
      </c>
      <c r="G839" s="100"/>
      <c r="I839" s="100"/>
      <c r="J839" s="100"/>
      <c r="K839" s="100"/>
      <c r="L839" s="100"/>
      <c r="M839" s="100"/>
      <c r="N839" s="100"/>
    </row>
    <row r="840" spans="1:14" ht="13.5" thickBot="1">
      <c r="A840" s="5"/>
      <c r="B840" s="12"/>
      <c r="C840" s="49"/>
      <c r="D840" s="49"/>
      <c r="E840" s="49"/>
      <c r="F840" s="48"/>
      <c r="G840" s="100">
        <f>SUM(H834:H837)</f>
        <v>98123</v>
      </c>
      <c r="H840" s="100"/>
      <c r="I840" s="100"/>
      <c r="J840" s="100"/>
      <c r="K840" s="100"/>
      <c r="L840" s="100"/>
      <c r="M840" s="100"/>
      <c r="N840" s="100"/>
    </row>
    <row r="841" spans="1:14" ht="12.75">
      <c r="A841" s="2"/>
      <c r="B841" s="8"/>
      <c r="C841" s="44"/>
      <c r="D841" s="44"/>
      <c r="E841" s="44"/>
      <c r="F841" s="40"/>
      <c r="G841" s="14"/>
      <c r="H841" s="100"/>
      <c r="I841" s="100"/>
      <c r="J841" s="100"/>
      <c r="K841" s="100"/>
      <c r="L841" s="100"/>
      <c r="M841" s="100"/>
      <c r="N841" s="100"/>
    </row>
    <row r="842" spans="1:14" ht="12.75">
      <c r="A842" s="1" t="s">
        <v>44</v>
      </c>
      <c r="B842" s="13"/>
      <c r="C842" s="51">
        <f>SUM(C769,C792,C808,C816,C824,C827,C830,C839)</f>
        <v>792933</v>
      </c>
      <c r="D842" s="51">
        <f>SUM(D769,D792,D808,D816,D824,D827,D830,D839)</f>
        <v>73031</v>
      </c>
      <c r="E842" s="51">
        <f>SUM(E769,E792,E808,E816,E824,E827,E830,E839)</f>
        <v>102552</v>
      </c>
      <c r="F842" s="51">
        <f>SUM(F769,F792,F808,F816,F824,F827,F830,F839)</f>
        <v>968516</v>
      </c>
      <c r="H842" s="100"/>
      <c r="I842" s="100"/>
      <c r="J842" s="100"/>
      <c r="K842" s="100"/>
      <c r="L842" s="100"/>
      <c r="M842" s="100"/>
      <c r="N842" s="100"/>
    </row>
    <row r="843" spans="1:14" ht="12.75">
      <c r="A843" s="1"/>
      <c r="B843" s="13"/>
      <c r="C843" s="51"/>
      <c r="D843" s="51"/>
      <c r="E843" s="51"/>
      <c r="F843" s="50">
        <f>SUM(C842:E842)</f>
        <v>968516</v>
      </c>
      <c r="H843" s="100"/>
      <c r="I843" s="100"/>
      <c r="J843" s="100"/>
      <c r="K843" s="100"/>
      <c r="L843" s="100"/>
      <c r="M843" s="100"/>
      <c r="N843" s="100"/>
    </row>
    <row r="844" spans="1:14" ht="12.75">
      <c r="A844" s="1"/>
      <c r="B844" s="13"/>
      <c r="C844" s="51">
        <f>SUM(C769,C792,C808,C816,C822,C827)</f>
        <v>627557</v>
      </c>
      <c r="D844" s="51">
        <f>SUM(D769,D792,D808,D816,D822,D827)</f>
        <v>52920</v>
      </c>
      <c r="E844" s="51">
        <f>SUM(E769,E792,E808,E816,E822,E827)</f>
        <v>80257</v>
      </c>
      <c r="F844" s="51">
        <f>SUM(F769,F792,F808,F816,F822,F827)</f>
        <v>760734</v>
      </c>
      <c r="H844" s="100">
        <f>SUM(H824,H830,G840)</f>
        <v>207782</v>
      </c>
      <c r="I844" s="100">
        <f>+F844+H844</f>
        <v>968516</v>
      </c>
      <c r="J844" s="100"/>
      <c r="K844" s="152">
        <f>ROUND(C844/$F$844,4)</f>
        <v>0.8249</v>
      </c>
      <c r="L844" s="152">
        <f>ROUND(D844/$F$844,4)</f>
        <v>0.0696</v>
      </c>
      <c r="M844" s="152">
        <f>ROUND(E844/$F$844,4)</f>
        <v>0.1055</v>
      </c>
      <c r="N844" s="152">
        <f>SUM(K844:M844)</f>
        <v>1</v>
      </c>
    </row>
    <row r="845" spans="1:6" ht="12.75">
      <c r="A845" s="1"/>
      <c r="B845" s="13"/>
      <c r="C845" s="51"/>
      <c r="D845" s="51"/>
      <c r="E845" s="51"/>
      <c r="F845" s="51"/>
    </row>
    <row r="846" spans="1:6" ht="12.75">
      <c r="A846" s="1"/>
      <c r="B846" s="13"/>
      <c r="C846" s="21"/>
      <c r="D846" s="21"/>
      <c r="E846" s="21"/>
      <c r="F846" s="21"/>
    </row>
  </sheetData>
  <mergeCells count="18">
    <mergeCell ref="A4:F4"/>
    <mergeCell ref="A5:F5"/>
    <mergeCell ref="A127:F127"/>
    <mergeCell ref="A128:F128"/>
    <mergeCell ref="A225:F225"/>
    <mergeCell ref="A226:F226"/>
    <mergeCell ref="A314:F314"/>
    <mergeCell ref="A315:F315"/>
    <mergeCell ref="A671:F671"/>
    <mergeCell ref="A759:F759"/>
    <mergeCell ref="A760:F760"/>
    <mergeCell ref="A403:F403"/>
    <mergeCell ref="A404:F404"/>
    <mergeCell ref="A670:F670"/>
    <mergeCell ref="A492:F492"/>
    <mergeCell ref="A493:F493"/>
    <mergeCell ref="A581:F581"/>
    <mergeCell ref="A582:F582"/>
  </mergeCells>
  <printOptions/>
  <pageMargins left="0.2" right="0.2" top="0.3" bottom="0.2" header="0.46" footer="0.5"/>
  <pageSetup fitToHeight="3" horizontalDpi="600" verticalDpi="600" orientation="landscape" scale="70" r:id="rId1"/>
  <rowBreaks count="12" manualBreakCount="12">
    <brk id="55" max="255" man="1"/>
    <brk id="90" max="255" man="1"/>
    <brk id="177" max="255" man="1"/>
    <brk id="197" max="255" man="1"/>
    <brk id="275" max="255" man="1"/>
    <brk id="364" max="255" man="1"/>
    <brk id="453" max="255" man="1"/>
    <brk id="543" max="255" man="1"/>
    <brk id="632" max="255" man="1"/>
    <brk id="720" max="255" man="1"/>
    <brk id="809" max="255" man="1"/>
    <brk id="845" max="255" man="1"/>
  </rowBreaks>
</worksheet>
</file>

<file path=xl/worksheets/sheet13.xml><?xml version="1.0" encoding="utf-8"?>
<worksheet xmlns="http://schemas.openxmlformats.org/spreadsheetml/2006/main" xmlns:r="http://schemas.openxmlformats.org/officeDocument/2006/relationships">
  <dimension ref="A1:M322"/>
  <sheetViews>
    <sheetView workbookViewId="0" topLeftCell="A1">
      <selection activeCell="A2" sqref="A2"/>
    </sheetView>
  </sheetViews>
  <sheetFormatPr defaultColWidth="9.140625" defaultRowHeight="12.75"/>
  <cols>
    <col min="1" max="1" width="47.7109375" style="0" customWidth="1"/>
    <col min="2" max="2" width="1.7109375" style="0" customWidth="1"/>
    <col min="3" max="5" width="20.7109375" style="0" customWidth="1"/>
    <col min="6" max="6" width="12.7109375" style="0" customWidth="1"/>
  </cols>
  <sheetData>
    <row r="1" ht="12.75">
      <c r="A1" t="str">
        <f>+MasterFile!A1</f>
        <v>File:  T:\TABLES\FY2009\03CongReq\09JustificationTables_BaseOmnibus_02.XLS</v>
      </c>
    </row>
    <row r="2" spans="1:4" ht="12.75" customHeight="1">
      <c r="A2" s="404" t="str">
        <f>+MasterFile!A2</f>
        <v>Date:  Revised 02/04/08</v>
      </c>
      <c r="D2" s="306"/>
    </row>
    <row r="4" spans="1:7" ht="12.75">
      <c r="A4" s="450" t="s">
        <v>308</v>
      </c>
      <c r="B4" s="450"/>
      <c r="C4" s="450"/>
      <c r="D4" s="450"/>
      <c r="E4" s="450"/>
      <c r="F4" s="450"/>
      <c r="G4" s="2"/>
    </row>
    <row r="5" spans="1:7" ht="12.75">
      <c r="A5" s="450" t="s">
        <v>78</v>
      </c>
      <c r="B5" s="450"/>
      <c r="C5" s="450"/>
      <c r="D5" s="450"/>
      <c r="E5" s="450"/>
      <c r="F5" s="450"/>
      <c r="G5" s="2"/>
    </row>
    <row r="6" spans="1:7" ht="12.75">
      <c r="A6" s="36"/>
      <c r="B6" s="2"/>
      <c r="C6" s="135" t="s">
        <v>79</v>
      </c>
      <c r="D6" s="135" t="s">
        <v>80</v>
      </c>
      <c r="E6" s="135" t="s">
        <v>81</v>
      </c>
      <c r="F6" s="37" t="s">
        <v>9</v>
      </c>
      <c r="G6" s="2"/>
    </row>
    <row r="7" spans="1:7" ht="12.75">
      <c r="A7" s="1"/>
      <c r="B7" s="2"/>
      <c r="C7" s="144">
        <v>1.4</v>
      </c>
      <c r="D7" s="144">
        <v>2.4</v>
      </c>
      <c r="E7" s="144">
        <v>4.2</v>
      </c>
      <c r="F7" s="59"/>
      <c r="G7" s="2"/>
    </row>
    <row r="8" spans="1:7" ht="150" customHeight="1">
      <c r="A8" s="77" t="s">
        <v>128</v>
      </c>
      <c r="B8" s="2"/>
      <c r="C8" s="146" t="s">
        <v>199</v>
      </c>
      <c r="D8" s="147" t="s">
        <v>200</v>
      </c>
      <c r="E8" s="146" t="s">
        <v>201</v>
      </c>
      <c r="F8" s="171"/>
      <c r="G8" s="2"/>
    </row>
    <row r="9" spans="1:7" ht="12.75">
      <c r="A9" s="78"/>
      <c r="B9" s="2"/>
      <c r="C9" s="165"/>
      <c r="D9" s="165"/>
      <c r="E9" s="165"/>
      <c r="F9" s="166"/>
      <c r="G9" s="2"/>
    </row>
    <row r="10" spans="1:7" ht="12.75">
      <c r="A10" s="79" t="s">
        <v>129</v>
      </c>
      <c r="B10" s="2"/>
      <c r="C10" s="164"/>
      <c r="D10" s="164"/>
      <c r="E10" s="164"/>
      <c r="F10" s="166"/>
      <c r="G10" s="2"/>
    </row>
    <row r="11" spans="1:7" ht="12.75">
      <c r="A11" s="79"/>
      <c r="B11" s="2"/>
      <c r="C11" s="164"/>
      <c r="D11" s="164"/>
      <c r="E11" s="164"/>
      <c r="F11" s="166"/>
      <c r="G11" s="2"/>
    </row>
    <row r="12" spans="1:7" ht="12.75">
      <c r="A12" s="309" t="s">
        <v>478</v>
      </c>
      <c r="B12" s="22"/>
      <c r="C12" s="308">
        <v>2000</v>
      </c>
      <c r="D12" s="310"/>
      <c r="E12" s="310"/>
      <c r="F12" s="307">
        <f>SUM(C12:E12)</f>
        <v>2000</v>
      </c>
      <c r="G12" s="2"/>
    </row>
    <row r="13" spans="1:7" ht="12.75">
      <c r="A13" s="22" t="s">
        <v>387</v>
      </c>
      <c r="B13" s="22"/>
      <c r="C13" s="311">
        <v>1500</v>
      </c>
      <c r="D13" s="311"/>
      <c r="E13" s="311"/>
      <c r="F13" s="307">
        <f>SUM(C13:E13)</f>
        <v>1500</v>
      </c>
      <c r="G13" s="2"/>
    </row>
    <row r="14" spans="1:7" ht="12.75">
      <c r="A14" s="22" t="s">
        <v>385</v>
      </c>
      <c r="B14" s="22"/>
      <c r="C14" s="311">
        <v>500</v>
      </c>
      <c r="D14" s="311"/>
      <c r="E14" s="311"/>
      <c r="F14" s="307">
        <f>SUM(C14:E14)</f>
        <v>500</v>
      </c>
      <c r="G14" s="2"/>
    </row>
    <row r="15" spans="1:7" ht="12.75">
      <c r="A15" s="22" t="s">
        <v>388</v>
      </c>
      <c r="B15" s="22"/>
      <c r="C15" s="311"/>
      <c r="D15" s="311"/>
      <c r="E15" s="311"/>
      <c r="F15" s="307"/>
      <c r="G15" s="2"/>
    </row>
    <row r="16" spans="1:7" ht="12.75">
      <c r="A16" s="22" t="s">
        <v>389</v>
      </c>
      <c r="B16" s="22"/>
      <c r="C16" s="311">
        <v>4000</v>
      </c>
      <c r="D16" s="311"/>
      <c r="E16" s="311"/>
      <c r="F16" s="307">
        <f>SUM(C16:E16)</f>
        <v>4000</v>
      </c>
      <c r="G16" s="2"/>
    </row>
    <row r="17" spans="1:7" ht="12.75">
      <c r="A17" s="22" t="s">
        <v>524</v>
      </c>
      <c r="B17" s="22"/>
      <c r="C17" s="311">
        <v>2000</v>
      </c>
      <c r="D17" s="311"/>
      <c r="E17" s="311"/>
      <c r="F17" s="307">
        <f>SUM(C17:E17)</f>
        <v>2000</v>
      </c>
      <c r="G17" s="2"/>
    </row>
    <row r="18" spans="1:7" ht="12.75">
      <c r="A18" s="22" t="s">
        <v>386</v>
      </c>
      <c r="B18" s="22"/>
      <c r="C18" s="311">
        <v>500</v>
      </c>
      <c r="D18" s="311"/>
      <c r="E18" s="311"/>
      <c r="F18" s="307">
        <f>SUM(C18:E18)</f>
        <v>500</v>
      </c>
      <c r="G18" s="2"/>
    </row>
    <row r="19" spans="1:7" ht="12.75">
      <c r="A19" s="309" t="s">
        <v>531</v>
      </c>
      <c r="B19" s="22"/>
      <c r="C19" s="312"/>
      <c r="D19" s="312"/>
      <c r="E19" s="312"/>
      <c r="F19" s="311"/>
      <c r="G19" s="2"/>
    </row>
    <row r="20" spans="1:7" ht="12.75">
      <c r="A20" s="313" t="s">
        <v>302</v>
      </c>
      <c r="B20" s="22"/>
      <c r="C20" s="312"/>
      <c r="D20" s="312"/>
      <c r="E20" s="312"/>
      <c r="F20" s="311"/>
      <c r="G20" s="2"/>
    </row>
    <row r="21" spans="1:7" ht="12.75">
      <c r="A21" s="313" t="s">
        <v>27</v>
      </c>
      <c r="B21" s="22"/>
      <c r="C21" s="314">
        <v>3000</v>
      </c>
      <c r="D21" s="314"/>
      <c r="E21" s="314"/>
      <c r="F21" s="307">
        <f aca="true" t="shared" si="0" ref="F21:F27">SUM(C21:E21)</f>
        <v>3000</v>
      </c>
      <c r="G21" s="2"/>
    </row>
    <row r="22" spans="1:7" ht="12.75">
      <c r="A22" s="313" t="s">
        <v>479</v>
      </c>
      <c r="B22" s="22"/>
      <c r="C22" s="314">
        <v>5000</v>
      </c>
      <c r="D22" s="314"/>
      <c r="E22" s="314"/>
      <c r="F22" s="307">
        <f t="shared" si="0"/>
        <v>5000</v>
      </c>
      <c r="G22" s="2"/>
    </row>
    <row r="23" spans="1:7" ht="12.75">
      <c r="A23" s="22" t="s">
        <v>481</v>
      </c>
      <c r="B23" s="22"/>
      <c r="C23" s="314">
        <v>6620</v>
      </c>
      <c r="D23" s="314"/>
      <c r="E23" s="314"/>
      <c r="F23" s="307">
        <f t="shared" si="0"/>
        <v>6620</v>
      </c>
      <c r="G23" s="8"/>
    </row>
    <row r="24" spans="1:7" ht="12.75">
      <c r="A24" s="22" t="s">
        <v>480</v>
      </c>
      <c r="B24" s="22"/>
      <c r="C24" s="311">
        <v>3500</v>
      </c>
      <c r="D24" s="311"/>
      <c r="E24" s="311"/>
      <c r="F24" s="307">
        <f t="shared" si="0"/>
        <v>3500</v>
      </c>
      <c r="G24" s="2"/>
    </row>
    <row r="25" spans="1:7" ht="12.75">
      <c r="A25" s="309" t="s">
        <v>536</v>
      </c>
      <c r="B25" s="22"/>
      <c r="C25" s="314">
        <v>1000</v>
      </c>
      <c r="D25" s="314"/>
      <c r="E25" s="314"/>
      <c r="F25" s="307">
        <f t="shared" si="0"/>
        <v>1000</v>
      </c>
      <c r="G25" s="2"/>
    </row>
    <row r="26" spans="1:7" ht="12.75">
      <c r="A26" s="22" t="s">
        <v>2</v>
      </c>
      <c r="B26" s="22"/>
      <c r="C26" s="311">
        <v>300</v>
      </c>
      <c r="D26" s="311"/>
      <c r="E26" s="311"/>
      <c r="F26" s="307">
        <f t="shared" si="0"/>
        <v>300</v>
      </c>
      <c r="G26" s="2"/>
    </row>
    <row r="27" spans="1:7" ht="12.75">
      <c r="A27" s="22" t="s">
        <v>522</v>
      </c>
      <c r="B27" s="22"/>
      <c r="C27" s="311">
        <v>5000</v>
      </c>
      <c r="D27" s="311"/>
      <c r="E27" s="311"/>
      <c r="F27" s="307">
        <f t="shared" si="0"/>
        <v>5000</v>
      </c>
      <c r="G27" s="2"/>
    </row>
    <row r="28" spans="1:7" ht="13.5" thickBot="1">
      <c r="A28" s="2"/>
      <c r="B28" s="24"/>
      <c r="C28" s="156"/>
      <c r="D28" s="156"/>
      <c r="E28" s="156"/>
      <c r="F28" s="156"/>
      <c r="G28" s="2"/>
    </row>
    <row r="29" spans="1:7" ht="12.75">
      <c r="A29" s="2"/>
      <c r="B29" s="2"/>
      <c r="C29" s="44"/>
      <c r="D29" s="44"/>
      <c r="E29" s="44"/>
      <c r="F29" s="44"/>
      <c r="G29" s="2"/>
    </row>
    <row r="30" spans="1:8" ht="12.75">
      <c r="A30" s="167" t="s">
        <v>130</v>
      </c>
      <c r="B30" s="2"/>
      <c r="C30" s="92">
        <f>SUM(C12:C27)</f>
        <v>34920</v>
      </c>
      <c r="D30" s="92">
        <f>SUM(D12:D27)</f>
        <v>0</v>
      </c>
      <c r="E30" s="92">
        <f>SUM(E12:E27)</f>
        <v>0</v>
      </c>
      <c r="F30" s="307">
        <f>SUM(F12:F27)</f>
        <v>34920</v>
      </c>
      <c r="G30" s="19"/>
      <c r="H30" s="14">
        <f>SUM(C30:E30)</f>
        <v>34920</v>
      </c>
    </row>
    <row r="31" spans="1:7" ht="12.75">
      <c r="A31" s="168"/>
      <c r="B31" s="2"/>
      <c r="C31" s="44"/>
      <c r="D31" s="44"/>
      <c r="E31" s="44"/>
      <c r="F31" s="44"/>
      <c r="G31" s="2"/>
    </row>
    <row r="32" spans="1:7" ht="12.75">
      <c r="A32" s="79" t="s">
        <v>131</v>
      </c>
      <c r="B32" s="2"/>
      <c r="C32" s="44"/>
      <c r="D32" s="44"/>
      <c r="E32" s="44"/>
      <c r="F32" s="44"/>
      <c r="G32" s="2"/>
    </row>
    <row r="33" spans="1:7" ht="12.75">
      <c r="A33" s="2"/>
      <c r="B33" s="2"/>
      <c r="C33" s="44"/>
      <c r="D33" s="44"/>
      <c r="E33" s="44"/>
      <c r="F33" s="44"/>
      <c r="G33" s="2"/>
    </row>
    <row r="34" spans="1:7" ht="12.75">
      <c r="A34" s="32" t="s">
        <v>390</v>
      </c>
      <c r="C34" s="92"/>
      <c r="D34" s="92"/>
      <c r="E34" s="92"/>
      <c r="F34" s="307"/>
      <c r="G34" s="2"/>
    </row>
    <row r="35" spans="1:7" ht="12.75">
      <c r="A35" t="s">
        <v>391</v>
      </c>
      <c r="C35" s="92">
        <v>-984</v>
      </c>
      <c r="D35" s="92"/>
      <c r="E35" s="92"/>
      <c r="F35" s="307">
        <f>SUM(C35:E35)</f>
        <v>-984</v>
      </c>
      <c r="G35" s="2"/>
    </row>
    <row r="36" spans="1:7" ht="12.75">
      <c r="A36" t="s">
        <v>392</v>
      </c>
      <c r="C36" s="92">
        <v>-1013</v>
      </c>
      <c r="D36" s="92"/>
      <c r="E36" s="92"/>
      <c r="F36" s="307">
        <f>SUM(C36:E36)</f>
        <v>-1013</v>
      </c>
      <c r="G36" s="2"/>
    </row>
    <row r="37" spans="1:7" ht="12.75">
      <c r="A37" t="s">
        <v>393</v>
      </c>
      <c r="C37" s="92">
        <v>-1940</v>
      </c>
      <c r="D37" s="92"/>
      <c r="E37" s="92"/>
      <c r="F37" s="307">
        <f>SUM(C37:E37)</f>
        <v>-1940</v>
      </c>
      <c r="G37" s="2"/>
    </row>
    <row r="38" spans="1:7" ht="12.75">
      <c r="A38" s="402" t="s">
        <v>407</v>
      </c>
      <c r="C38" s="94">
        <v>-198</v>
      </c>
      <c r="D38" s="94"/>
      <c r="E38" s="94"/>
      <c r="F38" s="315">
        <f>SUM(C38:E38)</f>
        <v>-198</v>
      </c>
      <c r="G38" s="2"/>
    </row>
    <row r="39" spans="1:7" ht="12.75">
      <c r="A39" s="23" t="s">
        <v>394</v>
      </c>
      <c r="C39" s="92">
        <f>SUM(C35:C38)</f>
        <v>-4135</v>
      </c>
      <c r="D39" s="92">
        <f>SUM(D35:D38)</f>
        <v>0</v>
      </c>
      <c r="E39" s="92">
        <f>SUM(E35:E38)</f>
        <v>0</v>
      </c>
      <c r="F39" s="307">
        <f>SUM(F35:F38)</f>
        <v>-4135</v>
      </c>
      <c r="G39" s="2"/>
    </row>
    <row r="40" spans="3:7" ht="12.75">
      <c r="C40" s="92"/>
      <c r="D40" s="92"/>
      <c r="E40" s="92"/>
      <c r="F40" s="307"/>
      <c r="G40" s="2"/>
    </row>
    <row r="41" spans="1:7" ht="12.75">
      <c r="A41" s="32" t="s">
        <v>395</v>
      </c>
      <c r="C41" s="92"/>
      <c r="D41" s="92"/>
      <c r="E41" s="92"/>
      <c r="F41" s="307"/>
      <c r="G41" s="2"/>
    </row>
    <row r="42" spans="1:7" ht="12.75">
      <c r="A42" t="s">
        <v>482</v>
      </c>
      <c r="C42" s="92"/>
      <c r="D42" s="92"/>
      <c r="E42" s="92">
        <v>-1969</v>
      </c>
      <c r="F42" s="307">
        <f aca="true" t="shared" si="1" ref="F42:F50">SUM(C42:E42)</f>
        <v>-1969</v>
      </c>
      <c r="G42" s="2"/>
    </row>
    <row r="43" spans="1:7" ht="12.75">
      <c r="A43" t="s">
        <v>483</v>
      </c>
      <c r="C43" s="92"/>
      <c r="D43" s="92"/>
      <c r="E43" s="92">
        <v>-3000</v>
      </c>
      <c r="F43" s="307">
        <f t="shared" si="1"/>
        <v>-3000</v>
      </c>
      <c r="G43" s="2"/>
    </row>
    <row r="44" spans="1:7" ht="12.75">
      <c r="A44" s="22" t="s">
        <v>484</v>
      </c>
      <c r="C44" s="92"/>
      <c r="D44" s="92"/>
      <c r="E44" s="92">
        <v>-492</v>
      </c>
      <c r="F44" s="307">
        <f t="shared" si="1"/>
        <v>-492</v>
      </c>
      <c r="G44" s="2"/>
    </row>
    <row r="45" spans="1:7" ht="12.75">
      <c r="A45" s="22" t="s">
        <v>485</v>
      </c>
      <c r="C45" s="92"/>
      <c r="D45" s="92"/>
      <c r="E45" s="92">
        <v>-492</v>
      </c>
      <c r="F45" s="307">
        <f t="shared" si="1"/>
        <v>-492</v>
      </c>
      <c r="G45" s="2"/>
    </row>
    <row r="46" spans="1:7" ht="12.75">
      <c r="A46" s="22" t="s">
        <v>487</v>
      </c>
      <c r="C46" s="92">
        <v>-3006</v>
      </c>
      <c r="D46" s="92"/>
      <c r="E46" s="92"/>
      <c r="F46" s="307">
        <f t="shared" si="1"/>
        <v>-3006</v>
      </c>
      <c r="G46" s="2"/>
    </row>
    <row r="47" spans="1:7" ht="12.75">
      <c r="A47" s="22" t="s">
        <v>486</v>
      </c>
      <c r="C47" s="92">
        <v>-984</v>
      </c>
      <c r="D47" s="92"/>
      <c r="E47" s="92"/>
      <c r="F47" s="307">
        <f t="shared" si="1"/>
        <v>-984</v>
      </c>
      <c r="G47" s="2"/>
    </row>
    <row r="48" spans="1:7" ht="12.75">
      <c r="A48" t="s">
        <v>488</v>
      </c>
      <c r="C48" s="92"/>
      <c r="D48" s="92">
        <v>-21410</v>
      </c>
      <c r="E48" s="92"/>
      <c r="F48" s="307">
        <f t="shared" si="1"/>
        <v>-21410</v>
      </c>
      <c r="G48" s="2"/>
    </row>
    <row r="49" spans="1:7" ht="12.75">
      <c r="A49" t="s">
        <v>489</v>
      </c>
      <c r="C49" s="92"/>
      <c r="D49" s="92">
        <v>-4000</v>
      </c>
      <c r="E49" s="92"/>
      <c r="F49" s="307">
        <f t="shared" si="1"/>
        <v>-4000</v>
      </c>
      <c r="G49" s="2"/>
    </row>
    <row r="50" spans="1:7" ht="12.75">
      <c r="A50" s="402" t="s">
        <v>407</v>
      </c>
      <c r="C50" s="94">
        <v>-277</v>
      </c>
      <c r="D50" s="94">
        <v>-196</v>
      </c>
      <c r="E50" s="94">
        <v>-328</v>
      </c>
      <c r="F50" s="315">
        <f t="shared" si="1"/>
        <v>-801</v>
      </c>
      <c r="G50" s="2"/>
    </row>
    <row r="51" spans="1:7" ht="12.75">
      <c r="A51" s="23" t="s">
        <v>396</v>
      </c>
      <c r="C51" s="92">
        <f>SUM(C42:C50)</f>
        <v>-4267</v>
      </c>
      <c r="D51" s="92">
        <f>SUM(D42:D50)</f>
        <v>-25606</v>
      </c>
      <c r="E51" s="92">
        <f>SUM(E42:E50)</f>
        <v>-6281</v>
      </c>
      <c r="F51" s="307">
        <f>SUM(F42:F50)</f>
        <v>-36154</v>
      </c>
      <c r="G51" s="2"/>
    </row>
    <row r="52" spans="3:7" ht="12.75">
      <c r="C52" s="92"/>
      <c r="D52" s="92"/>
      <c r="E52" s="92"/>
      <c r="F52" s="307"/>
      <c r="G52" s="2"/>
    </row>
    <row r="53" spans="1:7" ht="12.75">
      <c r="A53" s="32" t="s">
        <v>102</v>
      </c>
      <c r="C53" s="92"/>
      <c r="D53" s="92"/>
      <c r="E53" s="92"/>
      <c r="F53" s="307"/>
      <c r="G53" s="2"/>
    </row>
    <row r="54" spans="1:7" ht="12.75">
      <c r="A54" t="s">
        <v>495</v>
      </c>
      <c r="C54" s="92">
        <v>-345</v>
      </c>
      <c r="D54" s="92"/>
      <c r="E54" s="92"/>
      <c r="F54" s="307">
        <f>SUM(C54:E54)</f>
        <v>-345</v>
      </c>
      <c r="G54" s="2"/>
    </row>
    <row r="55" spans="1:7" ht="12.75">
      <c r="A55" t="s">
        <v>496</v>
      </c>
      <c r="C55" s="92">
        <v>-10645</v>
      </c>
      <c r="D55" s="92"/>
      <c r="E55" s="92"/>
      <c r="F55" s="307">
        <f aca="true" t="shared" si="2" ref="F55:F68">SUM(C55:E55)</f>
        <v>-10645</v>
      </c>
      <c r="G55" s="2"/>
    </row>
    <row r="56" spans="1:7" ht="12.75">
      <c r="A56" t="s">
        <v>542</v>
      </c>
      <c r="C56" s="92">
        <v>-2257</v>
      </c>
      <c r="D56" s="92"/>
      <c r="E56" s="92"/>
      <c r="F56" s="307">
        <f t="shared" si="2"/>
        <v>-2257</v>
      </c>
      <c r="G56" s="2"/>
    </row>
    <row r="57" spans="1:7" ht="12.75">
      <c r="A57" t="s">
        <v>543</v>
      </c>
      <c r="C57" s="92">
        <v>-743</v>
      </c>
      <c r="D57" s="92"/>
      <c r="E57" s="92"/>
      <c r="F57" s="307">
        <f t="shared" si="2"/>
        <v>-743</v>
      </c>
      <c r="G57" s="2"/>
    </row>
    <row r="58" spans="1:7" ht="12.75">
      <c r="A58" t="s">
        <v>491</v>
      </c>
      <c r="C58" s="92">
        <v>-197</v>
      </c>
      <c r="D58" s="92"/>
      <c r="E58" s="92"/>
      <c r="F58" s="307">
        <f t="shared" si="2"/>
        <v>-197</v>
      </c>
      <c r="G58" s="2"/>
    </row>
    <row r="59" spans="1:7" ht="12.75">
      <c r="A59" t="s">
        <v>492</v>
      </c>
      <c r="C59" s="92">
        <v>-295</v>
      </c>
      <c r="D59" s="92"/>
      <c r="E59" s="92"/>
      <c r="F59" s="307">
        <f t="shared" si="2"/>
        <v>-295</v>
      </c>
      <c r="G59" s="2"/>
    </row>
    <row r="60" spans="1:7" ht="12.75">
      <c r="A60" t="s">
        <v>493</v>
      </c>
      <c r="C60" s="92">
        <v>-492</v>
      </c>
      <c r="D60" s="92"/>
      <c r="E60" s="92"/>
      <c r="F60" s="307">
        <f t="shared" si="2"/>
        <v>-492</v>
      </c>
      <c r="G60" s="2"/>
    </row>
    <row r="61" spans="1:7" ht="12.75">
      <c r="A61" t="s">
        <v>494</v>
      </c>
      <c r="C61" s="92">
        <v>-492</v>
      </c>
      <c r="D61" s="92"/>
      <c r="E61" s="92"/>
      <c r="F61" s="307">
        <f t="shared" si="2"/>
        <v>-492</v>
      </c>
      <c r="G61" s="2"/>
    </row>
    <row r="62" spans="1:7" ht="12.75">
      <c r="A62" t="s">
        <v>490</v>
      </c>
      <c r="C62" s="92">
        <v>-1477</v>
      </c>
      <c r="D62" s="92"/>
      <c r="E62" s="92"/>
      <c r="F62" s="307">
        <f t="shared" si="2"/>
        <v>-1477</v>
      </c>
      <c r="G62" s="2"/>
    </row>
    <row r="63" spans="1:7" ht="12.75">
      <c r="A63" t="s">
        <v>497</v>
      </c>
      <c r="C63" s="92">
        <v>-338</v>
      </c>
      <c r="D63" s="92"/>
      <c r="E63" s="92"/>
      <c r="F63" s="307">
        <f t="shared" si="2"/>
        <v>-338</v>
      </c>
      <c r="G63" s="2"/>
    </row>
    <row r="64" spans="1:7" ht="12.75">
      <c r="A64" t="s">
        <v>498</v>
      </c>
      <c r="C64" s="92">
        <v>-492</v>
      </c>
      <c r="D64" s="92"/>
      <c r="E64" s="92"/>
      <c r="F64" s="307">
        <f t="shared" si="2"/>
        <v>-492</v>
      </c>
      <c r="G64" s="2"/>
    </row>
    <row r="65" spans="1:7" ht="12.75">
      <c r="A65" t="s">
        <v>499</v>
      </c>
      <c r="C65" s="92">
        <v>-1441</v>
      </c>
      <c r="D65" s="92"/>
      <c r="E65" s="92"/>
      <c r="F65" s="307">
        <f t="shared" si="2"/>
        <v>-1441</v>
      </c>
      <c r="G65" s="2"/>
    </row>
    <row r="66" spans="1:7" ht="12.75">
      <c r="A66" t="s">
        <v>500</v>
      </c>
      <c r="C66" s="92">
        <v>-6304</v>
      </c>
      <c r="D66" s="92"/>
      <c r="E66" s="92"/>
      <c r="F66" s="307">
        <f t="shared" si="2"/>
        <v>-6304</v>
      </c>
      <c r="G66" s="2"/>
    </row>
    <row r="67" spans="1:7" ht="12.75">
      <c r="A67" s="402" t="s">
        <v>407</v>
      </c>
      <c r="C67" s="94">
        <v>-984</v>
      </c>
      <c r="D67" s="94"/>
      <c r="E67" s="94"/>
      <c r="F67" s="315">
        <f t="shared" si="2"/>
        <v>-984</v>
      </c>
      <c r="G67" s="2"/>
    </row>
    <row r="68" spans="1:7" ht="12.75">
      <c r="A68" s="23" t="s">
        <v>397</v>
      </c>
      <c r="C68" s="92">
        <f>SUM(C54:C67)</f>
        <v>-26502</v>
      </c>
      <c r="D68" s="92">
        <f>SUM(D54:D67)</f>
        <v>0</v>
      </c>
      <c r="E68" s="92">
        <f>SUM(E54:E67)</f>
        <v>0</v>
      </c>
      <c r="F68" s="307">
        <f t="shared" si="2"/>
        <v>-26502</v>
      </c>
      <c r="G68" s="2"/>
    </row>
    <row r="69" spans="3:7" ht="12.75">
      <c r="C69" s="92"/>
      <c r="D69" s="92"/>
      <c r="E69" s="92"/>
      <c r="F69" s="307"/>
      <c r="G69" s="2"/>
    </row>
    <row r="70" spans="1:7" ht="12.75">
      <c r="A70" s="32" t="s">
        <v>126</v>
      </c>
      <c r="C70" s="92"/>
      <c r="D70" s="92"/>
      <c r="E70" s="92"/>
      <c r="F70" s="307"/>
      <c r="G70" s="2"/>
    </row>
    <row r="71" spans="1:7" ht="12.75">
      <c r="A71" t="s">
        <v>401</v>
      </c>
      <c r="C71" s="92">
        <v>-295</v>
      </c>
      <c r="D71" s="92"/>
      <c r="E71" s="92"/>
      <c r="F71" s="307">
        <f>SUM(C71:E71)</f>
        <v>-295</v>
      </c>
      <c r="G71" s="2"/>
    </row>
    <row r="72" spans="1:7" ht="12.75">
      <c r="A72" t="s">
        <v>402</v>
      </c>
      <c r="C72" s="92">
        <v>-246</v>
      </c>
      <c r="D72" s="92"/>
      <c r="E72" s="92"/>
      <c r="F72" s="307">
        <f>SUM(C72:E72)</f>
        <v>-246</v>
      </c>
      <c r="G72" s="2"/>
    </row>
    <row r="73" spans="1:7" ht="12.75">
      <c r="A73" s="22" t="s">
        <v>398</v>
      </c>
      <c r="C73" s="92">
        <v>-886</v>
      </c>
      <c r="D73" s="92"/>
      <c r="E73" s="92"/>
      <c r="F73" s="307">
        <f aca="true" t="shared" si="3" ref="F73:F78">SUM(C73:E73)</f>
        <v>-886</v>
      </c>
      <c r="G73" s="2"/>
    </row>
    <row r="74" spans="1:7" ht="12.75">
      <c r="A74" s="22" t="s">
        <v>399</v>
      </c>
      <c r="C74" s="92">
        <f>-500</f>
        <v>-500</v>
      </c>
      <c r="D74" s="92"/>
      <c r="E74" s="92"/>
      <c r="F74" s="307">
        <f t="shared" si="3"/>
        <v>-500</v>
      </c>
      <c r="G74" s="2"/>
    </row>
    <row r="75" spans="1:7" ht="12.75">
      <c r="A75" s="22" t="s">
        <v>400</v>
      </c>
      <c r="C75" s="92">
        <v>-788</v>
      </c>
      <c r="D75" s="92"/>
      <c r="E75" s="92"/>
      <c r="F75" s="307">
        <f t="shared" si="3"/>
        <v>-788</v>
      </c>
      <c r="G75" s="2"/>
    </row>
    <row r="76" spans="1:7" ht="12.75">
      <c r="A76" s="22" t="s">
        <v>505</v>
      </c>
      <c r="C76" s="92">
        <v>-148</v>
      </c>
      <c r="D76" s="92"/>
      <c r="E76" s="92"/>
      <c r="F76" s="307">
        <f t="shared" si="3"/>
        <v>-148</v>
      </c>
      <c r="G76" s="2"/>
    </row>
    <row r="77" spans="1:7" ht="12.75">
      <c r="A77" s="22" t="s">
        <v>507</v>
      </c>
      <c r="C77" s="92">
        <v>-492</v>
      </c>
      <c r="D77" s="92"/>
      <c r="E77" s="92"/>
      <c r="F77" s="307">
        <f t="shared" si="3"/>
        <v>-492</v>
      </c>
      <c r="G77" s="2"/>
    </row>
    <row r="78" spans="1:7" ht="12.75">
      <c r="A78" s="22" t="s">
        <v>506</v>
      </c>
      <c r="C78" s="92">
        <v>-492</v>
      </c>
      <c r="D78" s="92"/>
      <c r="E78" s="92"/>
      <c r="F78" s="307">
        <f t="shared" si="3"/>
        <v>-492</v>
      </c>
      <c r="G78" s="2"/>
    </row>
    <row r="79" spans="1:7" ht="12.75">
      <c r="A79" t="s">
        <v>501</v>
      </c>
      <c r="C79" s="92">
        <f>-492-2440</f>
        <v>-2932</v>
      </c>
      <c r="D79" s="92"/>
      <c r="E79" s="92"/>
      <c r="F79" s="307">
        <f>SUM(C79:E79)</f>
        <v>-2932</v>
      </c>
      <c r="G79" s="2"/>
    </row>
    <row r="80" spans="1:7" ht="12.75">
      <c r="A80" t="s">
        <v>502</v>
      </c>
      <c r="C80" s="92">
        <v>-984</v>
      </c>
      <c r="D80" s="92"/>
      <c r="E80" s="92"/>
      <c r="F80" s="307">
        <f>SUM(C80:E80)</f>
        <v>-984</v>
      </c>
      <c r="G80" s="2"/>
    </row>
    <row r="81" spans="1:7" ht="12.75">
      <c r="A81" s="402" t="s">
        <v>407</v>
      </c>
      <c r="C81" s="94">
        <v>-657</v>
      </c>
      <c r="D81" s="94"/>
      <c r="E81" s="94"/>
      <c r="F81" s="315">
        <f>SUM(C81:E81)</f>
        <v>-657</v>
      </c>
      <c r="G81" s="2"/>
    </row>
    <row r="82" spans="1:7" ht="12.75">
      <c r="A82" s="23" t="s">
        <v>132</v>
      </c>
      <c r="C82" s="92">
        <f>SUM(C71:C81)</f>
        <v>-8420</v>
      </c>
      <c r="D82" s="92">
        <f>SUM(D71:D81)</f>
        <v>0</v>
      </c>
      <c r="E82" s="92">
        <f>SUM(E71:E81)</f>
        <v>0</v>
      </c>
      <c r="F82" s="307">
        <f>SUM(F71:F81)</f>
        <v>-8420</v>
      </c>
      <c r="G82" s="2"/>
    </row>
    <row r="83" spans="1:7" ht="12.75">
      <c r="A83" s="2"/>
      <c r="B83" s="2"/>
      <c r="C83" s="44"/>
      <c r="D83" s="44"/>
      <c r="E83" s="44"/>
      <c r="F83" s="44"/>
      <c r="G83" s="2"/>
    </row>
    <row r="84" spans="1:6" ht="12.75">
      <c r="A84" s="32" t="s">
        <v>133</v>
      </c>
      <c r="C84" s="92"/>
      <c r="D84" s="92"/>
      <c r="E84" s="92"/>
      <c r="F84" s="307"/>
    </row>
    <row r="85" spans="1:13" ht="12.75">
      <c r="A85" s="402" t="s">
        <v>407</v>
      </c>
      <c r="C85" s="94">
        <f>-154+ROUND($H$85*J85,0)-1</f>
        <v>-316</v>
      </c>
      <c r="D85" s="94">
        <f>ROUND($H$85*K85,0)+1</f>
        <v>-13</v>
      </c>
      <c r="E85" s="94">
        <f>ROUND($H$85*L85,0)+1</f>
        <v>-20</v>
      </c>
      <c r="F85" s="315">
        <f>SUM(C85:E85)</f>
        <v>-349</v>
      </c>
      <c r="G85" s="14">
        <f>SUM(C85:E85)</f>
        <v>-349</v>
      </c>
      <c r="H85" s="14">
        <f>-145-50</f>
        <v>-195</v>
      </c>
      <c r="J85" s="403">
        <v>0.8249</v>
      </c>
      <c r="K85" s="403">
        <v>0.0696</v>
      </c>
      <c r="L85" s="403">
        <v>0.1055</v>
      </c>
      <c r="M85" s="403">
        <f>SUM(J85:L85)</f>
        <v>1</v>
      </c>
    </row>
    <row r="86" spans="1:8" ht="12.75">
      <c r="A86" s="23" t="s">
        <v>403</v>
      </c>
      <c r="C86" s="92">
        <f>SUM(C85:C85)</f>
        <v>-316</v>
      </c>
      <c r="D86" s="92">
        <f>SUM(D85:D85)</f>
        <v>-13</v>
      </c>
      <c r="E86" s="92">
        <f>SUM(E85:E85)</f>
        <v>-20</v>
      </c>
      <c r="F86" s="307">
        <f>SUM(F85:F85)</f>
        <v>-349</v>
      </c>
      <c r="G86" s="14"/>
      <c r="H86" s="14"/>
    </row>
    <row r="87" spans="1:8" ht="12.75">
      <c r="A87" s="23"/>
      <c r="C87" s="92"/>
      <c r="D87" s="92"/>
      <c r="E87" s="92"/>
      <c r="F87" s="307"/>
      <c r="G87" s="14"/>
      <c r="H87" s="14"/>
    </row>
    <row r="88" spans="1:8" ht="12.75">
      <c r="A88" s="32" t="s">
        <v>233</v>
      </c>
      <c r="C88" s="92"/>
      <c r="D88" s="92"/>
      <c r="E88" s="92"/>
      <c r="F88" s="307"/>
      <c r="G88" s="14"/>
      <c r="H88" s="14"/>
    </row>
    <row r="89" spans="1:8" ht="12.75">
      <c r="A89" s="22" t="s">
        <v>503</v>
      </c>
      <c r="C89" s="92">
        <v>-7383</v>
      </c>
      <c r="D89" s="92"/>
      <c r="E89" s="92"/>
      <c r="F89" s="307">
        <f>SUM(C89:E89)</f>
        <v>-7383</v>
      </c>
      <c r="G89" s="14"/>
      <c r="H89" s="14"/>
    </row>
    <row r="90" spans="1:8" ht="12.75">
      <c r="A90" s="402" t="s">
        <v>407</v>
      </c>
      <c r="C90" s="94">
        <v>-81</v>
      </c>
      <c r="D90" s="94"/>
      <c r="E90" s="94"/>
      <c r="F90" s="315">
        <f>SUM(C90:E90)</f>
        <v>-81</v>
      </c>
      <c r="G90" s="14"/>
      <c r="H90" s="14"/>
    </row>
    <row r="91" spans="1:8" ht="12.75">
      <c r="A91" s="23" t="s">
        <v>504</v>
      </c>
      <c r="C91" s="92">
        <f>SUM(C89:C90)</f>
        <v>-7464</v>
      </c>
      <c r="D91" s="92">
        <f>SUM(D89:D90)</f>
        <v>0</v>
      </c>
      <c r="E91" s="92">
        <f>SUM(E89:E90)</f>
        <v>0</v>
      </c>
      <c r="F91" s="307">
        <f>SUM(F89:F90)</f>
        <v>-7464</v>
      </c>
      <c r="G91" s="14"/>
      <c r="H91" s="14"/>
    </row>
    <row r="92" spans="3:8" ht="12.75">
      <c r="C92" s="92"/>
      <c r="D92" s="92"/>
      <c r="E92" s="92"/>
      <c r="F92" s="307"/>
      <c r="G92" s="14"/>
      <c r="H92" s="14"/>
    </row>
    <row r="93" spans="1:8" ht="12.75">
      <c r="A93" s="32" t="s">
        <v>404</v>
      </c>
      <c r="C93" s="92"/>
      <c r="D93" s="92"/>
      <c r="E93" s="92"/>
      <c r="F93" s="307"/>
      <c r="G93" s="14"/>
      <c r="H93" s="14"/>
    </row>
    <row r="94" spans="1:8" ht="12.75">
      <c r="A94" s="402" t="s">
        <v>407</v>
      </c>
      <c r="C94" s="94">
        <f>ROUND($H$94*J85,0)</f>
        <v>-190</v>
      </c>
      <c r="D94" s="94">
        <f>ROUND($H$94*K85,0)</f>
        <v>-16</v>
      </c>
      <c r="E94" s="94">
        <f>ROUND($H$94*L85,0)</f>
        <v>-24</v>
      </c>
      <c r="F94" s="315">
        <f>SUM(C94:E94)</f>
        <v>-230</v>
      </c>
      <c r="G94" s="14">
        <f>SUM(C94:E94)</f>
        <v>-230</v>
      </c>
      <c r="H94" s="14">
        <v>-230</v>
      </c>
    </row>
    <row r="95" spans="1:8" ht="12.75">
      <c r="A95" s="168" t="s">
        <v>406</v>
      </c>
      <c r="C95" s="92">
        <f>SUM(C94:C94)</f>
        <v>-190</v>
      </c>
      <c r="D95" s="92">
        <f>SUM(D94:D94)</f>
        <v>-16</v>
      </c>
      <c r="E95" s="92">
        <f>SUM(E94:E94)</f>
        <v>-24</v>
      </c>
      <c r="F95" s="307">
        <f>SUM(F94:F94)</f>
        <v>-230</v>
      </c>
      <c r="G95" s="14"/>
      <c r="H95" s="14"/>
    </row>
    <row r="96" spans="3:8" ht="12.75">
      <c r="C96" s="92"/>
      <c r="D96" s="92"/>
      <c r="E96" s="92"/>
      <c r="F96" s="307"/>
      <c r="G96" s="14"/>
      <c r="H96" s="14"/>
    </row>
    <row r="97" spans="1:8" ht="12.75">
      <c r="A97" s="32" t="s">
        <v>134</v>
      </c>
      <c r="C97" s="92"/>
      <c r="D97" s="92"/>
      <c r="E97" s="92"/>
      <c r="F97" s="307"/>
      <c r="G97" s="14"/>
      <c r="H97" s="14"/>
    </row>
    <row r="98" spans="1:8" ht="12.75">
      <c r="A98" s="22" t="s">
        <v>257</v>
      </c>
      <c r="B98" s="2"/>
      <c r="C98" s="92">
        <f>ROUND($H$98*J85,0)+1</f>
        <v>-3775</v>
      </c>
      <c r="D98" s="92">
        <f>ROUND($H$98*K85,0)</f>
        <v>-319</v>
      </c>
      <c r="E98" s="92">
        <f>ROUND($H$98*L85,0)</f>
        <v>-483</v>
      </c>
      <c r="F98" s="51">
        <f>SUM(C98:E98)</f>
        <v>-4577</v>
      </c>
      <c r="G98" s="14">
        <f>SUM(C98:E98)</f>
        <v>-4577</v>
      </c>
      <c r="H98" s="14">
        <v>-4577</v>
      </c>
    </row>
    <row r="99" spans="1:8" ht="12.75">
      <c r="A99" s="22" t="s">
        <v>407</v>
      </c>
      <c r="B99" s="2"/>
      <c r="C99" s="94">
        <f>ROUND($H$99*J85,0)</f>
        <v>-8</v>
      </c>
      <c r="D99" s="94">
        <f>ROUND(H99*K85,0)</f>
        <v>-1</v>
      </c>
      <c r="E99" s="94">
        <f>ROUND($H$99*L85,0)</f>
        <v>-1</v>
      </c>
      <c r="F99" s="316">
        <f>SUM(C99:E99)</f>
        <v>-10</v>
      </c>
      <c r="G99" s="14">
        <f>SUM(C99:E99)</f>
        <v>-10</v>
      </c>
      <c r="H99" s="14">
        <v>-10</v>
      </c>
    </row>
    <row r="100" spans="1:7" ht="12.75">
      <c r="A100" s="168" t="s">
        <v>405</v>
      </c>
      <c r="B100" s="2"/>
      <c r="C100" s="311">
        <f>SUM(C98:C99)</f>
        <v>-3783</v>
      </c>
      <c r="D100" s="311">
        <f>SUM(D98:D99)</f>
        <v>-320</v>
      </c>
      <c r="E100" s="311">
        <f>SUM(E98:E99)</f>
        <v>-484</v>
      </c>
      <c r="F100" s="307">
        <f>SUM(F98:F99)</f>
        <v>-4587</v>
      </c>
      <c r="G100" s="8"/>
    </row>
    <row r="101" spans="1:7" ht="13.5" thickBot="1">
      <c r="A101" s="2"/>
      <c r="B101" s="24"/>
      <c r="C101" s="156"/>
      <c r="D101" s="156"/>
      <c r="E101" s="156"/>
      <c r="F101" s="318"/>
      <c r="G101" s="2"/>
    </row>
    <row r="102" spans="1:7" ht="12.75">
      <c r="A102" s="2"/>
      <c r="B102" s="2"/>
      <c r="C102" s="44"/>
      <c r="D102" s="44"/>
      <c r="E102" s="44"/>
      <c r="F102" s="44"/>
      <c r="G102" s="2"/>
    </row>
    <row r="103" spans="1:9" ht="12.75">
      <c r="A103" s="167" t="s">
        <v>135</v>
      </c>
      <c r="B103" s="2"/>
      <c r="C103" s="51">
        <f>SUM(C39,C51,C68,C82,C86,C91,C95,C100)</f>
        <v>-55077</v>
      </c>
      <c r="D103" s="51">
        <f>SUM(D39,D51,D68,D82,D86,D91,D95,D100)</f>
        <v>-25955</v>
      </c>
      <c r="E103" s="51">
        <f>SUM(E39,E51,E68,E82,E86,E91,E95,E100)</f>
        <v>-6809</v>
      </c>
      <c r="F103" s="51">
        <f>SUM(F39,F51,F68,F82,F86,F91,F95,F100)</f>
        <v>-87841</v>
      </c>
      <c r="G103" s="8"/>
      <c r="H103">
        <v>-87841</v>
      </c>
      <c r="I103" s="14">
        <f>+H103-F103</f>
        <v>0</v>
      </c>
    </row>
    <row r="104" spans="1:7" ht="13.5" thickBot="1">
      <c r="A104" s="2"/>
      <c r="B104" s="169"/>
      <c r="C104" s="170"/>
      <c r="D104" s="170"/>
      <c r="E104" s="170"/>
      <c r="F104" s="170"/>
      <c r="G104" s="2"/>
    </row>
    <row r="105" spans="1:7" ht="13.5" thickTop="1">
      <c r="A105" s="2"/>
      <c r="B105" s="2"/>
      <c r="C105" s="44"/>
      <c r="D105" s="44"/>
      <c r="E105" s="44"/>
      <c r="F105" s="44"/>
      <c r="G105" s="2"/>
    </row>
    <row r="106" spans="1:7" ht="12.75">
      <c r="A106" s="167" t="s">
        <v>136</v>
      </c>
      <c r="B106" s="2"/>
      <c r="C106" s="44">
        <f>+C30+C103</f>
        <v>-20157</v>
      </c>
      <c r="D106" s="44">
        <f>+D30+D103</f>
        <v>-25955</v>
      </c>
      <c r="E106" s="44">
        <f>+E30+E103</f>
        <v>-6809</v>
      </c>
      <c r="F106" s="44">
        <f>+F30+F103</f>
        <v>-52921</v>
      </c>
      <c r="G106" s="2"/>
    </row>
    <row r="107" spans="1:7" ht="12.75">
      <c r="A107" s="2"/>
      <c r="B107" s="2"/>
      <c r="C107" s="44"/>
      <c r="D107" s="44"/>
      <c r="E107" s="44"/>
      <c r="F107" s="44"/>
      <c r="G107" s="2"/>
    </row>
    <row r="108" spans="1:7" ht="12.75">
      <c r="A108" s="2"/>
      <c r="B108" s="2"/>
      <c r="C108" s="8"/>
      <c r="D108" s="8"/>
      <c r="E108" s="8"/>
      <c r="F108" s="8"/>
      <c r="G108" s="2"/>
    </row>
    <row r="109" spans="3:5" ht="12.75">
      <c r="C109" s="317"/>
      <c r="D109" s="317"/>
      <c r="E109" s="317"/>
    </row>
    <row r="110" spans="3:5" ht="12.75">
      <c r="C110" s="317"/>
      <c r="D110" s="317"/>
      <c r="E110" s="317"/>
    </row>
    <row r="111" spans="3:5" ht="12.75">
      <c r="C111" s="317"/>
      <c r="D111" s="317"/>
      <c r="E111" s="317"/>
    </row>
    <row r="112" spans="3:5" ht="12.75">
      <c r="C112" s="317"/>
      <c r="D112" s="317"/>
      <c r="E112" s="317"/>
    </row>
    <row r="197" spans="1:7" ht="12.75">
      <c r="A197" s="2"/>
      <c r="B197" s="2"/>
      <c r="C197" s="2"/>
      <c r="D197" s="2"/>
      <c r="E197" s="2"/>
      <c r="F197" s="2"/>
      <c r="G197" s="2"/>
    </row>
    <row r="198" spans="1:7" ht="12.75">
      <c r="A198" s="2"/>
      <c r="B198" s="2"/>
      <c r="C198" s="2"/>
      <c r="D198" s="2"/>
      <c r="E198" s="2"/>
      <c r="F198" s="2"/>
      <c r="G198" s="2"/>
    </row>
    <row r="199" spans="1:7" ht="12.75">
      <c r="A199" s="2"/>
      <c r="B199" s="2"/>
      <c r="C199" s="2"/>
      <c r="D199" s="2"/>
      <c r="E199" s="2"/>
      <c r="F199" s="2"/>
      <c r="G199" s="2"/>
    </row>
    <row r="200" spans="1:7" ht="12.75">
      <c r="A200" s="2"/>
      <c r="B200" s="2"/>
      <c r="C200" s="2"/>
      <c r="D200" s="2"/>
      <c r="E200" s="2"/>
      <c r="F200" s="2"/>
      <c r="G200" s="2"/>
    </row>
    <row r="201" spans="1:7" ht="12.75">
      <c r="A201" s="2"/>
      <c r="B201" s="2"/>
      <c r="C201" s="2"/>
      <c r="D201" s="2"/>
      <c r="E201" s="2"/>
      <c r="F201" s="2"/>
      <c r="G201" s="2"/>
    </row>
    <row r="202" spans="1:7" ht="12.75">
      <c r="A202" s="2"/>
      <c r="B202" s="2"/>
      <c r="C202" s="2"/>
      <c r="D202" s="2"/>
      <c r="E202" s="2"/>
      <c r="F202" s="2"/>
      <c r="G202" s="2"/>
    </row>
    <row r="203" spans="1:7" ht="12.75">
      <c r="A203" s="2"/>
      <c r="B203" s="2"/>
      <c r="C203" s="2"/>
      <c r="D203" s="2"/>
      <c r="E203" s="2"/>
      <c r="F203" s="2"/>
      <c r="G203" s="2"/>
    </row>
    <row r="204" spans="1:7" ht="12.75">
      <c r="A204" s="2"/>
      <c r="B204" s="2"/>
      <c r="C204" s="2"/>
      <c r="D204" s="2"/>
      <c r="E204" s="2"/>
      <c r="F204" s="2"/>
      <c r="G204" s="2"/>
    </row>
    <row r="205" spans="1:7" ht="12.75">
      <c r="A205" s="2"/>
      <c r="B205" s="2"/>
      <c r="C205" s="2"/>
      <c r="D205" s="2"/>
      <c r="E205" s="2"/>
      <c r="F205" s="2"/>
      <c r="G205" s="2"/>
    </row>
    <row r="206" spans="1:7" ht="12.75">
      <c r="A206" s="2"/>
      <c r="B206" s="2"/>
      <c r="C206" s="2"/>
      <c r="D206" s="2"/>
      <c r="E206" s="2"/>
      <c r="F206" s="2"/>
      <c r="G206" s="2"/>
    </row>
    <row r="207" spans="1:7" ht="12.75">
      <c r="A207" s="2"/>
      <c r="B207" s="2"/>
      <c r="C207" s="2"/>
      <c r="D207" s="2"/>
      <c r="E207" s="2"/>
      <c r="F207" s="2"/>
      <c r="G207" s="2"/>
    </row>
    <row r="208" spans="1:7" ht="12.75">
      <c r="A208" s="2"/>
      <c r="B208" s="2"/>
      <c r="C208" s="2"/>
      <c r="D208" s="2"/>
      <c r="E208" s="2"/>
      <c r="F208" s="2"/>
      <c r="G208" s="2"/>
    </row>
    <row r="209" spans="1:7" ht="12.75">
      <c r="A209" s="2"/>
      <c r="B209" s="2"/>
      <c r="C209" s="2"/>
      <c r="D209" s="2"/>
      <c r="E209" s="2"/>
      <c r="F209" s="2"/>
      <c r="G209" s="2"/>
    </row>
    <row r="210" spans="1:7" ht="12.75">
      <c r="A210" s="2"/>
      <c r="B210" s="2"/>
      <c r="C210" s="2"/>
      <c r="D210" s="2"/>
      <c r="E210" s="2"/>
      <c r="F210" s="2"/>
      <c r="G210" s="2"/>
    </row>
    <row r="211" spans="1:7" ht="12.75">
      <c r="A211" s="2"/>
      <c r="B211" s="2"/>
      <c r="C211" s="2"/>
      <c r="D211" s="2"/>
      <c r="E211" s="2"/>
      <c r="F211" s="2"/>
      <c r="G211" s="2"/>
    </row>
    <row r="212" spans="1:7" ht="12.75">
      <c r="A212" s="2"/>
      <c r="B212" s="2"/>
      <c r="C212" s="2"/>
      <c r="D212" s="2"/>
      <c r="E212" s="2"/>
      <c r="F212" s="2"/>
      <c r="G212" s="2"/>
    </row>
    <row r="213" spans="1:7" ht="12.75">
      <c r="A213" s="2"/>
      <c r="B213" s="2"/>
      <c r="C213" s="2"/>
      <c r="D213" s="2"/>
      <c r="E213" s="2"/>
      <c r="F213" s="2"/>
      <c r="G213" s="2"/>
    </row>
    <row r="214" spans="1:7" ht="12.75">
      <c r="A214" s="2"/>
      <c r="B214" s="2"/>
      <c r="C214" s="2"/>
      <c r="D214" s="2"/>
      <c r="E214" s="2"/>
      <c r="F214" s="2"/>
      <c r="G214" s="2"/>
    </row>
    <row r="215" spans="1:7" ht="12.75">
      <c r="A215" s="2"/>
      <c r="B215" s="2"/>
      <c r="C215" s="2"/>
      <c r="D215" s="2"/>
      <c r="E215" s="2"/>
      <c r="F215" s="2"/>
      <c r="G215" s="2"/>
    </row>
    <row r="216" spans="1:7" ht="12.75">
      <c r="A216" s="2"/>
      <c r="B216" s="2"/>
      <c r="C216" s="2"/>
      <c r="D216" s="2"/>
      <c r="E216" s="2"/>
      <c r="F216" s="2"/>
      <c r="G216" s="2"/>
    </row>
    <row r="217" spans="1:7" ht="12.75">
      <c r="A217" s="2"/>
      <c r="B217" s="2"/>
      <c r="C217" s="2"/>
      <c r="D217" s="2"/>
      <c r="E217" s="2"/>
      <c r="F217" s="2"/>
      <c r="G217" s="2"/>
    </row>
    <row r="218" spans="1:7" ht="12.75">
      <c r="A218" s="2"/>
      <c r="B218" s="2"/>
      <c r="C218" s="2"/>
      <c r="D218" s="2"/>
      <c r="E218" s="2"/>
      <c r="F218" s="2"/>
      <c r="G218" s="2"/>
    </row>
    <row r="219" spans="1:7" ht="12.75">
      <c r="A219" s="2"/>
      <c r="B219" s="2"/>
      <c r="C219" s="2"/>
      <c r="D219" s="2"/>
      <c r="E219" s="2"/>
      <c r="F219" s="2"/>
      <c r="G219" s="2"/>
    </row>
    <row r="220" spans="1:7" ht="12.75">
      <c r="A220" s="2"/>
      <c r="B220" s="2"/>
      <c r="C220" s="2"/>
      <c r="D220" s="2"/>
      <c r="E220" s="2"/>
      <c r="F220" s="2"/>
      <c r="G220" s="2"/>
    </row>
    <row r="221" spans="1:7" ht="12.75">
      <c r="A221" s="2"/>
      <c r="B221" s="2"/>
      <c r="C221" s="2"/>
      <c r="D221" s="2"/>
      <c r="E221" s="2"/>
      <c r="F221" s="2"/>
      <c r="G221" s="2"/>
    </row>
    <row r="222" spans="1:7" ht="12.75">
      <c r="A222" s="2"/>
      <c r="B222" s="2"/>
      <c r="C222" s="2"/>
      <c r="D222" s="2"/>
      <c r="E222" s="2"/>
      <c r="F222" s="2"/>
      <c r="G222" s="2"/>
    </row>
    <row r="223" spans="1:7" ht="12.75">
      <c r="A223" s="2"/>
      <c r="B223" s="2"/>
      <c r="C223" s="2"/>
      <c r="D223" s="2"/>
      <c r="E223" s="2"/>
      <c r="F223" s="2"/>
      <c r="G223" s="2"/>
    </row>
    <row r="224" spans="1:7" ht="12.75">
      <c r="A224" s="2"/>
      <c r="B224" s="2"/>
      <c r="C224" s="2"/>
      <c r="D224" s="2"/>
      <c r="E224" s="2"/>
      <c r="F224" s="2"/>
      <c r="G224" s="2"/>
    </row>
    <row r="225" spans="1:7" ht="12.75">
      <c r="A225" s="2"/>
      <c r="B225" s="2"/>
      <c r="C225" s="2"/>
      <c r="D225" s="2"/>
      <c r="E225" s="2"/>
      <c r="F225" s="2"/>
      <c r="G225" s="2"/>
    </row>
    <row r="226" spans="1:7" ht="12.75">
      <c r="A226" s="2"/>
      <c r="B226" s="2"/>
      <c r="C226" s="2"/>
      <c r="D226" s="2"/>
      <c r="E226" s="2"/>
      <c r="F226" s="2"/>
      <c r="G226" s="2"/>
    </row>
    <row r="227" spans="1:7" ht="12.75">
      <c r="A227" s="2"/>
      <c r="B227" s="2"/>
      <c r="C227" s="2"/>
      <c r="D227" s="2"/>
      <c r="E227" s="2"/>
      <c r="F227" s="2"/>
      <c r="G227" s="2"/>
    </row>
    <row r="228" spans="1:7" ht="12.75">
      <c r="A228" s="2"/>
      <c r="B228" s="2"/>
      <c r="C228" s="2"/>
      <c r="D228" s="2"/>
      <c r="E228" s="2"/>
      <c r="F228" s="2"/>
      <c r="G228" s="2"/>
    </row>
    <row r="229" spans="1:7" ht="12.75">
      <c r="A229" s="2"/>
      <c r="B229" s="2"/>
      <c r="C229" s="2"/>
      <c r="D229" s="2"/>
      <c r="E229" s="2"/>
      <c r="F229" s="2"/>
      <c r="G229" s="2"/>
    </row>
    <row r="230" spans="1:7" ht="12.75">
      <c r="A230" s="2"/>
      <c r="B230" s="2"/>
      <c r="C230" s="2"/>
      <c r="D230" s="2"/>
      <c r="E230" s="2"/>
      <c r="F230" s="2"/>
      <c r="G230" s="2"/>
    </row>
    <row r="231" spans="1:7" ht="12.75">
      <c r="A231" s="2"/>
      <c r="B231" s="2"/>
      <c r="C231" s="2"/>
      <c r="D231" s="2"/>
      <c r="E231" s="2"/>
      <c r="F231" s="2"/>
      <c r="G231" s="2"/>
    </row>
    <row r="232" spans="1:7" ht="12.75">
      <c r="A232" s="2"/>
      <c r="B232" s="2"/>
      <c r="C232" s="2"/>
      <c r="D232" s="2"/>
      <c r="E232" s="2"/>
      <c r="F232" s="2"/>
      <c r="G232" s="2"/>
    </row>
    <row r="233" spans="1:7" ht="12.75">
      <c r="A233" s="2"/>
      <c r="B233" s="2"/>
      <c r="C233" s="2"/>
      <c r="D233" s="2"/>
      <c r="E233" s="2"/>
      <c r="F233" s="2"/>
      <c r="G233" s="2"/>
    </row>
    <row r="234" spans="1:7" ht="12.75">
      <c r="A234" s="2"/>
      <c r="B234" s="2"/>
      <c r="C234" s="2"/>
      <c r="D234" s="2"/>
      <c r="E234" s="2"/>
      <c r="F234" s="2"/>
      <c r="G234" s="2"/>
    </row>
    <row r="235" spans="1:7" ht="12.75">
      <c r="A235" s="2"/>
      <c r="B235" s="2"/>
      <c r="C235" s="2"/>
      <c r="D235" s="2"/>
      <c r="E235" s="2"/>
      <c r="F235" s="2"/>
      <c r="G235" s="2"/>
    </row>
    <row r="236" spans="1:7" ht="12.75">
      <c r="A236" s="2"/>
      <c r="B236" s="2"/>
      <c r="C236" s="2"/>
      <c r="D236" s="2"/>
      <c r="E236" s="2"/>
      <c r="F236" s="2"/>
      <c r="G236" s="2"/>
    </row>
    <row r="237" spans="1:7" ht="12.75">
      <c r="A237" s="2"/>
      <c r="B237" s="2"/>
      <c r="C237" s="2"/>
      <c r="D237" s="2"/>
      <c r="E237" s="2"/>
      <c r="F237" s="2"/>
      <c r="G237" s="2"/>
    </row>
    <row r="238" spans="1:7" ht="12.75">
      <c r="A238" s="2"/>
      <c r="B238" s="2"/>
      <c r="C238" s="2"/>
      <c r="D238" s="2"/>
      <c r="E238" s="2"/>
      <c r="F238" s="2"/>
      <c r="G238" s="2"/>
    </row>
    <row r="239" spans="1:7" ht="12.75">
      <c r="A239" s="2"/>
      <c r="B239" s="2"/>
      <c r="C239" s="2"/>
      <c r="D239" s="2"/>
      <c r="E239" s="2"/>
      <c r="F239" s="2"/>
      <c r="G239" s="2"/>
    </row>
    <row r="240" spans="1:7" ht="12.75">
      <c r="A240" s="2"/>
      <c r="B240" s="2"/>
      <c r="C240" s="2"/>
      <c r="D240" s="2"/>
      <c r="E240" s="2"/>
      <c r="F240" s="2"/>
      <c r="G240" s="2"/>
    </row>
    <row r="241" spans="1:7" ht="12.75">
      <c r="A241" s="2"/>
      <c r="B241" s="2"/>
      <c r="C241" s="2"/>
      <c r="D241" s="2"/>
      <c r="E241" s="2"/>
      <c r="F241" s="2"/>
      <c r="G241" s="2"/>
    </row>
    <row r="242" spans="1:7" ht="12.75">
      <c r="A242" s="2"/>
      <c r="B242" s="2"/>
      <c r="C242" s="2"/>
      <c r="D242" s="2"/>
      <c r="E242" s="2"/>
      <c r="F242" s="2"/>
      <c r="G242" s="2"/>
    </row>
    <row r="243" spans="1:7" ht="12.75">
      <c r="A243" s="2"/>
      <c r="B243" s="2"/>
      <c r="C243" s="2"/>
      <c r="D243" s="2"/>
      <c r="E243" s="2"/>
      <c r="F243" s="2"/>
      <c r="G243" s="2"/>
    </row>
    <row r="244" spans="1:7" ht="12.75">
      <c r="A244" s="2"/>
      <c r="B244" s="2"/>
      <c r="C244" s="2"/>
      <c r="D244" s="2"/>
      <c r="E244" s="2"/>
      <c r="F244" s="2"/>
      <c r="G244" s="2"/>
    </row>
    <row r="245" spans="1:7" ht="12.75">
      <c r="A245" s="2"/>
      <c r="B245" s="2"/>
      <c r="C245" s="2"/>
      <c r="D245" s="2"/>
      <c r="E245" s="2"/>
      <c r="F245" s="2"/>
      <c r="G245" s="2"/>
    </row>
    <row r="246" spans="1:7" ht="12.75">
      <c r="A246" s="2"/>
      <c r="B246" s="2"/>
      <c r="C246" s="2"/>
      <c r="D246" s="2"/>
      <c r="E246" s="2"/>
      <c r="F246" s="2"/>
      <c r="G246" s="2"/>
    </row>
    <row r="247" spans="1:7" ht="12.75">
      <c r="A247" s="2"/>
      <c r="B247" s="2"/>
      <c r="C247" s="2"/>
      <c r="D247" s="2"/>
      <c r="E247" s="2"/>
      <c r="F247" s="2"/>
      <c r="G247" s="2"/>
    </row>
    <row r="248" spans="1:7" ht="12.75">
      <c r="A248" s="2"/>
      <c r="B248" s="2"/>
      <c r="C248" s="2"/>
      <c r="D248" s="2"/>
      <c r="E248" s="2"/>
      <c r="F248" s="2"/>
      <c r="G248" s="2"/>
    </row>
    <row r="249" spans="1:7" ht="12.75">
      <c r="A249" s="2"/>
      <c r="B249" s="2"/>
      <c r="C249" s="2"/>
      <c r="D249" s="2"/>
      <c r="E249" s="2"/>
      <c r="F249" s="2"/>
      <c r="G249" s="2"/>
    </row>
    <row r="250" spans="1:7" ht="12.75">
      <c r="A250" s="2"/>
      <c r="B250" s="2"/>
      <c r="C250" s="2"/>
      <c r="D250" s="2"/>
      <c r="E250" s="2"/>
      <c r="F250" s="2"/>
      <c r="G250" s="2"/>
    </row>
    <row r="251" spans="1:7" ht="12.75">
      <c r="A251" s="2"/>
      <c r="B251" s="2"/>
      <c r="C251" s="2"/>
      <c r="D251" s="2"/>
      <c r="E251" s="2"/>
      <c r="F251" s="2"/>
      <c r="G251" s="2"/>
    </row>
    <row r="252" spans="1:7" ht="12.75">
      <c r="A252" s="2"/>
      <c r="B252" s="2"/>
      <c r="C252" s="2"/>
      <c r="D252" s="2"/>
      <c r="E252" s="2"/>
      <c r="F252" s="2"/>
      <c r="G252" s="2"/>
    </row>
    <row r="253" spans="1:7" ht="12.75">
      <c r="A253" s="2"/>
      <c r="B253" s="2"/>
      <c r="C253" s="2"/>
      <c r="D253" s="2"/>
      <c r="E253" s="2"/>
      <c r="F253" s="2"/>
      <c r="G253" s="2"/>
    </row>
    <row r="254" spans="1:7" ht="12.75">
      <c r="A254" s="2"/>
      <c r="B254" s="2"/>
      <c r="C254" s="2"/>
      <c r="D254" s="2"/>
      <c r="E254" s="2"/>
      <c r="F254" s="2"/>
      <c r="G254" s="2"/>
    </row>
    <row r="255" spans="1:7" ht="12.75">
      <c r="A255" s="2"/>
      <c r="B255" s="2"/>
      <c r="C255" s="2"/>
      <c r="D255" s="2"/>
      <c r="E255" s="2"/>
      <c r="F255" s="2"/>
      <c r="G255" s="2"/>
    </row>
    <row r="256" spans="1:7" ht="12.75">
      <c r="A256" s="2"/>
      <c r="B256" s="2"/>
      <c r="C256" s="2"/>
      <c r="D256" s="2"/>
      <c r="E256" s="2"/>
      <c r="F256" s="2"/>
      <c r="G256" s="2"/>
    </row>
    <row r="257" spans="1:7" ht="12.75">
      <c r="A257" s="2"/>
      <c r="B257" s="2"/>
      <c r="C257" s="2"/>
      <c r="D257" s="2"/>
      <c r="E257" s="2"/>
      <c r="F257" s="2"/>
      <c r="G257" s="2"/>
    </row>
    <row r="258" spans="1:7" ht="12.75">
      <c r="A258" s="2"/>
      <c r="B258" s="2"/>
      <c r="C258" s="2"/>
      <c r="D258" s="2"/>
      <c r="E258" s="2"/>
      <c r="F258" s="2"/>
      <c r="G258" s="2"/>
    </row>
    <row r="259" spans="1:7" ht="12.75">
      <c r="A259" s="2"/>
      <c r="B259" s="2"/>
      <c r="C259" s="2"/>
      <c r="D259" s="2"/>
      <c r="E259" s="2"/>
      <c r="F259" s="2"/>
      <c r="G259" s="2"/>
    </row>
    <row r="260" spans="1:7" ht="12.75">
      <c r="A260" s="2"/>
      <c r="B260" s="2"/>
      <c r="C260" s="2"/>
      <c r="D260" s="2"/>
      <c r="E260" s="2"/>
      <c r="F260" s="2"/>
      <c r="G260" s="2"/>
    </row>
    <row r="261" spans="1:7" ht="12.75">
      <c r="A261" s="2"/>
      <c r="B261" s="2"/>
      <c r="C261" s="2"/>
      <c r="D261" s="2"/>
      <c r="E261" s="2"/>
      <c r="F261" s="2"/>
      <c r="G261" s="2"/>
    </row>
    <row r="262" spans="1:7" ht="12.75">
      <c r="A262" s="2"/>
      <c r="B262" s="2"/>
      <c r="C262" s="2"/>
      <c r="D262" s="2"/>
      <c r="E262" s="2"/>
      <c r="F262" s="2"/>
      <c r="G262" s="2"/>
    </row>
    <row r="263" spans="1:7" ht="12.75">
      <c r="A263" s="2"/>
      <c r="B263" s="2"/>
      <c r="C263" s="2"/>
      <c r="D263" s="2"/>
      <c r="E263" s="2"/>
      <c r="F263" s="2"/>
      <c r="G263" s="2"/>
    </row>
    <row r="264" spans="1:7" ht="12.75">
      <c r="A264" s="2"/>
      <c r="B264" s="2"/>
      <c r="C264" s="2"/>
      <c r="D264" s="2"/>
      <c r="E264" s="2"/>
      <c r="F264" s="2"/>
      <c r="G264" s="2"/>
    </row>
    <row r="265" spans="1:7" ht="12.75">
      <c r="A265" s="2"/>
      <c r="B265" s="2"/>
      <c r="C265" s="2"/>
      <c r="D265" s="2"/>
      <c r="E265" s="2"/>
      <c r="F265" s="2"/>
      <c r="G265" s="2"/>
    </row>
    <row r="266" spans="1:7" ht="12.75">
      <c r="A266" s="2"/>
      <c r="B266" s="2"/>
      <c r="C266" s="2"/>
      <c r="D266" s="2"/>
      <c r="E266" s="2"/>
      <c r="F266" s="2"/>
      <c r="G266" s="2"/>
    </row>
    <row r="267" spans="1:7" ht="12.75">
      <c r="A267" s="2"/>
      <c r="B267" s="2"/>
      <c r="C267" s="2"/>
      <c r="D267" s="2"/>
      <c r="E267" s="2"/>
      <c r="F267" s="2"/>
      <c r="G267" s="2"/>
    </row>
    <row r="268" spans="1:7" ht="12.75">
      <c r="A268" s="2"/>
      <c r="B268" s="2"/>
      <c r="C268" s="2"/>
      <c r="D268" s="2"/>
      <c r="E268" s="2"/>
      <c r="F268" s="2"/>
      <c r="G268" s="2"/>
    </row>
    <row r="269" spans="1:7" ht="12.75">
      <c r="A269" s="2"/>
      <c r="B269" s="2"/>
      <c r="C269" s="2"/>
      <c r="D269" s="2"/>
      <c r="E269" s="2"/>
      <c r="F269" s="2"/>
      <c r="G269" s="2"/>
    </row>
    <row r="270" spans="1:7" ht="12.75">
      <c r="A270" s="2"/>
      <c r="B270" s="2"/>
      <c r="C270" s="2"/>
      <c r="D270" s="2"/>
      <c r="E270" s="2"/>
      <c r="F270" s="2"/>
      <c r="G270" s="2"/>
    </row>
    <row r="271" spans="1:7" ht="12.75">
      <c r="A271" s="2"/>
      <c r="B271" s="2"/>
      <c r="C271" s="2"/>
      <c r="D271" s="2"/>
      <c r="E271" s="2"/>
      <c r="F271" s="2"/>
      <c r="G271" s="2"/>
    </row>
    <row r="272" spans="1:7" ht="12.75">
      <c r="A272" s="2"/>
      <c r="B272" s="2"/>
      <c r="C272" s="2"/>
      <c r="D272" s="2"/>
      <c r="E272" s="2"/>
      <c r="F272" s="2"/>
      <c r="G272" s="2"/>
    </row>
    <row r="273" spans="1:7" ht="12.75">
      <c r="A273" s="2"/>
      <c r="B273" s="2"/>
      <c r="C273" s="2"/>
      <c r="D273" s="2"/>
      <c r="E273" s="2"/>
      <c r="F273" s="2"/>
      <c r="G273" s="2"/>
    </row>
    <row r="274" spans="1:7" ht="12.75">
      <c r="A274" s="2"/>
      <c r="B274" s="2"/>
      <c r="C274" s="2"/>
      <c r="D274" s="2"/>
      <c r="E274" s="2"/>
      <c r="F274" s="2"/>
      <c r="G274" s="2"/>
    </row>
    <row r="275" spans="1:7" ht="12.75">
      <c r="A275" s="2"/>
      <c r="B275" s="2"/>
      <c r="C275" s="2"/>
      <c r="D275" s="2"/>
      <c r="E275" s="2"/>
      <c r="F275" s="2"/>
      <c r="G275" s="2"/>
    </row>
    <row r="276" spans="1:7" ht="12.75">
      <c r="A276" s="2"/>
      <c r="B276" s="2"/>
      <c r="C276" s="2"/>
      <c r="D276" s="2"/>
      <c r="E276" s="2"/>
      <c r="F276" s="2"/>
      <c r="G276" s="2"/>
    </row>
    <row r="277" spans="1:7" ht="12.75">
      <c r="A277" s="2"/>
      <c r="B277" s="2"/>
      <c r="C277" s="2"/>
      <c r="D277" s="2"/>
      <c r="E277" s="2"/>
      <c r="F277" s="2"/>
      <c r="G277" s="2"/>
    </row>
    <row r="278" spans="1:7" ht="12.75">
      <c r="A278" s="2"/>
      <c r="B278" s="2"/>
      <c r="C278" s="2"/>
      <c r="D278" s="2"/>
      <c r="E278" s="2"/>
      <c r="F278" s="2"/>
      <c r="G278" s="2"/>
    </row>
    <row r="279" spans="1:7" ht="12.75">
      <c r="A279" s="2"/>
      <c r="B279" s="2"/>
      <c r="C279" s="2"/>
      <c r="D279" s="2"/>
      <c r="E279" s="2"/>
      <c r="F279" s="2"/>
      <c r="G279" s="2"/>
    </row>
    <row r="280" spans="1:7" ht="12.75">
      <c r="A280" s="2"/>
      <c r="B280" s="2"/>
      <c r="C280" s="2"/>
      <c r="D280" s="2"/>
      <c r="E280" s="2"/>
      <c r="F280" s="2"/>
      <c r="G280" s="2"/>
    </row>
    <row r="281" spans="1:7" ht="12.75">
      <c r="A281" s="2"/>
      <c r="B281" s="2"/>
      <c r="C281" s="2"/>
      <c r="D281" s="2"/>
      <c r="E281" s="2"/>
      <c r="F281" s="2"/>
      <c r="G281" s="2"/>
    </row>
    <row r="282" spans="1:7" ht="12.75">
      <c r="A282" s="2"/>
      <c r="B282" s="2"/>
      <c r="C282" s="2"/>
      <c r="D282" s="2"/>
      <c r="E282" s="2"/>
      <c r="F282" s="2"/>
      <c r="G282" s="2"/>
    </row>
    <row r="283" spans="1:7" ht="12.75">
      <c r="A283" s="2"/>
      <c r="B283" s="2"/>
      <c r="C283" s="2"/>
      <c r="D283" s="2"/>
      <c r="E283" s="2"/>
      <c r="F283" s="2"/>
      <c r="G283" s="2"/>
    </row>
    <row r="284" spans="1:7" ht="12.75">
      <c r="A284" s="2"/>
      <c r="B284" s="2"/>
      <c r="C284" s="2"/>
      <c r="D284" s="2"/>
      <c r="E284" s="2"/>
      <c r="F284" s="2"/>
      <c r="G284" s="2"/>
    </row>
    <row r="285" spans="1:7" ht="12.75">
      <c r="A285" s="2"/>
      <c r="B285" s="2"/>
      <c r="C285" s="2"/>
      <c r="D285" s="2"/>
      <c r="E285" s="2"/>
      <c r="F285" s="2"/>
      <c r="G285" s="2"/>
    </row>
    <row r="286" spans="1:7" ht="12.75">
      <c r="A286" s="2"/>
      <c r="B286" s="2"/>
      <c r="C286" s="2"/>
      <c r="D286" s="2"/>
      <c r="E286" s="2"/>
      <c r="F286" s="2"/>
      <c r="G286" s="2"/>
    </row>
    <row r="287" spans="1:7" ht="12.75">
      <c r="A287" s="2"/>
      <c r="B287" s="2"/>
      <c r="C287" s="2"/>
      <c r="D287" s="2"/>
      <c r="E287" s="2"/>
      <c r="F287" s="2"/>
      <c r="G287" s="2"/>
    </row>
    <row r="288" spans="1:7" ht="12.75">
      <c r="A288" s="2"/>
      <c r="B288" s="2"/>
      <c r="C288" s="2"/>
      <c r="D288" s="2"/>
      <c r="E288" s="2"/>
      <c r="F288" s="2"/>
      <c r="G288" s="2"/>
    </row>
    <row r="289" spans="1:7" ht="12.75">
      <c r="A289" s="2"/>
      <c r="B289" s="2"/>
      <c r="C289" s="2"/>
      <c r="D289" s="2"/>
      <c r="E289" s="2"/>
      <c r="F289" s="2"/>
      <c r="G289" s="2"/>
    </row>
    <row r="290" spans="1:7" ht="12.75">
      <c r="A290" s="2"/>
      <c r="B290" s="2"/>
      <c r="C290" s="2"/>
      <c r="D290" s="2"/>
      <c r="E290" s="2"/>
      <c r="F290" s="2"/>
      <c r="G290" s="2"/>
    </row>
    <row r="291" spans="1:7" ht="12.75">
      <c r="A291" s="2"/>
      <c r="B291" s="2"/>
      <c r="C291" s="2"/>
      <c r="D291" s="2"/>
      <c r="E291" s="2"/>
      <c r="F291" s="2"/>
      <c r="G291" s="2"/>
    </row>
    <row r="292" spans="1:7" ht="12.75">
      <c r="A292" s="2"/>
      <c r="B292" s="2"/>
      <c r="C292" s="2"/>
      <c r="D292" s="2"/>
      <c r="E292" s="2"/>
      <c r="F292" s="2"/>
      <c r="G292" s="2"/>
    </row>
    <row r="293" spans="1:7" ht="12.75">
      <c r="A293" s="2"/>
      <c r="B293" s="2"/>
      <c r="C293" s="2"/>
      <c r="D293" s="2"/>
      <c r="E293" s="2"/>
      <c r="F293" s="2"/>
      <c r="G293" s="2"/>
    </row>
    <row r="294" spans="1:7" ht="12.75">
      <c r="A294" s="2"/>
      <c r="B294" s="2"/>
      <c r="C294" s="2"/>
      <c r="D294" s="2"/>
      <c r="E294" s="2"/>
      <c r="F294" s="2"/>
      <c r="G294" s="2"/>
    </row>
    <row r="295" spans="1:7" ht="12.75">
      <c r="A295" s="2"/>
      <c r="B295" s="2"/>
      <c r="C295" s="2"/>
      <c r="D295" s="2"/>
      <c r="E295" s="2"/>
      <c r="F295" s="2"/>
      <c r="G295" s="2"/>
    </row>
    <row r="296" spans="1:7" ht="12.75">
      <c r="A296" s="2"/>
      <c r="B296" s="2"/>
      <c r="C296" s="2"/>
      <c r="D296" s="2"/>
      <c r="E296" s="2"/>
      <c r="F296" s="2"/>
      <c r="G296" s="2"/>
    </row>
    <row r="297" spans="1:7" ht="12.75">
      <c r="A297" s="2"/>
      <c r="B297" s="2"/>
      <c r="C297" s="2"/>
      <c r="D297" s="2"/>
      <c r="E297" s="2"/>
      <c r="F297" s="2"/>
      <c r="G297" s="2"/>
    </row>
    <row r="298" spans="1:7" ht="12.75">
      <c r="A298" s="2"/>
      <c r="B298" s="2"/>
      <c r="C298" s="2"/>
      <c r="D298" s="2"/>
      <c r="E298" s="2"/>
      <c r="F298" s="2"/>
      <c r="G298" s="2"/>
    </row>
    <row r="299" spans="1:7" ht="12.75">
      <c r="A299" s="2"/>
      <c r="B299" s="2"/>
      <c r="C299" s="2"/>
      <c r="D299" s="2"/>
      <c r="E299" s="2"/>
      <c r="F299" s="2"/>
      <c r="G299" s="2"/>
    </row>
    <row r="300" spans="1:7" ht="12.75">
      <c r="A300" s="2"/>
      <c r="B300" s="2"/>
      <c r="C300" s="2"/>
      <c r="D300" s="2"/>
      <c r="E300" s="2"/>
      <c r="F300" s="2"/>
      <c r="G300" s="2"/>
    </row>
    <row r="301" spans="1:7" ht="12.75">
      <c r="A301" s="2"/>
      <c r="B301" s="2"/>
      <c r="C301" s="2"/>
      <c r="D301" s="2"/>
      <c r="E301" s="2"/>
      <c r="F301" s="2"/>
      <c r="G301" s="2"/>
    </row>
    <row r="302" spans="1:7" ht="12.75">
      <c r="A302" s="2"/>
      <c r="B302" s="2"/>
      <c r="C302" s="2"/>
      <c r="D302" s="2"/>
      <c r="E302" s="2"/>
      <c r="F302" s="2"/>
      <c r="G302" s="2"/>
    </row>
    <row r="303" spans="1:7" ht="12.75">
      <c r="A303" s="2"/>
      <c r="B303" s="2"/>
      <c r="C303" s="2"/>
      <c r="D303" s="2"/>
      <c r="E303" s="2"/>
      <c r="F303" s="2"/>
      <c r="G303" s="2"/>
    </row>
    <row r="304" spans="1:7" ht="12.75">
      <c r="A304" s="2"/>
      <c r="B304" s="2"/>
      <c r="C304" s="2"/>
      <c r="D304" s="2"/>
      <c r="E304" s="2"/>
      <c r="F304" s="2"/>
      <c r="G304" s="2"/>
    </row>
    <row r="305" spans="1:7" ht="12.75">
      <c r="A305" s="2"/>
      <c r="B305" s="2"/>
      <c r="C305" s="2"/>
      <c r="D305" s="2"/>
      <c r="E305" s="2"/>
      <c r="F305" s="2"/>
      <c r="G305" s="2"/>
    </row>
    <row r="306" spans="1:7" ht="12.75">
      <c r="A306" s="2"/>
      <c r="B306" s="2"/>
      <c r="C306" s="2"/>
      <c r="D306" s="2"/>
      <c r="E306" s="2"/>
      <c r="F306" s="2"/>
      <c r="G306" s="2"/>
    </row>
    <row r="307" spans="1:7" ht="12.75">
      <c r="A307" s="2"/>
      <c r="B307" s="2"/>
      <c r="C307" s="2"/>
      <c r="D307" s="2"/>
      <c r="E307" s="2"/>
      <c r="F307" s="2"/>
      <c r="G307" s="2"/>
    </row>
    <row r="308" spans="1:7" ht="12.75">
      <c r="A308" s="2"/>
      <c r="B308" s="2"/>
      <c r="C308" s="2"/>
      <c r="D308" s="2"/>
      <c r="E308" s="2"/>
      <c r="F308" s="2"/>
      <c r="G308" s="2"/>
    </row>
    <row r="309" spans="1:7" ht="12.75">
      <c r="A309" s="2"/>
      <c r="B309" s="2"/>
      <c r="C309" s="2"/>
      <c r="D309" s="2"/>
      <c r="E309" s="2"/>
      <c r="F309" s="2"/>
      <c r="G309" s="2"/>
    </row>
    <row r="310" spans="1:7" ht="12.75">
      <c r="A310" s="2"/>
      <c r="B310" s="2"/>
      <c r="C310" s="2"/>
      <c r="D310" s="2"/>
      <c r="E310" s="2"/>
      <c r="F310" s="2"/>
      <c r="G310" s="2"/>
    </row>
    <row r="311" spans="1:7" ht="12.75">
      <c r="A311" s="2"/>
      <c r="B311" s="2"/>
      <c r="C311" s="2"/>
      <c r="D311" s="2"/>
      <c r="E311" s="2"/>
      <c r="F311" s="2"/>
      <c r="G311" s="2"/>
    </row>
    <row r="312" spans="1:7" ht="12.75">
      <c r="A312" s="2"/>
      <c r="B312" s="2"/>
      <c r="C312" s="2"/>
      <c r="D312" s="2"/>
      <c r="E312" s="2"/>
      <c r="F312" s="2"/>
      <c r="G312" s="2"/>
    </row>
    <row r="313" spans="1:7" ht="12.75">
      <c r="A313" s="2"/>
      <c r="B313" s="2"/>
      <c r="C313" s="2"/>
      <c r="D313" s="2"/>
      <c r="E313" s="2"/>
      <c r="F313" s="2"/>
      <c r="G313" s="2"/>
    </row>
    <row r="314" spans="1:7" ht="12.75">
      <c r="A314" s="2"/>
      <c r="B314" s="2"/>
      <c r="C314" s="2"/>
      <c r="D314" s="2"/>
      <c r="E314" s="2"/>
      <c r="F314" s="2"/>
      <c r="G314" s="2"/>
    </row>
    <row r="315" spans="1:7" ht="12.75">
      <c r="A315" s="2"/>
      <c r="B315" s="2"/>
      <c r="C315" s="2"/>
      <c r="D315" s="2"/>
      <c r="E315" s="2"/>
      <c r="F315" s="2"/>
      <c r="G315" s="2"/>
    </row>
    <row r="316" spans="1:7" ht="12.75">
      <c r="A316" s="2"/>
      <c r="B316" s="2"/>
      <c r="C316" s="2"/>
      <c r="D316" s="2"/>
      <c r="E316" s="2"/>
      <c r="F316" s="2"/>
      <c r="G316" s="2"/>
    </row>
    <row r="317" spans="1:7" ht="12.75">
      <c r="A317" s="2"/>
      <c r="B317" s="2"/>
      <c r="C317" s="2"/>
      <c r="D317" s="2"/>
      <c r="E317" s="2"/>
      <c r="F317" s="2"/>
      <c r="G317" s="2"/>
    </row>
    <row r="318" spans="1:7" ht="12.75">
      <c r="A318" s="2"/>
      <c r="B318" s="2"/>
      <c r="C318" s="2"/>
      <c r="D318" s="2"/>
      <c r="E318" s="2"/>
      <c r="F318" s="2"/>
      <c r="G318" s="2"/>
    </row>
    <row r="319" spans="1:7" ht="12.75">
      <c r="A319" s="2"/>
      <c r="B319" s="2"/>
      <c r="C319" s="2"/>
      <c r="D319" s="2"/>
      <c r="E319" s="2"/>
      <c r="F319" s="2"/>
      <c r="G319" s="2"/>
    </row>
    <row r="320" spans="1:7" ht="12.75">
      <c r="A320" s="2"/>
      <c r="B320" s="2"/>
      <c r="C320" s="2"/>
      <c r="D320" s="2"/>
      <c r="E320" s="2"/>
      <c r="F320" s="2"/>
      <c r="G320" s="2"/>
    </row>
    <row r="321" spans="1:7" ht="12.75">
      <c r="A321" s="2"/>
      <c r="B321" s="2"/>
      <c r="C321" s="2"/>
      <c r="D321" s="2"/>
      <c r="E321" s="2"/>
      <c r="F321" s="2"/>
      <c r="G321" s="2"/>
    </row>
    <row r="322" spans="1:7" ht="12.75">
      <c r="A322" s="2"/>
      <c r="B322" s="2"/>
      <c r="C322" s="2"/>
      <c r="D322" s="2"/>
      <c r="E322" s="2"/>
      <c r="F322" s="2"/>
      <c r="G322" s="2"/>
    </row>
  </sheetData>
  <mergeCells count="2">
    <mergeCell ref="A4:F4"/>
    <mergeCell ref="A5:F5"/>
  </mergeCells>
  <printOptions/>
  <pageMargins left="0.25" right="0.25" top="0.3" bottom="0.3" header="0.5" footer="0.5"/>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dimension ref="A1:I91"/>
  <sheetViews>
    <sheetView workbookViewId="0" topLeftCell="A1">
      <selection activeCell="B51" sqref="B51"/>
    </sheetView>
  </sheetViews>
  <sheetFormatPr defaultColWidth="9.140625" defaultRowHeight="12.75"/>
  <cols>
    <col min="1" max="1" width="4.7109375" style="0" customWidth="1"/>
    <col min="2" max="2" width="48.7109375" style="0" customWidth="1"/>
    <col min="7" max="7" width="10.8515625" style="0" bestFit="1" customWidth="1"/>
  </cols>
  <sheetData>
    <row r="1" ht="12.75">
      <c r="A1" t="str">
        <f>+MasterFile!A1</f>
        <v>File:  T:\TABLES\FY2009\03CongReq\09JustificationTables_BaseOmnibus_02.XLS</v>
      </c>
    </row>
    <row r="2" ht="12.75">
      <c r="A2" t="str">
        <f>+MasterFile!A2</f>
        <v>Date:  Revised 02/04/08</v>
      </c>
    </row>
    <row r="3" ht="12.75" customHeight="1">
      <c r="C3" s="306"/>
    </row>
    <row r="6" spans="1:7" ht="12.75">
      <c r="A6" s="417" t="s">
        <v>226</v>
      </c>
      <c r="B6" s="417"/>
      <c r="C6" s="417"/>
      <c r="D6" s="417"/>
      <c r="E6" s="417"/>
      <c r="F6" s="417"/>
      <c r="G6" s="417"/>
    </row>
    <row r="8" spans="1:7" ht="12.75">
      <c r="A8" s="442" t="s">
        <v>220</v>
      </c>
      <c r="B8" s="442"/>
      <c r="C8" s="442"/>
      <c r="D8" s="442"/>
      <c r="E8" s="442"/>
      <c r="F8" s="442"/>
      <c r="G8" s="442"/>
    </row>
    <row r="10" spans="1:7" ht="12.75">
      <c r="A10" s="439" t="s">
        <v>57</v>
      </c>
      <c r="B10" s="439"/>
      <c r="C10" s="439"/>
      <c r="D10" s="439"/>
      <c r="E10" s="439"/>
      <c r="F10" s="439"/>
      <c r="G10" s="439"/>
    </row>
    <row r="12" spans="1:7" ht="13.5" thickBot="1">
      <c r="A12" s="83"/>
      <c r="B12" s="83" t="s">
        <v>221</v>
      </c>
      <c r="C12" s="83"/>
      <c r="D12" s="83"/>
      <c r="E12" s="83"/>
      <c r="F12" s="83"/>
      <c r="G12" s="172" t="s">
        <v>222</v>
      </c>
    </row>
    <row r="14" spans="1:7" ht="12.75">
      <c r="A14" s="32" t="s">
        <v>508</v>
      </c>
      <c r="G14" s="34">
        <f>+MasterFile!F94</f>
        <v>1006480</v>
      </c>
    </row>
    <row r="16" spans="1:7" ht="12.75">
      <c r="A16" t="s">
        <v>223</v>
      </c>
      <c r="G16" s="14">
        <f>+MasterFile!O101</f>
        <v>14957</v>
      </c>
    </row>
    <row r="17" ht="12.75">
      <c r="G17" s="14"/>
    </row>
    <row r="18" ht="12.75">
      <c r="G18" s="14"/>
    </row>
    <row r="19" spans="1:7" ht="12.75">
      <c r="A19" t="s">
        <v>224</v>
      </c>
      <c r="G19" s="14"/>
    </row>
    <row r="20" ht="12.75">
      <c r="G20" s="14"/>
    </row>
    <row r="21" spans="2:7" ht="12.75">
      <c r="B21" s="309" t="s">
        <v>478</v>
      </c>
      <c r="G21" s="405">
        <v>2000</v>
      </c>
    </row>
    <row r="22" spans="2:7" ht="12.75">
      <c r="B22" s="22" t="s">
        <v>387</v>
      </c>
      <c r="G22" s="406">
        <v>1500</v>
      </c>
    </row>
    <row r="23" spans="2:7" ht="12.75">
      <c r="B23" s="22" t="s">
        <v>385</v>
      </c>
      <c r="G23" s="406">
        <v>500</v>
      </c>
    </row>
    <row r="24" spans="2:7" ht="12.75">
      <c r="B24" s="22" t="s">
        <v>388</v>
      </c>
      <c r="G24" s="406"/>
    </row>
    <row r="25" spans="2:7" ht="12.75">
      <c r="B25" s="22" t="s">
        <v>389</v>
      </c>
      <c r="G25" s="406">
        <v>4000</v>
      </c>
    </row>
    <row r="26" spans="2:7" ht="12.75">
      <c r="B26" s="22" t="s">
        <v>524</v>
      </c>
      <c r="G26" s="406">
        <v>2000</v>
      </c>
    </row>
    <row r="27" spans="2:7" ht="12.75">
      <c r="B27" s="22" t="s">
        <v>386</v>
      </c>
      <c r="G27" s="406">
        <v>500</v>
      </c>
    </row>
    <row r="28" spans="2:7" ht="12.75">
      <c r="B28" s="309" t="s">
        <v>531</v>
      </c>
      <c r="G28" s="407"/>
    </row>
    <row r="29" spans="2:7" ht="12.75">
      <c r="B29" s="313" t="s">
        <v>302</v>
      </c>
      <c r="G29" s="407"/>
    </row>
    <row r="30" spans="2:8" ht="12.75">
      <c r="B30" s="313" t="s">
        <v>27</v>
      </c>
      <c r="G30" s="408">
        <v>3000</v>
      </c>
      <c r="H30" s="14"/>
    </row>
    <row r="31" spans="2:8" ht="12.75">
      <c r="B31" s="313" t="s">
        <v>479</v>
      </c>
      <c r="G31" s="408">
        <v>5000</v>
      </c>
      <c r="H31" s="14"/>
    </row>
    <row r="32" spans="2:8" ht="12.75">
      <c r="B32" s="22" t="s">
        <v>481</v>
      </c>
      <c r="G32" s="408">
        <v>6620</v>
      </c>
      <c r="H32" s="14"/>
    </row>
    <row r="33" spans="2:8" ht="12.75">
      <c r="B33" s="22" t="s">
        <v>480</v>
      </c>
      <c r="G33" s="406">
        <v>3500</v>
      </c>
      <c r="H33" s="14"/>
    </row>
    <row r="34" spans="2:8" ht="12.75">
      <c r="B34" s="309" t="s">
        <v>536</v>
      </c>
      <c r="G34" s="408">
        <v>1000</v>
      </c>
      <c r="H34" s="14"/>
    </row>
    <row r="35" spans="2:8" ht="12.75">
      <c r="B35" s="22" t="s">
        <v>2</v>
      </c>
      <c r="G35" s="406">
        <v>300</v>
      </c>
      <c r="H35" s="14"/>
    </row>
    <row r="36" spans="2:8" ht="12.75">
      <c r="B36" s="22" t="s">
        <v>522</v>
      </c>
      <c r="G36" s="406">
        <v>5000</v>
      </c>
      <c r="H36" s="14">
        <f>SUM(G21:G36)</f>
        <v>34920</v>
      </c>
    </row>
    <row r="37" ht="12.75">
      <c r="G37" s="14"/>
    </row>
    <row r="38" spans="2:7" ht="12.75">
      <c r="B38" t="s">
        <v>391</v>
      </c>
      <c r="C38" s="319"/>
      <c r="G38" s="319">
        <v>-984</v>
      </c>
    </row>
    <row r="39" spans="2:7" ht="12.75">
      <c r="B39" t="s">
        <v>392</v>
      </c>
      <c r="C39" s="319"/>
      <c r="G39" s="319">
        <v>-1013</v>
      </c>
    </row>
    <row r="40" spans="2:7" ht="12.75">
      <c r="B40" t="s">
        <v>393</v>
      </c>
      <c r="C40" s="319"/>
      <c r="G40" s="319">
        <v>-1940</v>
      </c>
    </row>
    <row r="41" spans="2:7" ht="12.75">
      <c r="B41" s="22" t="s">
        <v>487</v>
      </c>
      <c r="C41" s="319"/>
      <c r="D41" s="319"/>
      <c r="G41" s="319">
        <v>-3006</v>
      </c>
    </row>
    <row r="42" spans="2:7" ht="12.75">
      <c r="B42" s="22" t="s">
        <v>486</v>
      </c>
      <c r="C42" s="319"/>
      <c r="D42" s="319"/>
      <c r="G42" s="319">
        <v>-984</v>
      </c>
    </row>
    <row r="43" spans="2:7" ht="12.75">
      <c r="B43" t="s">
        <v>495</v>
      </c>
      <c r="C43" s="319"/>
      <c r="G43" s="319">
        <v>-345</v>
      </c>
    </row>
    <row r="44" spans="2:7" ht="12.75">
      <c r="B44" t="s">
        <v>496</v>
      </c>
      <c r="C44" s="319"/>
      <c r="G44" s="319">
        <v>-10645</v>
      </c>
    </row>
    <row r="45" spans="2:7" ht="12.75">
      <c r="B45" t="s">
        <v>542</v>
      </c>
      <c r="C45" s="319"/>
      <c r="G45" s="319">
        <v>-2257</v>
      </c>
    </row>
    <row r="46" spans="2:7" ht="12.75">
      <c r="B46" t="s">
        <v>543</v>
      </c>
      <c r="C46" s="319"/>
      <c r="G46" s="319">
        <v>-743</v>
      </c>
    </row>
    <row r="47" spans="2:7" ht="12.75">
      <c r="B47" t="s">
        <v>491</v>
      </c>
      <c r="C47" s="319"/>
      <c r="G47" s="319">
        <v>-197</v>
      </c>
    </row>
    <row r="48" spans="2:7" ht="12.75">
      <c r="B48" t="s">
        <v>492</v>
      </c>
      <c r="C48" s="319"/>
      <c r="G48" s="319">
        <v>-295</v>
      </c>
    </row>
    <row r="49" spans="2:7" ht="12.75">
      <c r="B49" t="s">
        <v>493</v>
      </c>
      <c r="C49" s="319"/>
      <c r="G49" s="319">
        <v>-492</v>
      </c>
    </row>
    <row r="50" spans="2:7" ht="12.75">
      <c r="B50" t="s">
        <v>494</v>
      </c>
      <c r="C50" s="319"/>
      <c r="G50" s="319">
        <v>-492</v>
      </c>
    </row>
    <row r="51" spans="2:7" ht="12.75">
      <c r="B51" t="s">
        <v>490</v>
      </c>
      <c r="C51" s="319"/>
      <c r="G51" s="319">
        <v>-1477</v>
      </c>
    </row>
    <row r="52" spans="2:7" ht="12.75">
      <c r="B52" t="s">
        <v>497</v>
      </c>
      <c r="C52" s="319"/>
      <c r="G52" s="319">
        <v>-338</v>
      </c>
    </row>
    <row r="53" spans="2:7" ht="12.75">
      <c r="B53" t="s">
        <v>498</v>
      </c>
      <c r="C53" s="319"/>
      <c r="G53" s="319">
        <v>-492</v>
      </c>
    </row>
    <row r="54" spans="2:7" ht="12.75">
      <c r="B54" t="s">
        <v>499</v>
      </c>
      <c r="C54" s="319"/>
      <c r="G54" s="319">
        <v>-1441</v>
      </c>
    </row>
    <row r="55" spans="2:7" ht="12.75">
      <c r="B55" t="s">
        <v>500</v>
      </c>
      <c r="C55" s="319"/>
      <c r="G55" s="319">
        <v>-6304</v>
      </c>
    </row>
    <row r="56" spans="2:7" ht="12.75">
      <c r="B56" t="s">
        <v>401</v>
      </c>
      <c r="C56" s="319"/>
      <c r="G56" s="319">
        <v>-295</v>
      </c>
    </row>
    <row r="57" spans="2:7" ht="12.75">
      <c r="B57" t="s">
        <v>402</v>
      </c>
      <c r="C57" s="319"/>
      <c r="G57" s="319">
        <v>-246</v>
      </c>
    </row>
    <row r="58" spans="2:7" ht="12.75">
      <c r="B58" s="22" t="s">
        <v>398</v>
      </c>
      <c r="C58" s="319"/>
      <c r="G58" s="319">
        <v>-886</v>
      </c>
    </row>
    <row r="59" spans="2:7" ht="12.75">
      <c r="B59" s="22" t="s">
        <v>399</v>
      </c>
      <c r="C59" s="319"/>
      <c r="G59" s="319">
        <f>-500</f>
        <v>-500</v>
      </c>
    </row>
    <row r="60" spans="2:7" ht="12.75">
      <c r="B60" s="22" t="s">
        <v>400</v>
      </c>
      <c r="C60" s="319"/>
      <c r="G60" s="319">
        <v>-788</v>
      </c>
    </row>
    <row r="61" spans="2:7" ht="12.75">
      <c r="B61" s="22" t="s">
        <v>505</v>
      </c>
      <c r="C61" s="319"/>
      <c r="G61" s="319">
        <v>-148</v>
      </c>
    </row>
    <row r="62" spans="2:7" ht="12.75">
      <c r="B62" s="22" t="s">
        <v>507</v>
      </c>
      <c r="C62" s="319"/>
      <c r="G62" s="319">
        <v>-492</v>
      </c>
    </row>
    <row r="63" spans="2:7" ht="12.75">
      <c r="B63" s="22" t="s">
        <v>506</v>
      </c>
      <c r="C63" s="319"/>
      <c r="G63" s="319">
        <v>-492</v>
      </c>
    </row>
    <row r="64" spans="2:7" ht="12.75">
      <c r="B64" t="s">
        <v>501</v>
      </c>
      <c r="C64" s="319"/>
      <c r="G64" s="319">
        <f>-492-2440</f>
        <v>-2932</v>
      </c>
    </row>
    <row r="65" spans="2:7" ht="12.75">
      <c r="B65" t="s">
        <v>502</v>
      </c>
      <c r="C65" s="319"/>
      <c r="G65" s="319">
        <v>-984</v>
      </c>
    </row>
    <row r="66" spans="2:7" ht="12.75">
      <c r="B66" s="22" t="s">
        <v>503</v>
      </c>
      <c r="C66" s="319"/>
      <c r="G66" s="319">
        <v>-7383</v>
      </c>
    </row>
    <row r="67" spans="2:9" ht="12.75">
      <c r="B67" s="22" t="s">
        <v>257</v>
      </c>
      <c r="C67" s="95"/>
      <c r="G67" s="319">
        <v>-3775</v>
      </c>
      <c r="I67" s="14"/>
    </row>
    <row r="68" spans="2:9" ht="12.75">
      <c r="B68" s="22" t="s">
        <v>407</v>
      </c>
      <c r="C68" s="95"/>
      <c r="D68" s="14"/>
      <c r="G68" s="319">
        <f>-198-277-984-657-316-81-190-8</f>
        <v>-2711</v>
      </c>
      <c r="H68" s="14">
        <f>SUM(G38:G68)</f>
        <v>-55077</v>
      </c>
      <c r="I68" s="14"/>
    </row>
    <row r="69" spans="7:9" ht="12.75">
      <c r="G69" s="14"/>
      <c r="H69" s="14">
        <f>+H36+H68</f>
        <v>-20157</v>
      </c>
      <c r="I69" s="14"/>
    </row>
    <row r="70" ht="12.75">
      <c r="G70" s="14"/>
    </row>
    <row r="71" spans="1:7" ht="12.75">
      <c r="A71" t="s">
        <v>225</v>
      </c>
      <c r="G71" s="14"/>
    </row>
    <row r="72" ht="12.75">
      <c r="G72" s="14"/>
    </row>
    <row r="73" spans="2:7" ht="12.75">
      <c r="B73" t="s">
        <v>488</v>
      </c>
      <c r="G73" s="319">
        <v>-21410</v>
      </c>
    </row>
    <row r="74" spans="2:7" ht="12.75">
      <c r="B74" t="s">
        <v>489</v>
      </c>
      <c r="G74" s="319">
        <v>-4000</v>
      </c>
    </row>
    <row r="75" spans="2:7" ht="12.75">
      <c r="B75" s="22" t="s">
        <v>257</v>
      </c>
      <c r="G75">
        <v>-319</v>
      </c>
    </row>
    <row r="76" spans="2:8" ht="12.75">
      <c r="B76" s="22" t="s">
        <v>407</v>
      </c>
      <c r="G76">
        <f>-196-13-16-1</f>
        <v>-226</v>
      </c>
      <c r="H76" s="14">
        <f>SUM(G73:G76)</f>
        <v>-25955</v>
      </c>
    </row>
    <row r="77" ht="12.75">
      <c r="G77" s="14"/>
    </row>
    <row r="78" ht="12.75">
      <c r="G78" s="14"/>
    </row>
    <row r="79" spans="1:7" ht="12.75">
      <c r="A79" t="s">
        <v>74</v>
      </c>
      <c r="G79" s="14"/>
    </row>
    <row r="80" ht="12.75">
      <c r="G80" s="14"/>
    </row>
    <row r="81" spans="2:7" ht="12.75">
      <c r="B81" t="s">
        <v>482</v>
      </c>
      <c r="G81" s="319">
        <v>-1969</v>
      </c>
    </row>
    <row r="82" spans="2:7" ht="12.75">
      <c r="B82" t="s">
        <v>483</v>
      </c>
      <c r="G82" s="319">
        <v>-3000</v>
      </c>
    </row>
    <row r="83" spans="2:7" ht="12.75">
      <c r="B83" s="22" t="s">
        <v>484</v>
      </c>
      <c r="G83" s="319">
        <v>-492</v>
      </c>
    </row>
    <row r="84" spans="2:7" ht="12.75">
      <c r="B84" s="22" t="s">
        <v>485</v>
      </c>
      <c r="G84" s="319">
        <v>-492</v>
      </c>
    </row>
    <row r="85" spans="2:8" ht="12.75">
      <c r="B85" s="22" t="s">
        <v>257</v>
      </c>
      <c r="G85" s="319">
        <v>-483</v>
      </c>
      <c r="H85" s="14"/>
    </row>
    <row r="86" spans="2:8" ht="12.75">
      <c r="B86" s="22" t="s">
        <v>407</v>
      </c>
      <c r="G86" s="319">
        <v>-373</v>
      </c>
      <c r="H86" s="14">
        <f>SUM(G81:G86)</f>
        <v>-6809</v>
      </c>
    </row>
    <row r="87" spans="7:8" ht="12.75">
      <c r="G87" s="113"/>
      <c r="H87" s="14"/>
    </row>
    <row r="88" ht="12.75">
      <c r="G88" s="113"/>
    </row>
    <row r="90" spans="1:9" ht="12.75">
      <c r="A90" s="32" t="s">
        <v>303</v>
      </c>
      <c r="G90" s="34">
        <f>SUM(G14,G16,G21:G86)</f>
        <v>968516</v>
      </c>
      <c r="H90" s="14"/>
      <c r="I90" s="14"/>
    </row>
    <row r="91" spans="7:9" ht="12.75">
      <c r="G91" s="14"/>
      <c r="H91" s="14"/>
      <c r="I91" s="14"/>
    </row>
  </sheetData>
  <mergeCells count="3">
    <mergeCell ref="A6:G6"/>
    <mergeCell ref="A8:G8"/>
    <mergeCell ref="A10:G10"/>
  </mergeCells>
  <printOptions/>
  <pageMargins left="0.25" right="0.25" top="0.3" bottom="0.3" header="0.5" footer="0.5"/>
  <pageSetup horizontalDpi="600" verticalDpi="600" orientation="portrait" scale="90" r:id="rId1"/>
</worksheet>
</file>

<file path=xl/worksheets/sheet15.xml><?xml version="1.0" encoding="utf-8"?>
<worksheet xmlns="http://schemas.openxmlformats.org/spreadsheetml/2006/main" xmlns:r="http://schemas.openxmlformats.org/officeDocument/2006/relationships">
  <dimension ref="A1:F43"/>
  <sheetViews>
    <sheetView workbookViewId="0" topLeftCell="A1">
      <selection activeCell="A4" sqref="A4"/>
    </sheetView>
  </sheetViews>
  <sheetFormatPr defaultColWidth="9.140625" defaultRowHeight="12.75"/>
  <cols>
    <col min="1" max="1" width="37.7109375" style="0" customWidth="1"/>
    <col min="2" max="2" width="4.7109375" style="0" customWidth="1"/>
    <col min="3" max="5" width="20.7109375" style="0" customWidth="1"/>
    <col min="6" max="6" width="12.7109375" style="0" customWidth="1"/>
  </cols>
  <sheetData>
    <row r="1" ht="12.75">
      <c r="A1" t="str">
        <f>+MasterFile!A1</f>
        <v>File:  T:\TABLES\FY2009\03CongReq\09JustificationTables_BaseOmnibus_02.XLS</v>
      </c>
    </row>
    <row r="2" ht="12.75">
      <c r="A2" t="str">
        <f>+MasterFile!A2</f>
        <v>Date:  Revised 02/04/08</v>
      </c>
    </row>
    <row r="9" spans="1:6" ht="12.75">
      <c r="A9" s="450" t="s">
        <v>474</v>
      </c>
      <c r="B9" s="450"/>
      <c r="C9" s="450"/>
      <c r="D9" s="450"/>
      <c r="E9" s="450"/>
      <c r="F9" s="450"/>
    </row>
    <row r="10" spans="1:6" ht="12.75">
      <c r="A10" s="450" t="s">
        <v>137</v>
      </c>
      <c r="B10" s="450"/>
      <c r="C10" s="450"/>
      <c r="D10" s="450"/>
      <c r="E10" s="450"/>
      <c r="F10" s="450"/>
    </row>
    <row r="11" spans="1:6" ht="12.75">
      <c r="A11" s="450" t="s">
        <v>59</v>
      </c>
      <c r="B11" s="450"/>
      <c r="C11" s="450"/>
      <c r="D11" s="450"/>
      <c r="E11" s="450"/>
      <c r="F11" s="450"/>
    </row>
    <row r="13" spans="1:6" ht="12.75">
      <c r="A13" s="36"/>
      <c r="B13" s="2"/>
      <c r="C13" s="135" t="s">
        <v>79</v>
      </c>
      <c r="D13" s="135" t="s">
        <v>80</v>
      </c>
      <c r="E13" s="135" t="s">
        <v>81</v>
      </c>
      <c r="F13" s="37" t="s">
        <v>9</v>
      </c>
    </row>
    <row r="14" spans="1:6" ht="12.75">
      <c r="A14" s="1"/>
      <c r="B14" s="2"/>
      <c r="C14" s="144">
        <v>1.4</v>
      </c>
      <c r="D14" s="144">
        <v>2.4</v>
      </c>
      <c r="E14" s="144">
        <v>4.2</v>
      </c>
      <c r="F14" s="145"/>
    </row>
    <row r="15" spans="1:6" ht="150" customHeight="1">
      <c r="A15" s="77" t="s">
        <v>138</v>
      </c>
      <c r="B15" s="86"/>
      <c r="C15" s="146" t="s">
        <v>199</v>
      </c>
      <c r="D15" s="147" t="s">
        <v>200</v>
      </c>
      <c r="E15" s="146" t="s">
        <v>201</v>
      </c>
      <c r="F15" s="173"/>
    </row>
    <row r="16" spans="1:6" ht="12.75">
      <c r="A16" s="3"/>
      <c r="B16" s="2"/>
      <c r="C16" s="88"/>
      <c r="D16" s="88"/>
      <c r="E16" s="88"/>
      <c r="F16" s="89"/>
    </row>
    <row r="17" spans="1:6" ht="12.75">
      <c r="A17" s="3" t="s">
        <v>139</v>
      </c>
      <c r="B17" s="2"/>
      <c r="C17" s="87"/>
      <c r="D17" s="87"/>
      <c r="E17" s="87"/>
      <c r="F17" s="90"/>
    </row>
    <row r="18" spans="3:6" ht="12.75">
      <c r="C18" s="80"/>
      <c r="D18" s="80"/>
      <c r="E18" s="80"/>
      <c r="F18" s="91"/>
    </row>
    <row r="19" spans="1:6" ht="12.75">
      <c r="A19" s="2" t="s">
        <v>153</v>
      </c>
      <c r="C19" s="82">
        <f>+GoalFundingDetail!C769</f>
        <v>73118</v>
      </c>
      <c r="D19" s="82"/>
      <c r="E19" s="82"/>
      <c r="F19" s="92">
        <f>SUM(C19:E19)</f>
        <v>73118</v>
      </c>
    </row>
    <row r="20" spans="1:6" ht="12.75">
      <c r="A20" s="2"/>
      <c r="C20" s="82"/>
      <c r="D20" s="82"/>
      <c r="E20" s="82"/>
      <c r="F20" s="92"/>
    </row>
    <row r="21" spans="1:6" ht="12.75">
      <c r="A21" s="2" t="s">
        <v>140</v>
      </c>
      <c r="C21" s="82">
        <f>+GoalFundingDetail!C792</f>
        <v>74838</v>
      </c>
      <c r="D21" s="82">
        <f>+GoalFundingDetail!D792</f>
        <v>52920</v>
      </c>
      <c r="E21" s="82">
        <f>+GoalFundingDetail!E792</f>
        <v>80257</v>
      </c>
      <c r="F21" s="92">
        <f>SUM(C21:E21)</f>
        <v>208015</v>
      </c>
    </row>
    <row r="22" spans="1:6" ht="12.75">
      <c r="A22" s="2"/>
      <c r="C22" s="82"/>
      <c r="D22" s="82"/>
      <c r="E22" s="82"/>
      <c r="F22" s="92"/>
    </row>
    <row r="23" spans="1:6" ht="12.75">
      <c r="A23" s="2" t="s">
        <v>141</v>
      </c>
      <c r="C23" s="82">
        <f>+GoalFundingDetail!C808</f>
        <v>203027</v>
      </c>
      <c r="D23" s="82"/>
      <c r="E23" s="82"/>
      <c r="F23" s="92">
        <f>SUM(C23:E23)</f>
        <v>203027</v>
      </c>
    </row>
    <row r="24" spans="1:6" ht="12.75">
      <c r="A24" s="2"/>
      <c r="C24" s="82"/>
      <c r="D24" s="82"/>
      <c r="E24" s="82"/>
      <c r="F24" s="92"/>
    </row>
    <row r="25" spans="1:6" ht="12.75">
      <c r="A25" s="2" t="s">
        <v>66</v>
      </c>
      <c r="C25" s="82">
        <f>+GoalFundingDetail!C816</f>
        <v>180329</v>
      </c>
      <c r="D25" s="82"/>
      <c r="E25" s="82"/>
      <c r="F25" s="92">
        <f>SUM(C25:E25)</f>
        <v>180329</v>
      </c>
    </row>
    <row r="26" spans="1:6" ht="12.75">
      <c r="A26" s="2"/>
      <c r="C26" s="82"/>
      <c r="D26" s="82"/>
      <c r="E26" s="82"/>
      <c r="F26" s="92"/>
    </row>
    <row r="27" spans="1:6" ht="12.75">
      <c r="A27" s="2" t="s">
        <v>133</v>
      </c>
      <c r="C27" s="82">
        <f>+GoalFundingDetail!C824</f>
        <v>103493</v>
      </c>
      <c r="D27" s="82">
        <f>+GoalFundingDetail!D824</f>
        <v>4075</v>
      </c>
      <c r="E27" s="82">
        <f>+GoalFundingDetail!E824</f>
        <v>4553</v>
      </c>
      <c r="F27" s="92">
        <f>SUM(C27:E27)</f>
        <v>112121</v>
      </c>
    </row>
    <row r="28" spans="1:6" ht="12.75">
      <c r="A28" s="2"/>
      <c r="C28" s="82"/>
      <c r="D28" s="82"/>
      <c r="E28" s="82"/>
      <c r="F28" s="92"/>
    </row>
    <row r="29" spans="1:6" ht="12.75">
      <c r="A29" s="2" t="s">
        <v>233</v>
      </c>
      <c r="C29" s="82">
        <f>+GoalFundingDetail!C827</f>
        <v>26583</v>
      </c>
      <c r="D29" s="82"/>
      <c r="E29" s="82"/>
      <c r="F29" s="92">
        <f>SUM(C29:E29)</f>
        <v>26583</v>
      </c>
    </row>
    <row r="30" spans="1:6" ht="12.75">
      <c r="A30" s="2"/>
      <c r="C30" s="82"/>
      <c r="D30" s="82"/>
      <c r="E30" s="82"/>
      <c r="F30" s="92"/>
    </row>
    <row r="31" spans="1:6" ht="12.75">
      <c r="A31" s="2" t="s">
        <v>142</v>
      </c>
      <c r="C31" s="82">
        <f>+GoalFundingDetail!C830</f>
        <v>53492</v>
      </c>
      <c r="D31" s="82">
        <f>+GoalFundingDetail!D830</f>
        <v>6497</v>
      </c>
      <c r="E31" s="82">
        <f>+GoalFundingDetail!E830</f>
        <v>7211</v>
      </c>
      <c r="F31" s="92">
        <f>SUM(C31:E31)</f>
        <v>67200</v>
      </c>
    </row>
    <row r="32" spans="1:6" ht="12.75">
      <c r="A32" s="2"/>
      <c r="C32" s="82"/>
      <c r="D32" s="82"/>
      <c r="E32" s="82"/>
      <c r="F32" s="92"/>
    </row>
    <row r="33" spans="1:6" ht="12.75">
      <c r="A33" s="2" t="s">
        <v>134</v>
      </c>
      <c r="C33" s="82">
        <f>+GoalFundingDetail!C839</f>
        <v>78053</v>
      </c>
      <c r="D33" s="82">
        <f>+GoalFundingDetail!D839</f>
        <v>9539</v>
      </c>
      <c r="E33" s="82">
        <f>+GoalFundingDetail!E839</f>
        <v>10531</v>
      </c>
      <c r="F33" s="92">
        <f>SUM(C33:E33)</f>
        <v>98123</v>
      </c>
    </row>
    <row r="34" spans="1:6" ht="12.75">
      <c r="A34" s="2"/>
      <c r="B34" s="93"/>
      <c r="C34" s="84"/>
      <c r="D34" s="84"/>
      <c r="E34" s="84"/>
      <c r="F34" s="94"/>
    </row>
    <row r="35" spans="1:6" ht="12.75">
      <c r="A35" s="2"/>
      <c r="B35" s="95"/>
      <c r="C35" s="82"/>
      <c r="D35" s="82"/>
      <c r="E35" s="82"/>
      <c r="F35" s="92"/>
    </row>
    <row r="36" spans="1:6" ht="12.75">
      <c r="A36" s="2" t="s">
        <v>143</v>
      </c>
      <c r="C36" s="82">
        <f>SUM(C19,C21,C23,C25,C27,C29,C31,C33)</f>
        <v>792933</v>
      </c>
      <c r="D36" s="82">
        <f>SUM(D19,D21,D23,D25,D27,D29,D31,D33)</f>
        <v>73031</v>
      </c>
      <c r="E36" s="82">
        <f>SUM(E19,E21,E23,E25,E27,E29,E31,E33)</f>
        <v>102552</v>
      </c>
      <c r="F36" s="92">
        <f>SUM(F19,F21,F23,F25,F27,F29,F31,F33)</f>
        <v>968516</v>
      </c>
    </row>
    <row r="37" spans="1:6" ht="12.75">
      <c r="A37" s="2"/>
      <c r="C37" s="92"/>
      <c r="D37" s="92"/>
      <c r="E37" s="92"/>
      <c r="F37" s="92"/>
    </row>
    <row r="38" ht="12.75">
      <c r="A38" s="96"/>
    </row>
    <row r="40" spans="3:6" ht="12.75">
      <c r="C40" s="14"/>
      <c r="D40" s="14"/>
      <c r="E40" s="14"/>
      <c r="F40" s="14"/>
    </row>
    <row r="41" spans="3:6" ht="12.75">
      <c r="C41" s="14"/>
      <c r="D41" s="14"/>
      <c r="E41" s="14"/>
      <c r="F41" s="14"/>
    </row>
    <row r="43" spans="1:5" ht="41.25" customHeight="1">
      <c r="A43" s="451" t="s">
        <v>228</v>
      </c>
      <c r="B43" s="451"/>
      <c r="C43" s="451"/>
      <c r="D43" s="451"/>
      <c r="E43" s="451"/>
    </row>
  </sheetData>
  <mergeCells count="4">
    <mergeCell ref="A43:E43"/>
    <mergeCell ref="A9:F9"/>
    <mergeCell ref="A10:F10"/>
    <mergeCell ref="A11:F11"/>
  </mergeCells>
  <printOptions/>
  <pageMargins left="0.75" right="0.25" top="1" bottom="0.5" header="0.5" footer="0.5"/>
  <pageSetup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AG256"/>
  <sheetViews>
    <sheetView workbookViewId="0" topLeftCell="A1">
      <selection activeCell="A1" sqref="A1"/>
    </sheetView>
  </sheetViews>
  <sheetFormatPr defaultColWidth="9.140625" defaultRowHeight="12.75"/>
  <cols>
    <col min="1" max="1" width="42.7109375" style="0" customWidth="1"/>
    <col min="2" max="2" width="1.7109375" style="0" customWidth="1"/>
    <col min="4" max="4" width="2.7109375" style="0" customWidth="1"/>
    <col min="5" max="5" width="1.7109375" style="0" customWidth="1"/>
    <col min="6" max="6" width="9.7109375" style="0" customWidth="1"/>
    <col min="7" max="7" width="2.7109375" style="0" customWidth="1"/>
    <col min="8" max="8" width="1.7109375" style="0" customWidth="1"/>
    <col min="9" max="10" width="9.7109375" style="0" customWidth="1"/>
    <col min="11" max="11" width="1.7109375" style="0" customWidth="1"/>
    <col min="12" max="12" width="2.7109375" style="0" customWidth="1"/>
    <col min="15" max="15" width="9.7109375" style="0" customWidth="1"/>
    <col min="19" max="19" width="5.7109375" style="0" customWidth="1"/>
  </cols>
  <sheetData>
    <row r="1" spans="1:28" ht="12.75">
      <c r="A1" s="69" t="s">
        <v>441</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12.75">
      <c r="A2" s="69" t="s">
        <v>563</v>
      </c>
      <c r="B2" s="69"/>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12.75">
      <c r="A3" s="427" t="s">
        <v>56</v>
      </c>
      <c r="B3" s="427"/>
      <c r="C3" s="427"/>
      <c r="D3" s="427"/>
      <c r="E3" s="427"/>
      <c r="F3" s="427"/>
      <c r="G3" s="427"/>
      <c r="H3" s="427"/>
      <c r="I3" s="427"/>
      <c r="J3" s="427"/>
      <c r="K3" s="427"/>
      <c r="L3" s="427"/>
      <c r="M3" s="427"/>
      <c r="N3" s="427"/>
      <c r="O3" s="427"/>
      <c r="P3" s="427"/>
      <c r="Q3" s="427"/>
      <c r="R3" s="427"/>
      <c r="S3" s="427"/>
      <c r="T3" s="69"/>
      <c r="U3" s="69"/>
      <c r="V3" s="69"/>
      <c r="W3" s="69"/>
      <c r="X3" s="69"/>
      <c r="Y3" s="69"/>
      <c r="Z3" s="69"/>
      <c r="AA3" s="69"/>
      <c r="AB3" s="69"/>
    </row>
    <row r="4" spans="1:28" ht="12.75">
      <c r="A4" s="429" t="s">
        <v>336</v>
      </c>
      <c r="B4" s="429"/>
      <c r="C4" s="429"/>
      <c r="D4" s="429"/>
      <c r="E4" s="429"/>
      <c r="F4" s="429"/>
      <c r="G4" s="429"/>
      <c r="H4" s="429"/>
      <c r="I4" s="429"/>
      <c r="J4" s="429"/>
      <c r="K4" s="429"/>
      <c r="L4" s="429"/>
      <c r="M4" s="429"/>
      <c r="N4" s="429"/>
      <c r="O4" s="429"/>
      <c r="P4" s="429"/>
      <c r="Q4" s="429"/>
      <c r="R4" s="429"/>
      <c r="S4" s="429"/>
      <c r="T4" s="69"/>
      <c r="U4" s="69"/>
      <c r="V4" s="69"/>
      <c r="W4" s="69"/>
      <c r="X4" s="69"/>
      <c r="Y4" s="69"/>
      <c r="Z4" s="69"/>
      <c r="AA4" s="69"/>
      <c r="AB4" s="69"/>
    </row>
    <row r="5" spans="1:28" ht="12.75">
      <c r="A5" s="428" t="s">
        <v>57</v>
      </c>
      <c r="B5" s="428"/>
      <c r="C5" s="428"/>
      <c r="D5" s="428"/>
      <c r="E5" s="428"/>
      <c r="F5" s="428"/>
      <c r="G5" s="428"/>
      <c r="H5" s="428"/>
      <c r="I5" s="428"/>
      <c r="J5" s="428"/>
      <c r="K5" s="428"/>
      <c r="L5" s="428"/>
      <c r="M5" s="428"/>
      <c r="N5" s="428"/>
      <c r="O5" s="428"/>
      <c r="P5" s="428"/>
      <c r="Q5" s="428"/>
      <c r="R5" s="428"/>
      <c r="S5" s="428"/>
      <c r="T5" s="69"/>
      <c r="U5" s="69"/>
      <c r="V5" s="69"/>
      <c r="W5" s="69"/>
      <c r="X5" s="69"/>
      <c r="Y5" s="69"/>
      <c r="Z5" s="69"/>
      <c r="AA5" s="69"/>
      <c r="AB5" s="69"/>
    </row>
    <row r="6" spans="1:28" ht="12.7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8" ht="12.7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row>
    <row r="8" spans="1:28" ht="12.7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row>
    <row r="9" spans="1:28" ht="12.75">
      <c r="A9" s="69"/>
      <c r="B9" s="69"/>
      <c r="C9" s="69"/>
      <c r="D9" s="69"/>
      <c r="E9" s="69"/>
      <c r="F9" s="69"/>
      <c r="G9" s="69"/>
      <c r="H9" s="266"/>
      <c r="I9" s="266"/>
      <c r="J9" s="266"/>
      <c r="K9" s="266"/>
      <c r="L9" s="69"/>
      <c r="M9" s="69"/>
      <c r="N9" s="69"/>
      <c r="O9" s="69"/>
      <c r="P9" s="69"/>
      <c r="Q9" s="69"/>
      <c r="R9" s="69"/>
      <c r="S9" s="69"/>
      <c r="T9" s="69"/>
      <c r="U9" s="69"/>
      <c r="V9" s="69"/>
      <c r="W9" s="69"/>
      <c r="X9" s="69"/>
      <c r="Y9" s="69"/>
      <c r="Z9" s="69"/>
      <c r="AA9" s="69"/>
      <c r="AB9" s="69"/>
    </row>
    <row r="10" spans="1:28" ht="12.75">
      <c r="A10" s="69"/>
      <c r="B10" s="69"/>
      <c r="C10" s="69"/>
      <c r="D10" s="69"/>
      <c r="E10" s="69"/>
      <c r="F10" s="69"/>
      <c r="G10" s="69"/>
      <c r="H10" s="266"/>
      <c r="I10" s="6" t="s">
        <v>54</v>
      </c>
      <c r="J10" s="2"/>
      <c r="K10" s="266"/>
      <c r="L10" s="69"/>
      <c r="M10" s="69"/>
      <c r="N10" s="69"/>
      <c r="O10" s="69"/>
      <c r="P10" s="69"/>
      <c r="Q10" s="69"/>
      <c r="R10" s="69"/>
      <c r="S10" s="69"/>
      <c r="T10" s="69"/>
      <c r="U10" s="69"/>
      <c r="V10" s="69"/>
      <c r="W10" s="69"/>
      <c r="X10" s="69"/>
      <c r="Y10" s="69"/>
      <c r="Z10" s="69"/>
      <c r="AA10" s="69"/>
      <c r="AB10" s="69"/>
    </row>
    <row r="11" spans="1:28" ht="13.5" thickBot="1">
      <c r="A11" s="202"/>
      <c r="B11" s="202"/>
      <c r="C11" s="202"/>
      <c r="D11" s="202"/>
      <c r="E11" s="202"/>
      <c r="F11" s="203"/>
      <c r="G11" s="202"/>
      <c r="H11" s="267"/>
      <c r="I11" s="268" t="s">
        <v>337</v>
      </c>
      <c r="J11" s="269" t="s">
        <v>338</v>
      </c>
      <c r="K11" s="267"/>
      <c r="L11" s="202"/>
      <c r="M11" s="426" t="s">
        <v>235</v>
      </c>
      <c r="N11" s="426"/>
      <c r="O11" s="426"/>
      <c r="P11" s="426"/>
      <c r="Q11" s="426"/>
      <c r="R11" s="426"/>
      <c r="S11" s="203"/>
      <c r="T11" s="69"/>
      <c r="U11" s="69"/>
      <c r="V11" s="69"/>
      <c r="W11" s="69"/>
      <c r="X11" s="69"/>
      <c r="Y11" s="69"/>
      <c r="Z11" s="69"/>
      <c r="AA11" s="69"/>
      <c r="AB11" s="69"/>
    </row>
    <row r="12" spans="1:28" ht="12.75">
      <c r="A12" s="202"/>
      <c r="B12" s="202"/>
      <c r="C12" s="202"/>
      <c r="D12" s="202"/>
      <c r="E12" s="202"/>
      <c r="F12" s="204"/>
      <c r="G12" s="98"/>
      <c r="H12" s="270"/>
      <c r="I12" s="269" t="s">
        <v>338</v>
      </c>
      <c r="J12" s="268" t="s">
        <v>322</v>
      </c>
      <c r="K12" s="270"/>
      <c r="L12" s="98"/>
      <c r="M12" s="229" t="s">
        <v>147</v>
      </c>
      <c r="N12" s="229"/>
      <c r="O12" s="229" t="s">
        <v>148</v>
      </c>
      <c r="P12" s="202"/>
      <c r="Q12" s="204">
        <v>2009</v>
      </c>
      <c r="R12" s="204" t="s">
        <v>236</v>
      </c>
      <c r="S12" s="204"/>
      <c r="T12" s="69"/>
      <c r="U12" s="69"/>
      <c r="V12" s="69"/>
      <c r="W12" s="69"/>
      <c r="X12" s="69"/>
      <c r="Y12" s="69"/>
      <c r="Z12" s="69"/>
      <c r="AA12" s="69"/>
      <c r="AB12" s="69"/>
    </row>
    <row r="13" spans="1:28" ht="12.75">
      <c r="A13" s="69"/>
      <c r="B13" s="69"/>
      <c r="C13" s="204">
        <v>2007</v>
      </c>
      <c r="D13" s="204"/>
      <c r="E13" s="204"/>
      <c r="F13" s="204">
        <v>2008</v>
      </c>
      <c r="G13" s="204"/>
      <c r="H13" s="270"/>
      <c r="I13" s="268" t="s">
        <v>147</v>
      </c>
      <c r="J13" s="268" t="s">
        <v>147</v>
      </c>
      <c r="K13" s="270"/>
      <c r="L13" s="204"/>
      <c r="M13" s="229" t="s">
        <v>51</v>
      </c>
      <c r="N13" s="229" t="s">
        <v>268</v>
      </c>
      <c r="O13" s="229" t="s">
        <v>269</v>
      </c>
      <c r="P13" s="204" t="s">
        <v>52</v>
      </c>
      <c r="Q13" s="204" t="s">
        <v>156</v>
      </c>
      <c r="R13" s="204" t="s">
        <v>237</v>
      </c>
      <c r="S13" s="204"/>
      <c r="T13" s="69"/>
      <c r="U13" s="69"/>
      <c r="V13" s="69"/>
      <c r="W13" s="69"/>
      <c r="X13" s="69"/>
      <c r="Y13" s="69"/>
      <c r="Z13" s="69"/>
      <c r="AA13" s="69"/>
      <c r="AB13" s="69"/>
    </row>
    <row r="14" spans="1:28" ht="12.75">
      <c r="A14" s="205" t="s">
        <v>58</v>
      </c>
      <c r="B14" s="206"/>
      <c r="C14" s="273" t="s">
        <v>60</v>
      </c>
      <c r="D14" s="274" t="s">
        <v>266</v>
      </c>
      <c r="E14" s="273"/>
      <c r="F14" s="273" t="s">
        <v>117</v>
      </c>
      <c r="G14" s="207"/>
      <c r="H14" s="271"/>
      <c r="I14" s="272" t="s">
        <v>51</v>
      </c>
      <c r="J14" s="272" t="s">
        <v>51</v>
      </c>
      <c r="K14" s="271"/>
      <c r="L14" s="207"/>
      <c r="M14" s="275" t="s">
        <v>53</v>
      </c>
      <c r="N14" s="275" t="s">
        <v>46</v>
      </c>
      <c r="O14" s="275" t="s">
        <v>17</v>
      </c>
      <c r="P14" s="272" t="s">
        <v>46</v>
      </c>
      <c r="Q14" s="272" t="s">
        <v>45</v>
      </c>
      <c r="R14" s="272" t="s">
        <v>195</v>
      </c>
      <c r="S14" s="204"/>
      <c r="T14" s="69"/>
      <c r="U14" s="69"/>
      <c r="V14" s="69"/>
      <c r="W14" s="69"/>
      <c r="X14" s="69"/>
      <c r="Y14" s="69"/>
      <c r="Z14" s="69"/>
      <c r="AA14" s="69"/>
      <c r="AB14" s="69"/>
    </row>
    <row r="15" spans="1:28" ht="12.75">
      <c r="A15" s="69"/>
      <c r="B15" s="69"/>
      <c r="C15" s="202"/>
      <c r="D15" s="202"/>
      <c r="E15" s="202"/>
      <c r="F15" s="202"/>
      <c r="G15" s="202"/>
      <c r="H15" s="271"/>
      <c r="I15" s="202"/>
      <c r="J15" s="202"/>
      <c r="K15" s="271"/>
      <c r="L15" s="202"/>
      <c r="M15" s="264"/>
      <c r="N15" s="230"/>
      <c r="O15" s="230"/>
      <c r="P15" s="69"/>
      <c r="Q15" s="69"/>
      <c r="R15" s="202"/>
      <c r="S15" s="69"/>
      <c r="T15" s="69"/>
      <c r="U15" s="69"/>
      <c r="V15" s="69"/>
      <c r="W15" s="69"/>
      <c r="X15" s="69"/>
      <c r="Y15" s="69"/>
      <c r="Z15" s="69"/>
      <c r="AA15" s="69"/>
      <c r="AB15" s="69"/>
    </row>
    <row r="16" spans="1:20" ht="12.75">
      <c r="A16" s="99" t="s">
        <v>145</v>
      </c>
      <c r="B16" s="99"/>
      <c r="C16" s="208"/>
      <c r="D16" s="208"/>
      <c r="E16" s="208"/>
      <c r="F16" s="202"/>
      <c r="G16" s="202"/>
      <c r="H16" s="271"/>
      <c r="I16" s="202"/>
      <c r="J16" s="202"/>
      <c r="K16" s="271"/>
      <c r="L16" s="202"/>
      <c r="M16" s="264"/>
      <c r="N16" s="230"/>
      <c r="O16" s="230"/>
      <c r="P16" s="69"/>
      <c r="Q16" s="69"/>
      <c r="R16" s="202"/>
      <c r="S16" s="69"/>
      <c r="T16" s="69"/>
    </row>
    <row r="17" spans="1:33" ht="12.75">
      <c r="A17" s="100" t="s">
        <v>7</v>
      </c>
      <c r="B17" s="100"/>
      <c r="C17" s="208">
        <v>63264</v>
      </c>
      <c r="D17" s="208"/>
      <c r="E17" s="208"/>
      <c r="F17" s="208">
        <v>61457</v>
      </c>
      <c r="G17" s="208"/>
      <c r="H17" s="271"/>
      <c r="I17" s="208">
        <f>+J17+M17</f>
        <v>311</v>
      </c>
      <c r="J17" s="208">
        <f>+'Fixed Costs'!AX12</f>
        <v>66</v>
      </c>
      <c r="K17" s="271"/>
      <c r="L17" s="208"/>
      <c r="M17" s="236">
        <f>+'Fixed Costs'!L12</f>
        <v>245</v>
      </c>
      <c r="N17" s="231">
        <f>+TechAdj!I14</f>
        <v>0</v>
      </c>
      <c r="O17" s="231">
        <f>++M17+N17</f>
        <v>245</v>
      </c>
      <c r="P17" s="100">
        <f>+ProgChgItems!BP12</f>
        <v>860</v>
      </c>
      <c r="Q17" s="100">
        <f>+F17+O17+P17</f>
        <v>62562</v>
      </c>
      <c r="R17" s="208">
        <f>+Q17-F17</f>
        <v>1105</v>
      </c>
      <c r="S17" s="100"/>
      <c r="T17" s="100"/>
      <c r="AC17" s="100"/>
      <c r="AD17" s="14"/>
      <c r="AE17" s="14"/>
      <c r="AF17" s="14"/>
      <c r="AG17" s="14"/>
    </row>
    <row r="18" spans="1:33" ht="12.75">
      <c r="A18" s="100" t="s">
        <v>8</v>
      </c>
      <c r="B18" s="100"/>
      <c r="C18" s="208">
        <v>16926</v>
      </c>
      <c r="D18" s="208"/>
      <c r="E18" s="208"/>
      <c r="F18" s="208">
        <v>16266</v>
      </c>
      <c r="G18" s="208"/>
      <c r="H18" s="271"/>
      <c r="I18" s="208">
        <f>+J18+M18</f>
        <v>216</v>
      </c>
      <c r="J18" s="208">
        <f>+'Fixed Costs'!AX13</f>
        <v>45</v>
      </c>
      <c r="K18" s="271"/>
      <c r="L18" s="208"/>
      <c r="M18" s="236">
        <f>+'Fixed Costs'!L13</f>
        <v>171</v>
      </c>
      <c r="N18" s="231">
        <f>+TechAdj!I15</f>
        <v>-2886</v>
      </c>
      <c r="O18" s="231">
        <f>++M18+N18</f>
        <v>-2715</v>
      </c>
      <c r="P18" s="100">
        <f>+ProgChgItems!BP13</f>
        <v>-2995</v>
      </c>
      <c r="Q18" s="100">
        <f>+F18+O18+P18</f>
        <v>10556</v>
      </c>
      <c r="R18" s="208">
        <f>+Q18-F18</f>
        <v>-5710</v>
      </c>
      <c r="S18" s="100"/>
      <c r="T18" s="100"/>
      <c r="AC18" s="100"/>
      <c r="AD18" s="14"/>
      <c r="AE18" s="14"/>
      <c r="AF18" s="14"/>
      <c r="AG18" s="14"/>
    </row>
    <row r="19" spans="1:33" ht="12.75">
      <c r="A19" s="100"/>
      <c r="B19" s="100"/>
      <c r="C19" s="208"/>
      <c r="D19" s="208"/>
      <c r="E19" s="208"/>
      <c r="F19" s="208"/>
      <c r="G19" s="208"/>
      <c r="H19" s="271"/>
      <c r="I19" s="208"/>
      <c r="J19" s="208"/>
      <c r="K19" s="271"/>
      <c r="L19" s="208"/>
      <c r="M19" s="236"/>
      <c r="N19" s="231"/>
      <c r="O19" s="231"/>
      <c r="P19" s="100"/>
      <c r="Q19" s="100"/>
      <c r="R19" s="208"/>
      <c r="S19" s="100"/>
      <c r="T19" s="100"/>
      <c r="AC19" s="100"/>
      <c r="AD19" s="14"/>
      <c r="AE19" s="14"/>
      <c r="AF19" s="14"/>
      <c r="AG19" s="14"/>
    </row>
    <row r="20" spans="1:33" ht="12.75">
      <c r="A20" s="211" t="s">
        <v>9</v>
      </c>
      <c r="B20" s="211"/>
      <c r="C20" s="104">
        <f>SUM(C17:C18)</f>
        <v>80190</v>
      </c>
      <c r="D20" s="104"/>
      <c r="E20" s="104"/>
      <c r="F20" s="101">
        <f>SUM(F17:F18)</f>
        <v>77723</v>
      </c>
      <c r="G20" s="104"/>
      <c r="H20" s="271"/>
      <c r="I20" s="265">
        <f>SUM(I17:I18)</f>
        <v>527</v>
      </c>
      <c r="J20" s="265">
        <f>SUM(J17:J18)</f>
        <v>111</v>
      </c>
      <c r="K20" s="271"/>
      <c r="L20" s="104"/>
      <c r="M20" s="265">
        <f aca="true" t="shared" si="0" ref="M20:R20">SUM(M17:M18)</f>
        <v>416</v>
      </c>
      <c r="N20" s="232">
        <f t="shared" si="0"/>
        <v>-2886</v>
      </c>
      <c r="O20" s="232">
        <f t="shared" si="0"/>
        <v>-2470</v>
      </c>
      <c r="P20" s="101">
        <f t="shared" si="0"/>
        <v>-2135</v>
      </c>
      <c r="Q20" s="101">
        <f t="shared" si="0"/>
        <v>73118</v>
      </c>
      <c r="R20" s="104">
        <f t="shared" si="0"/>
        <v>-4605</v>
      </c>
      <c r="AC20" s="100"/>
      <c r="AD20" s="14"/>
      <c r="AE20" s="14"/>
      <c r="AF20" s="14"/>
      <c r="AG20" s="14"/>
    </row>
    <row r="21" spans="1:33" ht="13.5" thickBot="1">
      <c r="A21" s="103"/>
      <c r="B21" s="102"/>
      <c r="C21" s="102"/>
      <c r="D21" s="102"/>
      <c r="E21" s="102"/>
      <c r="F21" s="102"/>
      <c r="G21" s="102"/>
      <c r="H21" s="271"/>
      <c r="I21" s="233"/>
      <c r="J21" s="233"/>
      <c r="K21" s="271"/>
      <c r="L21" s="102"/>
      <c r="M21" s="233"/>
      <c r="N21" s="233"/>
      <c r="O21" s="233"/>
      <c r="P21" s="102"/>
      <c r="Q21" s="102"/>
      <c r="R21" s="102"/>
      <c r="AC21" s="100"/>
      <c r="AD21" s="14"/>
      <c r="AE21" s="14"/>
      <c r="AF21" s="14"/>
      <c r="AG21" s="14"/>
    </row>
    <row r="22" spans="1:33" ht="13.5" thickTop="1">
      <c r="A22" s="100"/>
      <c r="B22" s="100"/>
      <c r="C22" s="208"/>
      <c r="D22" s="208"/>
      <c r="E22" s="208"/>
      <c r="F22" s="100"/>
      <c r="G22" s="208"/>
      <c r="H22" s="271"/>
      <c r="I22" s="236"/>
      <c r="J22" s="236"/>
      <c r="K22" s="271"/>
      <c r="L22" s="208"/>
      <c r="M22" s="236"/>
      <c r="N22" s="231"/>
      <c r="O22" s="231"/>
      <c r="P22" s="100"/>
      <c r="Q22" s="100"/>
      <c r="R22" s="208"/>
      <c r="AC22" s="100"/>
      <c r="AD22" s="14"/>
      <c r="AE22" s="14"/>
      <c r="AF22" s="14"/>
      <c r="AG22" s="14"/>
    </row>
    <row r="23" spans="1:33" ht="12.75">
      <c r="A23" s="105" t="s">
        <v>10</v>
      </c>
      <c r="B23" s="100"/>
      <c r="C23" s="208"/>
      <c r="D23" s="208"/>
      <c r="E23" s="208"/>
      <c r="F23" s="100"/>
      <c r="G23" s="208"/>
      <c r="H23" s="271"/>
      <c r="I23" s="236"/>
      <c r="J23" s="236"/>
      <c r="K23" s="271"/>
      <c r="L23" s="208"/>
      <c r="M23" s="236"/>
      <c r="N23" s="231"/>
      <c r="O23" s="231"/>
      <c r="P23" s="100"/>
      <c r="Q23" s="100"/>
      <c r="R23" s="208"/>
      <c r="AC23" s="100"/>
      <c r="AD23" s="14"/>
      <c r="AE23" s="14"/>
      <c r="AF23" s="14"/>
      <c r="AG23" s="14"/>
    </row>
    <row r="24" spans="1:33" ht="12.75">
      <c r="A24" s="100" t="s">
        <v>11</v>
      </c>
      <c r="B24" s="100"/>
      <c r="C24" s="208"/>
      <c r="D24" s="208"/>
      <c r="E24" s="208"/>
      <c r="F24" s="100"/>
      <c r="G24" s="208"/>
      <c r="H24" s="271"/>
      <c r="I24" s="236"/>
      <c r="J24" s="236"/>
      <c r="K24" s="271"/>
      <c r="L24" s="208"/>
      <c r="M24" s="236"/>
      <c r="N24" s="231"/>
      <c r="O24" s="231"/>
      <c r="P24" s="100"/>
      <c r="Q24" s="100"/>
      <c r="R24" s="208"/>
      <c r="AC24" s="100"/>
      <c r="AD24" s="14"/>
      <c r="AE24" s="14"/>
      <c r="AF24" s="14"/>
      <c r="AG24" s="14"/>
    </row>
    <row r="25" spans="1:33" ht="12.75">
      <c r="A25" s="100" t="s">
        <v>12</v>
      </c>
      <c r="B25" s="100"/>
      <c r="C25" s="208">
        <v>51152</v>
      </c>
      <c r="D25" s="208"/>
      <c r="E25" s="208"/>
      <c r="F25" s="100">
        <v>53653</v>
      </c>
      <c r="G25" s="208"/>
      <c r="H25" s="271"/>
      <c r="I25" s="208">
        <f>+J25+M25</f>
        <v>727</v>
      </c>
      <c r="J25" s="208">
        <f>+'Fixed Costs'!AX20</f>
        <v>151</v>
      </c>
      <c r="K25" s="271"/>
      <c r="L25" s="208"/>
      <c r="M25" s="236">
        <f>+'Fixed Costs'!L20</f>
        <v>576</v>
      </c>
      <c r="N25" s="231">
        <f>+TechAdj!I22</f>
        <v>0</v>
      </c>
      <c r="O25" s="231">
        <f>++M25+N25</f>
        <v>576</v>
      </c>
      <c r="P25" s="100">
        <f>+ProgChgItems!BP20</f>
        <v>-5173</v>
      </c>
      <c r="Q25" s="100">
        <f>+F25+O25+P25</f>
        <v>49056</v>
      </c>
      <c r="R25" s="208">
        <f>+Q25-F25</f>
        <v>-4597</v>
      </c>
      <c r="AC25" s="100"/>
      <c r="AD25" s="14"/>
      <c r="AE25" s="14"/>
      <c r="AF25" s="14"/>
      <c r="AG25" s="14"/>
    </row>
    <row r="26" spans="1:33" ht="12.75">
      <c r="A26" s="100" t="s">
        <v>13</v>
      </c>
      <c r="B26" s="100"/>
      <c r="C26" s="208">
        <v>21544</v>
      </c>
      <c r="D26" s="208"/>
      <c r="E26" s="208"/>
      <c r="F26" s="100">
        <v>22190</v>
      </c>
      <c r="G26" s="208"/>
      <c r="H26" s="271"/>
      <c r="I26" s="208">
        <f>+J26+M26</f>
        <v>258</v>
      </c>
      <c r="J26" s="208">
        <f>+'Fixed Costs'!AX21</f>
        <v>55</v>
      </c>
      <c r="K26" s="271"/>
      <c r="L26" s="208"/>
      <c r="M26" s="236">
        <f>+'Fixed Costs'!L21</f>
        <v>203</v>
      </c>
      <c r="N26" s="231">
        <f>+TechAdj!I23</f>
        <v>0</v>
      </c>
      <c r="O26" s="231">
        <f>++M26+N26</f>
        <v>203</v>
      </c>
      <c r="P26" s="100">
        <f>+ProgChgItems!BP21</f>
        <v>-568</v>
      </c>
      <c r="Q26" s="100">
        <f>+F26+O26+P26</f>
        <v>21825</v>
      </c>
      <c r="R26" s="208">
        <f>+Q26-F26</f>
        <v>-365</v>
      </c>
      <c r="AC26" s="100"/>
      <c r="AD26" s="14"/>
      <c r="AE26" s="14"/>
      <c r="AF26" s="14"/>
      <c r="AG26" s="14"/>
    </row>
    <row r="27" spans="1:33" ht="12.75">
      <c r="A27" s="100" t="s">
        <v>14</v>
      </c>
      <c r="B27" s="100"/>
      <c r="C27" s="208">
        <v>3259</v>
      </c>
      <c r="D27" s="208"/>
      <c r="E27" s="208"/>
      <c r="F27" s="100">
        <v>3308</v>
      </c>
      <c r="G27" s="208"/>
      <c r="H27" s="271"/>
      <c r="I27" s="208">
        <f>+J27+M27</f>
        <v>53</v>
      </c>
      <c r="J27" s="208">
        <f>+'Fixed Costs'!AX22</f>
        <v>11</v>
      </c>
      <c r="K27" s="271"/>
      <c r="L27" s="208"/>
      <c r="M27" s="236">
        <f>+'Fixed Costs'!L22</f>
        <v>42</v>
      </c>
      <c r="N27" s="231">
        <f>+TechAdj!I24</f>
        <v>0</v>
      </c>
      <c r="O27" s="231">
        <f>++M27+N27</f>
        <v>42</v>
      </c>
      <c r="P27" s="100">
        <f>+ProgChgItems!BP22</f>
        <v>-22</v>
      </c>
      <c r="Q27" s="100">
        <f>+F27+O27+P27</f>
        <v>3328</v>
      </c>
      <c r="R27" s="208">
        <f>+Q27-F27</f>
        <v>20</v>
      </c>
      <c r="AC27" s="100"/>
      <c r="AD27" s="14"/>
      <c r="AE27" s="14"/>
      <c r="AF27" s="14"/>
      <c r="AG27" s="14"/>
    </row>
    <row r="28" spans="1:33" ht="12.75">
      <c r="A28" s="100" t="s">
        <v>15</v>
      </c>
      <c r="B28" s="100"/>
      <c r="C28" s="208">
        <v>3927</v>
      </c>
      <c r="D28" s="208"/>
      <c r="E28" s="208"/>
      <c r="F28" s="100">
        <v>4441</v>
      </c>
      <c r="G28" s="208"/>
      <c r="H28" s="271"/>
      <c r="I28" s="208">
        <f>+J28+M28</f>
        <v>42</v>
      </c>
      <c r="J28" s="208">
        <f>+'Fixed Costs'!AX23</f>
        <v>9</v>
      </c>
      <c r="K28" s="271"/>
      <c r="L28" s="208"/>
      <c r="M28" s="236">
        <f>+'Fixed Costs'!L23</f>
        <v>33</v>
      </c>
      <c r="N28" s="231">
        <f>+TechAdj!I25</f>
        <v>0</v>
      </c>
      <c r="O28" s="231">
        <f>++M28+N28</f>
        <v>33</v>
      </c>
      <c r="P28" s="100">
        <f>+ProgChgItems!BP23</f>
        <v>-502</v>
      </c>
      <c r="Q28" s="100">
        <f>+F28+O28+P28</f>
        <v>3972</v>
      </c>
      <c r="R28" s="208">
        <f>+Q28-F28</f>
        <v>-469</v>
      </c>
      <c r="AC28" s="100"/>
      <c r="AD28" s="14"/>
      <c r="AE28" s="14"/>
      <c r="AF28" s="14"/>
      <c r="AG28" s="14"/>
    </row>
    <row r="29" spans="1:33" ht="12.75">
      <c r="A29" s="100" t="s">
        <v>16</v>
      </c>
      <c r="B29" s="208"/>
      <c r="C29" s="153">
        <v>2008</v>
      </c>
      <c r="D29" s="153"/>
      <c r="E29" s="153"/>
      <c r="F29" s="153">
        <v>2059</v>
      </c>
      <c r="G29" s="153"/>
      <c r="H29" s="271"/>
      <c r="I29" s="153">
        <f>+J29+M29</f>
        <v>42</v>
      </c>
      <c r="J29" s="153">
        <f>+'Fixed Costs'!AX24</f>
        <v>9</v>
      </c>
      <c r="K29" s="271"/>
      <c r="L29" s="153"/>
      <c r="M29" s="234">
        <f>+'Fixed Costs'!L24</f>
        <v>33</v>
      </c>
      <c r="N29" s="234">
        <f>+TechAdj!I26</f>
        <v>0</v>
      </c>
      <c r="O29" s="234">
        <f>++M29+N29</f>
        <v>33</v>
      </c>
      <c r="P29" s="153">
        <f>+ProgChgItems!BP24</f>
        <v>-16</v>
      </c>
      <c r="Q29" s="153">
        <f>+F29+O29+P29</f>
        <v>2076</v>
      </c>
      <c r="R29" s="153">
        <f>+Q29-F29</f>
        <v>17</v>
      </c>
      <c r="AC29" s="100"/>
      <c r="AD29" s="14"/>
      <c r="AE29" s="14"/>
      <c r="AF29" s="14"/>
      <c r="AG29" s="14"/>
    </row>
    <row r="30" spans="1:33" ht="12.75">
      <c r="A30" s="211" t="s">
        <v>17</v>
      </c>
      <c r="B30" s="101"/>
      <c r="C30" s="104">
        <f>SUM(C25:C29)</f>
        <v>81890</v>
      </c>
      <c r="D30" s="104"/>
      <c r="E30" s="104"/>
      <c r="F30" s="101">
        <f>SUM(F25:F29)</f>
        <v>85651</v>
      </c>
      <c r="G30" s="104"/>
      <c r="H30" s="271"/>
      <c r="I30" s="265">
        <f>SUM(I25:I29)</f>
        <v>1122</v>
      </c>
      <c r="J30" s="265">
        <f>SUM(J25:J29)</f>
        <v>235</v>
      </c>
      <c r="K30" s="271"/>
      <c r="L30" s="104"/>
      <c r="M30" s="265">
        <f aca="true" t="shared" si="1" ref="M30:R30">SUM(M25:M29)</f>
        <v>887</v>
      </c>
      <c r="N30" s="232">
        <f t="shared" si="1"/>
        <v>0</v>
      </c>
      <c r="O30" s="232">
        <f t="shared" si="1"/>
        <v>887</v>
      </c>
      <c r="P30" s="101">
        <f t="shared" si="1"/>
        <v>-6281</v>
      </c>
      <c r="Q30" s="101">
        <f t="shared" si="1"/>
        <v>80257</v>
      </c>
      <c r="R30" s="104">
        <f t="shared" si="1"/>
        <v>-5394</v>
      </c>
      <c r="AC30" s="100"/>
      <c r="AD30" s="14"/>
      <c r="AE30" s="14"/>
      <c r="AF30" s="14"/>
      <c r="AG30" s="14"/>
    </row>
    <row r="31" spans="1:33" ht="12.75">
      <c r="A31" s="100"/>
      <c r="B31" s="100"/>
      <c r="C31" s="208"/>
      <c r="D31" s="208"/>
      <c r="E31" s="208"/>
      <c r="F31" s="100"/>
      <c r="G31" s="208"/>
      <c r="H31" s="271"/>
      <c r="I31" s="236"/>
      <c r="J31" s="236"/>
      <c r="K31" s="271"/>
      <c r="L31" s="208"/>
      <c r="M31" s="236"/>
      <c r="N31" s="231"/>
      <c r="O31" s="231"/>
      <c r="P31" s="100"/>
      <c r="Q31" s="100"/>
      <c r="R31" s="208"/>
      <c r="AC31" s="100"/>
      <c r="AD31" s="14"/>
      <c r="AE31" s="14"/>
      <c r="AF31" s="14"/>
      <c r="AG31" s="14"/>
    </row>
    <row r="32" spans="1:33" ht="12.75">
      <c r="A32" s="100" t="s">
        <v>18</v>
      </c>
      <c r="B32" s="100"/>
      <c r="C32" s="208"/>
      <c r="D32" s="208"/>
      <c r="E32" s="208"/>
      <c r="F32" s="100"/>
      <c r="G32" s="208"/>
      <c r="H32" s="271"/>
      <c r="I32" s="236"/>
      <c r="J32" s="236"/>
      <c r="K32" s="271"/>
      <c r="L32" s="208"/>
      <c r="M32" s="236"/>
      <c r="N32" s="231"/>
      <c r="O32" s="231"/>
      <c r="P32" s="100"/>
      <c r="Q32" s="100"/>
      <c r="R32" s="208"/>
      <c r="AC32" s="100"/>
      <c r="AD32" s="14"/>
      <c r="AE32" s="14"/>
      <c r="AF32" s="14"/>
      <c r="AG32" s="14"/>
    </row>
    <row r="33" spans="1:33" ht="12.75">
      <c r="A33" s="100" t="s">
        <v>19</v>
      </c>
      <c r="B33" s="100"/>
      <c r="C33" s="208">
        <v>13414</v>
      </c>
      <c r="D33" s="208"/>
      <c r="E33" s="208"/>
      <c r="F33" s="100">
        <v>13342</v>
      </c>
      <c r="G33" s="208"/>
      <c r="H33" s="271"/>
      <c r="I33" s="208">
        <f>+J33+M33</f>
        <v>0</v>
      </c>
      <c r="J33" s="208">
        <f>+'Fixed Costs'!AX28</f>
        <v>0</v>
      </c>
      <c r="K33" s="271"/>
      <c r="L33" s="208"/>
      <c r="M33" s="236">
        <f>+'Fixed Costs'!L28</f>
        <v>0</v>
      </c>
      <c r="N33" s="231">
        <f>+TechAdj!I30</f>
        <v>-10336</v>
      </c>
      <c r="O33" s="231">
        <f>++M33+N33</f>
        <v>-10336</v>
      </c>
      <c r="P33" s="100">
        <f>+ProgChgItems!BP28</f>
        <v>-3006</v>
      </c>
      <c r="Q33" s="100">
        <f>+F33+O33+P33</f>
        <v>0</v>
      </c>
      <c r="R33" s="208">
        <f>+Q33-F33</f>
        <v>-13342</v>
      </c>
      <c r="AC33" s="100"/>
      <c r="AD33" s="14"/>
      <c r="AE33" s="14"/>
      <c r="AF33" s="14"/>
      <c r="AG33" s="14"/>
    </row>
    <row r="34" spans="1:33" ht="12.75">
      <c r="A34" s="100" t="s">
        <v>20</v>
      </c>
      <c r="B34" s="100"/>
      <c r="C34" s="208">
        <v>25239</v>
      </c>
      <c r="D34" s="208"/>
      <c r="E34" s="208"/>
      <c r="F34" s="100">
        <v>26626</v>
      </c>
      <c r="G34" s="208"/>
      <c r="H34" s="271"/>
      <c r="I34" s="208">
        <f>+J34+M34</f>
        <v>420</v>
      </c>
      <c r="J34" s="208">
        <f>+'Fixed Costs'!AX29</f>
        <v>88</v>
      </c>
      <c r="K34" s="271"/>
      <c r="L34" s="208"/>
      <c r="M34" s="236">
        <f>+'Fixed Costs'!L29</f>
        <v>332</v>
      </c>
      <c r="N34" s="231">
        <f>+TechAdj!I31</f>
        <v>0</v>
      </c>
      <c r="O34" s="231">
        <f>++M34+N34</f>
        <v>332</v>
      </c>
      <c r="P34" s="100">
        <f>+ProgChgItems!BP29</f>
        <v>441</v>
      </c>
      <c r="Q34" s="100">
        <f>+F34+O34+P34</f>
        <v>27399</v>
      </c>
      <c r="R34" s="208">
        <f>+Q34-F34</f>
        <v>773</v>
      </c>
      <c r="AC34" s="100"/>
      <c r="AD34" s="14"/>
      <c r="AE34" s="14"/>
      <c r="AF34" s="14"/>
      <c r="AG34" s="14"/>
    </row>
    <row r="35" spans="1:33" ht="12.75">
      <c r="A35" s="100" t="s">
        <v>21</v>
      </c>
      <c r="B35" s="208"/>
      <c r="C35" s="153">
        <v>39674</v>
      </c>
      <c r="D35" s="153"/>
      <c r="E35" s="153"/>
      <c r="F35" s="153">
        <v>40646</v>
      </c>
      <c r="G35" s="153"/>
      <c r="H35" s="271"/>
      <c r="I35" s="153">
        <f>+J35+M35</f>
        <v>625</v>
      </c>
      <c r="J35" s="153">
        <f>+'Fixed Costs'!AX30</f>
        <v>130</v>
      </c>
      <c r="K35" s="271"/>
      <c r="L35" s="153"/>
      <c r="M35" s="234">
        <f>+'Fixed Costs'!L30</f>
        <v>495</v>
      </c>
      <c r="N35" s="234">
        <f>+TechAdj!I32</f>
        <v>0</v>
      </c>
      <c r="O35" s="234">
        <f>++M35+N35</f>
        <v>495</v>
      </c>
      <c r="P35" s="153">
        <f>+ProgChgItems!BP30</f>
        <v>6298</v>
      </c>
      <c r="Q35" s="153">
        <f>+F35+O35+P35</f>
        <v>47439</v>
      </c>
      <c r="R35" s="153">
        <f>+Q35-F35</f>
        <v>6793</v>
      </c>
      <c r="AC35" s="100"/>
      <c r="AD35" s="14"/>
      <c r="AE35" s="14"/>
      <c r="AF35" s="14"/>
      <c r="AG35" s="14"/>
    </row>
    <row r="36" spans="1:33" ht="12.75">
      <c r="A36" s="211" t="s">
        <v>17</v>
      </c>
      <c r="B36" s="101"/>
      <c r="C36" s="104">
        <f>SUM(C33:C35)</f>
        <v>78327</v>
      </c>
      <c r="D36" s="104"/>
      <c r="E36" s="104"/>
      <c r="F36" s="101">
        <f>SUM(F33:F35)</f>
        <v>80614</v>
      </c>
      <c r="G36" s="104"/>
      <c r="H36" s="271"/>
      <c r="I36" s="265">
        <f>SUM(I33:I35)</f>
        <v>1045</v>
      </c>
      <c r="J36" s="265">
        <f>SUM(J33:J35)</f>
        <v>218</v>
      </c>
      <c r="K36" s="271"/>
      <c r="L36" s="104"/>
      <c r="M36" s="265">
        <f aca="true" t="shared" si="2" ref="M36:R36">SUM(M33:M35)</f>
        <v>827</v>
      </c>
      <c r="N36" s="232">
        <f t="shared" si="2"/>
        <v>-10336</v>
      </c>
      <c r="O36" s="232">
        <f t="shared" si="2"/>
        <v>-9509</v>
      </c>
      <c r="P36" s="101">
        <f t="shared" si="2"/>
        <v>3733</v>
      </c>
      <c r="Q36" s="101">
        <f t="shared" si="2"/>
        <v>74838</v>
      </c>
      <c r="R36" s="104">
        <f t="shared" si="2"/>
        <v>-5776</v>
      </c>
      <c r="AC36" s="100"/>
      <c r="AD36" s="14"/>
      <c r="AE36" s="14"/>
      <c r="AF36" s="14"/>
      <c r="AG36" s="14"/>
    </row>
    <row r="37" spans="1:33" ht="12.75">
      <c r="A37" s="100"/>
      <c r="B37" s="100"/>
      <c r="C37" s="208"/>
      <c r="D37" s="208"/>
      <c r="E37" s="208"/>
      <c r="F37" s="100"/>
      <c r="G37" s="208"/>
      <c r="H37" s="271"/>
      <c r="I37" s="236"/>
      <c r="J37" s="236"/>
      <c r="K37" s="271"/>
      <c r="L37" s="208"/>
      <c r="M37" s="236"/>
      <c r="N37" s="231"/>
      <c r="O37" s="231"/>
      <c r="P37" s="100"/>
      <c r="Q37" s="100"/>
      <c r="R37" s="208"/>
      <c r="AC37" s="100"/>
      <c r="AD37" s="14"/>
      <c r="AE37" s="14"/>
      <c r="AF37" s="14"/>
      <c r="AG37" s="14"/>
    </row>
    <row r="38" spans="1:33" ht="12.75">
      <c r="A38" s="100" t="s">
        <v>22</v>
      </c>
      <c r="B38" s="100"/>
      <c r="C38" s="208"/>
      <c r="D38" s="208"/>
      <c r="E38" s="208"/>
      <c r="F38" s="100"/>
      <c r="G38" s="208"/>
      <c r="H38" s="271"/>
      <c r="I38" s="236"/>
      <c r="J38" s="236"/>
      <c r="K38" s="271"/>
      <c r="L38" s="208"/>
      <c r="M38" s="236"/>
      <c r="N38" s="231"/>
      <c r="O38" s="231"/>
      <c r="P38" s="100"/>
      <c r="Q38" s="100"/>
      <c r="R38" s="208"/>
      <c r="AC38" s="100"/>
      <c r="AD38" s="14"/>
      <c r="AE38" s="14"/>
      <c r="AF38" s="14"/>
      <c r="AG38" s="14"/>
    </row>
    <row r="39" spans="1:33" ht="12.75">
      <c r="A39" s="100" t="s">
        <v>23</v>
      </c>
      <c r="B39" s="100"/>
      <c r="C39" s="208">
        <v>51636</v>
      </c>
      <c r="D39" s="208"/>
      <c r="E39" s="208"/>
      <c r="F39" s="100">
        <v>50830</v>
      </c>
      <c r="G39" s="208"/>
      <c r="H39" s="271"/>
      <c r="I39" s="208">
        <f>+J39+M39</f>
        <v>1197</v>
      </c>
      <c r="J39" s="208">
        <f>+'Fixed Costs'!AX34</f>
        <v>250</v>
      </c>
      <c r="K39" s="271"/>
      <c r="L39" s="208"/>
      <c r="M39" s="236">
        <f>+'Fixed Costs'!L34</f>
        <v>947</v>
      </c>
      <c r="N39" s="231">
        <f>+TechAdj!I36</f>
        <v>0</v>
      </c>
      <c r="O39" s="231">
        <f>++M39+N39</f>
        <v>947</v>
      </c>
      <c r="P39" s="100">
        <f>+ProgChgItems!BP34</f>
        <v>-25499</v>
      </c>
      <c r="Q39" s="100">
        <f>+F39+O39+P39</f>
        <v>26278</v>
      </c>
      <c r="R39" s="208">
        <f>+Q39-F39</f>
        <v>-24552</v>
      </c>
      <c r="AC39" s="100"/>
      <c r="AD39" s="14"/>
      <c r="AE39" s="14"/>
      <c r="AF39" s="14"/>
      <c r="AG39" s="14"/>
    </row>
    <row r="40" spans="1:33" ht="12.75">
      <c r="A40" s="100" t="s">
        <v>24</v>
      </c>
      <c r="B40" s="208"/>
      <c r="C40" s="153">
        <v>25150</v>
      </c>
      <c r="D40" s="153"/>
      <c r="E40" s="153"/>
      <c r="F40" s="153">
        <v>26381</v>
      </c>
      <c r="G40" s="153"/>
      <c r="H40" s="271"/>
      <c r="I40" s="153">
        <f>+J40+M40</f>
        <v>466</v>
      </c>
      <c r="J40" s="153">
        <f>+'Fixed Costs'!AX35</f>
        <v>98</v>
      </c>
      <c r="K40" s="271"/>
      <c r="L40" s="153"/>
      <c r="M40" s="234">
        <f>+'Fixed Costs'!L35</f>
        <v>368</v>
      </c>
      <c r="N40" s="234">
        <f>+TechAdj!I37</f>
        <v>0</v>
      </c>
      <c r="O40" s="234">
        <f>++M40+N40</f>
        <v>368</v>
      </c>
      <c r="P40" s="153">
        <f>+ProgChgItems!BP35</f>
        <v>-107</v>
      </c>
      <c r="Q40" s="153">
        <f>+F40+O40+P40</f>
        <v>26642</v>
      </c>
      <c r="R40" s="153">
        <f>+Q40-F40</f>
        <v>261</v>
      </c>
      <c r="AC40" s="100"/>
      <c r="AD40" s="14"/>
      <c r="AE40" s="14"/>
      <c r="AF40" s="14"/>
      <c r="AG40" s="14"/>
    </row>
    <row r="41" spans="1:33" ht="12.75">
      <c r="A41" s="211" t="s">
        <v>17</v>
      </c>
      <c r="B41" s="101"/>
      <c r="C41" s="104">
        <f>SUM(C39:C40)</f>
        <v>76786</v>
      </c>
      <c r="D41" s="104"/>
      <c r="E41" s="104"/>
      <c r="F41" s="101">
        <f>SUM(F39:F40)</f>
        <v>77211</v>
      </c>
      <c r="G41" s="104"/>
      <c r="H41" s="271"/>
      <c r="I41" s="265">
        <f>SUM(I39:I40)</f>
        <v>1663</v>
      </c>
      <c r="J41" s="265">
        <f>SUM(J39:J40)</f>
        <v>348</v>
      </c>
      <c r="K41" s="271"/>
      <c r="L41" s="104"/>
      <c r="M41" s="265">
        <f aca="true" t="shared" si="3" ref="M41:R41">SUM(M39:M40)</f>
        <v>1315</v>
      </c>
      <c r="N41" s="232">
        <f t="shared" si="3"/>
        <v>0</v>
      </c>
      <c r="O41" s="232">
        <f t="shared" si="3"/>
        <v>1315</v>
      </c>
      <c r="P41" s="101">
        <f t="shared" si="3"/>
        <v>-25606</v>
      </c>
      <c r="Q41" s="101">
        <f t="shared" si="3"/>
        <v>52920</v>
      </c>
      <c r="R41" s="104">
        <f t="shared" si="3"/>
        <v>-24291</v>
      </c>
      <c r="AC41" s="100"/>
      <c r="AD41" s="14"/>
      <c r="AE41" s="14"/>
      <c r="AF41" s="14"/>
      <c r="AG41" s="14"/>
    </row>
    <row r="42" spans="1:33" ht="12.75">
      <c r="A42" s="211"/>
      <c r="B42" s="100"/>
      <c r="C42" s="208"/>
      <c r="D42" s="208"/>
      <c r="E42" s="208"/>
      <c r="F42" s="100"/>
      <c r="G42" s="208"/>
      <c r="H42" s="271"/>
      <c r="I42" s="236"/>
      <c r="J42" s="236"/>
      <c r="K42" s="271"/>
      <c r="L42" s="208"/>
      <c r="M42" s="236"/>
      <c r="N42" s="231"/>
      <c r="O42" s="231"/>
      <c r="P42" s="100"/>
      <c r="Q42" s="100"/>
      <c r="R42" s="208"/>
      <c r="AC42" s="100"/>
      <c r="AD42" s="14"/>
      <c r="AE42" s="14"/>
      <c r="AF42" s="14"/>
      <c r="AG42" s="14"/>
    </row>
    <row r="43" spans="1:33" ht="12.75">
      <c r="A43" s="211" t="s">
        <v>9</v>
      </c>
      <c r="B43" s="101"/>
      <c r="C43" s="104">
        <f>SUM(C30,C36,C41)</f>
        <v>237003</v>
      </c>
      <c r="D43" s="104"/>
      <c r="E43" s="104"/>
      <c r="F43" s="101">
        <f>SUM(F30,F36,F41)</f>
        <v>243476</v>
      </c>
      <c r="G43" s="104"/>
      <c r="H43" s="271"/>
      <c r="I43" s="265">
        <f>SUM(I30,I36,I41)</f>
        <v>3830</v>
      </c>
      <c r="J43" s="265">
        <f>SUM(J30,J36,J41)</f>
        <v>801</v>
      </c>
      <c r="K43" s="271"/>
      <c r="L43" s="104"/>
      <c r="M43" s="265">
        <f aca="true" t="shared" si="4" ref="M43:R43">SUM(M30,M36,M41)</f>
        <v>3029</v>
      </c>
      <c r="N43" s="232">
        <f t="shared" si="4"/>
        <v>-10336</v>
      </c>
      <c r="O43" s="232">
        <f t="shared" si="4"/>
        <v>-7307</v>
      </c>
      <c r="P43" s="101">
        <f t="shared" si="4"/>
        <v>-28154</v>
      </c>
      <c r="Q43" s="101">
        <f t="shared" si="4"/>
        <v>208015</v>
      </c>
      <c r="R43" s="104">
        <f t="shared" si="4"/>
        <v>-35461</v>
      </c>
      <c r="AC43" s="100"/>
      <c r="AD43" s="14"/>
      <c r="AE43" s="14"/>
      <c r="AF43" s="14"/>
      <c r="AG43" s="14"/>
    </row>
    <row r="44" spans="1:33" ht="13.5" thickBot="1">
      <c r="A44" s="103"/>
      <c r="B44" s="102"/>
      <c r="C44" s="102"/>
      <c r="D44" s="102"/>
      <c r="E44" s="102"/>
      <c r="F44" s="102"/>
      <c r="G44" s="102"/>
      <c r="H44" s="271"/>
      <c r="I44" s="233"/>
      <c r="J44" s="233"/>
      <c r="K44" s="271"/>
      <c r="L44" s="102"/>
      <c r="M44" s="233"/>
      <c r="N44" s="233"/>
      <c r="O44" s="233"/>
      <c r="P44" s="102"/>
      <c r="Q44" s="102"/>
      <c r="R44" s="102"/>
      <c r="AC44" s="100"/>
      <c r="AD44" s="14"/>
      <c r="AE44" s="14"/>
      <c r="AF44" s="14"/>
      <c r="AG44" s="14"/>
    </row>
    <row r="45" spans="1:33" ht="13.5" thickTop="1">
      <c r="A45" s="100"/>
      <c r="B45" s="100"/>
      <c r="C45" s="208"/>
      <c r="D45" s="208"/>
      <c r="E45" s="208"/>
      <c r="F45" s="100"/>
      <c r="G45" s="208"/>
      <c r="H45" s="271"/>
      <c r="I45" s="236"/>
      <c r="J45" s="236"/>
      <c r="K45" s="271"/>
      <c r="L45" s="208"/>
      <c r="M45" s="236"/>
      <c r="N45" s="231"/>
      <c r="O45" s="231"/>
      <c r="P45" s="100"/>
      <c r="Q45" s="100"/>
      <c r="R45" s="208"/>
      <c r="AC45" s="100"/>
      <c r="AD45" s="14"/>
      <c r="AE45" s="14"/>
      <c r="AF45" s="14"/>
      <c r="AG45" s="14"/>
    </row>
    <row r="46" spans="1:33" ht="12.75">
      <c r="A46" s="105" t="s">
        <v>25</v>
      </c>
      <c r="B46" s="100"/>
      <c r="C46" s="208"/>
      <c r="D46" s="208"/>
      <c r="E46" s="208"/>
      <c r="F46" s="100"/>
      <c r="G46" s="208"/>
      <c r="H46" s="271"/>
      <c r="I46" s="236"/>
      <c r="J46" s="236"/>
      <c r="K46" s="271"/>
      <c r="L46" s="208"/>
      <c r="M46" s="236"/>
      <c r="N46" s="231"/>
      <c r="O46" s="231"/>
      <c r="P46" s="100"/>
      <c r="Q46" s="100"/>
      <c r="R46" s="208"/>
      <c r="AC46" s="100"/>
      <c r="AD46" s="14"/>
      <c r="AE46" s="14"/>
      <c r="AF46" s="14"/>
      <c r="AG46" s="14"/>
    </row>
    <row r="47" spans="1:33" ht="12.75">
      <c r="A47" s="100" t="s">
        <v>26</v>
      </c>
      <c r="B47" s="100"/>
      <c r="C47" s="208"/>
      <c r="D47" s="208"/>
      <c r="E47" s="208"/>
      <c r="F47" s="100"/>
      <c r="G47" s="208"/>
      <c r="H47" s="271"/>
      <c r="I47" s="236"/>
      <c r="J47" s="236"/>
      <c r="K47" s="271"/>
      <c r="L47" s="208"/>
      <c r="M47" s="236"/>
      <c r="N47" s="231"/>
      <c r="O47" s="231"/>
      <c r="P47" s="100"/>
      <c r="Q47" s="100"/>
      <c r="R47" s="208"/>
      <c r="AC47" s="100"/>
      <c r="AD47" s="14"/>
      <c r="AE47" s="14"/>
      <c r="AF47" s="14"/>
      <c r="AG47" s="14"/>
    </row>
    <row r="48" spans="1:33" ht="12.75">
      <c r="A48" s="100" t="s">
        <v>27</v>
      </c>
      <c r="B48" s="100"/>
      <c r="C48" s="208">
        <v>8098</v>
      </c>
      <c r="D48" s="208"/>
      <c r="E48" s="208"/>
      <c r="F48" s="100">
        <v>7853</v>
      </c>
      <c r="G48" s="208"/>
      <c r="H48" s="271"/>
      <c r="I48" s="208">
        <f aca="true" t="shared" si="5" ref="I48:I53">+J48+M48</f>
        <v>127</v>
      </c>
      <c r="J48" s="208">
        <f>+'Fixed Costs'!AX43</f>
        <v>27</v>
      </c>
      <c r="K48" s="271"/>
      <c r="L48" s="208"/>
      <c r="M48" s="236">
        <f>+'Fixed Costs'!L43</f>
        <v>100</v>
      </c>
      <c r="N48" s="231">
        <f>+TechAdj!I45</f>
        <v>0</v>
      </c>
      <c r="O48" s="231">
        <f aca="true" t="shared" si="6" ref="O48:O53">++M48+N48</f>
        <v>100</v>
      </c>
      <c r="P48" s="100">
        <f>+ProgChgItems!BP43</f>
        <v>2618</v>
      </c>
      <c r="Q48" s="100">
        <f aca="true" t="shared" si="7" ref="Q48:Q53">+F48+O48+P48</f>
        <v>10571</v>
      </c>
      <c r="R48" s="208">
        <f aca="true" t="shared" si="8" ref="R48:R53">+Q48-F48</f>
        <v>2718</v>
      </c>
      <c r="AC48" s="100"/>
      <c r="AD48" s="14"/>
      <c r="AE48" s="14"/>
      <c r="AF48" s="14"/>
      <c r="AG48" s="14"/>
    </row>
    <row r="49" spans="1:33" ht="12.75">
      <c r="A49" s="100" t="s">
        <v>28</v>
      </c>
      <c r="B49" s="100"/>
      <c r="C49" s="208">
        <v>62818</v>
      </c>
      <c r="D49" s="208"/>
      <c r="E49" s="208"/>
      <c r="F49" s="100">
        <v>63912</v>
      </c>
      <c r="G49" s="208"/>
      <c r="H49" s="271"/>
      <c r="I49" s="208">
        <f t="shared" si="5"/>
        <v>1445</v>
      </c>
      <c r="J49" s="208">
        <f>+'Fixed Costs'!AX44</f>
        <v>301</v>
      </c>
      <c r="K49" s="271"/>
      <c r="L49" s="208"/>
      <c r="M49" s="236">
        <f>+'Fixed Costs'!L44</f>
        <v>1144</v>
      </c>
      <c r="N49" s="231">
        <f>+TechAdj!I46</f>
        <v>0</v>
      </c>
      <c r="O49" s="231">
        <f t="shared" si="6"/>
        <v>1144</v>
      </c>
      <c r="P49" s="100">
        <f>+ProgChgItems!BP44</f>
        <v>-10943</v>
      </c>
      <c r="Q49" s="100">
        <f t="shared" si="7"/>
        <v>54113</v>
      </c>
      <c r="R49" s="208">
        <f t="shared" si="8"/>
        <v>-9799</v>
      </c>
      <c r="AC49" s="100"/>
      <c r="AD49" s="14"/>
      <c r="AE49" s="14"/>
      <c r="AF49" s="14"/>
      <c r="AG49" s="14"/>
    </row>
    <row r="50" spans="1:33" ht="12.75">
      <c r="A50" s="100" t="s">
        <v>29</v>
      </c>
      <c r="B50" s="100"/>
      <c r="C50" s="208">
        <v>13293</v>
      </c>
      <c r="D50" s="208"/>
      <c r="E50" s="208"/>
      <c r="F50" s="100">
        <v>13516</v>
      </c>
      <c r="G50" s="208"/>
      <c r="H50" s="271"/>
      <c r="I50" s="208">
        <f t="shared" si="5"/>
        <v>317</v>
      </c>
      <c r="J50" s="208">
        <f>+'Fixed Costs'!AX45</f>
        <v>66</v>
      </c>
      <c r="K50" s="271"/>
      <c r="L50" s="208"/>
      <c r="M50" s="236">
        <f>+'Fixed Costs'!L45</f>
        <v>251</v>
      </c>
      <c r="N50" s="231">
        <f>+TechAdj!I47</f>
        <v>0</v>
      </c>
      <c r="O50" s="231">
        <f t="shared" si="6"/>
        <v>251</v>
      </c>
      <c r="P50" s="100">
        <f>+ProgChgItems!BP45</f>
        <v>-3063</v>
      </c>
      <c r="Q50" s="100">
        <f t="shared" si="7"/>
        <v>10704</v>
      </c>
      <c r="R50" s="208">
        <f t="shared" si="8"/>
        <v>-2812</v>
      </c>
      <c r="AC50" s="100"/>
      <c r="AD50" s="14"/>
      <c r="AE50" s="14"/>
      <c r="AF50" s="14"/>
      <c r="AG50" s="14"/>
    </row>
    <row r="51" spans="1:33" ht="12.75">
      <c r="A51" s="100" t="s">
        <v>30</v>
      </c>
      <c r="B51" s="100"/>
      <c r="C51" s="208">
        <v>14754</v>
      </c>
      <c r="D51" s="208"/>
      <c r="E51" s="208"/>
      <c r="F51" s="100">
        <v>15423</v>
      </c>
      <c r="G51" s="208"/>
      <c r="H51" s="271"/>
      <c r="I51" s="208">
        <f t="shared" si="5"/>
        <v>266</v>
      </c>
      <c r="J51" s="208">
        <f>+'Fixed Costs'!AX46</f>
        <v>55</v>
      </c>
      <c r="K51" s="271"/>
      <c r="L51" s="208"/>
      <c r="M51" s="236">
        <f>+'Fixed Costs'!L46</f>
        <v>211</v>
      </c>
      <c r="N51" s="231">
        <f>+TechAdj!I48</f>
        <v>-2202</v>
      </c>
      <c r="O51" s="231">
        <f t="shared" si="6"/>
        <v>-1991</v>
      </c>
      <c r="P51" s="100">
        <f>+ProgChgItems!BP46</f>
        <v>-1537</v>
      </c>
      <c r="Q51" s="100">
        <f t="shared" si="7"/>
        <v>11895</v>
      </c>
      <c r="R51" s="208">
        <f t="shared" si="8"/>
        <v>-3528</v>
      </c>
      <c r="AC51" s="100"/>
      <c r="AD51" s="14"/>
      <c r="AE51" s="14"/>
      <c r="AF51" s="14"/>
      <c r="AG51" s="14"/>
    </row>
    <row r="52" spans="1:33" ht="12.75">
      <c r="A52" s="100" t="s">
        <v>31</v>
      </c>
      <c r="B52" s="100"/>
      <c r="C52" s="208">
        <v>16612</v>
      </c>
      <c r="D52" s="208"/>
      <c r="E52" s="208"/>
      <c r="F52" s="100">
        <v>20126</v>
      </c>
      <c r="G52" s="208"/>
      <c r="H52" s="271"/>
      <c r="I52" s="208">
        <f t="shared" si="5"/>
        <v>325</v>
      </c>
      <c r="J52" s="208">
        <f>+'Fixed Costs'!AX47</f>
        <v>68</v>
      </c>
      <c r="K52" s="271"/>
      <c r="L52" s="208"/>
      <c r="M52" s="236">
        <f>+'Fixed Costs'!L47</f>
        <v>257</v>
      </c>
      <c r="N52" s="231">
        <f>+TechAdj!I49</f>
        <v>0</v>
      </c>
      <c r="O52" s="231">
        <f t="shared" si="6"/>
        <v>257</v>
      </c>
      <c r="P52" s="100">
        <f>+ProgChgItems!BP47</f>
        <v>3429</v>
      </c>
      <c r="Q52" s="100">
        <f t="shared" si="7"/>
        <v>23812</v>
      </c>
      <c r="R52" s="208">
        <f t="shared" si="8"/>
        <v>3686</v>
      </c>
      <c r="AC52" s="100"/>
      <c r="AD52" s="14"/>
      <c r="AE52" s="14"/>
      <c r="AF52" s="14"/>
      <c r="AG52" s="14"/>
    </row>
    <row r="53" spans="1:33" ht="12.75" customHeight="1">
      <c r="A53" s="100" t="s">
        <v>32</v>
      </c>
      <c r="B53" s="208"/>
      <c r="C53" s="153">
        <v>29572</v>
      </c>
      <c r="D53" s="153"/>
      <c r="E53" s="153"/>
      <c r="F53" s="153">
        <v>30537</v>
      </c>
      <c r="G53" s="153"/>
      <c r="H53" s="271"/>
      <c r="I53" s="153">
        <f t="shared" si="5"/>
        <v>554</v>
      </c>
      <c r="J53" s="153">
        <f>+'Fixed Costs'!AX48</f>
        <v>116</v>
      </c>
      <c r="K53" s="271"/>
      <c r="L53" s="153"/>
      <c r="M53" s="234">
        <f>+'Fixed Costs'!L48</f>
        <v>438</v>
      </c>
      <c r="N53" s="234">
        <f>+TechAdj!I50</f>
        <v>-860</v>
      </c>
      <c r="O53" s="234">
        <f t="shared" si="6"/>
        <v>-422</v>
      </c>
      <c r="P53" s="153">
        <f>+ProgChgItems!BP48</f>
        <v>-468</v>
      </c>
      <c r="Q53" s="153">
        <f t="shared" si="7"/>
        <v>29647</v>
      </c>
      <c r="R53" s="153">
        <f t="shared" si="8"/>
        <v>-890</v>
      </c>
      <c r="AC53" s="100"/>
      <c r="AD53" s="14"/>
      <c r="AE53" s="14"/>
      <c r="AF53" s="14"/>
      <c r="AG53" s="14"/>
    </row>
    <row r="54" spans="1:33" ht="12.75">
      <c r="A54" s="211" t="s">
        <v>17</v>
      </c>
      <c r="B54" s="101"/>
      <c r="C54" s="104">
        <f>SUM(C47:C53)</f>
        <v>145147</v>
      </c>
      <c r="D54" s="104"/>
      <c r="E54" s="104"/>
      <c r="F54" s="101">
        <f>SUM(F47:F53)</f>
        <v>151367</v>
      </c>
      <c r="G54" s="104"/>
      <c r="H54" s="271"/>
      <c r="I54" s="265">
        <f>SUM(I47:I53)</f>
        <v>3034</v>
      </c>
      <c r="J54" s="265">
        <f>SUM(J47:J53)</f>
        <v>633</v>
      </c>
      <c r="K54" s="271"/>
      <c r="L54" s="104"/>
      <c r="M54" s="265">
        <f aca="true" t="shared" si="9" ref="M54:R54">SUM(M47:M53)</f>
        <v>2401</v>
      </c>
      <c r="N54" s="232">
        <f t="shared" si="9"/>
        <v>-3062</v>
      </c>
      <c r="O54" s="232">
        <f t="shared" si="9"/>
        <v>-661</v>
      </c>
      <c r="P54" s="101">
        <f t="shared" si="9"/>
        <v>-9964</v>
      </c>
      <c r="Q54" s="101">
        <f t="shared" si="9"/>
        <v>140742</v>
      </c>
      <c r="R54" s="104">
        <f t="shared" si="9"/>
        <v>-10625</v>
      </c>
      <c r="AC54" s="100"/>
      <c r="AD54" s="14"/>
      <c r="AE54" s="14"/>
      <c r="AF54" s="14"/>
      <c r="AG54" s="14"/>
    </row>
    <row r="55" spans="1:33" ht="12.75">
      <c r="A55" s="100"/>
      <c r="B55" s="100"/>
      <c r="C55" s="208"/>
      <c r="D55" s="208"/>
      <c r="E55" s="208"/>
      <c r="F55" s="100"/>
      <c r="G55" s="208"/>
      <c r="H55" s="271"/>
      <c r="I55" s="236"/>
      <c r="J55" s="236"/>
      <c r="K55" s="271"/>
      <c r="L55" s="208"/>
      <c r="M55" s="236"/>
      <c r="N55" s="231"/>
      <c r="O55" s="231"/>
      <c r="P55" s="100"/>
      <c r="Q55" s="100"/>
      <c r="R55" s="208"/>
      <c r="AC55" s="100"/>
      <c r="AD55" s="14"/>
      <c r="AE55" s="14"/>
      <c r="AF55" s="14"/>
      <c r="AG55" s="14"/>
    </row>
    <row r="56" spans="1:33" ht="12.75">
      <c r="A56" s="100" t="s">
        <v>33</v>
      </c>
      <c r="B56" s="100"/>
      <c r="C56" s="208">
        <v>64345</v>
      </c>
      <c r="D56" s="208"/>
      <c r="E56" s="208"/>
      <c r="F56" s="100">
        <v>62849</v>
      </c>
      <c r="G56" s="208"/>
      <c r="H56" s="271"/>
      <c r="I56" s="208">
        <f>+J56+M56</f>
        <v>1480</v>
      </c>
      <c r="J56" s="208">
        <f>+'Fixed Costs'!AX51</f>
        <v>310</v>
      </c>
      <c r="K56" s="271"/>
      <c r="L56" s="208"/>
      <c r="M56" s="236">
        <f>+'Fixed Costs'!L51</f>
        <v>1170</v>
      </c>
      <c r="N56" s="231">
        <f>+TechAdj!I53</f>
        <v>0</v>
      </c>
      <c r="O56" s="231">
        <f>++M56+N56</f>
        <v>1170</v>
      </c>
      <c r="P56" s="100">
        <f>+ProgChgItems!BP51</f>
        <v>-1734</v>
      </c>
      <c r="Q56" s="100">
        <f>+F56+O56+P56</f>
        <v>62285</v>
      </c>
      <c r="R56" s="208">
        <f>+Q56-F56</f>
        <v>-564</v>
      </c>
      <c r="AC56" s="100"/>
      <c r="AD56" s="14"/>
      <c r="AE56" s="14"/>
      <c r="AF56" s="14"/>
      <c r="AG56" s="14"/>
    </row>
    <row r="57" spans="1:33" ht="12.75">
      <c r="A57" s="100" t="s">
        <v>34</v>
      </c>
      <c r="B57" s="100"/>
      <c r="C57" s="208">
        <v>5404</v>
      </c>
      <c r="D57" s="208"/>
      <c r="E57" s="208"/>
      <c r="F57" s="100">
        <v>6304</v>
      </c>
      <c r="G57" s="208"/>
      <c r="H57" s="271"/>
      <c r="I57" s="208">
        <f>+J57+M57</f>
        <v>0</v>
      </c>
      <c r="J57" s="208">
        <f>+'Fixed Costs'!AX52</f>
        <v>0</v>
      </c>
      <c r="K57" s="271"/>
      <c r="L57" s="208"/>
      <c r="M57" s="236">
        <f>+'Fixed Costs'!L52</f>
        <v>0</v>
      </c>
      <c r="N57" s="231">
        <f>+TechAdj!I54</f>
        <v>0</v>
      </c>
      <c r="O57" s="231">
        <f>++M57+N57</f>
        <v>0</v>
      </c>
      <c r="P57" s="100">
        <f>+ProgChgItems!BP52</f>
        <v>-6304</v>
      </c>
      <c r="Q57" s="100">
        <f>+F57+O57+P57</f>
        <v>0</v>
      </c>
      <c r="R57" s="208">
        <f>+Q57-F57</f>
        <v>-6304</v>
      </c>
      <c r="AC57" s="100"/>
      <c r="AD57" s="14"/>
      <c r="AE57" s="14"/>
      <c r="AF57" s="14"/>
      <c r="AG57" s="14"/>
    </row>
    <row r="58" spans="1:33" ht="12.75">
      <c r="A58" s="100"/>
      <c r="B58" s="100"/>
      <c r="C58" s="208"/>
      <c r="D58" s="208"/>
      <c r="E58" s="208"/>
      <c r="F58" s="100"/>
      <c r="G58" s="208"/>
      <c r="H58" s="271"/>
      <c r="I58" s="236"/>
      <c r="J58" s="236"/>
      <c r="K58" s="271"/>
      <c r="L58" s="208"/>
      <c r="M58" s="236"/>
      <c r="N58" s="231"/>
      <c r="O58" s="231"/>
      <c r="P58" s="100"/>
      <c r="Q58" s="100"/>
      <c r="R58" s="208"/>
      <c r="AC58" s="100"/>
      <c r="AD58" s="14"/>
      <c r="AE58" s="14"/>
      <c r="AF58" s="14"/>
      <c r="AG58" s="14"/>
    </row>
    <row r="59" spans="1:33" ht="12.75">
      <c r="A59" s="211" t="s">
        <v>9</v>
      </c>
      <c r="B59" s="101"/>
      <c r="C59" s="104">
        <f>SUM(C54,C56:C57)</f>
        <v>214896</v>
      </c>
      <c r="D59" s="104"/>
      <c r="E59" s="104"/>
      <c r="F59" s="101">
        <f>SUM(F54,F56:F57)</f>
        <v>220520</v>
      </c>
      <c r="G59" s="104"/>
      <c r="H59" s="271"/>
      <c r="I59" s="265">
        <f>SUM(I54,I56:I57)</f>
        <v>4514</v>
      </c>
      <c r="J59" s="265">
        <f>SUM(J54,J56:J57)</f>
        <v>943</v>
      </c>
      <c r="K59" s="271"/>
      <c r="L59" s="104"/>
      <c r="M59" s="265">
        <f aca="true" t="shared" si="10" ref="M59:R59">SUM(M54,M56:M57)</f>
        <v>3571</v>
      </c>
      <c r="N59" s="232">
        <f t="shared" si="10"/>
        <v>-3062</v>
      </c>
      <c r="O59" s="232">
        <f t="shared" si="10"/>
        <v>509</v>
      </c>
      <c r="P59" s="101">
        <f t="shared" si="10"/>
        <v>-18002</v>
      </c>
      <c r="Q59" s="101">
        <f t="shared" si="10"/>
        <v>203027</v>
      </c>
      <c r="R59" s="104">
        <f t="shared" si="10"/>
        <v>-17493</v>
      </c>
      <c r="AC59" s="100"/>
      <c r="AD59" s="14"/>
      <c r="AE59" s="14"/>
      <c r="AF59" s="14"/>
      <c r="AG59" s="14"/>
    </row>
    <row r="60" spans="1:33" ht="13.5" thickBot="1">
      <c r="A60" s="103"/>
      <c r="B60" s="102"/>
      <c r="C60" s="102"/>
      <c r="D60" s="102"/>
      <c r="E60" s="102"/>
      <c r="F60" s="102"/>
      <c r="G60" s="102"/>
      <c r="H60" s="271"/>
      <c r="I60" s="233"/>
      <c r="J60" s="233"/>
      <c r="K60" s="271"/>
      <c r="L60" s="102"/>
      <c r="M60" s="233"/>
      <c r="N60" s="233"/>
      <c r="O60" s="233"/>
      <c r="P60" s="102"/>
      <c r="Q60" s="102"/>
      <c r="R60" s="102"/>
      <c r="AC60" s="100"/>
      <c r="AD60" s="14"/>
      <c r="AE60" s="14"/>
      <c r="AF60" s="14"/>
      <c r="AG60" s="14"/>
    </row>
    <row r="61" spans="1:33" ht="13.5" thickTop="1">
      <c r="A61" s="100"/>
      <c r="B61" s="100"/>
      <c r="C61" s="208"/>
      <c r="D61" s="208"/>
      <c r="E61" s="208"/>
      <c r="F61" s="100"/>
      <c r="G61" s="208"/>
      <c r="H61" s="271"/>
      <c r="I61" s="236"/>
      <c r="J61" s="236"/>
      <c r="K61" s="271"/>
      <c r="L61" s="208"/>
      <c r="M61" s="236"/>
      <c r="N61" s="231"/>
      <c r="O61" s="231"/>
      <c r="P61" s="100"/>
      <c r="Q61" s="100"/>
      <c r="R61" s="208"/>
      <c r="AC61" s="100"/>
      <c r="AD61" s="14"/>
      <c r="AE61" s="14"/>
      <c r="AF61" s="14"/>
      <c r="AG61" s="14"/>
    </row>
    <row r="62" spans="1:33" ht="12.75">
      <c r="A62" s="105" t="s">
        <v>35</v>
      </c>
      <c r="B62" s="100"/>
      <c r="C62" s="208"/>
      <c r="D62" s="208"/>
      <c r="E62" s="208"/>
      <c r="F62" s="100"/>
      <c r="G62" s="208"/>
      <c r="H62" s="271"/>
      <c r="I62" s="236"/>
      <c r="J62" s="236"/>
      <c r="K62" s="271"/>
      <c r="L62" s="208"/>
      <c r="M62" s="236"/>
      <c r="N62" s="231"/>
      <c r="O62" s="231"/>
      <c r="P62" s="100"/>
      <c r="Q62" s="100"/>
      <c r="R62" s="208"/>
      <c r="AC62" s="100"/>
      <c r="AD62" s="14"/>
      <c r="AE62" s="14"/>
      <c r="AF62" s="14"/>
      <c r="AG62" s="14"/>
    </row>
    <row r="63" spans="1:33" ht="12.75" customHeight="1">
      <c r="A63" s="100" t="s">
        <v>36</v>
      </c>
      <c r="B63" s="100"/>
      <c r="C63" s="208">
        <f>138072+5270</f>
        <v>143342</v>
      </c>
      <c r="D63" s="208"/>
      <c r="E63" s="208"/>
      <c r="F63" s="100">
        <v>141275</v>
      </c>
      <c r="G63" s="208"/>
      <c r="H63" s="271"/>
      <c r="I63" s="208">
        <f>+J63+M63</f>
        <v>2551</v>
      </c>
      <c r="J63" s="208">
        <f>+'Fixed Costs'!AX58</f>
        <v>535</v>
      </c>
      <c r="K63" s="271"/>
      <c r="L63" s="208"/>
      <c r="M63" s="236">
        <f>+'Fixed Costs'!L58</f>
        <v>2016</v>
      </c>
      <c r="N63" s="231">
        <f>+TechAdj!I60</f>
        <v>-5007</v>
      </c>
      <c r="O63" s="231">
        <f>++M63+N63</f>
        <v>-2991</v>
      </c>
      <c r="P63" s="100">
        <f>+ProgChgItems!BP58</f>
        <v>7056</v>
      </c>
      <c r="Q63" s="100">
        <f>+F63+O63+P63</f>
        <v>145340</v>
      </c>
      <c r="R63" s="208">
        <f>+Q63-F63</f>
        <v>4065</v>
      </c>
      <c r="AC63" s="100"/>
      <c r="AD63" s="14"/>
      <c r="AE63" s="14"/>
      <c r="AF63" s="14"/>
      <c r="AG63" s="14"/>
    </row>
    <row r="64" spans="1:33" ht="12.75">
      <c r="A64" s="100" t="s">
        <v>37</v>
      </c>
      <c r="B64" s="100"/>
      <c r="C64" s="208">
        <v>22856</v>
      </c>
      <c r="D64" s="208"/>
      <c r="E64" s="208"/>
      <c r="F64" s="100">
        <v>22422</v>
      </c>
      <c r="G64" s="208"/>
      <c r="H64" s="271"/>
      <c r="I64" s="208">
        <f>+J64+M64</f>
        <v>220</v>
      </c>
      <c r="J64" s="208">
        <f>+'Fixed Costs'!AX59</f>
        <v>46</v>
      </c>
      <c r="K64" s="271"/>
      <c r="L64" s="208"/>
      <c r="M64" s="236">
        <f>+'Fixed Costs'!L59</f>
        <v>174</v>
      </c>
      <c r="N64" s="231">
        <f>+TechAdj!I61</f>
        <v>0</v>
      </c>
      <c r="O64" s="231">
        <f>++M64+N64</f>
        <v>174</v>
      </c>
      <c r="P64" s="100">
        <f>+ProgChgItems!BP59</f>
        <v>-3017</v>
      </c>
      <c r="Q64" s="100">
        <f>+F64+O64+P64</f>
        <v>19579</v>
      </c>
      <c r="R64" s="208">
        <f>+Q64-F64</f>
        <v>-2843</v>
      </c>
      <c r="AC64" s="100"/>
      <c r="AD64" s="14"/>
      <c r="AE64" s="14"/>
      <c r="AF64" s="14"/>
      <c r="AG64" s="14"/>
    </row>
    <row r="65" spans="1:33" ht="12.75">
      <c r="A65" s="100" t="s">
        <v>38</v>
      </c>
      <c r="B65" s="100"/>
      <c r="C65" s="208">
        <v>14764</v>
      </c>
      <c r="D65" s="208"/>
      <c r="E65" s="208"/>
      <c r="F65" s="100">
        <v>16174</v>
      </c>
      <c r="G65" s="208"/>
      <c r="H65" s="271"/>
      <c r="I65" s="208">
        <f>+J65+M65</f>
        <v>348</v>
      </c>
      <c r="J65" s="208">
        <f>+'Fixed Costs'!AX60</f>
        <v>73</v>
      </c>
      <c r="K65" s="271"/>
      <c r="L65" s="208"/>
      <c r="M65" s="236">
        <f>+'Fixed Costs'!L60</f>
        <v>275</v>
      </c>
      <c r="N65" s="231">
        <f>+TechAdj!I62</f>
        <v>0</v>
      </c>
      <c r="O65" s="231">
        <f>++M65+N65</f>
        <v>275</v>
      </c>
      <c r="P65" s="100">
        <f>+ProgChgItems!BP60</f>
        <v>-1039</v>
      </c>
      <c r="Q65" s="100">
        <f>+F65+O65+P65</f>
        <v>15410</v>
      </c>
      <c r="R65" s="208">
        <f>+Q65-F65</f>
        <v>-764</v>
      </c>
      <c r="AC65" s="100"/>
      <c r="AD65" s="14"/>
      <c r="AE65" s="14"/>
      <c r="AF65" s="14"/>
      <c r="AG65" s="14"/>
    </row>
    <row r="66" spans="1:33" ht="12.75">
      <c r="A66" s="100"/>
      <c r="B66" s="100"/>
      <c r="C66" s="208"/>
      <c r="D66" s="208"/>
      <c r="E66" s="208"/>
      <c r="F66" s="100"/>
      <c r="G66" s="208"/>
      <c r="H66" s="271"/>
      <c r="I66" s="236"/>
      <c r="J66" s="236"/>
      <c r="K66" s="271"/>
      <c r="L66" s="208"/>
      <c r="M66" s="236"/>
      <c r="N66" s="231"/>
      <c r="O66" s="231"/>
      <c r="P66" s="100"/>
      <c r="Q66" s="100"/>
      <c r="R66" s="208"/>
      <c r="AC66" s="100"/>
      <c r="AD66" s="14"/>
      <c r="AE66" s="14"/>
      <c r="AF66" s="14"/>
      <c r="AG66" s="14"/>
    </row>
    <row r="67" spans="1:33" ht="12.75">
      <c r="A67" s="211" t="s">
        <v>9</v>
      </c>
      <c r="B67" s="101"/>
      <c r="C67" s="104">
        <f>SUM(C63:C65)</f>
        <v>180962</v>
      </c>
      <c r="D67" s="104"/>
      <c r="E67" s="104"/>
      <c r="F67" s="101">
        <f>SUM(F63:F65)</f>
        <v>179871</v>
      </c>
      <c r="G67" s="104"/>
      <c r="H67" s="271"/>
      <c r="I67" s="265">
        <f>SUM(I63:I65)</f>
        <v>3119</v>
      </c>
      <c r="J67" s="265">
        <f>SUM(J63:J65)</f>
        <v>654</v>
      </c>
      <c r="K67" s="271"/>
      <c r="L67" s="104"/>
      <c r="M67" s="265">
        <f aca="true" t="shared" si="11" ref="M67:R67">SUM(M63:M65)</f>
        <v>2465</v>
      </c>
      <c r="N67" s="232">
        <f t="shared" si="11"/>
        <v>-5007</v>
      </c>
      <c r="O67" s="232">
        <f t="shared" si="11"/>
        <v>-2542</v>
      </c>
      <c r="P67" s="101">
        <f t="shared" si="11"/>
        <v>3000</v>
      </c>
      <c r="Q67" s="101">
        <f t="shared" si="11"/>
        <v>180329</v>
      </c>
      <c r="R67" s="104">
        <f t="shared" si="11"/>
        <v>458</v>
      </c>
      <c r="AC67" s="100"/>
      <c r="AD67" s="14"/>
      <c r="AE67" s="14"/>
      <c r="AF67" s="14"/>
      <c r="AG67" s="14"/>
    </row>
    <row r="68" spans="1:33" ht="13.5" thickBot="1">
      <c r="A68" s="103"/>
      <c r="B68" s="102"/>
      <c r="C68" s="102"/>
      <c r="D68" s="102"/>
      <c r="E68" s="102"/>
      <c r="F68" s="102"/>
      <c r="G68" s="102"/>
      <c r="H68" s="271"/>
      <c r="I68" s="233"/>
      <c r="J68" s="233"/>
      <c r="K68" s="271"/>
      <c r="L68" s="102"/>
      <c r="M68" s="233"/>
      <c r="N68" s="233"/>
      <c r="O68" s="233"/>
      <c r="P68" s="102"/>
      <c r="Q68" s="102"/>
      <c r="R68" s="102"/>
      <c r="AC68" s="100"/>
      <c r="AD68" s="14"/>
      <c r="AE68" s="14"/>
      <c r="AF68" s="14"/>
      <c r="AG68" s="14"/>
    </row>
    <row r="69" spans="1:33" ht="13.5" thickTop="1">
      <c r="A69" s="100"/>
      <c r="B69" s="100"/>
      <c r="C69" s="208"/>
      <c r="D69" s="208"/>
      <c r="E69" s="208"/>
      <c r="F69" s="100"/>
      <c r="G69" s="208"/>
      <c r="H69" s="271"/>
      <c r="I69" s="236"/>
      <c r="J69" s="236"/>
      <c r="K69" s="271"/>
      <c r="L69" s="208"/>
      <c r="M69" s="236"/>
      <c r="N69" s="231"/>
      <c r="O69" s="231"/>
      <c r="P69" s="100"/>
      <c r="Q69" s="100"/>
      <c r="R69" s="208"/>
      <c r="AC69" s="100"/>
      <c r="AD69" s="14"/>
      <c r="AE69" s="14"/>
      <c r="AF69" s="14"/>
      <c r="AG69" s="14"/>
    </row>
    <row r="70" spans="1:33" ht="12.75">
      <c r="A70" s="105" t="s">
        <v>109</v>
      </c>
      <c r="B70" s="100"/>
      <c r="C70" s="208"/>
      <c r="D70" s="208"/>
      <c r="E70" s="208"/>
      <c r="F70" s="100"/>
      <c r="G70" s="208"/>
      <c r="H70" s="271"/>
      <c r="I70" s="236"/>
      <c r="J70" s="236"/>
      <c r="K70" s="271"/>
      <c r="L70" s="208"/>
      <c r="M70" s="236"/>
      <c r="N70" s="231"/>
      <c r="O70" s="231"/>
      <c r="P70" s="100"/>
      <c r="Q70" s="100"/>
      <c r="R70" s="208"/>
      <c r="AC70" s="100"/>
      <c r="AD70" s="14"/>
      <c r="AE70" s="14"/>
      <c r="AF70" s="14"/>
      <c r="AG70" s="14"/>
    </row>
    <row r="71" spans="1:33" ht="12.75">
      <c r="A71" s="100" t="s">
        <v>110</v>
      </c>
      <c r="B71" s="100"/>
      <c r="C71" s="208">
        <v>26061</v>
      </c>
      <c r="D71" s="208"/>
      <c r="E71" s="208"/>
      <c r="F71" s="100">
        <v>24514</v>
      </c>
      <c r="G71" s="208"/>
      <c r="H71" s="271"/>
      <c r="I71" s="208">
        <f>+J71+M71</f>
        <v>-817</v>
      </c>
      <c r="J71" s="208">
        <f>+'Fixed Costs'!AX66</f>
        <v>70</v>
      </c>
      <c r="K71" s="271"/>
      <c r="L71" s="208"/>
      <c r="M71" s="236">
        <f>+'Fixed Costs'!L66</f>
        <v>-887</v>
      </c>
      <c r="N71" s="231">
        <f>+TechAdj!I68</f>
        <v>1549</v>
      </c>
      <c r="O71" s="231">
        <f>++M71+N71</f>
        <v>662</v>
      </c>
      <c r="P71" s="100">
        <f>+ProgChgItems!BP66</f>
        <v>-145</v>
      </c>
      <c r="Q71" s="100">
        <f>+F71+O71+P71</f>
        <v>25031</v>
      </c>
      <c r="R71" s="208">
        <f>+Q71-F71</f>
        <v>517</v>
      </c>
      <c r="AC71" s="100"/>
      <c r="AD71" s="14"/>
      <c r="AE71" s="14"/>
      <c r="AF71" s="14"/>
      <c r="AG71" s="14"/>
    </row>
    <row r="72" spans="1:33" ht="12.75">
      <c r="A72" s="100" t="s">
        <v>111</v>
      </c>
      <c r="B72" s="100"/>
      <c r="C72" s="208">
        <v>17030</v>
      </c>
      <c r="D72" s="208"/>
      <c r="E72" s="208"/>
      <c r="F72" s="100">
        <v>16775</v>
      </c>
      <c r="G72" s="208"/>
      <c r="H72" s="271"/>
      <c r="I72" s="208">
        <f>+J72+M72</f>
        <v>466</v>
      </c>
      <c r="J72" s="208">
        <f>+'Fixed Costs'!AX67</f>
        <v>50</v>
      </c>
      <c r="K72" s="271"/>
      <c r="L72" s="208"/>
      <c r="M72" s="236">
        <f>+'Fixed Costs'!L67</f>
        <v>416</v>
      </c>
      <c r="N72" s="231">
        <f>+TechAdj!I69</f>
        <v>287</v>
      </c>
      <c r="O72" s="231">
        <f>++M72+N72</f>
        <v>703</v>
      </c>
      <c r="P72" s="100">
        <f>+ProgChgItems!BP67</f>
        <v>-50</v>
      </c>
      <c r="Q72" s="100">
        <f>+F72+O72+P72</f>
        <v>17428</v>
      </c>
      <c r="R72" s="208">
        <f>+Q72-F72</f>
        <v>653</v>
      </c>
      <c r="AC72" s="100"/>
      <c r="AD72" s="14"/>
      <c r="AE72" s="14"/>
      <c r="AF72" s="14"/>
      <c r="AG72" s="14"/>
    </row>
    <row r="73" spans="1:33" ht="12.75">
      <c r="A73" s="100" t="s">
        <v>122</v>
      </c>
      <c r="B73" s="100"/>
      <c r="C73" s="208">
        <v>68691</v>
      </c>
      <c r="D73" s="208"/>
      <c r="E73" s="208"/>
      <c r="F73" s="100">
        <v>69082</v>
      </c>
      <c r="G73" s="208"/>
      <c r="H73" s="271"/>
      <c r="I73" s="208">
        <f>+J73+M73</f>
        <v>927</v>
      </c>
      <c r="J73" s="208">
        <f>+'Fixed Costs'!AX68</f>
        <v>193</v>
      </c>
      <c r="K73" s="271"/>
      <c r="L73" s="208"/>
      <c r="M73" s="236">
        <f>+'Fixed Costs'!L68</f>
        <v>734</v>
      </c>
      <c r="N73" s="231">
        <f>+TechAdj!I70</f>
        <v>0</v>
      </c>
      <c r="O73" s="231">
        <f>++M73+N73</f>
        <v>734</v>
      </c>
      <c r="P73" s="100">
        <f>+ProgChgItems!BP68</f>
        <v>-154</v>
      </c>
      <c r="Q73" s="100">
        <f>+F73+O73+P73</f>
        <v>69662</v>
      </c>
      <c r="R73" s="208">
        <f>+Q73-F73</f>
        <v>580</v>
      </c>
      <c r="AC73" s="100"/>
      <c r="AD73" s="14"/>
      <c r="AE73" s="14"/>
      <c r="AF73" s="14"/>
      <c r="AG73" s="14"/>
    </row>
    <row r="74" spans="1:33" ht="12.75">
      <c r="A74" s="100"/>
      <c r="B74" s="100"/>
      <c r="C74" s="208"/>
      <c r="D74" s="208"/>
      <c r="E74" s="208"/>
      <c r="F74" s="100"/>
      <c r="G74" s="208"/>
      <c r="H74" s="271"/>
      <c r="I74" s="236"/>
      <c r="J74" s="236"/>
      <c r="K74" s="271"/>
      <c r="L74" s="208"/>
      <c r="M74" s="236"/>
      <c r="N74" s="231"/>
      <c r="O74" s="231"/>
      <c r="P74" s="100"/>
      <c r="Q74" s="100"/>
      <c r="R74" s="208"/>
      <c r="AC74" s="100"/>
      <c r="AD74" s="14"/>
      <c r="AE74" s="14"/>
      <c r="AF74" s="14"/>
      <c r="AG74" s="14"/>
    </row>
    <row r="75" spans="1:33" ht="12.75">
      <c r="A75" s="211" t="s">
        <v>9</v>
      </c>
      <c r="B75" s="101"/>
      <c r="C75" s="104">
        <f>SUM(C71,C72,C73)</f>
        <v>111782</v>
      </c>
      <c r="D75" s="104"/>
      <c r="E75" s="104"/>
      <c r="F75" s="101">
        <f>SUM(F71,F72,F73)</f>
        <v>110371</v>
      </c>
      <c r="G75" s="104"/>
      <c r="H75" s="271"/>
      <c r="I75" s="265">
        <f>SUM(I71,I72,I73)</f>
        <v>576</v>
      </c>
      <c r="J75" s="265">
        <f>SUM(J71,J72,J73)</f>
        <v>313</v>
      </c>
      <c r="K75" s="271"/>
      <c r="L75" s="104"/>
      <c r="M75" s="265">
        <f aca="true" t="shared" si="12" ref="M75:R75">SUM(M71,M72,M73)</f>
        <v>263</v>
      </c>
      <c r="N75" s="232">
        <f t="shared" si="12"/>
        <v>1836</v>
      </c>
      <c r="O75" s="232">
        <f t="shared" si="12"/>
        <v>2099</v>
      </c>
      <c r="P75" s="101">
        <f t="shared" si="12"/>
        <v>-349</v>
      </c>
      <c r="Q75" s="101">
        <f t="shared" si="12"/>
        <v>112121</v>
      </c>
      <c r="R75" s="104">
        <f t="shared" si="12"/>
        <v>1750</v>
      </c>
      <c r="AC75" s="100"/>
      <c r="AD75" s="14"/>
      <c r="AE75" s="14"/>
      <c r="AF75" s="14"/>
      <c r="AG75" s="14"/>
    </row>
    <row r="76" spans="1:33" ht="13.5" thickBot="1">
      <c r="A76" s="211"/>
      <c r="B76" s="101"/>
      <c r="C76" s="104"/>
      <c r="D76" s="104"/>
      <c r="E76" s="104"/>
      <c r="F76" s="101"/>
      <c r="G76" s="104"/>
      <c r="H76" s="271"/>
      <c r="I76" s="265"/>
      <c r="J76" s="265"/>
      <c r="K76" s="271"/>
      <c r="L76" s="104"/>
      <c r="M76" s="265"/>
      <c r="N76" s="232"/>
      <c r="O76" s="232"/>
      <c r="P76" s="101"/>
      <c r="Q76" s="101"/>
      <c r="R76" s="104"/>
      <c r="AC76" s="100"/>
      <c r="AD76" s="14"/>
      <c r="AE76" s="14"/>
      <c r="AF76" s="14"/>
      <c r="AG76" s="14"/>
    </row>
    <row r="77" spans="1:33" ht="13.5" thickTop="1">
      <c r="A77" s="212"/>
      <c r="B77" s="183"/>
      <c r="C77" s="183"/>
      <c r="D77" s="183"/>
      <c r="E77" s="183"/>
      <c r="F77" s="183"/>
      <c r="G77" s="183"/>
      <c r="H77" s="271"/>
      <c r="I77" s="235"/>
      <c r="J77" s="235"/>
      <c r="K77" s="271"/>
      <c r="L77" s="183"/>
      <c r="M77" s="235"/>
      <c r="N77" s="235"/>
      <c r="O77" s="235"/>
      <c r="P77" s="183"/>
      <c r="Q77" s="183"/>
      <c r="R77" s="183"/>
      <c r="AC77" s="100"/>
      <c r="AD77" s="14"/>
      <c r="AE77" s="14"/>
      <c r="AF77" s="14"/>
      <c r="AG77" s="14"/>
    </row>
    <row r="78" spans="1:33" ht="12.75">
      <c r="A78" s="213" t="s">
        <v>232</v>
      </c>
      <c r="B78" s="101"/>
      <c r="C78" s="104"/>
      <c r="D78" s="104"/>
      <c r="E78" s="104"/>
      <c r="F78" s="101">
        <v>7383</v>
      </c>
      <c r="G78" s="104"/>
      <c r="H78" s="271"/>
      <c r="I78" s="208">
        <f>+J78+M78</f>
        <v>473</v>
      </c>
      <c r="J78" s="208">
        <f>+'Fixed Costs'!AX73</f>
        <v>100</v>
      </c>
      <c r="K78" s="271"/>
      <c r="L78" s="104"/>
      <c r="M78" s="236">
        <f>+'Fixed Costs'!L73</f>
        <v>373</v>
      </c>
      <c r="N78" s="231">
        <f>+TechAdj!I75</f>
        <v>21291</v>
      </c>
      <c r="O78" s="231">
        <f>++M78+N78</f>
        <v>21664</v>
      </c>
      <c r="P78" s="100">
        <f>+ProgChgItems!BP73</f>
        <v>-2464</v>
      </c>
      <c r="Q78" s="100">
        <f>+F78+O78+P78</f>
        <v>26583</v>
      </c>
      <c r="R78" s="208">
        <f>+Q78-F78</f>
        <v>19200</v>
      </c>
      <c r="AC78" s="100"/>
      <c r="AD78" s="14"/>
      <c r="AE78" s="14"/>
      <c r="AF78" s="14"/>
      <c r="AG78" s="14"/>
    </row>
    <row r="79" spans="1:33" ht="13.5" thickBot="1">
      <c r="A79" s="103"/>
      <c r="B79" s="103"/>
      <c r="C79" s="103"/>
      <c r="D79" s="103"/>
      <c r="E79" s="103"/>
      <c r="F79" s="103"/>
      <c r="G79" s="103"/>
      <c r="H79" s="271"/>
      <c r="I79" s="237"/>
      <c r="J79" s="237"/>
      <c r="K79" s="271"/>
      <c r="L79" s="103"/>
      <c r="M79" s="237"/>
      <c r="N79" s="237"/>
      <c r="O79" s="237"/>
      <c r="P79" s="103"/>
      <c r="Q79" s="103"/>
      <c r="R79" s="103"/>
      <c r="AC79" s="100"/>
      <c r="AD79" s="14"/>
      <c r="AE79" s="14"/>
      <c r="AF79" s="14"/>
      <c r="AG79" s="14"/>
    </row>
    <row r="80" spans="1:33" ht="13.5" thickTop="1">
      <c r="A80" s="100"/>
      <c r="B80" s="100"/>
      <c r="C80" s="208"/>
      <c r="D80" s="208"/>
      <c r="E80" s="208"/>
      <c r="F80" s="100"/>
      <c r="G80" s="208"/>
      <c r="H80" s="271"/>
      <c r="I80" s="236"/>
      <c r="J80" s="236"/>
      <c r="K80" s="271"/>
      <c r="L80" s="208"/>
      <c r="M80" s="236"/>
      <c r="N80" s="231"/>
      <c r="O80" s="231"/>
      <c r="P80" s="100"/>
      <c r="Q80" s="100"/>
      <c r="R80" s="208"/>
      <c r="AC80" s="100"/>
      <c r="AD80" s="14"/>
      <c r="AE80" s="14"/>
      <c r="AF80" s="14"/>
      <c r="AG80" s="14"/>
    </row>
    <row r="81" spans="1:33" ht="12.75">
      <c r="A81" s="105" t="s">
        <v>39</v>
      </c>
      <c r="B81" s="101"/>
      <c r="C81" s="104">
        <v>67782</v>
      </c>
      <c r="D81" s="104"/>
      <c r="E81" s="104"/>
      <c r="F81" s="101">
        <v>67167</v>
      </c>
      <c r="G81" s="104"/>
      <c r="H81" s="271"/>
      <c r="I81" s="208">
        <f>+J81+M81</f>
        <v>2355</v>
      </c>
      <c r="J81" s="208">
        <f>+'Fixed Costs'!AX76</f>
        <v>256</v>
      </c>
      <c r="K81" s="271"/>
      <c r="L81" s="104"/>
      <c r="M81" s="236">
        <f>+'Fixed Costs'!L76</f>
        <v>2099</v>
      </c>
      <c r="N81" s="231">
        <f>+TechAdj!I78</f>
        <v>-1836</v>
      </c>
      <c r="O81" s="231">
        <f>++M81+N81</f>
        <v>263</v>
      </c>
      <c r="P81" s="100">
        <f>+ProgChgItems!BP76</f>
        <v>-230</v>
      </c>
      <c r="Q81" s="100">
        <f>+F81+O81+P81</f>
        <v>67200</v>
      </c>
      <c r="R81" s="208">
        <f>+Q81-F81</f>
        <v>33</v>
      </c>
      <c r="AC81" s="100"/>
      <c r="AD81" s="14"/>
      <c r="AE81" s="14"/>
      <c r="AF81" s="14"/>
      <c r="AG81" s="14"/>
    </row>
    <row r="82" spans="1:33" ht="13.5" thickBot="1">
      <c r="A82" s="103"/>
      <c r="B82" s="102"/>
      <c r="C82" s="102"/>
      <c r="D82" s="102"/>
      <c r="E82" s="102"/>
      <c r="F82" s="102"/>
      <c r="G82" s="102"/>
      <c r="H82" s="271"/>
      <c r="I82" s="233"/>
      <c r="J82" s="233"/>
      <c r="K82" s="271"/>
      <c r="L82" s="102"/>
      <c r="M82" s="233"/>
      <c r="N82" s="233"/>
      <c r="O82" s="233"/>
      <c r="P82" s="102"/>
      <c r="Q82" s="102"/>
      <c r="R82" s="102"/>
      <c r="AC82" s="100"/>
      <c r="AD82" s="14"/>
      <c r="AE82" s="14"/>
      <c r="AF82" s="14"/>
      <c r="AG82" s="14"/>
    </row>
    <row r="83" spans="1:33" ht="13.5" thickTop="1">
      <c r="A83" s="100"/>
      <c r="B83" s="100"/>
      <c r="C83" s="208"/>
      <c r="D83" s="208"/>
      <c r="E83" s="208"/>
      <c r="F83" s="100"/>
      <c r="G83" s="208"/>
      <c r="H83" s="271"/>
      <c r="I83" s="236"/>
      <c r="J83" s="236"/>
      <c r="K83" s="271"/>
      <c r="L83" s="208"/>
      <c r="M83" s="236"/>
      <c r="N83" s="231"/>
      <c r="O83" s="231"/>
      <c r="P83" s="100"/>
      <c r="Q83" s="100"/>
      <c r="R83" s="208"/>
      <c r="AC83" s="100"/>
      <c r="AD83" s="14"/>
      <c r="AE83" s="14"/>
      <c r="AF83" s="14"/>
      <c r="AG83" s="14"/>
    </row>
    <row r="84" spans="1:33" ht="12.75">
      <c r="A84" s="105" t="s">
        <v>40</v>
      </c>
      <c r="B84" s="100"/>
      <c r="C84" s="208"/>
      <c r="D84" s="208"/>
      <c r="E84" s="208"/>
      <c r="F84" s="100"/>
      <c r="G84" s="208"/>
      <c r="H84" s="271"/>
      <c r="I84" s="236"/>
      <c r="J84" s="236"/>
      <c r="K84" s="271"/>
      <c r="L84" s="208"/>
      <c r="M84" s="236"/>
      <c r="N84" s="231"/>
      <c r="O84" s="231"/>
      <c r="P84" s="100"/>
      <c r="Q84" s="100"/>
      <c r="R84" s="208"/>
      <c r="AC84" s="100"/>
      <c r="AD84" s="14"/>
      <c r="AE84" s="14"/>
      <c r="AF84" s="14"/>
      <c r="AG84" s="14"/>
    </row>
    <row r="85" spans="1:33" ht="12.75">
      <c r="A85" s="100" t="s">
        <v>306</v>
      </c>
      <c r="B85" s="100"/>
      <c r="C85" s="208"/>
      <c r="D85" s="208"/>
      <c r="E85" s="208"/>
      <c r="F85" s="100"/>
      <c r="G85" s="208"/>
      <c r="H85" s="271"/>
      <c r="I85" s="208">
        <f>+J85+M85</f>
        <v>2761</v>
      </c>
      <c r="J85" s="208">
        <f>+'Fixed Costs'!AX80</f>
        <v>20</v>
      </c>
      <c r="K85" s="271"/>
      <c r="L85" s="208"/>
      <c r="M85" s="236">
        <f>+'Fixed Costs'!L80</f>
        <v>2741</v>
      </c>
      <c r="N85" s="231">
        <f>+TechAdj!I82</f>
        <v>92071</v>
      </c>
      <c r="O85" s="231">
        <f>++M85+N85</f>
        <v>94812</v>
      </c>
      <c r="P85" s="100">
        <f>+ProgChgItems!BP80</f>
        <v>-10</v>
      </c>
      <c r="Q85" s="100">
        <f>+F85+O85+P85</f>
        <v>94802</v>
      </c>
      <c r="R85" s="208">
        <f>+Q85-F85</f>
        <v>94802</v>
      </c>
      <c r="AC85" s="100"/>
      <c r="AD85" s="14"/>
      <c r="AE85" s="14"/>
      <c r="AF85" s="14"/>
      <c r="AG85" s="14"/>
    </row>
    <row r="86" spans="1:33" ht="12.75">
      <c r="A86" s="100" t="s">
        <v>41</v>
      </c>
      <c r="B86" s="100"/>
      <c r="C86" s="208">
        <v>72428</v>
      </c>
      <c r="D86" s="208"/>
      <c r="E86" s="208"/>
      <c r="F86" s="100">
        <v>72479</v>
      </c>
      <c r="G86" s="208"/>
      <c r="H86" s="271"/>
      <c r="I86" s="236"/>
      <c r="J86" s="236"/>
      <c r="K86" s="271"/>
      <c r="L86" s="208"/>
      <c r="M86" s="236">
        <f>+'Fixed Costs'!L81</f>
        <v>0</v>
      </c>
      <c r="N86" s="231">
        <f>+TechAdj!I83</f>
        <v>-72479</v>
      </c>
      <c r="O86" s="231">
        <f>+M86+N86</f>
        <v>-72479</v>
      </c>
      <c r="P86" s="100">
        <f>+ProgChgItems!BP81</f>
        <v>0</v>
      </c>
      <c r="Q86" s="100">
        <f>+F86+O86+P86</f>
        <v>0</v>
      </c>
      <c r="R86" s="208">
        <f>+Q86-F86</f>
        <v>-72479</v>
      </c>
      <c r="AC86" s="100"/>
      <c r="AD86" s="14"/>
      <c r="AE86" s="14"/>
      <c r="AF86" s="14"/>
      <c r="AG86" s="14"/>
    </row>
    <row r="87" spans="1:33" ht="12.75">
      <c r="A87" s="100" t="s">
        <v>42</v>
      </c>
      <c r="B87" s="100"/>
      <c r="C87" s="208">
        <v>19634</v>
      </c>
      <c r="D87" s="208"/>
      <c r="E87" s="208"/>
      <c r="F87" s="100">
        <v>19592</v>
      </c>
      <c r="G87" s="208"/>
      <c r="H87" s="271"/>
      <c r="I87" s="236"/>
      <c r="J87" s="236"/>
      <c r="K87" s="271"/>
      <c r="L87" s="208"/>
      <c r="M87" s="236">
        <f>+'Fixed Costs'!L82</f>
        <v>0</v>
      </c>
      <c r="N87" s="231">
        <f>+TechAdj!I84</f>
        <v>-19592</v>
      </c>
      <c r="O87" s="231">
        <f>++M87+N87</f>
        <v>-19592</v>
      </c>
      <c r="P87" s="100">
        <f>+ProgChgItems!BP82</f>
        <v>0</v>
      </c>
      <c r="Q87" s="100">
        <f>+F87+O87+P87</f>
        <v>0</v>
      </c>
      <c r="R87" s="208">
        <f>+Q87-F87</f>
        <v>-19592</v>
      </c>
      <c r="AC87" s="100"/>
      <c r="AD87" s="14"/>
      <c r="AE87" s="14"/>
      <c r="AF87" s="14"/>
      <c r="AG87" s="14"/>
    </row>
    <row r="88" spans="1:33" ht="12.75">
      <c r="A88" s="100" t="s">
        <v>43</v>
      </c>
      <c r="B88" s="100"/>
      <c r="C88" s="208">
        <v>3373</v>
      </c>
      <c r="D88" s="208"/>
      <c r="E88" s="208"/>
      <c r="F88" s="100">
        <v>7898</v>
      </c>
      <c r="G88" s="208"/>
      <c r="H88" s="271"/>
      <c r="I88" s="208">
        <f>+J88+M88</f>
        <v>0</v>
      </c>
      <c r="J88" s="208">
        <f>+'Fixed Costs'!AX83</f>
        <v>0</v>
      </c>
      <c r="K88" s="271"/>
      <c r="L88" s="208"/>
      <c r="M88" s="236">
        <f>+'Fixed Costs'!L83</f>
        <v>0</v>
      </c>
      <c r="N88" s="231">
        <f>+TechAdj!I85</f>
        <v>0</v>
      </c>
      <c r="O88" s="231">
        <f>++M88+N88</f>
        <v>0</v>
      </c>
      <c r="P88" s="100">
        <f>+ProgChgItems!BP83</f>
        <v>-4577</v>
      </c>
      <c r="Q88" s="100">
        <f>+F88+O88+P88</f>
        <v>3321</v>
      </c>
      <c r="R88" s="208">
        <f>+Q88-F88</f>
        <v>-4577</v>
      </c>
      <c r="AC88" s="100"/>
      <c r="AD88" s="14"/>
      <c r="AE88" s="14"/>
      <c r="AF88" s="14"/>
      <c r="AG88" s="14"/>
    </row>
    <row r="89" spans="1:33" ht="12.75">
      <c r="A89" s="100"/>
      <c r="B89" s="100"/>
      <c r="C89" s="208"/>
      <c r="D89" s="208"/>
      <c r="E89" s="208"/>
      <c r="F89" s="100"/>
      <c r="G89" s="208"/>
      <c r="H89" s="271"/>
      <c r="I89" s="236"/>
      <c r="J89" s="236"/>
      <c r="K89" s="271"/>
      <c r="L89" s="208"/>
      <c r="M89" s="236"/>
      <c r="N89" s="231"/>
      <c r="O89" s="231"/>
      <c r="P89" s="100"/>
      <c r="Q89" s="100"/>
      <c r="R89" s="208"/>
      <c r="AC89" s="100"/>
      <c r="AD89" s="14"/>
      <c r="AE89" s="14"/>
      <c r="AF89" s="14"/>
      <c r="AG89" s="14"/>
    </row>
    <row r="90" spans="1:33" ht="12.75">
      <c r="A90" s="211" t="s">
        <v>9</v>
      </c>
      <c r="B90" s="101"/>
      <c r="C90" s="104">
        <f>C85+C86+C87+C88</f>
        <v>95435</v>
      </c>
      <c r="D90" s="104"/>
      <c r="E90" s="104"/>
      <c r="F90" s="104">
        <f aca="true" t="shared" si="13" ref="F90:R90">F85+F86+F87+F88</f>
        <v>99969</v>
      </c>
      <c r="G90" s="104"/>
      <c r="H90" s="271"/>
      <c r="I90" s="104">
        <f>I85+I86+I87+I88</f>
        <v>2761</v>
      </c>
      <c r="J90" s="104">
        <f>J85+J86+J87+J88</f>
        <v>20</v>
      </c>
      <c r="K90" s="271"/>
      <c r="L90" s="104"/>
      <c r="M90" s="104">
        <f t="shared" si="13"/>
        <v>2741</v>
      </c>
      <c r="N90" s="104">
        <f t="shared" si="13"/>
        <v>0</v>
      </c>
      <c r="O90" s="104">
        <f t="shared" si="13"/>
        <v>2741</v>
      </c>
      <c r="P90" s="104">
        <f t="shared" si="13"/>
        <v>-4587</v>
      </c>
      <c r="Q90" s="104">
        <f t="shared" si="13"/>
        <v>98123</v>
      </c>
      <c r="R90" s="104">
        <f t="shared" si="13"/>
        <v>-1846</v>
      </c>
      <c r="AC90" s="100"/>
      <c r="AD90" s="14"/>
      <c r="AE90" s="14"/>
      <c r="AF90" s="14"/>
      <c r="AG90" s="14"/>
    </row>
    <row r="91" spans="1:33" ht="12.75">
      <c r="A91" s="211"/>
      <c r="B91" s="101"/>
      <c r="C91" s="104"/>
      <c r="D91" s="104"/>
      <c r="E91" s="104"/>
      <c r="F91" s="101"/>
      <c r="G91" s="104"/>
      <c r="H91" s="271"/>
      <c r="I91" s="265"/>
      <c r="J91" s="265"/>
      <c r="K91" s="271"/>
      <c r="L91" s="104"/>
      <c r="M91" s="265"/>
      <c r="N91" s="232"/>
      <c r="O91" s="232"/>
      <c r="P91" s="101"/>
      <c r="Q91" s="101"/>
      <c r="R91" s="104"/>
      <c r="AC91" s="14"/>
      <c r="AD91" s="14"/>
      <c r="AE91" s="14"/>
      <c r="AF91" s="14"/>
      <c r="AG91" s="14"/>
    </row>
    <row r="92" spans="1:33" ht="13.5" thickBot="1">
      <c r="A92" s="214"/>
      <c r="B92" s="209"/>
      <c r="C92" s="209"/>
      <c r="D92" s="209"/>
      <c r="E92" s="209"/>
      <c r="F92" s="209"/>
      <c r="G92" s="209"/>
      <c r="H92" s="271"/>
      <c r="I92" s="238"/>
      <c r="J92" s="238"/>
      <c r="K92" s="271"/>
      <c r="L92" s="209"/>
      <c r="M92" s="238"/>
      <c r="N92" s="238"/>
      <c r="O92" s="238"/>
      <c r="P92" s="209"/>
      <c r="Q92" s="209"/>
      <c r="R92" s="209"/>
      <c r="AC92" s="14"/>
      <c r="AD92" s="14"/>
      <c r="AE92" s="14"/>
      <c r="AF92" s="14"/>
      <c r="AG92" s="14"/>
    </row>
    <row r="93" spans="1:33" ht="13.5" thickTop="1">
      <c r="A93" s="211"/>
      <c r="B93" s="101"/>
      <c r="C93" s="104"/>
      <c r="D93" s="104"/>
      <c r="E93" s="104"/>
      <c r="F93" s="101"/>
      <c r="G93" s="104"/>
      <c r="H93" s="271"/>
      <c r="I93" s="265"/>
      <c r="J93" s="265"/>
      <c r="K93" s="271"/>
      <c r="L93" s="104"/>
      <c r="M93" s="265"/>
      <c r="N93" s="232"/>
      <c r="O93" s="232"/>
      <c r="P93" s="101"/>
      <c r="Q93" s="101"/>
      <c r="R93" s="104"/>
      <c r="AC93" s="14"/>
      <c r="AD93" s="14"/>
      <c r="AE93" s="14"/>
      <c r="AF93" s="14"/>
      <c r="AG93" s="14"/>
    </row>
    <row r="94" spans="1:33" ht="12.75">
      <c r="A94" s="105" t="s">
        <v>44</v>
      </c>
      <c r="B94" s="105"/>
      <c r="C94" s="106">
        <f>SUM(C20,C43,C59,C67,C75,C78,C81,C90)</f>
        <v>988050</v>
      </c>
      <c r="D94" s="106"/>
      <c r="E94" s="106"/>
      <c r="F94" s="106">
        <f>SUM(F20,F43,F59,F67,F75,F78,F81,F90)</f>
        <v>1006480</v>
      </c>
      <c r="G94" s="106"/>
      <c r="H94" s="271"/>
      <c r="I94" s="239">
        <f>SUM(I20,I43,I59,I67,I75,I78,I81,I90)</f>
        <v>18155</v>
      </c>
      <c r="J94" s="239">
        <f>SUM(J20,J43,J59,J67,J75,J78,J81,J90)</f>
        <v>3198</v>
      </c>
      <c r="K94" s="271"/>
      <c r="L94" s="106"/>
      <c r="M94" s="239">
        <f aca="true" t="shared" si="14" ref="M94:R94">SUM(M20,M43,M59,M67,M75,M78,M81,M90)</f>
        <v>14957</v>
      </c>
      <c r="N94" s="239">
        <f t="shared" si="14"/>
        <v>0</v>
      </c>
      <c r="O94" s="239">
        <f t="shared" si="14"/>
        <v>14957</v>
      </c>
      <c r="P94" s="106">
        <f t="shared" si="14"/>
        <v>-52921</v>
      </c>
      <c r="Q94" s="106">
        <f t="shared" si="14"/>
        <v>968516</v>
      </c>
      <c r="R94" s="106">
        <f t="shared" si="14"/>
        <v>-37964</v>
      </c>
      <c r="AC94" s="14"/>
      <c r="AD94" s="14"/>
      <c r="AE94" s="14"/>
      <c r="AF94" s="14"/>
      <c r="AG94" s="14"/>
    </row>
    <row r="95" spans="1:33" ht="12.75" customHeight="1" hidden="1">
      <c r="A95" s="105"/>
      <c r="B95" s="105"/>
      <c r="C95" s="106"/>
      <c r="D95" s="106"/>
      <c r="E95" s="106"/>
      <c r="F95" s="105"/>
      <c r="G95" s="106"/>
      <c r="H95" s="271"/>
      <c r="I95" s="239"/>
      <c r="J95" s="239"/>
      <c r="K95" s="271"/>
      <c r="L95" s="106"/>
      <c r="M95" s="239"/>
      <c r="N95" s="240"/>
      <c r="O95" s="240"/>
      <c r="P95" s="105"/>
      <c r="Q95" s="105"/>
      <c r="R95" s="106"/>
      <c r="AC95" s="14"/>
      <c r="AD95" s="14"/>
      <c r="AE95" s="14"/>
      <c r="AF95" s="14"/>
      <c r="AG95" s="14"/>
    </row>
    <row r="96" spans="1:33" ht="12.75" customHeight="1" hidden="1">
      <c r="A96" s="100" t="s">
        <v>101</v>
      </c>
      <c r="B96" s="105"/>
      <c r="C96" s="106"/>
      <c r="D96" s="106"/>
      <c r="E96" s="106"/>
      <c r="F96" s="105"/>
      <c r="G96" s="106"/>
      <c r="H96" s="271"/>
      <c r="I96" s="239"/>
      <c r="J96" s="239"/>
      <c r="K96" s="271"/>
      <c r="L96" s="106"/>
      <c r="M96" s="239"/>
      <c r="N96" s="240"/>
      <c r="O96" s="240"/>
      <c r="P96" s="105"/>
      <c r="Q96" s="105"/>
      <c r="R96" s="106"/>
      <c r="AC96" s="14"/>
      <c r="AD96" s="14"/>
      <c r="AE96" s="14"/>
      <c r="AF96" s="14"/>
      <c r="AG96" s="14"/>
    </row>
    <row r="97" spans="1:33" ht="12.75">
      <c r="A97" s="105"/>
      <c r="B97" s="105"/>
      <c r="C97" s="208"/>
      <c r="D97" s="106"/>
      <c r="E97" s="106"/>
      <c r="F97" s="105"/>
      <c r="G97" s="106"/>
      <c r="H97" s="271"/>
      <c r="I97" s="239"/>
      <c r="J97" s="239"/>
      <c r="K97" s="271"/>
      <c r="L97" s="106"/>
      <c r="M97" s="239"/>
      <c r="N97" s="240"/>
      <c r="O97" s="240"/>
      <c r="P97" s="105"/>
      <c r="Q97" s="100"/>
      <c r="R97" s="208"/>
      <c r="AC97" s="14"/>
      <c r="AD97" s="14"/>
      <c r="AE97" s="14"/>
      <c r="AF97" s="14"/>
      <c r="AG97" s="14"/>
    </row>
    <row r="98" spans="1:33" ht="12.75">
      <c r="A98" s="105" t="s">
        <v>146</v>
      </c>
      <c r="B98" s="105"/>
      <c r="C98" s="208">
        <v>6159</v>
      </c>
      <c r="D98" s="106"/>
      <c r="E98" s="106"/>
      <c r="F98" s="105"/>
      <c r="G98" s="106"/>
      <c r="H98" s="271"/>
      <c r="I98" s="239"/>
      <c r="J98" s="239"/>
      <c r="K98" s="271"/>
      <c r="L98" s="106"/>
      <c r="M98" s="239"/>
      <c r="N98" s="231"/>
      <c r="O98" s="231">
        <f>++M98+N98</f>
        <v>0</v>
      </c>
      <c r="P98" s="105"/>
      <c r="Q98" s="100">
        <f>+F98+O98+P98</f>
        <v>0</v>
      </c>
      <c r="R98" s="208">
        <f>+Q98-F98</f>
        <v>0</v>
      </c>
      <c r="AC98" s="14"/>
      <c r="AD98" s="14"/>
      <c r="AE98" s="14"/>
      <c r="AF98" s="14"/>
      <c r="AG98" s="14"/>
    </row>
    <row r="99" spans="1:33" ht="13.5" thickBot="1">
      <c r="A99" s="210"/>
      <c r="B99" s="210"/>
      <c r="C99" s="257"/>
      <c r="D99" s="210"/>
      <c r="E99" s="210"/>
      <c r="F99" s="210"/>
      <c r="G99" s="210"/>
      <c r="H99" s="271"/>
      <c r="I99" s="241"/>
      <c r="J99" s="241"/>
      <c r="K99" s="271"/>
      <c r="L99" s="210"/>
      <c r="M99" s="241"/>
      <c r="N99" s="241"/>
      <c r="O99" s="241"/>
      <c r="P99" s="210"/>
      <c r="Q99" s="210"/>
      <c r="R99" s="210"/>
      <c r="AC99" s="14"/>
      <c r="AD99" s="14"/>
      <c r="AE99" s="14"/>
      <c r="AF99" s="14"/>
      <c r="AG99" s="14"/>
    </row>
    <row r="100" spans="1:33" ht="12.75">
      <c r="A100" s="100"/>
      <c r="B100" s="105"/>
      <c r="C100" s="106"/>
      <c r="D100" s="106"/>
      <c r="E100" s="106"/>
      <c r="F100" s="105"/>
      <c r="G100" s="106"/>
      <c r="H100" s="271"/>
      <c r="I100" s="239"/>
      <c r="J100" s="239"/>
      <c r="K100" s="271"/>
      <c r="L100" s="106"/>
      <c r="M100" s="239"/>
      <c r="N100" s="240"/>
      <c r="O100" s="240"/>
      <c r="P100" s="105"/>
      <c r="Q100" s="105"/>
      <c r="R100" s="106"/>
      <c r="AC100" s="14"/>
      <c r="AD100" s="14"/>
      <c r="AE100" s="14"/>
      <c r="AF100" s="14"/>
      <c r="AG100" s="14"/>
    </row>
    <row r="101" spans="1:33" ht="12.75">
      <c r="A101" s="105" t="s">
        <v>256</v>
      </c>
      <c r="B101" s="105"/>
      <c r="C101" s="106">
        <f>+C98+C94</f>
        <v>994209</v>
      </c>
      <c r="D101" s="106"/>
      <c r="E101" s="106"/>
      <c r="F101" s="106">
        <f>+F98+F94</f>
        <v>1006480</v>
      </c>
      <c r="G101" s="106"/>
      <c r="H101" s="271"/>
      <c r="I101" s="106">
        <f>+I98+I94</f>
        <v>18155</v>
      </c>
      <c r="J101" s="106">
        <f>+J98+J94</f>
        <v>3198</v>
      </c>
      <c r="K101" s="271"/>
      <c r="L101" s="106"/>
      <c r="M101" s="106">
        <f aca="true" t="shared" si="15" ref="M101:R101">+M98+M94</f>
        <v>14957</v>
      </c>
      <c r="N101" s="106">
        <f t="shared" si="15"/>
        <v>0</v>
      </c>
      <c r="O101" s="106">
        <f t="shared" si="15"/>
        <v>14957</v>
      </c>
      <c r="P101" s="106">
        <f t="shared" si="15"/>
        <v>-52921</v>
      </c>
      <c r="Q101" s="106">
        <f t="shared" si="15"/>
        <v>968516</v>
      </c>
      <c r="R101" s="106">
        <f t="shared" si="15"/>
        <v>-37964</v>
      </c>
      <c r="AC101" s="14"/>
      <c r="AD101" s="14"/>
      <c r="AE101" s="14"/>
      <c r="AF101" s="14"/>
      <c r="AG101" s="14"/>
    </row>
    <row r="102" spans="1:33" ht="12.75">
      <c r="A102" s="100"/>
      <c r="B102" s="100"/>
      <c r="C102" s="208"/>
      <c r="D102" s="208"/>
      <c r="E102" s="208"/>
      <c r="F102" s="208"/>
      <c r="G102" s="208"/>
      <c r="H102" s="271"/>
      <c r="I102" s="208"/>
      <c r="J102" s="208"/>
      <c r="K102" s="271"/>
      <c r="L102" s="208"/>
      <c r="M102" s="236"/>
      <c r="N102" s="231"/>
      <c r="O102" s="231"/>
      <c r="P102" s="100"/>
      <c r="Q102" s="100"/>
      <c r="R102" s="208"/>
      <c r="AC102" s="14"/>
      <c r="AD102" s="14"/>
      <c r="AE102" s="14"/>
      <c r="AF102" s="14"/>
      <c r="AG102" s="14"/>
    </row>
    <row r="103" spans="1:33" ht="12.75">
      <c r="A103" s="100"/>
      <c r="B103" s="100"/>
      <c r="C103" s="208"/>
      <c r="D103" s="208"/>
      <c r="E103" s="208"/>
      <c r="F103" s="208"/>
      <c r="G103" s="208"/>
      <c r="H103" s="271"/>
      <c r="I103" s="208"/>
      <c r="J103" s="208"/>
      <c r="K103" s="271"/>
      <c r="L103" s="208"/>
      <c r="M103" s="236"/>
      <c r="N103" s="231"/>
      <c r="O103" s="231"/>
      <c r="P103" s="100"/>
      <c r="Q103" s="100"/>
      <c r="R103" s="208"/>
      <c r="AC103" s="14"/>
      <c r="AD103" s="14"/>
      <c r="AE103" s="14"/>
      <c r="AF103" s="14"/>
      <c r="AG103" s="14"/>
    </row>
    <row r="104" spans="1:33" ht="12.75">
      <c r="A104" s="215"/>
      <c r="B104" s="100"/>
      <c r="C104" s="208"/>
      <c r="D104" s="208"/>
      <c r="E104" s="208"/>
      <c r="F104" s="106"/>
      <c r="G104" s="106"/>
      <c r="H104" s="271"/>
      <c r="I104" s="106"/>
      <c r="J104" s="106"/>
      <c r="K104" s="271"/>
      <c r="L104" s="106"/>
      <c r="M104" s="236"/>
      <c r="N104" s="100"/>
      <c r="O104" s="100"/>
      <c r="P104" s="100"/>
      <c r="Q104" s="100"/>
      <c r="R104" s="208"/>
      <c r="AC104" s="14"/>
      <c r="AD104" s="14"/>
      <c r="AE104" s="14"/>
      <c r="AF104" s="14"/>
      <c r="AG104" s="14"/>
    </row>
    <row r="105" spans="1:33" ht="12.75">
      <c r="A105" s="100"/>
      <c r="B105" s="100"/>
      <c r="C105" s="208"/>
      <c r="D105" s="208"/>
      <c r="E105" s="208"/>
      <c r="F105" s="208"/>
      <c r="G105" s="208"/>
      <c r="H105" s="271"/>
      <c r="I105" s="208"/>
      <c r="J105" s="208"/>
      <c r="K105" s="271"/>
      <c r="L105" s="208"/>
      <c r="M105" s="208"/>
      <c r="N105" s="100"/>
      <c r="O105" s="100"/>
      <c r="P105" s="100"/>
      <c r="Q105" s="100"/>
      <c r="R105" s="208"/>
      <c r="AC105" s="14"/>
      <c r="AD105" s="14"/>
      <c r="AE105" s="14"/>
      <c r="AF105" s="14"/>
      <c r="AG105" s="14"/>
    </row>
    <row r="106" spans="1:33" ht="12.75">
      <c r="A106" s="231" t="s">
        <v>124</v>
      </c>
      <c r="B106" s="231"/>
      <c r="C106" s="236"/>
      <c r="D106" s="236"/>
      <c r="E106" s="236"/>
      <c r="F106" s="236"/>
      <c r="G106" s="236"/>
      <c r="H106" s="271"/>
      <c r="I106" s="236"/>
      <c r="J106" s="236"/>
      <c r="K106" s="271"/>
      <c r="L106" s="236"/>
      <c r="M106" s="236"/>
      <c r="N106" s="231"/>
      <c r="O106" s="231"/>
      <c r="P106" s="231"/>
      <c r="Q106" s="231"/>
      <c r="R106" s="236"/>
      <c r="AA106" s="100"/>
      <c r="AB106" s="100"/>
      <c r="AC106" s="14"/>
      <c r="AD106" s="14"/>
      <c r="AE106" s="14"/>
      <c r="AF106" s="14"/>
      <c r="AG106" s="14"/>
    </row>
    <row r="107" spans="1:33" ht="12.75">
      <c r="A107" s="243" t="s">
        <v>168</v>
      </c>
      <c r="B107" s="231"/>
      <c r="C107" s="236">
        <v>5510</v>
      </c>
      <c r="D107" s="236"/>
      <c r="E107" s="236"/>
      <c r="F107" s="236">
        <v>5462</v>
      </c>
      <c r="G107" s="236"/>
      <c r="H107" s="271"/>
      <c r="I107" s="236"/>
      <c r="J107" s="236"/>
      <c r="K107" s="271"/>
      <c r="L107" s="236"/>
      <c r="M107" s="236"/>
      <c r="N107" s="231">
        <f>-25-78-42-6-13+164+52-52</f>
        <v>0</v>
      </c>
      <c r="O107" s="231">
        <f>SUM(M107:N107)</f>
        <v>0</v>
      </c>
      <c r="P107" s="231">
        <f>+ProgChgItems!BP92</f>
        <v>-300</v>
      </c>
      <c r="Q107" s="100">
        <f>+F107+O107+P107</f>
        <v>5162</v>
      </c>
      <c r="R107" s="208">
        <f>+Q107-F107</f>
        <v>-300</v>
      </c>
      <c r="AB107" s="100"/>
      <c r="AC107" s="14"/>
      <c r="AD107" s="14"/>
      <c r="AE107" s="14"/>
      <c r="AF107" s="14"/>
      <c r="AG107" s="14"/>
    </row>
    <row r="108" spans="1:33" ht="12.75">
      <c r="A108" s="243" t="s">
        <v>169</v>
      </c>
      <c r="B108" s="231"/>
      <c r="C108" s="234">
        <v>2704</v>
      </c>
      <c r="D108" s="234"/>
      <c r="E108" s="234"/>
      <c r="F108" s="234">
        <v>2694</v>
      </c>
      <c r="G108" s="234"/>
      <c r="H108" s="271"/>
      <c r="I108" s="234"/>
      <c r="J108" s="234"/>
      <c r="K108" s="271"/>
      <c r="L108" s="234"/>
      <c r="M108" s="234"/>
      <c r="N108" s="234"/>
      <c r="O108" s="234">
        <f>SUM(M108:N108)</f>
        <v>0</v>
      </c>
      <c r="P108" s="234"/>
      <c r="Q108" s="153">
        <f>+F108+O108+P108</f>
        <v>2694</v>
      </c>
      <c r="R108" s="153">
        <f>+Q108-F108</f>
        <v>0</v>
      </c>
      <c r="AB108" s="100"/>
      <c r="AC108" s="14"/>
      <c r="AD108" s="14"/>
      <c r="AE108" s="14"/>
      <c r="AF108" s="14"/>
      <c r="AG108" s="14"/>
    </row>
    <row r="109" spans="1:33" ht="12.75">
      <c r="A109" s="243" t="s">
        <v>170</v>
      </c>
      <c r="B109" s="231"/>
      <c r="C109" s="236">
        <f>SUM(C107:C108)</f>
        <v>8214</v>
      </c>
      <c r="D109" s="236"/>
      <c r="E109" s="231"/>
      <c r="F109" s="236">
        <f>SUM(F107:F108)</f>
        <v>8156</v>
      </c>
      <c r="G109" s="231"/>
      <c r="H109" s="271"/>
      <c r="I109" s="231"/>
      <c r="J109" s="231"/>
      <c r="K109" s="271"/>
      <c r="L109" s="231"/>
      <c r="M109" s="236">
        <f aca="true" t="shared" si="16" ref="M109:R109">SUM(M107:M108)</f>
        <v>0</v>
      </c>
      <c r="N109" s="231">
        <f t="shared" si="16"/>
        <v>0</v>
      </c>
      <c r="O109" s="231">
        <f t="shared" si="16"/>
        <v>0</v>
      </c>
      <c r="P109" s="231">
        <f t="shared" si="16"/>
        <v>-300</v>
      </c>
      <c r="Q109" s="231">
        <f t="shared" si="16"/>
        <v>7856</v>
      </c>
      <c r="R109" s="236">
        <f t="shared" si="16"/>
        <v>-300</v>
      </c>
      <c r="AB109" s="100"/>
      <c r="AC109" s="14"/>
      <c r="AD109" s="14"/>
      <c r="AE109" s="14"/>
      <c r="AF109" s="14"/>
      <c r="AG109" s="14"/>
    </row>
    <row r="110" spans="1:33" ht="13.5" thickBot="1">
      <c r="A110" s="243" t="s">
        <v>171</v>
      </c>
      <c r="B110" s="231"/>
      <c r="C110" s="244">
        <v>154</v>
      </c>
      <c r="D110" s="244"/>
      <c r="E110" s="244"/>
      <c r="F110" s="244">
        <v>152</v>
      </c>
      <c r="G110" s="244"/>
      <c r="H110" s="271"/>
      <c r="I110" s="244"/>
      <c r="J110" s="244"/>
      <c r="K110" s="271"/>
      <c r="L110" s="244"/>
      <c r="M110" s="244"/>
      <c r="N110" s="244"/>
      <c r="O110" s="244">
        <f>SUM(M110:N110)</f>
        <v>0</v>
      </c>
      <c r="P110" s="244"/>
      <c r="Q110" s="257">
        <f>+F110+O110+P110</f>
        <v>152</v>
      </c>
      <c r="R110" s="257">
        <f>+Q110-F110</f>
        <v>0</v>
      </c>
      <c r="AB110" s="100"/>
      <c r="AC110" s="14"/>
      <c r="AD110" s="14"/>
      <c r="AE110" s="14"/>
      <c r="AF110" s="14"/>
      <c r="AG110" s="14"/>
    </row>
    <row r="111" spans="1:33" ht="12.75">
      <c r="A111" s="243" t="s">
        <v>172</v>
      </c>
      <c r="B111" s="231"/>
      <c r="C111" s="236">
        <f>+C109+C110</f>
        <v>8368</v>
      </c>
      <c r="D111" s="236"/>
      <c r="E111" s="231"/>
      <c r="F111" s="236">
        <f>+F109+F110</f>
        <v>8308</v>
      </c>
      <c r="G111" s="231"/>
      <c r="H111" s="271"/>
      <c r="I111" s="231"/>
      <c r="J111" s="231"/>
      <c r="K111" s="271"/>
      <c r="L111" s="231"/>
      <c r="M111" s="236">
        <f aca="true" t="shared" si="17" ref="M111:R111">+M109+M110</f>
        <v>0</v>
      </c>
      <c r="N111" s="231">
        <f t="shared" si="17"/>
        <v>0</v>
      </c>
      <c r="O111" s="231">
        <f t="shared" si="17"/>
        <v>0</v>
      </c>
      <c r="P111" s="231">
        <f t="shared" si="17"/>
        <v>-300</v>
      </c>
      <c r="Q111" s="231">
        <f t="shared" si="17"/>
        <v>8008</v>
      </c>
      <c r="R111" s="236">
        <f t="shared" si="17"/>
        <v>-300</v>
      </c>
      <c r="AB111" s="100"/>
      <c r="AC111" s="14"/>
      <c r="AD111" s="14"/>
      <c r="AE111" s="14"/>
      <c r="AF111" s="14"/>
      <c r="AG111" s="14"/>
    </row>
    <row r="112" spans="1:33" ht="12.75">
      <c r="A112" s="231"/>
      <c r="B112" s="231"/>
      <c r="C112" s="236"/>
      <c r="D112" s="236"/>
      <c r="E112" s="231"/>
      <c r="F112" s="236"/>
      <c r="G112" s="231"/>
      <c r="H112" s="271"/>
      <c r="I112" s="231"/>
      <c r="J112" s="231"/>
      <c r="K112" s="271"/>
      <c r="L112" s="231"/>
      <c r="M112" s="236"/>
      <c r="N112" s="231"/>
      <c r="O112" s="231"/>
      <c r="P112" s="231"/>
      <c r="Q112" s="231"/>
      <c r="R112" s="236"/>
      <c r="AA112" s="100"/>
      <c r="AB112" s="100"/>
      <c r="AC112" s="14"/>
      <c r="AD112" s="14"/>
      <c r="AE112" s="14"/>
      <c r="AF112" s="14"/>
      <c r="AG112" s="14"/>
    </row>
    <row r="113" spans="1:33" ht="12.75">
      <c r="A113" s="100"/>
      <c r="B113" s="100"/>
      <c r="C113" s="208"/>
      <c r="D113" s="208"/>
      <c r="E113" s="100"/>
      <c r="F113" s="208"/>
      <c r="G113" s="100"/>
      <c r="H113" s="100"/>
      <c r="I113" s="100"/>
      <c r="J113" s="100"/>
      <c r="K113" s="100"/>
      <c r="L113" s="100"/>
      <c r="M113" s="208"/>
      <c r="N113" s="100"/>
      <c r="O113" s="100"/>
      <c r="P113" s="100"/>
      <c r="Q113" s="100"/>
      <c r="R113" s="208"/>
      <c r="S113" s="100"/>
      <c r="T113" s="100"/>
      <c r="U113" s="100"/>
      <c r="V113" s="100"/>
      <c r="W113" s="100"/>
      <c r="X113" s="100"/>
      <c r="Y113" s="100"/>
      <c r="Z113" s="100"/>
      <c r="AA113" s="100"/>
      <c r="AB113" s="100"/>
      <c r="AC113" s="14"/>
      <c r="AD113" s="14"/>
      <c r="AE113" s="14"/>
      <c r="AF113" s="14"/>
      <c r="AG113" s="14"/>
    </row>
    <row r="114" spans="1:12" ht="12.75">
      <c r="A114" s="100"/>
      <c r="B114" s="100"/>
      <c r="C114" s="100"/>
      <c r="D114" s="100"/>
      <c r="E114" s="100"/>
      <c r="F114" s="100"/>
      <c r="G114" s="100"/>
      <c r="H114" s="100"/>
      <c r="I114" s="100"/>
      <c r="J114" s="100"/>
      <c r="K114" s="100"/>
      <c r="L114" s="100"/>
    </row>
    <row r="115" spans="1:33" ht="12.75">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4"/>
      <c r="AD115" s="14"/>
      <c r="AE115" s="14"/>
      <c r="AF115" s="14"/>
      <c r="AG115" s="14"/>
    </row>
    <row r="116" spans="1:33" ht="12.75">
      <c r="A116" s="8" t="s">
        <v>267</v>
      </c>
      <c r="B116" s="8"/>
      <c r="C116" s="8"/>
      <c r="D116" s="8"/>
      <c r="E116" s="8"/>
      <c r="F116" s="8"/>
      <c r="G116" s="8"/>
      <c r="H116" s="8"/>
      <c r="I116" s="8"/>
      <c r="J116" s="8"/>
      <c r="K116" s="8"/>
      <c r="L116" s="8"/>
      <c r="M116" s="8"/>
      <c r="N116" s="19"/>
      <c r="O116" s="19"/>
      <c r="P116" s="8"/>
      <c r="Q116" s="19"/>
      <c r="R116" s="8"/>
      <c r="S116" s="8"/>
      <c r="T116" s="19"/>
      <c r="U116" s="19"/>
      <c r="V116" s="19"/>
      <c r="W116" s="19"/>
      <c r="X116" s="19"/>
      <c r="Y116" s="19"/>
      <c r="Z116" s="19"/>
      <c r="AA116" s="8"/>
      <c r="AB116" s="19"/>
      <c r="AC116" s="8"/>
      <c r="AD116" s="8"/>
      <c r="AE116" s="8"/>
      <c r="AF116" s="8"/>
      <c r="AG116" s="8"/>
    </row>
    <row r="117" spans="1:33" ht="40.5" customHeight="1">
      <c r="A117" s="424" t="s">
        <v>299</v>
      </c>
      <c r="B117" s="425"/>
      <c r="C117" s="425"/>
      <c r="D117" s="425"/>
      <c r="E117" s="425"/>
      <c r="F117" s="425"/>
      <c r="G117" s="425"/>
      <c r="H117" s="425"/>
      <c r="I117" s="425"/>
      <c r="J117" s="425"/>
      <c r="K117" s="425"/>
      <c r="L117" s="425"/>
      <c r="M117" s="425"/>
      <c r="N117" s="425"/>
      <c r="O117" s="425"/>
      <c r="P117" s="425"/>
      <c r="Q117" s="425"/>
      <c r="R117" s="425"/>
      <c r="S117" s="245"/>
      <c r="T117" s="245"/>
      <c r="U117" s="245"/>
      <c r="V117" s="245"/>
      <c r="W117" s="245"/>
      <c r="X117" s="245"/>
      <c r="Y117" s="245"/>
      <c r="Z117" s="245"/>
      <c r="AA117" s="245"/>
      <c r="AB117" s="245"/>
      <c r="AC117" s="245"/>
      <c r="AD117" s="245"/>
      <c r="AE117" s="245"/>
      <c r="AF117" s="245"/>
      <c r="AG117" s="245"/>
    </row>
    <row r="118" spans="1:33" ht="12.75">
      <c r="A118" s="100"/>
      <c r="B118" s="100"/>
      <c r="C118" s="208"/>
      <c r="D118" s="100"/>
      <c r="E118" s="100"/>
      <c r="F118" s="208"/>
      <c r="G118" s="208"/>
      <c r="H118" s="208"/>
      <c r="I118" s="208"/>
      <c r="J118" s="208"/>
      <c r="K118" s="208"/>
      <c r="L118" s="208"/>
      <c r="M118" s="208"/>
      <c r="N118" s="100"/>
      <c r="O118" s="100"/>
      <c r="P118" s="100"/>
      <c r="Q118" s="100"/>
      <c r="R118" s="100"/>
      <c r="S118" s="100"/>
      <c r="T118" s="100"/>
      <c r="U118" s="100"/>
      <c r="V118" s="100"/>
      <c r="W118" s="100"/>
      <c r="X118" s="100"/>
      <c r="Y118" s="100"/>
      <c r="Z118" s="100"/>
      <c r="AA118" s="100"/>
      <c r="AB118" s="100"/>
      <c r="AC118" s="14"/>
      <c r="AD118" s="14"/>
      <c r="AE118" s="14"/>
      <c r="AF118" s="14"/>
      <c r="AG118" s="14"/>
    </row>
    <row r="119" spans="1:33" ht="12.75">
      <c r="A119" s="100"/>
      <c r="B119" s="100"/>
      <c r="C119" s="208"/>
      <c r="D119" s="100"/>
      <c r="E119" s="100"/>
      <c r="F119" s="208"/>
      <c r="G119" s="208"/>
      <c r="H119" s="208"/>
      <c r="I119" s="208"/>
      <c r="J119" s="208"/>
      <c r="K119" s="208"/>
      <c r="L119" s="208"/>
      <c r="M119" s="208"/>
      <c r="N119" s="100"/>
      <c r="O119" s="100"/>
      <c r="P119" s="100"/>
      <c r="Q119" s="100"/>
      <c r="R119" s="100"/>
      <c r="S119" s="100"/>
      <c r="T119" s="100"/>
      <c r="U119" s="100"/>
      <c r="V119" s="100"/>
      <c r="W119" s="100"/>
      <c r="X119" s="100"/>
      <c r="Y119" s="100"/>
      <c r="Z119" s="100"/>
      <c r="AA119" s="100"/>
      <c r="AB119" s="100"/>
      <c r="AC119" s="14"/>
      <c r="AD119" s="14"/>
      <c r="AE119" s="14"/>
      <c r="AF119" s="14"/>
      <c r="AG119" s="14"/>
    </row>
    <row r="120" spans="1:33" ht="12.75">
      <c r="A120" s="100"/>
      <c r="B120" s="100"/>
      <c r="C120" s="208"/>
      <c r="D120" s="100"/>
      <c r="E120" s="100"/>
      <c r="F120" s="208"/>
      <c r="G120" s="208"/>
      <c r="H120" s="208"/>
      <c r="I120" s="208"/>
      <c r="J120" s="208"/>
      <c r="K120" s="208"/>
      <c r="L120" s="208"/>
      <c r="M120" s="208"/>
      <c r="N120" s="100"/>
      <c r="O120" s="100"/>
      <c r="P120" s="100"/>
      <c r="Q120" s="100"/>
      <c r="R120" s="100"/>
      <c r="S120" s="100"/>
      <c r="T120" s="100"/>
      <c r="U120" s="100"/>
      <c r="V120" s="100"/>
      <c r="W120" s="100"/>
      <c r="X120" s="100"/>
      <c r="Y120" s="100"/>
      <c r="Z120" s="100"/>
      <c r="AA120" s="100"/>
      <c r="AB120" s="100"/>
      <c r="AC120" s="14"/>
      <c r="AD120" s="14"/>
      <c r="AE120" s="14"/>
      <c r="AF120" s="14"/>
      <c r="AG120" s="14"/>
    </row>
    <row r="121" spans="1:33" ht="12.75">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4"/>
      <c r="AD121" s="14"/>
      <c r="AE121" s="14"/>
      <c r="AF121" s="14"/>
      <c r="AG121" s="14"/>
    </row>
    <row r="122" spans="1:33" ht="12.75">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4"/>
      <c r="AD122" s="14"/>
      <c r="AE122" s="14"/>
      <c r="AF122" s="14"/>
      <c r="AG122" s="14"/>
    </row>
    <row r="123" spans="1:33" ht="12.75">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4"/>
      <c r="AD123" s="14"/>
      <c r="AE123" s="14"/>
      <c r="AF123" s="14"/>
      <c r="AG123" s="14"/>
    </row>
    <row r="124" spans="1:33" ht="12.75">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4"/>
      <c r="AD124" s="14"/>
      <c r="AE124" s="14"/>
      <c r="AF124" s="14"/>
      <c r="AG124" s="14"/>
    </row>
    <row r="125" spans="1:33" ht="12.7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4"/>
      <c r="AD125" s="14"/>
      <c r="AE125" s="14"/>
      <c r="AF125" s="14"/>
      <c r="AG125" s="14"/>
    </row>
    <row r="126" spans="1:33" ht="12.75">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4"/>
      <c r="AD126" s="14"/>
      <c r="AE126" s="14"/>
      <c r="AF126" s="14"/>
      <c r="AG126" s="14"/>
    </row>
    <row r="127" spans="1:33" ht="12.75">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4"/>
      <c r="AD127" s="14"/>
      <c r="AE127" s="14"/>
      <c r="AF127" s="14"/>
      <c r="AG127" s="14"/>
    </row>
    <row r="128" spans="1:33" ht="12.75">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4"/>
      <c r="AD128" s="14"/>
      <c r="AE128" s="14"/>
      <c r="AF128" s="14"/>
      <c r="AG128" s="14"/>
    </row>
    <row r="129" spans="1:33" ht="12.75">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4"/>
      <c r="AD129" s="14"/>
      <c r="AE129" s="14"/>
      <c r="AF129" s="14"/>
      <c r="AG129" s="14"/>
    </row>
    <row r="130" spans="1:33" ht="12.75">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4"/>
      <c r="AD130" s="14"/>
      <c r="AE130" s="14"/>
      <c r="AF130" s="14"/>
      <c r="AG130" s="14"/>
    </row>
    <row r="131" spans="1:33" ht="12.75">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4"/>
      <c r="AD131" s="14"/>
      <c r="AE131" s="14"/>
      <c r="AF131" s="14"/>
      <c r="AG131" s="14"/>
    </row>
    <row r="132" spans="1:33" ht="12.75">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4"/>
      <c r="AD132" s="14"/>
      <c r="AE132" s="14"/>
      <c r="AF132" s="14"/>
      <c r="AG132" s="14"/>
    </row>
    <row r="133" spans="1:33" ht="12.75">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4"/>
      <c r="AD133" s="14"/>
      <c r="AE133" s="14"/>
      <c r="AF133" s="14"/>
      <c r="AG133" s="14"/>
    </row>
    <row r="134" spans="1:33" ht="12.75">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4"/>
      <c r="AD134" s="14"/>
      <c r="AE134" s="14"/>
      <c r="AF134" s="14"/>
      <c r="AG134" s="14"/>
    </row>
    <row r="135" spans="1:33" ht="12.75">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4"/>
      <c r="AD135" s="14"/>
      <c r="AE135" s="14"/>
      <c r="AF135" s="14"/>
      <c r="AG135" s="14"/>
    </row>
    <row r="136" spans="1:33" ht="12.75">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4"/>
      <c r="AD136" s="14"/>
      <c r="AE136" s="14"/>
      <c r="AF136" s="14"/>
      <c r="AG136" s="14"/>
    </row>
    <row r="137" spans="1:33" ht="12.75">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4"/>
      <c r="AD137" s="14"/>
      <c r="AE137" s="14"/>
      <c r="AF137" s="14"/>
      <c r="AG137" s="14"/>
    </row>
    <row r="138" spans="1:33" ht="12.75">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4"/>
      <c r="AD138" s="14"/>
      <c r="AE138" s="14"/>
      <c r="AF138" s="14"/>
      <c r="AG138" s="14"/>
    </row>
    <row r="139" spans="1:33" ht="12.75">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4"/>
      <c r="AD139" s="14"/>
      <c r="AE139" s="14"/>
      <c r="AF139" s="14"/>
      <c r="AG139" s="14"/>
    </row>
    <row r="140" spans="1:33" ht="12.75">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4"/>
      <c r="AD140" s="14"/>
      <c r="AE140" s="14"/>
      <c r="AF140" s="14"/>
      <c r="AG140" s="14"/>
    </row>
    <row r="141" spans="1:33" ht="12.75">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4"/>
      <c r="AD141" s="14"/>
      <c r="AE141" s="14"/>
      <c r="AF141" s="14"/>
      <c r="AG141" s="14"/>
    </row>
    <row r="142" spans="1:33" ht="12.75">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4"/>
      <c r="AD142" s="14"/>
      <c r="AE142" s="14"/>
      <c r="AF142" s="14"/>
      <c r="AG142" s="14"/>
    </row>
    <row r="143" spans="1:33" ht="12.75">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4"/>
      <c r="AD143" s="14"/>
      <c r="AE143" s="14"/>
      <c r="AF143" s="14"/>
      <c r="AG143" s="14"/>
    </row>
    <row r="144" spans="1:33" ht="12.75">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4"/>
      <c r="AD144" s="14"/>
      <c r="AE144" s="14"/>
      <c r="AF144" s="14"/>
      <c r="AG144" s="14"/>
    </row>
    <row r="145" spans="1:33" ht="12.75">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4"/>
      <c r="AD145" s="14"/>
      <c r="AE145" s="14"/>
      <c r="AF145" s="14"/>
      <c r="AG145" s="14"/>
    </row>
    <row r="146" spans="1:33" ht="12.75">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4"/>
      <c r="AD146" s="14"/>
      <c r="AE146" s="14"/>
      <c r="AF146" s="14"/>
      <c r="AG146" s="14"/>
    </row>
    <row r="147" spans="1:33" ht="12.75">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4"/>
      <c r="AD147" s="14"/>
      <c r="AE147" s="14"/>
      <c r="AF147" s="14"/>
      <c r="AG147" s="14"/>
    </row>
    <row r="148" spans="1:33" ht="12.75">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4"/>
      <c r="AD148" s="14"/>
      <c r="AE148" s="14"/>
      <c r="AF148" s="14"/>
      <c r="AG148" s="14"/>
    </row>
    <row r="149" spans="1:33" ht="12.75">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4"/>
      <c r="AD149" s="14"/>
      <c r="AE149" s="14"/>
      <c r="AF149" s="14"/>
      <c r="AG149" s="14"/>
    </row>
    <row r="150" spans="1:33" ht="12.75">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4"/>
      <c r="AD150" s="14"/>
      <c r="AE150" s="14"/>
      <c r="AF150" s="14"/>
      <c r="AG150" s="14"/>
    </row>
    <row r="151" spans="1:33" ht="12.75">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4"/>
      <c r="AD151" s="14"/>
      <c r="AE151" s="14"/>
      <c r="AF151" s="14"/>
      <c r="AG151" s="14"/>
    </row>
    <row r="152" spans="1:33" ht="12.75">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4"/>
      <c r="AD152" s="14"/>
      <c r="AE152" s="14"/>
      <c r="AF152" s="14"/>
      <c r="AG152" s="14"/>
    </row>
    <row r="153" spans="1:33" ht="12.75">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4"/>
      <c r="AD153" s="14"/>
      <c r="AE153" s="14"/>
      <c r="AF153" s="14"/>
      <c r="AG153" s="14"/>
    </row>
    <row r="154" spans="1:33" ht="12.75">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4"/>
      <c r="AD154" s="14"/>
      <c r="AE154" s="14"/>
      <c r="AF154" s="14"/>
      <c r="AG154" s="14"/>
    </row>
    <row r="155" spans="1:33" ht="12.7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row>
    <row r="156" spans="1:33" ht="12.7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row>
    <row r="157" spans="1:33" ht="12.7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row>
    <row r="158" spans="1:33" ht="12.7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row>
    <row r="159" spans="1:33" ht="12.7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row>
    <row r="160" spans="1:33" ht="12.7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row>
    <row r="161" spans="1:33" ht="12.7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row>
    <row r="162" spans="1:33" ht="12.7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row>
    <row r="163" spans="1:33" ht="12.7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row>
    <row r="164" spans="1:33" ht="12.7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row>
    <row r="165" spans="1:33" ht="12.7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row>
    <row r="166" spans="1:33" ht="12.7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row>
    <row r="167" spans="1:33" ht="12.7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row>
    <row r="168" spans="1:33" ht="12.7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row>
    <row r="169" spans="1:33" ht="12.7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row>
    <row r="170" spans="1:33" ht="12.7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row>
    <row r="171" spans="1:33" ht="12.7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row>
    <row r="172" spans="1:33" ht="12.7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row>
    <row r="173" spans="1:33" ht="12.7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row>
    <row r="174" spans="1:33" ht="12.7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row>
    <row r="175" spans="1:33" ht="12.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row>
    <row r="176" spans="1:33" ht="12.7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row>
    <row r="177" spans="1:33" ht="12.7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row>
    <row r="178" spans="1:33" ht="12.7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row>
    <row r="179" spans="1:33" ht="12.7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row>
    <row r="180" spans="1:33" ht="12.7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row>
    <row r="181" spans="1:33" ht="12.7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row>
    <row r="182" spans="1:33" ht="12.7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row>
    <row r="183" spans="1:33" ht="12.7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row>
    <row r="184" spans="1:33" ht="12.7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row>
    <row r="185" spans="1:33" ht="12.7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row>
    <row r="186" spans="1:33" ht="12.7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row>
    <row r="187" spans="1:33" ht="12.7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row>
    <row r="188" spans="1:33" ht="12.7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row>
    <row r="189" spans="1:33" ht="12.7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row>
    <row r="190" spans="1:33" ht="12.7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row>
    <row r="191" spans="1:33" ht="12.7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row>
    <row r="192" spans="1:33" ht="12.7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row>
    <row r="193" spans="1:33" ht="12.7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row>
    <row r="194" spans="1:33" ht="12.7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row>
    <row r="195" spans="1:33" ht="12.7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row>
    <row r="196" spans="1:33" ht="12.7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row>
    <row r="197" spans="1:33" ht="12.7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row>
    <row r="198" spans="1:33" ht="12.7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row>
    <row r="199" spans="1:33" ht="12.7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row>
    <row r="200" spans="1:33" ht="12.7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row>
    <row r="201" spans="1:33" ht="12.7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row>
    <row r="202" spans="1:33" ht="12.7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row>
    <row r="203" spans="1:33" ht="12.7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row>
    <row r="204" spans="1:33" ht="12.7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row>
    <row r="205" spans="1:33" ht="12.7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row>
    <row r="206" spans="1:33" ht="12.7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row>
    <row r="207" spans="1:33" ht="12.7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row>
    <row r="208" spans="1:33" ht="12.7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row>
    <row r="209" spans="1:33" ht="12.7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row>
    <row r="210" spans="1:33" ht="12.7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row>
    <row r="211" spans="1:33" ht="12.7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row>
    <row r="212" spans="1:33" ht="12.7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row>
    <row r="213" spans="1:33" ht="12.7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row>
    <row r="214" spans="1:33" ht="12.7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row>
    <row r="215" spans="1:33" ht="12.7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row>
    <row r="216" spans="1:33" ht="12.7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row>
    <row r="217" spans="1:33" ht="12.7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row>
    <row r="218" spans="1:33" ht="12.7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row>
    <row r="219" spans="1:33" ht="12.7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row>
    <row r="220" spans="1:33" ht="12.7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row>
    <row r="221" spans="1:33" ht="12.7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row>
    <row r="222" spans="1:33" ht="12.7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row>
    <row r="223" spans="1:33" ht="12.7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row>
    <row r="224" spans="1:33" ht="12.7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row>
    <row r="225" spans="1:33" ht="12.7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row>
    <row r="226" spans="1:33" ht="12.7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row>
    <row r="227" spans="1:33" ht="12.7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row>
    <row r="228" spans="1:33" ht="12.7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row>
    <row r="229" spans="1:33" ht="12.7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row>
    <row r="230" spans="1:33" ht="12.7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row>
    <row r="231" spans="1:33" ht="12.7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row>
    <row r="232" spans="1:33" ht="12.7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row>
    <row r="233" spans="1:33" ht="12.7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row>
    <row r="234" spans="1:33" ht="12.7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row>
    <row r="235" spans="1:33" ht="12.7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row>
    <row r="236" spans="1:33" ht="12.7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row>
    <row r="237" spans="1:33" ht="12.7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row>
    <row r="238" spans="1:33" ht="12.7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row>
    <row r="239" spans="1:33" ht="12.7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row>
    <row r="240" spans="1:33" ht="12.7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row>
    <row r="241" spans="1:33" ht="12.7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row>
    <row r="242" spans="1:33" ht="12.7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row>
    <row r="243" spans="1:33" ht="12.7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row>
    <row r="244" spans="1:33" ht="12.7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row>
    <row r="245" spans="1:33" ht="12.7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row>
    <row r="246" spans="1:33" ht="12.7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row>
    <row r="247" spans="1:33" ht="12.7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row>
    <row r="248" spans="1:33" ht="12.7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row>
    <row r="249" spans="1:33" ht="12.7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row>
    <row r="250" spans="1:33" ht="12.7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row>
    <row r="251" spans="1:33" ht="12.7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row>
    <row r="252" spans="1:33" ht="12.7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row>
    <row r="253" spans="1:33" ht="12.7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row>
    <row r="254" spans="1:33" ht="12.7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row>
    <row r="255" spans="1:33" ht="12.7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row>
    <row r="256" spans="1:33" ht="12.7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row>
  </sheetData>
  <mergeCells count="5">
    <mergeCell ref="A117:R117"/>
    <mergeCell ref="M11:R11"/>
    <mergeCell ref="A3:S3"/>
    <mergeCell ref="A5:S5"/>
    <mergeCell ref="A4:S4"/>
  </mergeCells>
  <printOptions horizontalCentered="1"/>
  <pageMargins left="0.25" right="0.25" top="0.25" bottom="0.25" header="0.5" footer="0.5"/>
  <pageSetup horizontalDpi="600" verticalDpi="600" orientation="landscape" scale="74" r:id="rId1"/>
  <rowBreaks count="2" manualBreakCount="2">
    <brk id="60" max="18" man="1"/>
    <brk id="101" max="255" man="1"/>
  </rowBreaks>
</worksheet>
</file>

<file path=xl/worksheets/sheet3.xml><?xml version="1.0" encoding="utf-8"?>
<worksheet xmlns="http://schemas.openxmlformats.org/spreadsheetml/2006/main" xmlns:r="http://schemas.openxmlformats.org/officeDocument/2006/relationships">
  <dimension ref="A1:AH214"/>
  <sheetViews>
    <sheetView workbookViewId="0" topLeftCell="A1">
      <selection activeCell="A2" sqref="A2"/>
    </sheetView>
  </sheetViews>
  <sheetFormatPr defaultColWidth="9.140625" defaultRowHeight="12.75"/>
  <cols>
    <col min="1" max="1" width="42.7109375" style="0" customWidth="1"/>
    <col min="2" max="2" width="1.7109375" style="0" customWidth="1"/>
    <col min="3" max="3" width="7.7109375" style="0" customWidth="1"/>
    <col min="4" max="4" width="8.7109375" style="0" customWidth="1"/>
    <col min="5" max="5" width="1.7109375" style="0" customWidth="1"/>
    <col min="6" max="6" width="7.7109375" style="0" customWidth="1"/>
    <col min="7" max="7" width="8.7109375" style="0" customWidth="1"/>
    <col min="8" max="8" width="1.7109375" style="0" customWidth="1"/>
    <col min="9" max="9" width="7.7109375" style="0" customWidth="1"/>
    <col min="10" max="10" width="8.7109375" style="0" customWidth="1"/>
    <col min="11" max="11" width="1.7109375" style="0" customWidth="1"/>
    <col min="12" max="12" width="7.7109375" style="0" customWidth="1"/>
    <col min="13" max="13" width="8.7109375" style="0" customWidth="1"/>
    <col min="14" max="14" width="1.7109375" style="0" customWidth="1"/>
    <col min="15" max="15" width="7.7109375" style="0" customWidth="1"/>
    <col min="16" max="16" width="8.7109375" style="0" customWidth="1"/>
    <col min="17" max="17" width="1.7109375" style="0" customWidth="1"/>
    <col min="18" max="18" width="7.7109375" style="0" customWidth="1"/>
    <col min="19" max="19" width="8.7109375" style="0" customWidth="1"/>
    <col min="20" max="20" width="1.7109375" style="0" customWidth="1"/>
    <col min="21" max="21" width="7.7109375" style="0" customWidth="1"/>
    <col min="22" max="22" width="8.7109375" style="0" customWidth="1"/>
    <col min="23" max="23" width="1.7109375" style="0" customWidth="1"/>
    <col min="24" max="26" width="9.7109375" style="0" customWidth="1"/>
    <col min="27" max="27" width="1.7109375" style="0" customWidth="1"/>
    <col min="30" max="30" width="9.7109375" style="0" customWidth="1"/>
  </cols>
  <sheetData>
    <row r="1" ht="12.75">
      <c r="A1" t="str">
        <f>+MasterFile!A1</f>
        <v>File:  T:\TABLES\FY2009\03CongReq\09JustificationTables_BaseOmnibus_02.XLS</v>
      </c>
    </row>
    <row r="2" ht="12.75">
      <c r="A2" t="str">
        <f>+MasterFile!A2</f>
        <v>Date:  Revised 02/04/08</v>
      </c>
    </row>
    <row r="4" spans="1:22" ht="12.75">
      <c r="A4" s="417" t="s">
        <v>451</v>
      </c>
      <c r="B4" s="417"/>
      <c r="C4" s="417"/>
      <c r="D4" s="417"/>
      <c r="E4" s="417"/>
      <c r="F4" s="417"/>
      <c r="G4" s="417"/>
      <c r="H4" s="417"/>
      <c r="I4" s="417"/>
      <c r="J4" s="417"/>
      <c r="K4" s="417"/>
      <c r="L4" s="417"/>
      <c r="M4" s="417"/>
      <c r="N4" s="417"/>
      <c r="O4" s="417"/>
      <c r="P4" s="417"/>
      <c r="Q4" s="417"/>
      <c r="R4" s="417"/>
      <c r="S4" s="417"/>
      <c r="T4" s="417"/>
      <c r="U4" s="417"/>
      <c r="V4" s="417"/>
    </row>
    <row r="5" spans="1:34" ht="12.75">
      <c r="A5" s="435" t="s">
        <v>59</v>
      </c>
      <c r="B5" s="435"/>
      <c r="C5" s="435"/>
      <c r="D5" s="435"/>
      <c r="E5" s="435"/>
      <c r="F5" s="435"/>
      <c r="G5" s="435"/>
      <c r="H5" s="435"/>
      <c r="I5" s="435"/>
      <c r="J5" s="435"/>
      <c r="K5" s="435"/>
      <c r="L5" s="435"/>
      <c r="M5" s="435"/>
      <c r="N5" s="435"/>
      <c r="O5" s="435"/>
      <c r="P5" s="435"/>
      <c r="Q5" s="435"/>
      <c r="R5" s="435"/>
      <c r="S5" s="435"/>
      <c r="T5" s="435"/>
      <c r="U5" s="435"/>
      <c r="V5" s="435"/>
      <c r="W5" s="328"/>
      <c r="X5" s="328"/>
      <c r="Y5" s="328"/>
      <c r="Z5" s="328"/>
      <c r="AA5" s="328"/>
      <c r="AB5" s="328"/>
      <c r="AC5" s="328"/>
      <c r="AD5" s="328"/>
      <c r="AE5" s="328"/>
      <c r="AF5" s="328"/>
      <c r="AG5" s="328"/>
      <c r="AH5" s="256"/>
    </row>
    <row r="6" spans="23:34" ht="12.75">
      <c r="W6" s="328"/>
      <c r="X6" s="328"/>
      <c r="Y6" s="328"/>
      <c r="Z6" s="328"/>
      <c r="AA6" s="328"/>
      <c r="AB6" s="328"/>
      <c r="AC6" s="328"/>
      <c r="AD6" s="328"/>
      <c r="AE6" s="328"/>
      <c r="AF6" s="328"/>
      <c r="AG6" s="328"/>
      <c r="AH6" s="256"/>
    </row>
    <row r="7" spans="1:34" ht="12.75">
      <c r="A7" s="330"/>
      <c r="B7" s="330"/>
      <c r="C7" s="330"/>
      <c r="D7" s="330"/>
      <c r="E7" s="330"/>
      <c r="F7" s="330"/>
      <c r="G7" s="330"/>
      <c r="H7" s="330"/>
      <c r="I7" s="416"/>
      <c r="J7" s="416"/>
      <c r="K7" s="331"/>
      <c r="L7" s="331"/>
      <c r="M7" s="331"/>
      <c r="N7" s="331"/>
      <c r="O7" s="436" t="s">
        <v>52</v>
      </c>
      <c r="P7" s="436"/>
      <c r="Q7" s="331"/>
      <c r="R7" s="436">
        <v>2009</v>
      </c>
      <c r="S7" s="436"/>
      <c r="T7" s="331"/>
      <c r="U7" s="436" t="s">
        <v>446</v>
      </c>
      <c r="V7" s="436"/>
      <c r="W7" s="2"/>
      <c r="X7" s="2"/>
      <c r="Y7" s="69"/>
      <c r="Z7" s="69"/>
      <c r="AA7" s="69"/>
      <c r="AB7" s="69"/>
      <c r="AC7" s="69"/>
      <c r="AD7" s="69"/>
      <c r="AE7" s="69"/>
      <c r="AF7" s="69"/>
      <c r="AG7" s="69"/>
      <c r="AH7" s="69"/>
    </row>
    <row r="8" spans="1:34" ht="12.75">
      <c r="A8" s="2"/>
      <c r="B8" s="2"/>
      <c r="C8" s="435">
        <v>2007</v>
      </c>
      <c r="D8" s="435"/>
      <c r="E8" s="3"/>
      <c r="F8" s="435">
        <v>2008</v>
      </c>
      <c r="G8" s="435"/>
      <c r="H8" s="3"/>
      <c r="I8" s="434" t="s">
        <v>544</v>
      </c>
      <c r="J8" s="434"/>
      <c r="K8" s="3"/>
      <c r="L8" s="435" t="s">
        <v>545</v>
      </c>
      <c r="M8" s="435"/>
      <c r="N8" s="3"/>
      <c r="O8" s="435" t="s">
        <v>546</v>
      </c>
      <c r="P8" s="435"/>
      <c r="Q8" s="3"/>
      <c r="R8" s="435" t="s">
        <v>156</v>
      </c>
      <c r="S8" s="435"/>
      <c r="T8" s="3"/>
      <c r="U8" s="435" t="s">
        <v>447</v>
      </c>
      <c r="V8" s="435"/>
      <c r="W8" s="2"/>
      <c r="X8" s="2"/>
      <c r="AH8" s="69"/>
    </row>
    <row r="9" spans="1:34" ht="12.75">
      <c r="A9" s="2"/>
      <c r="B9" s="2"/>
      <c r="C9" s="433" t="s">
        <v>60</v>
      </c>
      <c r="D9" s="433"/>
      <c r="E9" s="3"/>
      <c r="F9" s="433" t="s">
        <v>117</v>
      </c>
      <c r="G9" s="433"/>
      <c r="H9" s="3"/>
      <c r="I9" s="433" t="s">
        <v>448</v>
      </c>
      <c r="J9" s="433"/>
      <c r="K9" s="78"/>
      <c r="L9" s="433" t="s">
        <v>448</v>
      </c>
      <c r="M9" s="433"/>
      <c r="N9" s="3"/>
      <c r="O9" s="433" t="s">
        <v>448</v>
      </c>
      <c r="P9" s="433"/>
      <c r="Q9" s="3"/>
      <c r="R9" s="433" t="s">
        <v>45</v>
      </c>
      <c r="S9" s="433"/>
      <c r="T9" s="3"/>
      <c r="U9" s="433" t="s">
        <v>195</v>
      </c>
      <c r="V9" s="433"/>
      <c r="W9" s="20"/>
      <c r="X9" s="2"/>
      <c r="AH9" s="203"/>
    </row>
    <row r="10" spans="1:34" ht="12.75">
      <c r="A10" s="77" t="s">
        <v>450</v>
      </c>
      <c r="B10" s="77"/>
      <c r="C10" s="332" t="s">
        <v>449</v>
      </c>
      <c r="D10" s="77" t="s">
        <v>323</v>
      </c>
      <c r="E10" s="77"/>
      <c r="F10" s="332" t="s">
        <v>449</v>
      </c>
      <c r="G10" s="77" t="s">
        <v>323</v>
      </c>
      <c r="H10" s="77"/>
      <c r="I10" s="332" t="s">
        <v>124</v>
      </c>
      <c r="J10" s="77" t="s">
        <v>323</v>
      </c>
      <c r="K10" s="77"/>
      <c r="L10" s="332" t="s">
        <v>124</v>
      </c>
      <c r="M10" s="77" t="s">
        <v>323</v>
      </c>
      <c r="N10" s="77"/>
      <c r="O10" s="332" t="s">
        <v>124</v>
      </c>
      <c r="P10" s="77" t="s">
        <v>323</v>
      </c>
      <c r="Q10" s="77"/>
      <c r="R10" s="332" t="s">
        <v>449</v>
      </c>
      <c r="S10" s="77" t="s">
        <v>323</v>
      </c>
      <c r="T10" s="77"/>
      <c r="U10" s="332" t="s">
        <v>124</v>
      </c>
      <c r="V10" s="77" t="s">
        <v>323</v>
      </c>
      <c r="W10" s="20"/>
      <c r="X10" s="2"/>
      <c r="AH10" s="204"/>
    </row>
    <row r="11" spans="1:24" ht="12.75">
      <c r="A11" s="2"/>
      <c r="B11" s="2"/>
      <c r="C11" s="2"/>
      <c r="D11" s="2"/>
      <c r="E11" s="2"/>
      <c r="F11" s="2"/>
      <c r="G11" s="2"/>
      <c r="H11" s="2"/>
      <c r="I11" s="2"/>
      <c r="J11" s="2"/>
      <c r="K11" s="2"/>
      <c r="L11" s="2"/>
      <c r="M11" s="2"/>
      <c r="N11" s="2"/>
      <c r="O11" s="2"/>
      <c r="P11" s="2"/>
      <c r="Q11" s="2"/>
      <c r="R11" s="2"/>
      <c r="S11" s="2"/>
      <c r="T11" s="2"/>
      <c r="U11" s="2"/>
      <c r="V11" s="2"/>
      <c r="W11" s="2"/>
      <c r="X11" s="2"/>
    </row>
    <row r="12" spans="1:24" ht="12.75">
      <c r="A12" s="1" t="s">
        <v>145</v>
      </c>
      <c r="B12" s="1"/>
      <c r="C12" s="1"/>
      <c r="D12" s="1"/>
      <c r="E12" s="1"/>
      <c r="F12" s="1"/>
      <c r="G12" s="1"/>
      <c r="H12" s="1"/>
      <c r="I12" s="1"/>
      <c r="J12" s="1"/>
      <c r="K12" s="1"/>
      <c r="L12" s="1"/>
      <c r="M12" s="1"/>
      <c r="N12" s="1"/>
      <c r="O12" s="1"/>
      <c r="P12" s="1"/>
      <c r="Q12" s="1"/>
      <c r="R12" s="1"/>
      <c r="S12" s="1"/>
      <c r="T12" s="1"/>
      <c r="U12" s="2"/>
      <c r="V12" s="2"/>
      <c r="W12" s="2"/>
      <c r="X12" s="2"/>
    </row>
    <row r="13" spans="1:24" ht="12.75">
      <c r="A13" s="8" t="s">
        <v>7</v>
      </c>
      <c r="B13" s="8"/>
      <c r="C13" s="337">
        <v>118</v>
      </c>
      <c r="D13" s="8">
        <f>+MasterFile!C17</f>
        <v>63264</v>
      </c>
      <c r="E13" s="8"/>
      <c r="F13" s="8">
        <v>118</v>
      </c>
      <c r="G13" s="8">
        <f>+MasterFile!F17</f>
        <v>61457</v>
      </c>
      <c r="H13" s="8"/>
      <c r="I13" s="337"/>
      <c r="J13" s="8">
        <f>+MasterFile!M17</f>
        <v>245</v>
      </c>
      <c r="K13" s="8"/>
      <c r="L13" s="337"/>
      <c r="M13" s="8"/>
      <c r="N13" s="8"/>
      <c r="O13" s="337">
        <v>3</v>
      </c>
      <c r="P13" s="8">
        <f>+MasterFile!P17</f>
        <v>860</v>
      </c>
      <c r="Q13" s="8"/>
      <c r="R13" s="337">
        <f>SUM(F13,I13,L13,O13)</f>
        <v>121</v>
      </c>
      <c r="S13" s="8">
        <f>SUM(G13,J13,M13,P13)</f>
        <v>62562</v>
      </c>
      <c r="T13" s="8"/>
      <c r="U13" s="337">
        <f>+R13-F13</f>
        <v>3</v>
      </c>
      <c r="V13" s="8">
        <f>+S13-G13</f>
        <v>1105</v>
      </c>
      <c r="W13" s="2"/>
      <c r="X13" s="2"/>
    </row>
    <row r="14" spans="1:24" ht="12.75">
      <c r="A14" s="8" t="s">
        <v>550</v>
      </c>
      <c r="B14" s="11"/>
      <c r="C14" s="339">
        <v>113</v>
      </c>
      <c r="D14" s="11">
        <f>+MasterFile!C18</f>
        <v>16926</v>
      </c>
      <c r="E14" s="11"/>
      <c r="F14" s="11">
        <v>106</v>
      </c>
      <c r="G14" s="11">
        <f>+MasterFile!F18</f>
        <v>16266</v>
      </c>
      <c r="H14" s="11"/>
      <c r="I14" s="339"/>
      <c r="J14" s="11">
        <f>+MasterFile!M18</f>
        <v>171</v>
      </c>
      <c r="K14" s="11"/>
      <c r="L14" s="339">
        <v>-25</v>
      </c>
      <c r="M14" s="11">
        <f>+MasterFile!N18</f>
        <v>-2886</v>
      </c>
      <c r="N14" s="11"/>
      <c r="O14" s="339">
        <f>-20-7</f>
        <v>-27</v>
      </c>
      <c r="P14" s="11">
        <f>+MasterFile!P18</f>
        <v>-2995</v>
      </c>
      <c r="Q14" s="11"/>
      <c r="R14" s="339">
        <f>SUM(F14,I14,L14,O14)</f>
        <v>54</v>
      </c>
      <c r="S14" s="11">
        <f>SUM(G14,J14,M14,P14)</f>
        <v>10556</v>
      </c>
      <c r="T14" s="11"/>
      <c r="U14" s="339">
        <f>+R14-F14</f>
        <v>-52</v>
      </c>
      <c r="V14" s="11">
        <f>+S14-G14</f>
        <v>-5710</v>
      </c>
      <c r="W14" s="2"/>
      <c r="X14" s="2"/>
    </row>
    <row r="15" spans="1:24" ht="12.75">
      <c r="A15" s="8"/>
      <c r="B15" s="8"/>
      <c r="C15" s="337"/>
      <c r="D15" s="8"/>
      <c r="E15" s="8"/>
      <c r="F15" s="8"/>
      <c r="G15" s="8"/>
      <c r="H15" s="8"/>
      <c r="I15" s="337"/>
      <c r="J15" s="8"/>
      <c r="K15" s="8"/>
      <c r="L15" s="337"/>
      <c r="M15" s="8"/>
      <c r="N15" s="8"/>
      <c r="O15" s="337"/>
      <c r="P15" s="8"/>
      <c r="Q15" s="8"/>
      <c r="R15" s="8"/>
      <c r="S15" s="8"/>
      <c r="T15" s="8"/>
      <c r="U15" s="8"/>
      <c r="V15" s="8"/>
      <c r="W15" s="2"/>
      <c r="X15" s="2"/>
    </row>
    <row r="16" spans="1:24" ht="12.75">
      <c r="A16" s="335" t="s">
        <v>9</v>
      </c>
      <c r="B16" s="335"/>
      <c r="C16" s="334">
        <f>SUM(C13:C14)</f>
        <v>231</v>
      </c>
      <c r="D16" s="336">
        <f>SUM(D13:D14)</f>
        <v>80190</v>
      </c>
      <c r="E16" s="335"/>
      <c r="F16" s="334">
        <f>SUM(F13:F14)</f>
        <v>224</v>
      </c>
      <c r="G16" s="336">
        <f>SUM(G13:G14)</f>
        <v>77723</v>
      </c>
      <c r="H16" s="335"/>
      <c r="I16" s="334">
        <f>SUM(I13:I14)</f>
        <v>0</v>
      </c>
      <c r="J16" s="336">
        <f>SUM(J13:J14)</f>
        <v>416</v>
      </c>
      <c r="K16" s="336"/>
      <c r="L16" s="334">
        <f>SUM(L13:L14)</f>
        <v>-25</v>
      </c>
      <c r="M16" s="336">
        <f>SUM(M13:M14)</f>
        <v>-2886</v>
      </c>
      <c r="N16" s="335"/>
      <c r="O16" s="334">
        <f>SUM(O13:O14)</f>
        <v>-24</v>
      </c>
      <c r="P16" s="336">
        <f>SUM(P13:P14)</f>
        <v>-2135</v>
      </c>
      <c r="Q16" s="335"/>
      <c r="R16" s="334">
        <f>SUM(R13:R14)</f>
        <v>175</v>
      </c>
      <c r="S16" s="336">
        <f>SUM(S13:S14)</f>
        <v>73118</v>
      </c>
      <c r="T16" s="335"/>
      <c r="U16" s="334">
        <f>SUM(U13:U14)</f>
        <v>-49</v>
      </c>
      <c r="V16" s="336">
        <f>SUM(V13:V14)</f>
        <v>-4605</v>
      </c>
      <c r="W16" s="2"/>
      <c r="X16" s="2"/>
    </row>
    <row r="17" spans="1:24" ht="12.75">
      <c r="A17" s="2"/>
      <c r="B17" s="2"/>
      <c r="C17" s="338"/>
      <c r="D17" s="8"/>
      <c r="E17" s="8"/>
      <c r="F17" s="338"/>
      <c r="G17" s="8"/>
      <c r="H17" s="8"/>
      <c r="I17" s="338"/>
      <c r="J17" s="8"/>
      <c r="K17" s="8"/>
      <c r="L17" s="338"/>
      <c r="M17" s="8"/>
      <c r="N17" s="8"/>
      <c r="O17" s="338"/>
      <c r="P17" s="8"/>
      <c r="Q17" s="8"/>
      <c r="R17" s="338"/>
      <c r="S17" s="8"/>
      <c r="T17" s="8"/>
      <c r="U17" s="338"/>
      <c r="V17" s="8"/>
      <c r="W17" s="2"/>
      <c r="X17" s="2"/>
    </row>
    <row r="18" spans="1:24" ht="12.75">
      <c r="A18" s="13" t="s">
        <v>10</v>
      </c>
      <c r="B18" s="13"/>
      <c r="C18" s="337"/>
      <c r="D18" s="8"/>
      <c r="E18" s="8"/>
      <c r="F18" s="337"/>
      <c r="G18" s="8"/>
      <c r="H18" s="8"/>
      <c r="I18" s="337"/>
      <c r="J18" s="8"/>
      <c r="K18" s="8"/>
      <c r="L18" s="337"/>
      <c r="M18" s="8"/>
      <c r="N18" s="8"/>
      <c r="O18" s="337"/>
      <c r="P18" s="8"/>
      <c r="Q18" s="8"/>
      <c r="R18" s="337"/>
      <c r="S18" s="8"/>
      <c r="T18" s="8"/>
      <c r="U18" s="337"/>
      <c r="V18" s="8"/>
      <c r="W18" s="2"/>
      <c r="X18" s="2"/>
    </row>
    <row r="19" spans="1:24" ht="12.75">
      <c r="A19" s="8" t="s">
        <v>11</v>
      </c>
      <c r="B19" s="8"/>
      <c r="C19" s="337"/>
      <c r="D19" s="8"/>
      <c r="E19" s="8"/>
      <c r="F19" s="337"/>
      <c r="G19" s="8"/>
      <c r="H19" s="8"/>
      <c r="I19" s="337"/>
      <c r="J19" s="8"/>
      <c r="K19" s="8"/>
      <c r="L19" s="337"/>
      <c r="M19" s="8"/>
      <c r="N19" s="8"/>
      <c r="O19" s="337"/>
      <c r="P19" s="8"/>
      <c r="Q19" s="8"/>
      <c r="R19" s="337"/>
      <c r="S19" s="8"/>
      <c r="T19" s="8"/>
      <c r="U19" s="337"/>
      <c r="V19" s="8"/>
      <c r="W19" s="2"/>
      <c r="X19" s="2"/>
    </row>
    <row r="20" spans="1:24" ht="12.75">
      <c r="A20" s="8" t="s">
        <v>12</v>
      </c>
      <c r="B20" s="8"/>
      <c r="C20" s="337">
        <v>226</v>
      </c>
      <c r="D20" s="8">
        <f>+MasterFile!C25</f>
        <v>51152</v>
      </c>
      <c r="E20" s="8"/>
      <c r="F20" s="337">
        <v>226</v>
      </c>
      <c r="G20" s="8">
        <f>+MasterFile!F25</f>
        <v>53653</v>
      </c>
      <c r="H20" s="8"/>
      <c r="I20" s="337"/>
      <c r="J20" s="8">
        <f>+MasterFile!M25</f>
        <v>576</v>
      </c>
      <c r="K20" s="8"/>
      <c r="L20" s="337"/>
      <c r="M20" s="8"/>
      <c r="N20" s="8"/>
      <c r="O20" s="337"/>
      <c r="P20" s="8">
        <f>+MasterFile!P25</f>
        <v>-5173</v>
      </c>
      <c r="Q20" s="8"/>
      <c r="R20" s="337">
        <f aca="true" t="shared" si="0" ref="R20:S24">SUM(F20,I20,L20,O20)</f>
        <v>226</v>
      </c>
      <c r="S20" s="8">
        <f t="shared" si="0"/>
        <v>49056</v>
      </c>
      <c r="T20" s="8"/>
      <c r="U20" s="337">
        <f aca="true" t="shared" si="1" ref="U20:V24">+R20-F20</f>
        <v>0</v>
      </c>
      <c r="V20" s="8">
        <f t="shared" si="1"/>
        <v>-4597</v>
      </c>
      <c r="W20" s="2"/>
      <c r="X20" s="2"/>
    </row>
    <row r="21" spans="1:24" ht="12.75">
      <c r="A21" s="8" t="s">
        <v>13</v>
      </c>
      <c r="B21" s="8"/>
      <c r="C21" s="337">
        <v>134</v>
      </c>
      <c r="D21" s="8">
        <f>+MasterFile!C26</f>
        <v>21544</v>
      </c>
      <c r="E21" s="8"/>
      <c r="F21" s="337">
        <v>134</v>
      </c>
      <c r="G21" s="8">
        <f>+MasterFile!F26</f>
        <v>22190</v>
      </c>
      <c r="H21" s="8"/>
      <c r="I21" s="337"/>
      <c r="J21" s="8">
        <f>+MasterFile!M26</f>
        <v>203</v>
      </c>
      <c r="K21" s="8"/>
      <c r="L21" s="337"/>
      <c r="M21" s="8"/>
      <c r="N21" s="8"/>
      <c r="O21" s="337"/>
      <c r="P21" s="8">
        <f>+MasterFile!P26</f>
        <v>-568</v>
      </c>
      <c r="Q21" s="8"/>
      <c r="R21" s="337">
        <f t="shared" si="0"/>
        <v>134</v>
      </c>
      <c r="S21" s="8">
        <f t="shared" si="0"/>
        <v>21825</v>
      </c>
      <c r="T21" s="8"/>
      <c r="U21" s="337">
        <f t="shared" si="1"/>
        <v>0</v>
      </c>
      <c r="V21" s="8">
        <f t="shared" si="1"/>
        <v>-365</v>
      </c>
      <c r="W21" s="2"/>
      <c r="X21" s="2"/>
    </row>
    <row r="22" spans="1:24" ht="12.75">
      <c r="A22" s="8" t="s">
        <v>14</v>
      </c>
      <c r="B22" s="8"/>
      <c r="C22" s="337">
        <v>20</v>
      </c>
      <c r="D22" s="8">
        <f>+MasterFile!C27</f>
        <v>3259</v>
      </c>
      <c r="E22" s="8"/>
      <c r="F22" s="337">
        <v>20</v>
      </c>
      <c r="G22" s="8">
        <f>+MasterFile!F27</f>
        <v>3308</v>
      </c>
      <c r="H22" s="8"/>
      <c r="I22" s="337"/>
      <c r="J22" s="8">
        <f>+MasterFile!M27</f>
        <v>42</v>
      </c>
      <c r="K22" s="8"/>
      <c r="L22" s="337"/>
      <c r="M22" s="8"/>
      <c r="N22" s="8"/>
      <c r="O22" s="337"/>
      <c r="P22" s="8">
        <f>+MasterFile!P27</f>
        <v>-22</v>
      </c>
      <c r="Q22" s="8"/>
      <c r="R22" s="337">
        <f t="shared" si="0"/>
        <v>20</v>
      </c>
      <c r="S22" s="8">
        <f t="shared" si="0"/>
        <v>3328</v>
      </c>
      <c r="T22" s="8"/>
      <c r="U22" s="337">
        <f t="shared" si="1"/>
        <v>0</v>
      </c>
      <c r="V22" s="8">
        <f t="shared" si="1"/>
        <v>20</v>
      </c>
      <c r="W22" s="2"/>
      <c r="X22" s="2"/>
    </row>
    <row r="23" spans="1:24" ht="12.75">
      <c r="A23" s="8" t="s">
        <v>15</v>
      </c>
      <c r="B23" s="8"/>
      <c r="C23" s="337">
        <v>9</v>
      </c>
      <c r="D23" s="8">
        <f>+MasterFile!C28</f>
        <v>3927</v>
      </c>
      <c r="E23" s="8"/>
      <c r="F23" s="337">
        <v>9</v>
      </c>
      <c r="G23" s="8">
        <f>+MasterFile!F28</f>
        <v>4441</v>
      </c>
      <c r="H23" s="8"/>
      <c r="I23" s="337"/>
      <c r="J23" s="8">
        <f>+MasterFile!M28</f>
        <v>33</v>
      </c>
      <c r="K23" s="8"/>
      <c r="L23" s="337"/>
      <c r="M23" s="8"/>
      <c r="N23" s="8"/>
      <c r="O23" s="337"/>
      <c r="P23" s="8">
        <f>+MasterFile!P28</f>
        <v>-502</v>
      </c>
      <c r="Q23" s="8"/>
      <c r="R23" s="337">
        <f t="shared" si="0"/>
        <v>9</v>
      </c>
      <c r="S23" s="8">
        <f t="shared" si="0"/>
        <v>3972</v>
      </c>
      <c r="T23" s="8"/>
      <c r="U23" s="337">
        <f t="shared" si="1"/>
        <v>0</v>
      </c>
      <c r="V23" s="8">
        <f t="shared" si="1"/>
        <v>-469</v>
      </c>
      <c r="W23" s="2"/>
      <c r="X23" s="2"/>
    </row>
    <row r="24" spans="1:24" ht="12.75">
      <c r="A24" s="8" t="s">
        <v>16</v>
      </c>
      <c r="B24" s="11"/>
      <c r="C24" s="339">
        <v>15</v>
      </c>
      <c r="D24" s="11">
        <f>+MasterFile!C29</f>
        <v>2008</v>
      </c>
      <c r="E24" s="11"/>
      <c r="F24" s="339">
        <v>15</v>
      </c>
      <c r="G24" s="11">
        <f>+MasterFile!F29</f>
        <v>2059</v>
      </c>
      <c r="H24" s="11"/>
      <c r="I24" s="339"/>
      <c r="J24" s="11">
        <f>+MasterFile!M29</f>
        <v>33</v>
      </c>
      <c r="K24" s="11"/>
      <c r="L24" s="339"/>
      <c r="M24" s="11"/>
      <c r="N24" s="11"/>
      <c r="O24" s="339"/>
      <c r="P24" s="11">
        <f>+MasterFile!P29</f>
        <v>-16</v>
      </c>
      <c r="Q24" s="11"/>
      <c r="R24" s="339">
        <f t="shared" si="0"/>
        <v>15</v>
      </c>
      <c r="S24" s="11">
        <f t="shared" si="0"/>
        <v>2076</v>
      </c>
      <c r="T24" s="11"/>
      <c r="U24" s="339">
        <f t="shared" si="1"/>
        <v>0</v>
      </c>
      <c r="V24" s="11">
        <f t="shared" si="1"/>
        <v>17</v>
      </c>
      <c r="W24" s="2"/>
      <c r="X24" s="2"/>
    </row>
    <row r="25" spans="1:24" ht="12.75">
      <c r="A25" s="335" t="s">
        <v>17</v>
      </c>
      <c r="B25" s="335"/>
      <c r="C25" s="337">
        <f>SUM(C20:C24)</f>
        <v>404</v>
      </c>
      <c r="D25" s="8">
        <f>SUM(D20:D24)</f>
        <v>81890</v>
      </c>
      <c r="E25" s="9"/>
      <c r="F25" s="337">
        <f>SUM(F20:F24)</f>
        <v>404</v>
      </c>
      <c r="G25" s="8">
        <f>SUM(G20:G24)</f>
        <v>85651</v>
      </c>
      <c r="H25" s="9"/>
      <c r="I25" s="337">
        <f>SUM(I20:I24)</f>
        <v>0</v>
      </c>
      <c r="J25" s="8">
        <f>SUM(J20:J24)</f>
        <v>887</v>
      </c>
      <c r="K25" s="8"/>
      <c r="L25" s="337">
        <f>SUM(L20:L24)</f>
        <v>0</v>
      </c>
      <c r="M25" s="8">
        <f>SUM(M20:M24)</f>
        <v>0</v>
      </c>
      <c r="N25" s="9"/>
      <c r="O25" s="337">
        <f>SUM(O20:O24)</f>
        <v>0</v>
      </c>
      <c r="P25" s="8">
        <f>SUM(P20:P24)</f>
        <v>-6281</v>
      </c>
      <c r="Q25" s="9"/>
      <c r="R25" s="337">
        <f>SUM(R20:R24)</f>
        <v>404</v>
      </c>
      <c r="S25" s="8">
        <f>SUM(S20:S24)</f>
        <v>80257</v>
      </c>
      <c r="T25" s="9"/>
      <c r="U25" s="337">
        <f>SUM(U20:U24)</f>
        <v>0</v>
      </c>
      <c r="V25" s="8">
        <f>SUM(V20:V24)</f>
        <v>-5394</v>
      </c>
      <c r="W25" s="2"/>
      <c r="X25" s="2"/>
    </row>
    <row r="26" spans="1:24" ht="12.75">
      <c r="A26" s="8"/>
      <c r="B26" s="8"/>
      <c r="C26" s="337"/>
      <c r="D26" s="8"/>
      <c r="E26" s="8"/>
      <c r="F26" s="337"/>
      <c r="G26" s="8"/>
      <c r="H26" s="8"/>
      <c r="I26" s="337"/>
      <c r="J26" s="8"/>
      <c r="K26" s="8"/>
      <c r="L26" s="337"/>
      <c r="M26" s="8"/>
      <c r="N26" s="8"/>
      <c r="O26" s="337"/>
      <c r="P26" s="8"/>
      <c r="Q26" s="8"/>
      <c r="R26" s="337"/>
      <c r="S26" s="8"/>
      <c r="T26" s="8"/>
      <c r="U26" s="337"/>
      <c r="V26" s="8"/>
      <c r="W26" s="2"/>
      <c r="X26" s="2"/>
    </row>
    <row r="27" spans="1:24" ht="12.75">
      <c r="A27" s="8" t="s">
        <v>18</v>
      </c>
      <c r="B27" s="8"/>
      <c r="C27" s="337"/>
      <c r="D27" s="8"/>
      <c r="E27" s="8"/>
      <c r="F27" s="337"/>
      <c r="G27" s="8"/>
      <c r="H27" s="8"/>
      <c r="I27" s="337"/>
      <c r="J27" s="8"/>
      <c r="K27" s="8"/>
      <c r="L27" s="337"/>
      <c r="M27" s="8"/>
      <c r="N27" s="8"/>
      <c r="O27" s="337"/>
      <c r="P27" s="8"/>
      <c r="Q27" s="8"/>
      <c r="R27" s="337"/>
      <c r="S27" s="8"/>
      <c r="T27" s="8"/>
      <c r="U27" s="337"/>
      <c r="V27" s="8"/>
      <c r="W27" s="2"/>
      <c r="X27" s="2"/>
    </row>
    <row r="28" spans="1:24" ht="12.75">
      <c r="A28" s="8" t="s">
        <v>551</v>
      </c>
      <c r="B28" s="8"/>
      <c r="C28" s="337">
        <v>82</v>
      </c>
      <c r="D28" s="8">
        <f>+MasterFile!C33</f>
        <v>13414</v>
      </c>
      <c r="E28" s="8"/>
      <c r="F28" s="337">
        <v>82</v>
      </c>
      <c r="G28" s="8">
        <f>+MasterFile!F33</f>
        <v>13342</v>
      </c>
      <c r="H28" s="8"/>
      <c r="I28" s="337"/>
      <c r="J28" s="8">
        <f>+MasterFile!M33</f>
        <v>0</v>
      </c>
      <c r="K28" s="8"/>
      <c r="L28" s="337">
        <v>-78</v>
      </c>
      <c r="M28" s="8">
        <f>+MasterFile!N33</f>
        <v>-10336</v>
      </c>
      <c r="N28" s="8"/>
      <c r="O28" s="337">
        <v>-4</v>
      </c>
      <c r="P28" s="8">
        <f>+MasterFile!P33</f>
        <v>-3006</v>
      </c>
      <c r="Q28" s="8"/>
      <c r="R28" s="337">
        <f aca="true" t="shared" si="2" ref="R28:S30">SUM(F28,I28,L28,O28)</f>
        <v>0</v>
      </c>
      <c r="S28" s="8">
        <f t="shared" si="2"/>
        <v>0</v>
      </c>
      <c r="T28" s="8"/>
      <c r="U28" s="337">
        <f aca="true" t="shared" si="3" ref="U28:V30">+R28-F28</f>
        <v>-82</v>
      </c>
      <c r="V28" s="8">
        <f t="shared" si="3"/>
        <v>-13342</v>
      </c>
      <c r="W28" s="2"/>
      <c r="X28" s="2"/>
    </row>
    <row r="29" spans="1:24" ht="12.75">
      <c r="A29" s="8" t="s">
        <v>20</v>
      </c>
      <c r="B29" s="8"/>
      <c r="C29" s="337">
        <v>131</v>
      </c>
      <c r="D29" s="8">
        <f>+MasterFile!C34</f>
        <v>25239</v>
      </c>
      <c r="E29" s="8"/>
      <c r="F29" s="337">
        <v>131</v>
      </c>
      <c r="G29" s="8">
        <f>+MasterFile!F34</f>
        <v>26626</v>
      </c>
      <c r="H29" s="8"/>
      <c r="I29" s="337"/>
      <c r="J29" s="8">
        <f>+MasterFile!M34</f>
        <v>332</v>
      </c>
      <c r="K29" s="8"/>
      <c r="L29" s="337"/>
      <c r="M29" s="8"/>
      <c r="N29" s="8"/>
      <c r="O29" s="337">
        <v>3</v>
      </c>
      <c r="P29" s="8">
        <f>+MasterFile!P34</f>
        <v>441</v>
      </c>
      <c r="Q29" s="8"/>
      <c r="R29" s="337">
        <f t="shared" si="2"/>
        <v>134</v>
      </c>
      <c r="S29" s="8">
        <f t="shared" si="2"/>
        <v>27399</v>
      </c>
      <c r="T29" s="8"/>
      <c r="U29" s="337">
        <f t="shared" si="3"/>
        <v>3</v>
      </c>
      <c r="V29" s="8">
        <f t="shared" si="3"/>
        <v>773</v>
      </c>
      <c r="W29" s="2"/>
      <c r="X29" s="2"/>
    </row>
    <row r="30" spans="1:24" ht="12.75">
      <c r="A30" s="8" t="s">
        <v>21</v>
      </c>
      <c r="B30" s="11"/>
      <c r="C30" s="339">
        <v>213</v>
      </c>
      <c r="D30" s="11">
        <f>+MasterFile!C35</f>
        <v>39674</v>
      </c>
      <c r="E30" s="11"/>
      <c r="F30" s="339">
        <v>214</v>
      </c>
      <c r="G30" s="11">
        <f>+MasterFile!F35</f>
        <v>40646</v>
      </c>
      <c r="H30" s="11"/>
      <c r="I30" s="339"/>
      <c r="J30" s="11">
        <f>+MasterFile!M35</f>
        <v>495</v>
      </c>
      <c r="K30" s="11"/>
      <c r="L30" s="339"/>
      <c r="M30" s="11"/>
      <c r="N30" s="11"/>
      <c r="O30" s="339">
        <v>7</v>
      </c>
      <c r="P30" s="11">
        <f>+MasterFile!P35</f>
        <v>6298</v>
      </c>
      <c r="Q30" s="11"/>
      <c r="R30" s="339">
        <f t="shared" si="2"/>
        <v>221</v>
      </c>
      <c r="S30" s="11">
        <f t="shared" si="2"/>
        <v>47439</v>
      </c>
      <c r="T30" s="11"/>
      <c r="U30" s="339">
        <f t="shared" si="3"/>
        <v>7</v>
      </c>
      <c r="V30" s="11">
        <f t="shared" si="3"/>
        <v>6793</v>
      </c>
      <c r="W30" s="2"/>
      <c r="X30" s="2"/>
    </row>
    <row r="31" spans="1:24" ht="12.75">
      <c r="A31" s="335" t="s">
        <v>17</v>
      </c>
      <c r="B31" s="335"/>
      <c r="C31" s="337">
        <f>SUM(C28:C30)</f>
        <v>426</v>
      </c>
      <c r="D31" s="8">
        <f>SUM(D28:D30)</f>
        <v>78327</v>
      </c>
      <c r="E31" s="9"/>
      <c r="F31" s="337">
        <f>SUM(F28:F30)</f>
        <v>427</v>
      </c>
      <c r="G31" s="8">
        <f>SUM(G28:G30)</f>
        <v>80614</v>
      </c>
      <c r="H31" s="9"/>
      <c r="I31" s="337">
        <f>SUM(I28:I30)</f>
        <v>0</v>
      </c>
      <c r="J31" s="8">
        <f>SUM(J28:J30)</f>
        <v>827</v>
      </c>
      <c r="K31" s="8"/>
      <c r="L31" s="337">
        <f>SUM(L28:L30)</f>
        <v>-78</v>
      </c>
      <c r="M31" s="8">
        <f>SUM(M28:M30)</f>
        <v>-10336</v>
      </c>
      <c r="N31" s="9"/>
      <c r="O31" s="337">
        <f>SUM(O28:O30)</f>
        <v>6</v>
      </c>
      <c r="P31" s="8">
        <f>SUM(P28:P30)</f>
        <v>3733</v>
      </c>
      <c r="Q31" s="9"/>
      <c r="R31" s="337">
        <f>SUM(R28:R30)</f>
        <v>355</v>
      </c>
      <c r="S31" s="8">
        <f>SUM(S28:S30)</f>
        <v>74838</v>
      </c>
      <c r="T31" s="9"/>
      <c r="U31" s="337">
        <f>SUM(U28:U30)</f>
        <v>-72</v>
      </c>
      <c r="V31" s="8">
        <f>SUM(V28:V30)</f>
        <v>-5776</v>
      </c>
      <c r="W31" s="2"/>
      <c r="X31" s="2"/>
    </row>
    <row r="32" spans="1:24" ht="12.75">
      <c r="A32" s="8"/>
      <c r="B32" s="8"/>
      <c r="C32" s="337"/>
      <c r="D32" s="8"/>
      <c r="E32" s="8"/>
      <c r="F32" s="337"/>
      <c r="G32" s="8"/>
      <c r="H32" s="8"/>
      <c r="I32" s="337"/>
      <c r="J32" s="8"/>
      <c r="K32" s="8"/>
      <c r="L32" s="337"/>
      <c r="M32" s="8"/>
      <c r="N32" s="8"/>
      <c r="O32" s="337"/>
      <c r="P32" s="8"/>
      <c r="Q32" s="8"/>
      <c r="R32" s="337"/>
      <c r="S32" s="8"/>
      <c r="T32" s="8"/>
      <c r="U32" s="337"/>
      <c r="V32" s="8"/>
      <c r="W32" s="2"/>
      <c r="X32" s="2"/>
    </row>
    <row r="33" spans="1:24" ht="12.75">
      <c r="A33" s="8" t="s">
        <v>22</v>
      </c>
      <c r="B33" s="8"/>
      <c r="C33" s="337"/>
      <c r="D33" s="8"/>
      <c r="E33" s="8"/>
      <c r="F33" s="337"/>
      <c r="G33" s="8"/>
      <c r="H33" s="8"/>
      <c r="I33" s="337"/>
      <c r="J33" s="8"/>
      <c r="K33" s="8"/>
      <c r="L33" s="337"/>
      <c r="M33" s="8"/>
      <c r="N33" s="8"/>
      <c r="O33" s="337"/>
      <c r="P33" s="8"/>
      <c r="Q33" s="8"/>
      <c r="R33" s="337"/>
      <c r="S33" s="8"/>
      <c r="T33" s="8"/>
      <c r="U33" s="337"/>
      <c r="V33" s="8"/>
      <c r="W33" s="2"/>
      <c r="X33" s="2"/>
    </row>
    <row r="34" spans="1:24" ht="12.75">
      <c r="A34" s="8" t="s">
        <v>23</v>
      </c>
      <c r="B34" s="8"/>
      <c r="C34" s="337">
        <v>354</v>
      </c>
      <c r="D34" s="8">
        <f>+MasterFile!C39</f>
        <v>51636</v>
      </c>
      <c r="E34" s="8"/>
      <c r="F34" s="337">
        <v>334</v>
      </c>
      <c r="G34" s="8">
        <f>+MasterFile!F39</f>
        <v>50830</v>
      </c>
      <c r="H34" s="8"/>
      <c r="I34" s="337"/>
      <c r="J34" s="8">
        <f>+MasterFile!M39</f>
        <v>947</v>
      </c>
      <c r="K34" s="8"/>
      <c r="L34" s="337"/>
      <c r="M34" s="8"/>
      <c r="N34" s="8"/>
      <c r="O34" s="337">
        <v>-210</v>
      </c>
      <c r="P34" s="8">
        <f>+MasterFile!P39</f>
        <v>-25499</v>
      </c>
      <c r="Q34" s="8"/>
      <c r="R34" s="337">
        <f>SUM(F34,I34,L34,O34)</f>
        <v>124</v>
      </c>
      <c r="S34" s="8">
        <f>SUM(G34,J34,M34,P34)</f>
        <v>26278</v>
      </c>
      <c r="T34" s="8"/>
      <c r="U34" s="337">
        <f>+R34-F34</f>
        <v>-210</v>
      </c>
      <c r="V34" s="8">
        <f>+S34-G34</f>
        <v>-24552</v>
      </c>
      <c r="W34" s="2"/>
      <c r="X34" s="2"/>
    </row>
    <row r="35" spans="1:24" ht="12.75">
      <c r="A35" s="8" t="s">
        <v>24</v>
      </c>
      <c r="B35" s="11"/>
      <c r="C35" s="339">
        <v>151</v>
      </c>
      <c r="D35" s="11">
        <f>+MasterFile!C40</f>
        <v>25150</v>
      </c>
      <c r="E35" s="11"/>
      <c r="F35" s="339">
        <v>151</v>
      </c>
      <c r="G35" s="11">
        <f>+MasterFile!F40</f>
        <v>26381</v>
      </c>
      <c r="H35" s="11"/>
      <c r="I35" s="339"/>
      <c r="J35" s="11">
        <f>+MasterFile!M40</f>
        <v>368</v>
      </c>
      <c r="K35" s="11"/>
      <c r="L35" s="339"/>
      <c r="M35" s="11"/>
      <c r="N35" s="11"/>
      <c r="O35" s="339"/>
      <c r="P35" s="11">
        <f>+MasterFile!P40</f>
        <v>-107</v>
      </c>
      <c r="Q35" s="11"/>
      <c r="R35" s="339">
        <f>SUM(F35,I35,L35,O35)</f>
        <v>151</v>
      </c>
      <c r="S35" s="11">
        <f>SUM(G35,J35,M35,P35)</f>
        <v>26642</v>
      </c>
      <c r="T35" s="11"/>
      <c r="U35" s="339">
        <f>+R35-F35</f>
        <v>0</v>
      </c>
      <c r="V35" s="11">
        <f>+S35-G35</f>
        <v>261</v>
      </c>
      <c r="W35" s="2"/>
      <c r="X35" s="2"/>
    </row>
    <row r="36" spans="1:24" ht="12.75">
      <c r="A36" s="335" t="s">
        <v>17</v>
      </c>
      <c r="B36" s="335"/>
      <c r="C36" s="337">
        <f>SUM(C34:C35)</f>
        <v>505</v>
      </c>
      <c r="D36" s="8">
        <f>SUM(D34:D35)</f>
        <v>76786</v>
      </c>
      <c r="E36" s="9"/>
      <c r="F36" s="337">
        <f>SUM(F34:F35)</f>
        <v>485</v>
      </c>
      <c r="G36" s="8">
        <f>SUM(G34:G35)</f>
        <v>77211</v>
      </c>
      <c r="H36" s="9"/>
      <c r="I36" s="337">
        <f>SUM(I34:I35)</f>
        <v>0</v>
      </c>
      <c r="J36" s="8">
        <f>SUM(J34:J35)</f>
        <v>1315</v>
      </c>
      <c r="K36" s="8"/>
      <c r="L36" s="337">
        <f>SUM(L34:L35)</f>
        <v>0</v>
      </c>
      <c r="M36" s="8">
        <f>SUM(M34:M35)</f>
        <v>0</v>
      </c>
      <c r="N36" s="9"/>
      <c r="O36" s="337">
        <f>SUM(O34:O35)</f>
        <v>-210</v>
      </c>
      <c r="P36" s="8">
        <f>SUM(P34:P35)</f>
        <v>-25606</v>
      </c>
      <c r="Q36" s="9"/>
      <c r="R36" s="337">
        <f>SUM(R34:R35)</f>
        <v>275</v>
      </c>
      <c r="S36" s="8">
        <f>SUM(S34:S35)</f>
        <v>52920</v>
      </c>
      <c r="T36" s="9"/>
      <c r="U36" s="337">
        <f>SUM(U34:U35)</f>
        <v>-210</v>
      </c>
      <c r="V36" s="8">
        <f>SUM(V34:V35)</f>
        <v>-24291</v>
      </c>
      <c r="W36" s="2"/>
      <c r="X36" s="2"/>
    </row>
    <row r="37" spans="1:24" ht="12.75">
      <c r="A37" s="335"/>
      <c r="B37" s="340"/>
      <c r="C37" s="339"/>
      <c r="D37" s="11"/>
      <c r="E37" s="11"/>
      <c r="F37" s="339"/>
      <c r="G37" s="11"/>
      <c r="H37" s="11"/>
      <c r="I37" s="339"/>
      <c r="J37" s="11"/>
      <c r="K37" s="11"/>
      <c r="L37" s="339"/>
      <c r="M37" s="11"/>
      <c r="N37" s="11"/>
      <c r="O37" s="339"/>
      <c r="P37" s="11"/>
      <c r="Q37" s="11"/>
      <c r="R37" s="339"/>
      <c r="S37" s="11"/>
      <c r="T37" s="11"/>
      <c r="U37" s="339"/>
      <c r="V37" s="11"/>
      <c r="W37" s="2"/>
      <c r="X37" s="2"/>
    </row>
    <row r="38" spans="1:24" ht="12.75">
      <c r="A38" s="335" t="s">
        <v>9</v>
      </c>
      <c r="B38" s="335"/>
      <c r="C38" s="337">
        <f>SUM(C25,C31,C36)</f>
        <v>1335</v>
      </c>
      <c r="D38" s="8">
        <f>SUM(D25,D31,D36)</f>
        <v>237003</v>
      </c>
      <c r="E38" s="9"/>
      <c r="F38" s="337">
        <f>SUM(F25,F31,F36)</f>
        <v>1316</v>
      </c>
      <c r="G38" s="8">
        <f>SUM(G25,G31,G36)</f>
        <v>243476</v>
      </c>
      <c r="H38" s="9"/>
      <c r="I38" s="337">
        <f>SUM(I25,I31,I36)</f>
        <v>0</v>
      </c>
      <c r="J38" s="8">
        <f>SUM(J25,J31,J36)</f>
        <v>3029</v>
      </c>
      <c r="K38" s="8"/>
      <c r="L38" s="337">
        <f>SUM(L25,L31,L36)</f>
        <v>-78</v>
      </c>
      <c r="M38" s="8">
        <f>SUM(M25,M31,M36)</f>
        <v>-10336</v>
      </c>
      <c r="N38" s="9"/>
      <c r="O38" s="337">
        <f>SUM(O25,O31,O36)</f>
        <v>-204</v>
      </c>
      <c r="P38" s="8">
        <f>SUM(P25,P31,P36)</f>
        <v>-28154</v>
      </c>
      <c r="Q38" s="9"/>
      <c r="R38" s="337">
        <f>SUM(R25,R31,R36)</f>
        <v>1034</v>
      </c>
      <c r="S38" s="8">
        <f>SUM(S25,S31,S36)</f>
        <v>208015</v>
      </c>
      <c r="T38" s="9"/>
      <c r="U38" s="337">
        <f>SUM(U25,U31,U36)</f>
        <v>-282</v>
      </c>
      <c r="V38" s="8">
        <f>SUM(V25,V31,V36)</f>
        <v>-35461</v>
      </c>
      <c r="W38" s="2"/>
      <c r="X38" s="2"/>
    </row>
    <row r="39" spans="1:24" ht="12.75">
      <c r="A39" s="2"/>
      <c r="B39" s="2"/>
      <c r="C39" s="337"/>
      <c r="D39" s="8"/>
      <c r="E39" s="8"/>
      <c r="F39" s="337"/>
      <c r="G39" s="8"/>
      <c r="H39" s="8"/>
      <c r="I39" s="337"/>
      <c r="J39" s="8"/>
      <c r="K39" s="8"/>
      <c r="L39" s="337"/>
      <c r="M39" s="8"/>
      <c r="N39" s="8"/>
      <c r="O39" s="337"/>
      <c r="P39" s="8"/>
      <c r="Q39" s="8"/>
      <c r="R39" s="337"/>
      <c r="S39" s="8"/>
      <c r="T39" s="8"/>
      <c r="U39" s="337"/>
      <c r="V39" s="8"/>
      <c r="W39" s="2"/>
      <c r="X39" s="2"/>
    </row>
    <row r="40" spans="1:24" ht="12.75">
      <c r="A40" s="13" t="s">
        <v>25</v>
      </c>
      <c r="B40" s="13"/>
      <c r="C40" s="337"/>
      <c r="D40" s="8"/>
      <c r="E40" s="8"/>
      <c r="F40" s="337"/>
      <c r="G40" s="8"/>
      <c r="H40" s="8"/>
      <c r="I40" s="337"/>
      <c r="J40" s="8"/>
      <c r="K40" s="8"/>
      <c r="L40" s="337"/>
      <c r="M40" s="8"/>
      <c r="N40" s="8"/>
      <c r="O40" s="337"/>
      <c r="P40" s="8"/>
      <c r="Q40" s="8"/>
      <c r="R40" s="337"/>
      <c r="S40" s="8"/>
      <c r="T40" s="8"/>
      <c r="U40" s="337"/>
      <c r="V40" s="8"/>
      <c r="W40" s="2"/>
      <c r="X40" s="2"/>
    </row>
    <row r="41" spans="1:24" ht="12.75">
      <c r="A41" s="8" t="s">
        <v>26</v>
      </c>
      <c r="B41" s="8"/>
      <c r="C41" s="337"/>
      <c r="D41" s="8"/>
      <c r="E41" s="8"/>
      <c r="F41" s="337"/>
      <c r="G41" s="8"/>
      <c r="H41" s="8"/>
      <c r="I41" s="337"/>
      <c r="J41" s="8"/>
      <c r="K41" s="8"/>
      <c r="L41" s="337"/>
      <c r="M41" s="8"/>
      <c r="N41" s="8"/>
      <c r="O41" s="337"/>
      <c r="P41" s="8"/>
      <c r="Q41" s="8"/>
      <c r="R41" s="337"/>
      <c r="S41" s="8"/>
      <c r="T41" s="8"/>
      <c r="U41" s="337"/>
      <c r="V41" s="8"/>
      <c r="W41" s="2"/>
      <c r="X41" s="2"/>
    </row>
    <row r="42" spans="1:24" ht="12.75">
      <c r="A42" s="8" t="s">
        <v>27</v>
      </c>
      <c r="B42" s="8"/>
      <c r="C42" s="337">
        <v>61</v>
      </c>
      <c r="D42" s="8">
        <f>+MasterFile!C48</f>
        <v>8098</v>
      </c>
      <c r="E42" s="8"/>
      <c r="F42" s="337">
        <v>61</v>
      </c>
      <c r="G42" s="8">
        <f>+MasterFile!F48</f>
        <v>7853</v>
      </c>
      <c r="H42" s="8"/>
      <c r="I42" s="337"/>
      <c r="J42" s="8">
        <f>+MasterFile!M48</f>
        <v>100</v>
      </c>
      <c r="K42" s="8"/>
      <c r="L42" s="337"/>
      <c r="M42" s="8"/>
      <c r="N42" s="8"/>
      <c r="O42" s="337">
        <v>12</v>
      </c>
      <c r="P42" s="8">
        <f>+MasterFile!P48</f>
        <v>2618</v>
      </c>
      <c r="Q42" s="8"/>
      <c r="R42" s="337">
        <f aca="true" t="shared" si="4" ref="R42:R47">SUM(F42,I42,L42,O42)</f>
        <v>73</v>
      </c>
      <c r="S42" s="8">
        <f aca="true" t="shared" si="5" ref="S42:S47">SUM(G42,J42,M42,P42)</f>
        <v>10571</v>
      </c>
      <c r="T42" s="8"/>
      <c r="U42" s="337">
        <f aca="true" t="shared" si="6" ref="U42:U47">+R42-F42</f>
        <v>12</v>
      </c>
      <c r="V42" s="8">
        <f aca="true" t="shared" si="7" ref="V42:V47">+S42-G42</f>
        <v>2718</v>
      </c>
      <c r="W42" s="2"/>
      <c r="X42" s="2"/>
    </row>
    <row r="43" spans="1:24" ht="12.75">
      <c r="A43" s="8" t="s">
        <v>28</v>
      </c>
      <c r="B43" s="8"/>
      <c r="C43" s="337">
        <v>400</v>
      </c>
      <c r="D43" s="8">
        <f>+MasterFile!C49</f>
        <v>62818</v>
      </c>
      <c r="E43" s="8"/>
      <c r="F43" s="337">
        <v>400</v>
      </c>
      <c r="G43" s="8">
        <f>+MasterFile!F49</f>
        <v>63912</v>
      </c>
      <c r="H43" s="8"/>
      <c r="I43" s="337"/>
      <c r="J43" s="8">
        <f>+MasterFile!M49</f>
        <v>1144</v>
      </c>
      <c r="K43" s="8"/>
      <c r="L43" s="337"/>
      <c r="M43" s="8"/>
      <c r="N43" s="8"/>
      <c r="O43" s="337">
        <v>-72</v>
      </c>
      <c r="P43" s="8">
        <f>+MasterFile!P49</f>
        <v>-10943</v>
      </c>
      <c r="Q43" s="8"/>
      <c r="R43" s="337">
        <f t="shared" si="4"/>
        <v>328</v>
      </c>
      <c r="S43" s="8">
        <f t="shared" si="5"/>
        <v>54113</v>
      </c>
      <c r="T43" s="8"/>
      <c r="U43" s="337">
        <f t="shared" si="6"/>
        <v>-72</v>
      </c>
      <c r="V43" s="8">
        <f t="shared" si="7"/>
        <v>-9799</v>
      </c>
      <c r="W43" s="2"/>
      <c r="X43" s="2"/>
    </row>
    <row r="44" spans="1:24" ht="12.75">
      <c r="A44" s="8" t="s">
        <v>29</v>
      </c>
      <c r="B44" s="8"/>
      <c r="C44" s="337">
        <v>52</v>
      </c>
      <c r="D44" s="8">
        <f>+MasterFile!C50</f>
        <v>13293</v>
      </c>
      <c r="E44" s="8"/>
      <c r="F44" s="337">
        <v>52</v>
      </c>
      <c r="G44" s="8">
        <f>+MasterFile!F50</f>
        <v>13516</v>
      </c>
      <c r="H44" s="8"/>
      <c r="I44" s="337"/>
      <c r="J44" s="8">
        <f>+MasterFile!M50</f>
        <v>251</v>
      </c>
      <c r="K44" s="8"/>
      <c r="L44" s="337"/>
      <c r="M44" s="8"/>
      <c r="N44" s="8"/>
      <c r="O44" s="337">
        <v>-14</v>
      </c>
      <c r="P44" s="8">
        <f>+MasterFile!P50</f>
        <v>-3063</v>
      </c>
      <c r="Q44" s="8"/>
      <c r="R44" s="337">
        <f t="shared" si="4"/>
        <v>38</v>
      </c>
      <c r="S44" s="8">
        <f t="shared" si="5"/>
        <v>10704</v>
      </c>
      <c r="T44" s="8"/>
      <c r="U44" s="337">
        <f t="shared" si="6"/>
        <v>-14</v>
      </c>
      <c r="V44" s="8">
        <f t="shared" si="7"/>
        <v>-2812</v>
      </c>
      <c r="W44" s="2"/>
      <c r="X44" s="2"/>
    </row>
    <row r="45" spans="1:24" ht="12.75">
      <c r="A45" s="8" t="s">
        <v>552</v>
      </c>
      <c r="B45" s="8"/>
      <c r="C45" s="337">
        <v>253</v>
      </c>
      <c r="D45" s="8">
        <f>+MasterFile!C51</f>
        <v>14754</v>
      </c>
      <c r="E45" s="8"/>
      <c r="F45" s="337">
        <v>255</v>
      </c>
      <c r="G45" s="8">
        <f>+MasterFile!F51</f>
        <v>15423</v>
      </c>
      <c r="H45" s="8"/>
      <c r="I45" s="337"/>
      <c r="J45" s="8">
        <f>+MasterFile!M51</f>
        <v>211</v>
      </c>
      <c r="K45" s="8"/>
      <c r="L45" s="337">
        <v>-42</v>
      </c>
      <c r="M45" s="8">
        <f>+MasterFile!N51</f>
        <v>-2202</v>
      </c>
      <c r="N45" s="8"/>
      <c r="O45" s="337">
        <v>-2</v>
      </c>
      <c r="P45" s="8">
        <f>+MasterFile!P51</f>
        <v>-1537</v>
      </c>
      <c r="Q45" s="8"/>
      <c r="R45" s="337">
        <f t="shared" si="4"/>
        <v>211</v>
      </c>
      <c r="S45" s="8">
        <f t="shared" si="5"/>
        <v>11895</v>
      </c>
      <c r="T45" s="8"/>
      <c r="U45" s="337">
        <f t="shared" si="6"/>
        <v>-44</v>
      </c>
      <c r="V45" s="8">
        <f t="shared" si="7"/>
        <v>-3528</v>
      </c>
      <c r="W45" s="2"/>
      <c r="X45" s="2"/>
    </row>
    <row r="46" spans="1:24" ht="12.75">
      <c r="A46" s="8" t="s">
        <v>31</v>
      </c>
      <c r="B46" s="8"/>
      <c r="C46" s="337">
        <v>45</v>
      </c>
      <c r="D46" s="8">
        <f>+MasterFile!C52</f>
        <v>16612</v>
      </c>
      <c r="E46" s="8"/>
      <c r="F46" s="337">
        <v>45</v>
      </c>
      <c r="G46" s="8">
        <f>+MasterFile!F52</f>
        <v>20126</v>
      </c>
      <c r="H46" s="8"/>
      <c r="I46" s="337"/>
      <c r="J46" s="8">
        <f>+MasterFile!M52</f>
        <v>257</v>
      </c>
      <c r="K46" s="8"/>
      <c r="L46" s="337"/>
      <c r="M46" s="8"/>
      <c r="N46" s="8"/>
      <c r="O46" s="337">
        <v>12</v>
      </c>
      <c r="P46" s="8">
        <f>+MasterFile!P52</f>
        <v>3429</v>
      </c>
      <c r="Q46" s="8"/>
      <c r="R46" s="337">
        <f t="shared" si="4"/>
        <v>57</v>
      </c>
      <c r="S46" s="8">
        <f t="shared" si="5"/>
        <v>23812</v>
      </c>
      <c r="T46" s="8"/>
      <c r="U46" s="337">
        <f t="shared" si="6"/>
        <v>12</v>
      </c>
      <c r="V46" s="8">
        <f t="shared" si="7"/>
        <v>3686</v>
      </c>
      <c r="W46" s="2"/>
      <c r="X46" s="2"/>
    </row>
    <row r="47" spans="1:24" ht="12.75">
      <c r="A47" s="8" t="s">
        <v>553</v>
      </c>
      <c r="B47" s="11"/>
      <c r="C47" s="339">
        <v>196</v>
      </c>
      <c r="D47" s="11">
        <f>+MasterFile!C53</f>
        <v>29572</v>
      </c>
      <c r="E47" s="11"/>
      <c r="F47" s="339">
        <v>199</v>
      </c>
      <c r="G47" s="11">
        <f>+MasterFile!F53</f>
        <v>30537</v>
      </c>
      <c r="H47" s="11"/>
      <c r="I47" s="339"/>
      <c r="J47" s="11">
        <f>+MasterFile!M53</f>
        <v>438</v>
      </c>
      <c r="K47" s="11"/>
      <c r="L47" s="339">
        <v>-6</v>
      </c>
      <c r="M47" s="11">
        <f>+MasterFile!N53</f>
        <v>-860</v>
      </c>
      <c r="N47" s="11"/>
      <c r="O47" s="339"/>
      <c r="P47" s="11">
        <f>+MasterFile!P53</f>
        <v>-468</v>
      </c>
      <c r="Q47" s="11"/>
      <c r="R47" s="339">
        <f t="shared" si="4"/>
        <v>193</v>
      </c>
      <c r="S47" s="11">
        <f t="shared" si="5"/>
        <v>29647</v>
      </c>
      <c r="T47" s="11"/>
      <c r="U47" s="339">
        <f t="shared" si="6"/>
        <v>-6</v>
      </c>
      <c r="V47" s="11">
        <f t="shared" si="7"/>
        <v>-890</v>
      </c>
      <c r="W47" s="2"/>
      <c r="X47" s="2"/>
    </row>
    <row r="48" spans="1:24" ht="12.75">
      <c r="A48" s="335" t="s">
        <v>17</v>
      </c>
      <c r="B48" s="335"/>
      <c r="C48" s="337">
        <f>SUM(C42:C47)</f>
        <v>1007</v>
      </c>
      <c r="D48" s="8">
        <f>SUM(D42:D47)</f>
        <v>145147</v>
      </c>
      <c r="E48" s="9"/>
      <c r="F48" s="337">
        <f>SUM(F42:F47)</f>
        <v>1012</v>
      </c>
      <c r="G48" s="8">
        <f>SUM(G42:G47)</f>
        <v>151367</v>
      </c>
      <c r="H48" s="9"/>
      <c r="I48" s="337">
        <f>SUM(I42:I47)</f>
        <v>0</v>
      </c>
      <c r="J48" s="8">
        <f>SUM(J42:J47)</f>
        <v>2401</v>
      </c>
      <c r="K48" s="8"/>
      <c r="L48" s="337">
        <f>SUM(L42:L47)</f>
        <v>-48</v>
      </c>
      <c r="M48" s="8">
        <f>SUM(M42:M47)</f>
        <v>-3062</v>
      </c>
      <c r="N48" s="9"/>
      <c r="O48" s="337">
        <f>SUM(O42:O47)</f>
        <v>-64</v>
      </c>
      <c r="P48" s="8">
        <f>SUM(P42:P47)</f>
        <v>-9964</v>
      </c>
      <c r="Q48" s="9"/>
      <c r="R48" s="337">
        <f>SUM(R42:R47)</f>
        <v>900</v>
      </c>
      <c r="S48" s="8">
        <f>SUM(S42:S47)</f>
        <v>140742</v>
      </c>
      <c r="T48" s="9"/>
      <c r="U48" s="337">
        <f>SUM(U42:U47)</f>
        <v>-112</v>
      </c>
      <c r="V48" s="8">
        <f>SUM(V42:V47)</f>
        <v>-10625</v>
      </c>
      <c r="W48" s="2"/>
      <c r="X48" s="2"/>
    </row>
    <row r="49" spans="1:24" ht="12.75">
      <c r="A49" s="8"/>
      <c r="B49" s="8"/>
      <c r="C49" s="337"/>
      <c r="D49" s="8"/>
      <c r="E49" s="8"/>
      <c r="F49" s="337"/>
      <c r="G49" s="8"/>
      <c r="H49" s="8"/>
      <c r="I49" s="337"/>
      <c r="J49" s="8"/>
      <c r="K49" s="8"/>
      <c r="L49" s="337"/>
      <c r="M49" s="8"/>
      <c r="N49" s="8"/>
      <c r="O49" s="337"/>
      <c r="P49" s="8"/>
      <c r="Q49" s="8"/>
      <c r="R49" s="337"/>
      <c r="S49" s="8"/>
      <c r="T49" s="8"/>
      <c r="U49" s="337"/>
      <c r="V49" s="8"/>
      <c r="W49" s="2"/>
      <c r="X49" s="2"/>
    </row>
    <row r="50" spans="1:24" ht="12.75">
      <c r="A50" s="8" t="s">
        <v>33</v>
      </c>
      <c r="B50" s="8"/>
      <c r="C50" s="337">
        <v>725</v>
      </c>
      <c r="D50" s="8">
        <f>+MasterFile!C56</f>
        <v>64345</v>
      </c>
      <c r="E50" s="8"/>
      <c r="F50" s="337">
        <v>715</v>
      </c>
      <c r="G50" s="8">
        <f>+MasterFile!F56</f>
        <v>62849</v>
      </c>
      <c r="H50" s="8"/>
      <c r="I50" s="337"/>
      <c r="J50" s="8">
        <f>+MasterFile!M56</f>
        <v>1170</v>
      </c>
      <c r="K50" s="8"/>
      <c r="L50" s="337"/>
      <c r="M50" s="8"/>
      <c r="N50" s="8"/>
      <c r="O50" s="337">
        <v>-6</v>
      </c>
      <c r="P50" s="8">
        <f>+MasterFile!P56</f>
        <v>-1734</v>
      </c>
      <c r="Q50" s="8"/>
      <c r="R50" s="337">
        <f>SUM(F50,I50,L50,O50)</f>
        <v>709</v>
      </c>
      <c r="S50" s="8">
        <f>SUM(G50,J50,M50,P50)</f>
        <v>62285</v>
      </c>
      <c r="T50" s="8"/>
      <c r="U50" s="337">
        <f>+R50-F50</f>
        <v>-6</v>
      </c>
      <c r="V50" s="8">
        <f>+S50-G50</f>
        <v>-564</v>
      </c>
      <c r="W50" s="2"/>
      <c r="X50" s="2"/>
    </row>
    <row r="51" spans="1:24" ht="12.75">
      <c r="A51" s="8" t="s">
        <v>34</v>
      </c>
      <c r="B51" s="11"/>
      <c r="C51" s="339">
        <v>2</v>
      </c>
      <c r="D51" s="11">
        <f>+MasterFile!C57</f>
        <v>5404</v>
      </c>
      <c r="E51" s="11"/>
      <c r="F51" s="339">
        <v>2</v>
      </c>
      <c r="G51" s="11">
        <f>+MasterFile!F57</f>
        <v>6304</v>
      </c>
      <c r="H51" s="11"/>
      <c r="I51" s="339"/>
      <c r="J51" s="11">
        <f>+MasterFile!M57</f>
        <v>0</v>
      </c>
      <c r="K51" s="11"/>
      <c r="L51" s="339"/>
      <c r="M51" s="11"/>
      <c r="N51" s="11"/>
      <c r="O51" s="339">
        <v>-2</v>
      </c>
      <c r="P51" s="11">
        <f>+MasterFile!P57</f>
        <v>-6304</v>
      </c>
      <c r="Q51" s="11"/>
      <c r="R51" s="339">
        <f>SUM(F51,I51,L51,O51)</f>
        <v>0</v>
      </c>
      <c r="S51" s="11">
        <f>SUM(G51,J51,M51,P51)</f>
        <v>0</v>
      </c>
      <c r="T51" s="11"/>
      <c r="U51" s="339">
        <f>+R51-F51</f>
        <v>-2</v>
      </c>
      <c r="V51" s="11">
        <f>+S51-G51</f>
        <v>-6304</v>
      </c>
      <c r="W51" s="2"/>
      <c r="X51" s="2"/>
    </row>
    <row r="52" spans="1:24" ht="12.75">
      <c r="A52" s="8"/>
      <c r="B52" s="8"/>
      <c r="C52" s="337"/>
      <c r="D52" s="8"/>
      <c r="E52" s="8"/>
      <c r="F52" s="337"/>
      <c r="G52" s="8"/>
      <c r="H52" s="8"/>
      <c r="I52" s="337"/>
      <c r="J52" s="8"/>
      <c r="K52" s="8"/>
      <c r="L52" s="337"/>
      <c r="M52" s="8"/>
      <c r="N52" s="8"/>
      <c r="O52" s="337"/>
      <c r="P52" s="8"/>
      <c r="Q52" s="8"/>
      <c r="R52" s="337"/>
      <c r="S52" s="8"/>
      <c r="T52" s="8"/>
      <c r="U52" s="337"/>
      <c r="V52" s="8"/>
      <c r="W52" s="2"/>
      <c r="X52" s="2"/>
    </row>
    <row r="53" spans="1:24" ht="12.75">
      <c r="A53" s="335" t="s">
        <v>9</v>
      </c>
      <c r="B53" s="335"/>
      <c r="C53" s="337">
        <f>SUM(C48,C50,C51)</f>
        <v>1734</v>
      </c>
      <c r="D53" s="8">
        <f>SUM(D48,D50,D51)</f>
        <v>214896</v>
      </c>
      <c r="E53" s="9"/>
      <c r="F53" s="337">
        <f>SUM(F48,F50,F51)</f>
        <v>1729</v>
      </c>
      <c r="G53" s="8">
        <f>SUM(G48,G50,G51)</f>
        <v>220520</v>
      </c>
      <c r="H53" s="9"/>
      <c r="I53" s="337">
        <f>SUM(I48,I50,I51)</f>
        <v>0</v>
      </c>
      <c r="J53" s="8">
        <f>SUM(J48,J50,J51)</f>
        <v>3571</v>
      </c>
      <c r="K53" s="8"/>
      <c r="L53" s="337">
        <f>SUM(L48,L50,L51)</f>
        <v>-48</v>
      </c>
      <c r="M53" s="8">
        <f>SUM(M48,M50,M51)</f>
        <v>-3062</v>
      </c>
      <c r="N53" s="9"/>
      <c r="O53" s="337">
        <f>SUM(O48,O50,O51)</f>
        <v>-72</v>
      </c>
      <c r="P53" s="8">
        <f>SUM(P48,P50,P51)</f>
        <v>-18002</v>
      </c>
      <c r="Q53" s="9"/>
      <c r="R53" s="337">
        <f>SUM(R48,R50,R51)</f>
        <v>1609</v>
      </c>
      <c r="S53" s="8">
        <f>SUM(S48,S50,S51)</f>
        <v>203027</v>
      </c>
      <c r="T53" s="9"/>
      <c r="U53" s="337">
        <f>SUM(U48,U50,U51)</f>
        <v>-120</v>
      </c>
      <c r="V53" s="8">
        <f>SUM(V48,V50,V51)</f>
        <v>-17493</v>
      </c>
      <c r="W53" s="2"/>
      <c r="X53" s="2"/>
    </row>
    <row r="54" spans="1:24" ht="12.75">
      <c r="A54" s="2"/>
      <c r="B54" s="2"/>
      <c r="C54" s="8"/>
      <c r="D54" s="8"/>
      <c r="E54" s="8"/>
      <c r="F54" s="8"/>
      <c r="G54" s="8"/>
      <c r="H54" s="8"/>
      <c r="I54" s="8"/>
      <c r="J54" s="8"/>
      <c r="K54" s="8"/>
      <c r="L54" s="8"/>
      <c r="M54" s="8"/>
      <c r="N54" s="8"/>
      <c r="O54" s="337"/>
      <c r="P54" s="8"/>
      <c r="Q54" s="8"/>
      <c r="R54" s="8"/>
      <c r="S54" s="8"/>
      <c r="T54" s="8"/>
      <c r="U54" s="8"/>
      <c r="V54" s="8"/>
      <c r="W54" s="2"/>
      <c r="X54" s="2"/>
    </row>
    <row r="55" spans="1:24" ht="12.75">
      <c r="A55" s="2"/>
      <c r="B55" s="2"/>
      <c r="C55" s="2"/>
      <c r="D55" s="2"/>
      <c r="E55" s="2"/>
      <c r="F55" s="2"/>
      <c r="G55" s="2"/>
      <c r="H55" s="2"/>
      <c r="I55" s="2"/>
      <c r="J55" s="2"/>
      <c r="K55" s="2"/>
      <c r="L55" s="2"/>
      <c r="M55" s="2"/>
      <c r="N55" s="2"/>
      <c r="O55" s="2"/>
      <c r="P55" s="2"/>
      <c r="Q55" s="2"/>
      <c r="R55" s="2"/>
      <c r="S55" s="2"/>
      <c r="T55" s="2"/>
      <c r="U55" s="2"/>
      <c r="V55" s="2"/>
      <c r="W55" s="2"/>
      <c r="X55" s="2"/>
    </row>
    <row r="60" spans="1:33" ht="12.7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row>
    <row r="61" spans="1:33" ht="12.75">
      <c r="A61" s="427" t="s">
        <v>451</v>
      </c>
      <c r="B61" s="427"/>
      <c r="C61" s="427"/>
      <c r="D61" s="427"/>
      <c r="E61" s="427"/>
      <c r="F61" s="427"/>
      <c r="G61" s="427"/>
      <c r="H61" s="427"/>
      <c r="I61" s="427"/>
      <c r="J61" s="427"/>
      <c r="K61" s="427"/>
      <c r="L61" s="427"/>
      <c r="M61" s="427"/>
      <c r="N61" s="427"/>
      <c r="O61" s="427"/>
      <c r="P61" s="427"/>
      <c r="Q61" s="427"/>
      <c r="R61" s="427"/>
      <c r="S61" s="427"/>
      <c r="T61" s="427"/>
      <c r="U61" s="427"/>
      <c r="V61" s="427"/>
      <c r="W61" s="69"/>
      <c r="X61" s="69"/>
      <c r="Y61" s="69"/>
      <c r="Z61" s="69"/>
      <c r="AA61" s="69"/>
      <c r="AB61" s="69"/>
      <c r="AC61" s="69"/>
      <c r="AD61" s="69"/>
      <c r="AE61" s="69"/>
      <c r="AF61" s="69"/>
      <c r="AG61" s="69"/>
    </row>
    <row r="62" spans="1:33" ht="12.75">
      <c r="A62" s="429" t="s">
        <v>59</v>
      </c>
      <c r="B62" s="429"/>
      <c r="C62" s="429"/>
      <c r="D62" s="429"/>
      <c r="E62" s="429"/>
      <c r="F62" s="429"/>
      <c r="G62" s="429"/>
      <c r="H62" s="429"/>
      <c r="I62" s="429"/>
      <c r="J62" s="429"/>
      <c r="K62" s="429"/>
      <c r="L62" s="429"/>
      <c r="M62" s="429"/>
      <c r="N62" s="429"/>
      <c r="O62" s="429"/>
      <c r="P62" s="429"/>
      <c r="Q62" s="429"/>
      <c r="R62" s="429"/>
      <c r="S62" s="429"/>
      <c r="T62" s="429"/>
      <c r="U62" s="429"/>
      <c r="V62" s="429"/>
      <c r="W62" s="69"/>
      <c r="X62" s="69"/>
      <c r="Y62" s="69"/>
      <c r="Z62" s="69"/>
      <c r="AA62" s="69"/>
      <c r="AB62" s="69"/>
      <c r="AC62" s="69"/>
      <c r="AD62" s="69"/>
      <c r="AE62" s="69"/>
      <c r="AF62" s="69"/>
      <c r="AG62" s="69"/>
    </row>
    <row r="63" spans="1:33" ht="12.7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row>
    <row r="64" spans="1:33" ht="12.75">
      <c r="A64" s="341"/>
      <c r="B64" s="341"/>
      <c r="C64" s="341"/>
      <c r="D64" s="341"/>
      <c r="E64" s="341"/>
      <c r="F64" s="341"/>
      <c r="G64" s="341"/>
      <c r="H64" s="341"/>
      <c r="I64" s="416"/>
      <c r="J64" s="416"/>
      <c r="K64" s="331"/>
      <c r="L64" s="331"/>
      <c r="M64" s="331"/>
      <c r="N64" s="331"/>
      <c r="O64" s="436" t="s">
        <v>52</v>
      </c>
      <c r="P64" s="436"/>
      <c r="Q64" s="342"/>
      <c r="R64" s="418">
        <v>2009</v>
      </c>
      <c r="S64" s="418"/>
      <c r="T64" s="342"/>
      <c r="U64" s="418" t="s">
        <v>446</v>
      </c>
      <c r="V64" s="418"/>
      <c r="W64" s="69"/>
      <c r="X64" s="69"/>
      <c r="Y64" s="69"/>
      <c r="Z64" s="69"/>
      <c r="AA64" s="69"/>
      <c r="AB64" s="69"/>
      <c r="AC64" s="69"/>
      <c r="AD64" s="69"/>
      <c r="AE64" s="69"/>
      <c r="AF64" s="69"/>
      <c r="AG64" s="69"/>
    </row>
    <row r="65" spans="1:33" ht="12.75">
      <c r="A65" s="69"/>
      <c r="B65" s="69"/>
      <c r="C65" s="429">
        <v>2007</v>
      </c>
      <c r="D65" s="429"/>
      <c r="E65" s="329"/>
      <c r="F65" s="429">
        <v>2008</v>
      </c>
      <c r="G65" s="429"/>
      <c r="H65" s="329"/>
      <c r="I65" s="434" t="s">
        <v>544</v>
      </c>
      <c r="J65" s="434"/>
      <c r="K65" s="3"/>
      <c r="L65" s="435" t="s">
        <v>545</v>
      </c>
      <c r="M65" s="435"/>
      <c r="N65" s="3"/>
      <c r="O65" s="435" t="s">
        <v>546</v>
      </c>
      <c r="P65" s="435"/>
      <c r="Q65" s="329"/>
      <c r="R65" s="429" t="s">
        <v>156</v>
      </c>
      <c r="S65" s="429"/>
      <c r="T65" s="329"/>
      <c r="U65" s="429" t="s">
        <v>447</v>
      </c>
      <c r="V65" s="429"/>
      <c r="W65" s="69"/>
      <c r="X65" s="69"/>
      <c r="Y65" s="69"/>
      <c r="Z65" s="69"/>
      <c r="AA65" s="69"/>
      <c r="AB65" s="69"/>
      <c r="AC65" s="69"/>
      <c r="AD65" s="69"/>
      <c r="AE65" s="69"/>
      <c r="AF65" s="69"/>
      <c r="AG65" s="69"/>
    </row>
    <row r="66" spans="1:33" ht="12.75">
      <c r="A66" s="69"/>
      <c r="B66" s="69"/>
      <c r="C66" s="432" t="s">
        <v>60</v>
      </c>
      <c r="D66" s="432"/>
      <c r="E66" s="329"/>
      <c r="F66" s="432" t="s">
        <v>117</v>
      </c>
      <c r="G66" s="432"/>
      <c r="H66" s="329"/>
      <c r="I66" s="433" t="s">
        <v>448</v>
      </c>
      <c r="J66" s="433"/>
      <c r="K66" s="78"/>
      <c r="L66" s="433" t="s">
        <v>448</v>
      </c>
      <c r="M66" s="433"/>
      <c r="N66" s="3"/>
      <c r="O66" s="433" t="s">
        <v>448</v>
      </c>
      <c r="P66" s="433"/>
      <c r="Q66" s="329"/>
      <c r="R66" s="432" t="s">
        <v>45</v>
      </c>
      <c r="S66" s="432"/>
      <c r="T66" s="329"/>
      <c r="U66" s="432" t="s">
        <v>195</v>
      </c>
      <c r="V66" s="432"/>
      <c r="W66" s="69"/>
      <c r="X66" s="69"/>
      <c r="Y66" s="69"/>
      <c r="Z66" s="69"/>
      <c r="AA66" s="69"/>
      <c r="AB66" s="69"/>
      <c r="AC66" s="69"/>
      <c r="AD66" s="69"/>
      <c r="AE66" s="69"/>
      <c r="AF66" s="69"/>
      <c r="AG66" s="69"/>
    </row>
    <row r="67" spans="1:33" ht="12.75">
      <c r="A67" s="343" t="s">
        <v>450</v>
      </c>
      <c r="B67" s="343"/>
      <c r="C67" s="344" t="s">
        <v>449</v>
      </c>
      <c r="D67" s="343" t="s">
        <v>323</v>
      </c>
      <c r="E67" s="343"/>
      <c r="F67" s="344" t="s">
        <v>449</v>
      </c>
      <c r="G67" s="343" t="s">
        <v>323</v>
      </c>
      <c r="H67" s="343"/>
      <c r="I67" s="332" t="s">
        <v>124</v>
      </c>
      <c r="J67" s="77" t="s">
        <v>323</v>
      </c>
      <c r="K67" s="77"/>
      <c r="L67" s="332" t="s">
        <v>124</v>
      </c>
      <c r="M67" s="77" t="s">
        <v>323</v>
      </c>
      <c r="N67" s="77"/>
      <c r="O67" s="332" t="s">
        <v>124</v>
      </c>
      <c r="P67" s="77" t="s">
        <v>323</v>
      </c>
      <c r="Q67" s="343"/>
      <c r="R67" s="344" t="s">
        <v>449</v>
      </c>
      <c r="S67" s="343" t="s">
        <v>323</v>
      </c>
      <c r="T67" s="343"/>
      <c r="U67" s="344" t="s">
        <v>124</v>
      </c>
      <c r="V67" s="343" t="s">
        <v>323</v>
      </c>
      <c r="W67" s="69"/>
      <c r="X67" s="69"/>
      <c r="Y67" s="69"/>
      <c r="Z67" s="69"/>
      <c r="AA67" s="69"/>
      <c r="AB67" s="69"/>
      <c r="AC67" s="69"/>
      <c r="AD67" s="69"/>
      <c r="AE67" s="69"/>
      <c r="AF67" s="69"/>
      <c r="AG67" s="69"/>
    </row>
    <row r="68" spans="1:33" ht="12.75">
      <c r="A68" s="69"/>
      <c r="B68" s="205"/>
      <c r="C68" s="206"/>
      <c r="D68" s="206"/>
      <c r="E68" s="206"/>
      <c r="F68" s="206"/>
      <c r="G68" s="206"/>
      <c r="H68" s="206"/>
      <c r="I68" s="206"/>
      <c r="J68" s="206"/>
      <c r="K68" s="206"/>
      <c r="L68" s="206"/>
      <c r="M68" s="206"/>
      <c r="N68" s="206"/>
      <c r="O68" s="206"/>
      <c r="P68" s="206"/>
      <c r="Q68" s="206"/>
      <c r="R68" s="206"/>
      <c r="S68" s="206"/>
      <c r="T68" s="206"/>
      <c r="U68" s="69"/>
      <c r="V68" s="69"/>
      <c r="W68" s="69"/>
      <c r="X68" s="69"/>
      <c r="Y68" s="69"/>
      <c r="Z68" s="69"/>
      <c r="AA68" s="69"/>
      <c r="AB68" s="69"/>
      <c r="AC68" s="69"/>
      <c r="AD68" s="69"/>
      <c r="AE68" s="69"/>
      <c r="AF68" s="69"/>
      <c r="AG68" s="69"/>
    </row>
    <row r="69" spans="1:33" ht="12.75">
      <c r="A69" s="105" t="s">
        <v>35</v>
      </c>
      <c r="B69" s="105"/>
      <c r="C69" s="100"/>
      <c r="D69" s="100"/>
      <c r="E69" s="100"/>
      <c r="F69" s="100"/>
      <c r="G69" s="100"/>
      <c r="H69" s="100"/>
      <c r="I69" s="100"/>
      <c r="J69" s="100"/>
      <c r="K69" s="100"/>
      <c r="L69" s="100"/>
      <c r="M69" s="100"/>
      <c r="N69" s="100"/>
      <c r="O69" s="100"/>
      <c r="P69" s="100"/>
      <c r="Q69" s="100"/>
      <c r="R69" s="100"/>
      <c r="S69" s="100"/>
      <c r="T69" s="100"/>
      <c r="U69" s="69"/>
      <c r="V69" s="69"/>
      <c r="W69" s="69"/>
      <c r="X69" s="69"/>
      <c r="Y69" s="69"/>
      <c r="Z69" s="69"/>
      <c r="AA69" s="69"/>
      <c r="AB69" s="69"/>
      <c r="AC69" s="69"/>
      <c r="AD69" s="69"/>
      <c r="AE69" s="69"/>
      <c r="AF69" s="69"/>
      <c r="AG69" s="69"/>
    </row>
    <row r="70" spans="1:33" ht="12.75">
      <c r="A70" s="100" t="s">
        <v>554</v>
      </c>
      <c r="B70" s="100"/>
      <c r="C70" s="337">
        <v>1025</v>
      </c>
      <c r="D70" s="100">
        <f>+MasterFile!C63</f>
        <v>143342</v>
      </c>
      <c r="E70" s="100"/>
      <c r="F70" s="337">
        <v>1029</v>
      </c>
      <c r="G70" s="100">
        <f>+MasterFile!F63</f>
        <v>141275</v>
      </c>
      <c r="H70" s="100"/>
      <c r="I70" s="337"/>
      <c r="J70" s="100">
        <f>+MasterFile!M63</f>
        <v>2016</v>
      </c>
      <c r="K70" s="100"/>
      <c r="L70" s="337">
        <v>-13</v>
      </c>
      <c r="M70" s="100">
        <f>+MasterFile!N63</f>
        <v>-5007</v>
      </c>
      <c r="N70" s="100"/>
      <c r="O70" s="337">
        <f>3-1-3+20+4+10-5+7</f>
        <v>35</v>
      </c>
      <c r="P70" s="100">
        <f>+MasterFile!P63</f>
        <v>7056</v>
      </c>
      <c r="Q70" s="100"/>
      <c r="R70" s="337">
        <f aca="true" t="shared" si="8" ref="R70:S72">SUM(F70,I70,L70,O70)</f>
        <v>1051</v>
      </c>
      <c r="S70" s="8">
        <f t="shared" si="8"/>
        <v>145340</v>
      </c>
      <c r="T70" s="100"/>
      <c r="U70" s="345">
        <f aca="true" t="shared" si="9" ref="U70:V72">+R70-F70</f>
        <v>22</v>
      </c>
      <c r="V70" s="100">
        <f t="shared" si="9"/>
        <v>4065</v>
      </c>
      <c r="W70" s="100"/>
      <c r="X70" s="100"/>
      <c r="Y70" s="69"/>
      <c r="Z70" s="69"/>
      <c r="AA70" s="69"/>
      <c r="AB70" s="69"/>
      <c r="AC70" s="69"/>
      <c r="AD70" s="69"/>
      <c r="AE70" s="69"/>
      <c r="AF70" s="69"/>
      <c r="AG70" s="69"/>
    </row>
    <row r="71" spans="1:33" ht="12.75">
      <c r="A71" s="100" t="s">
        <v>37</v>
      </c>
      <c r="B71" s="100"/>
      <c r="C71" s="337">
        <v>72</v>
      </c>
      <c r="D71" s="100">
        <f>+MasterFile!C64</f>
        <v>22856</v>
      </c>
      <c r="E71" s="100"/>
      <c r="F71" s="337">
        <v>72</v>
      </c>
      <c r="G71" s="100">
        <f>+MasterFile!F64</f>
        <v>22422</v>
      </c>
      <c r="H71" s="100"/>
      <c r="I71" s="337"/>
      <c r="J71" s="100">
        <f>+MasterFile!M64</f>
        <v>174</v>
      </c>
      <c r="K71" s="100"/>
      <c r="L71" s="337"/>
      <c r="M71" s="100"/>
      <c r="N71" s="100"/>
      <c r="O71" s="337">
        <v>-18</v>
      </c>
      <c r="P71" s="100">
        <f>+MasterFile!P64</f>
        <v>-3017</v>
      </c>
      <c r="Q71" s="100"/>
      <c r="R71" s="337">
        <f t="shared" si="8"/>
        <v>54</v>
      </c>
      <c r="S71" s="8">
        <f t="shared" si="8"/>
        <v>19579</v>
      </c>
      <c r="T71" s="100"/>
      <c r="U71" s="345">
        <f t="shared" si="9"/>
        <v>-18</v>
      </c>
      <c r="V71" s="100">
        <f t="shared" si="9"/>
        <v>-2843</v>
      </c>
      <c r="W71" s="100"/>
      <c r="X71" s="100"/>
      <c r="Y71" s="69"/>
      <c r="Z71" s="69"/>
      <c r="AA71" s="69"/>
      <c r="AB71" s="69"/>
      <c r="AC71" s="69"/>
      <c r="AD71" s="69"/>
      <c r="AE71" s="69"/>
      <c r="AF71" s="69"/>
      <c r="AG71" s="69"/>
    </row>
    <row r="72" spans="1:33" ht="12.75">
      <c r="A72" s="100" t="s">
        <v>38</v>
      </c>
      <c r="B72" s="153"/>
      <c r="C72" s="339">
        <v>133</v>
      </c>
      <c r="D72" s="153">
        <f>+MasterFile!C65</f>
        <v>14764</v>
      </c>
      <c r="E72" s="153"/>
      <c r="F72" s="339">
        <v>141</v>
      </c>
      <c r="G72" s="153">
        <f>+MasterFile!F65</f>
        <v>16174</v>
      </c>
      <c r="H72" s="153"/>
      <c r="I72" s="339"/>
      <c r="J72" s="153">
        <f>+MasterFile!M65</f>
        <v>275</v>
      </c>
      <c r="K72" s="153"/>
      <c r="L72" s="339"/>
      <c r="M72" s="153"/>
      <c r="N72" s="153"/>
      <c r="O72" s="339">
        <v>-8</v>
      </c>
      <c r="P72" s="153">
        <f>+MasterFile!P65</f>
        <v>-1039</v>
      </c>
      <c r="Q72" s="153"/>
      <c r="R72" s="339">
        <f t="shared" si="8"/>
        <v>133</v>
      </c>
      <c r="S72" s="11">
        <f t="shared" si="8"/>
        <v>15410</v>
      </c>
      <c r="T72" s="153"/>
      <c r="U72" s="353">
        <f t="shared" si="9"/>
        <v>-8</v>
      </c>
      <c r="V72" s="153">
        <f t="shared" si="9"/>
        <v>-764</v>
      </c>
      <c r="W72" s="100"/>
      <c r="X72" s="100"/>
      <c r="Y72" s="69"/>
      <c r="Z72" s="69"/>
      <c r="AA72" s="69"/>
      <c r="AB72" s="69"/>
      <c r="AC72" s="69"/>
      <c r="AD72" s="69"/>
      <c r="AE72" s="69"/>
      <c r="AF72" s="69"/>
      <c r="AG72" s="69"/>
    </row>
    <row r="73" spans="1:33" ht="12.75">
      <c r="A73" s="100"/>
      <c r="B73" s="100"/>
      <c r="C73" s="337"/>
      <c r="D73" s="100"/>
      <c r="E73" s="100"/>
      <c r="F73" s="337"/>
      <c r="G73" s="100"/>
      <c r="H73" s="100"/>
      <c r="I73" s="337"/>
      <c r="J73" s="100"/>
      <c r="K73" s="100"/>
      <c r="L73" s="337"/>
      <c r="M73" s="100"/>
      <c r="N73" s="100"/>
      <c r="O73" s="337"/>
      <c r="P73" s="100"/>
      <c r="Q73" s="100"/>
      <c r="R73" s="337"/>
      <c r="S73" s="100"/>
      <c r="T73" s="100"/>
      <c r="U73" s="100"/>
      <c r="V73" s="100"/>
      <c r="W73" s="100"/>
      <c r="X73" s="100"/>
      <c r="Y73" s="69"/>
      <c r="Z73" s="69"/>
      <c r="AA73" s="69"/>
      <c r="AB73" s="69"/>
      <c r="AC73" s="69"/>
      <c r="AD73" s="69"/>
      <c r="AE73" s="69"/>
      <c r="AF73" s="69"/>
      <c r="AG73" s="69"/>
    </row>
    <row r="74" spans="1:33" ht="12.75">
      <c r="A74" s="211" t="s">
        <v>9</v>
      </c>
      <c r="B74" s="211"/>
      <c r="C74" s="346">
        <f>SUM(C70:C72)</f>
        <v>1230</v>
      </c>
      <c r="D74" s="9">
        <f>SUM(D70:D72)</f>
        <v>180962</v>
      </c>
      <c r="E74" s="101"/>
      <c r="F74" s="346">
        <f>SUM(F70:F72)</f>
        <v>1242</v>
      </c>
      <c r="G74" s="9">
        <f>SUM(G70:G72)</f>
        <v>179871</v>
      </c>
      <c r="H74" s="101"/>
      <c r="I74" s="346">
        <f>SUM(I70:I72)</f>
        <v>0</v>
      </c>
      <c r="J74" s="9">
        <f>SUM(J70:J72)</f>
        <v>2465</v>
      </c>
      <c r="K74" s="9"/>
      <c r="L74" s="346">
        <f>SUM(L70:L72)</f>
        <v>-13</v>
      </c>
      <c r="M74" s="9">
        <f>SUM(M70:M72)</f>
        <v>-5007</v>
      </c>
      <c r="N74" s="101"/>
      <c r="O74" s="346">
        <f>SUM(O70:O72)</f>
        <v>9</v>
      </c>
      <c r="P74" s="9">
        <f>SUM(P70:P72)</f>
        <v>3000</v>
      </c>
      <c r="Q74" s="101"/>
      <c r="R74" s="346">
        <f>SUM(R70:R72)</f>
        <v>1238</v>
      </c>
      <c r="S74" s="9">
        <f>SUM(S70:S72)</f>
        <v>180329</v>
      </c>
      <c r="T74" s="101"/>
      <c r="U74" s="346">
        <f>SUM(U70:U72)</f>
        <v>-4</v>
      </c>
      <c r="V74" s="9">
        <f>SUM(V70:V72)</f>
        <v>458</v>
      </c>
      <c r="W74" s="100"/>
      <c r="X74" s="100"/>
      <c r="Y74" s="69"/>
      <c r="Z74" s="69"/>
      <c r="AA74" s="69"/>
      <c r="AB74" s="69"/>
      <c r="AC74" s="69"/>
      <c r="AD74" s="69"/>
      <c r="AE74" s="69"/>
      <c r="AF74" s="69"/>
      <c r="AG74" s="69"/>
    </row>
    <row r="75" spans="1:33" ht="12.75">
      <c r="A75" s="100"/>
      <c r="B75" s="100"/>
      <c r="C75" s="337"/>
      <c r="D75" s="100"/>
      <c r="E75" s="100"/>
      <c r="F75" s="337"/>
      <c r="G75" s="100"/>
      <c r="H75" s="100"/>
      <c r="I75" s="337"/>
      <c r="J75" s="100"/>
      <c r="K75" s="100"/>
      <c r="L75" s="337"/>
      <c r="M75" s="100"/>
      <c r="N75" s="100"/>
      <c r="O75" s="337"/>
      <c r="P75" s="100"/>
      <c r="Q75" s="100"/>
      <c r="R75" s="337"/>
      <c r="S75" s="100"/>
      <c r="T75" s="100"/>
      <c r="U75" s="337"/>
      <c r="V75" s="100"/>
      <c r="W75" s="100"/>
      <c r="X75" s="100"/>
      <c r="Y75" s="69"/>
      <c r="Z75" s="69"/>
      <c r="AA75" s="69"/>
      <c r="AB75" s="69"/>
      <c r="AC75" s="69"/>
      <c r="AD75" s="69"/>
      <c r="AE75" s="69"/>
      <c r="AF75" s="69"/>
      <c r="AG75" s="69"/>
    </row>
    <row r="76" spans="1:33" ht="12.75">
      <c r="A76" s="105" t="s">
        <v>109</v>
      </c>
      <c r="B76" s="105"/>
      <c r="C76" s="337"/>
      <c r="D76" s="100"/>
      <c r="E76" s="100"/>
      <c r="F76" s="337"/>
      <c r="G76" s="100"/>
      <c r="H76" s="100"/>
      <c r="I76" s="337"/>
      <c r="J76" s="100"/>
      <c r="K76" s="100"/>
      <c r="L76" s="337"/>
      <c r="M76" s="100"/>
      <c r="N76" s="100"/>
      <c r="O76" s="337"/>
      <c r="P76" s="100"/>
      <c r="Q76" s="100"/>
      <c r="R76" s="337"/>
      <c r="S76" s="100"/>
      <c r="T76" s="100"/>
      <c r="U76" s="337"/>
      <c r="V76" s="100"/>
      <c r="W76" s="100"/>
      <c r="X76" s="100"/>
      <c r="Y76" s="69"/>
      <c r="Z76" s="69"/>
      <c r="AA76" s="69"/>
      <c r="AB76" s="69"/>
      <c r="AC76" s="69"/>
      <c r="AD76" s="69"/>
      <c r="AE76" s="69"/>
      <c r="AF76" s="69"/>
      <c r="AG76" s="69"/>
    </row>
    <row r="77" spans="1:33" ht="12.75">
      <c r="A77" s="100" t="s">
        <v>555</v>
      </c>
      <c r="B77" s="100"/>
      <c r="C77" s="337">
        <v>100</v>
      </c>
      <c r="D77" s="100">
        <f>+MasterFile!C71</f>
        <v>26061</v>
      </c>
      <c r="E77" s="100"/>
      <c r="F77" s="337">
        <v>90</v>
      </c>
      <c r="G77" s="100">
        <f>+MasterFile!F71</f>
        <v>24514</v>
      </c>
      <c r="H77" s="100"/>
      <c r="I77" s="337"/>
      <c r="J77" s="100">
        <f>+MasterFile!M71</f>
        <v>-887</v>
      </c>
      <c r="K77" s="100"/>
      <c r="L77" s="337"/>
      <c r="M77" s="100">
        <f>+MasterFile!N71</f>
        <v>1549</v>
      </c>
      <c r="N77" s="100"/>
      <c r="O77" s="337"/>
      <c r="P77" s="100">
        <f>+MasterFile!P71</f>
        <v>-145</v>
      </c>
      <c r="Q77" s="100"/>
      <c r="R77" s="337">
        <f aca="true" t="shared" si="10" ref="R77:S79">SUM(F77,I77,L77,O77)</f>
        <v>90</v>
      </c>
      <c r="S77" s="8">
        <f t="shared" si="10"/>
        <v>25031</v>
      </c>
      <c r="T77" s="100"/>
      <c r="U77" s="345">
        <f aca="true" t="shared" si="11" ref="U77:V79">+R77-F77</f>
        <v>0</v>
      </c>
      <c r="V77" s="100">
        <f t="shared" si="11"/>
        <v>517</v>
      </c>
      <c r="W77" s="100"/>
      <c r="X77" s="100"/>
      <c r="Y77" s="69"/>
      <c r="Z77" s="69"/>
      <c r="AA77" s="69"/>
      <c r="AB77" s="69"/>
      <c r="AC77" s="69"/>
      <c r="AD77" s="69"/>
      <c r="AE77" s="69"/>
      <c r="AF77" s="69"/>
      <c r="AG77" s="69"/>
    </row>
    <row r="78" spans="1:33" ht="12.75">
      <c r="A78" s="100" t="s">
        <v>556</v>
      </c>
      <c r="B78" s="100"/>
      <c r="C78" s="337">
        <v>127</v>
      </c>
      <c r="D78" s="100">
        <f>+MasterFile!C72</f>
        <v>17030</v>
      </c>
      <c r="E78" s="100"/>
      <c r="F78" s="337">
        <v>124</v>
      </c>
      <c r="G78" s="100">
        <f>+MasterFile!F72</f>
        <v>16775</v>
      </c>
      <c r="H78" s="100"/>
      <c r="I78" s="337"/>
      <c r="J78" s="100">
        <f>+MasterFile!M72</f>
        <v>416</v>
      </c>
      <c r="K78" s="100"/>
      <c r="L78" s="337"/>
      <c r="M78" s="100">
        <f>+MasterFile!N72</f>
        <v>287</v>
      </c>
      <c r="N78" s="100"/>
      <c r="O78" s="337"/>
      <c r="P78" s="100">
        <f>+MasterFile!P72</f>
        <v>-50</v>
      </c>
      <c r="Q78" s="100"/>
      <c r="R78" s="337">
        <f t="shared" si="10"/>
        <v>124</v>
      </c>
      <c r="S78" s="8">
        <f t="shared" si="10"/>
        <v>17428</v>
      </c>
      <c r="T78" s="100"/>
      <c r="U78" s="345">
        <f t="shared" si="11"/>
        <v>0</v>
      </c>
      <c r="V78" s="100">
        <f t="shared" si="11"/>
        <v>653</v>
      </c>
      <c r="W78" s="100"/>
      <c r="X78" s="100"/>
      <c r="Y78" s="69"/>
      <c r="Z78" s="69"/>
      <c r="AA78" s="69"/>
      <c r="AB78" s="69"/>
      <c r="AC78" s="69"/>
      <c r="AD78" s="69"/>
      <c r="AE78" s="69"/>
      <c r="AF78" s="69"/>
      <c r="AG78" s="69"/>
    </row>
    <row r="79" spans="1:33" ht="12.75">
      <c r="A79" s="100" t="s">
        <v>122</v>
      </c>
      <c r="B79" s="153"/>
      <c r="C79" s="339">
        <v>296</v>
      </c>
      <c r="D79" s="153">
        <f>+MasterFile!C73</f>
        <v>68691</v>
      </c>
      <c r="E79" s="153"/>
      <c r="F79" s="339">
        <v>251</v>
      </c>
      <c r="G79" s="153">
        <f>+MasterFile!F73</f>
        <v>69082</v>
      </c>
      <c r="H79" s="153"/>
      <c r="I79" s="339"/>
      <c r="J79" s="153">
        <f>+MasterFile!M73</f>
        <v>734</v>
      </c>
      <c r="K79" s="153"/>
      <c r="L79" s="339"/>
      <c r="M79" s="153"/>
      <c r="N79" s="153"/>
      <c r="O79" s="339"/>
      <c r="P79" s="153">
        <f>+MasterFile!P73</f>
        <v>-154</v>
      </c>
      <c r="Q79" s="153"/>
      <c r="R79" s="339">
        <f t="shared" si="10"/>
        <v>251</v>
      </c>
      <c r="S79" s="11">
        <f t="shared" si="10"/>
        <v>69662</v>
      </c>
      <c r="T79" s="153"/>
      <c r="U79" s="353">
        <f t="shared" si="11"/>
        <v>0</v>
      </c>
      <c r="V79" s="153">
        <f t="shared" si="11"/>
        <v>580</v>
      </c>
      <c r="W79" s="100"/>
      <c r="X79" s="100"/>
      <c r="Y79" s="69"/>
      <c r="Z79" s="69"/>
      <c r="AA79" s="69"/>
      <c r="AB79" s="69"/>
      <c r="AC79" s="69"/>
      <c r="AD79" s="69"/>
      <c r="AE79" s="69"/>
      <c r="AF79" s="69"/>
      <c r="AG79" s="69"/>
    </row>
    <row r="80" spans="1:33" ht="12.75">
      <c r="A80" s="100"/>
      <c r="B80" s="100"/>
      <c r="C80" s="337"/>
      <c r="D80" s="100"/>
      <c r="E80" s="100"/>
      <c r="F80" s="337"/>
      <c r="G80" s="100"/>
      <c r="H80" s="100"/>
      <c r="I80" s="337"/>
      <c r="J80" s="100"/>
      <c r="K80" s="100"/>
      <c r="L80" s="337"/>
      <c r="M80" s="100"/>
      <c r="N80" s="100"/>
      <c r="O80" s="337"/>
      <c r="P80" s="100"/>
      <c r="Q80" s="100"/>
      <c r="R80" s="337"/>
      <c r="S80" s="100"/>
      <c r="T80" s="100"/>
      <c r="U80" s="337"/>
      <c r="V80" s="100"/>
      <c r="W80" s="100"/>
      <c r="X80" s="100"/>
      <c r="Y80" s="69"/>
      <c r="Z80" s="69"/>
      <c r="AA80" s="69"/>
      <c r="AB80" s="69"/>
      <c r="AC80" s="69"/>
      <c r="AD80" s="69"/>
      <c r="AE80" s="69"/>
      <c r="AF80" s="69"/>
      <c r="AG80" s="69"/>
    </row>
    <row r="81" spans="1:33" ht="12.75">
      <c r="A81" s="333" t="s">
        <v>9</v>
      </c>
      <c r="B81" s="333"/>
      <c r="C81" s="346">
        <f>SUM(C77:C79)</f>
        <v>523</v>
      </c>
      <c r="D81" s="9">
        <f>SUM(D77:D79)</f>
        <v>111782</v>
      </c>
      <c r="E81" s="104"/>
      <c r="F81" s="346">
        <f>SUM(F77:F79)</f>
        <v>465</v>
      </c>
      <c r="G81" s="9">
        <f>SUM(G77:G79)</f>
        <v>110371</v>
      </c>
      <c r="H81" s="104"/>
      <c r="I81" s="346">
        <f>SUM(I77:I79)</f>
        <v>0</v>
      </c>
      <c r="J81" s="9">
        <f>SUM(J77:J79)</f>
        <v>263</v>
      </c>
      <c r="K81" s="9"/>
      <c r="L81" s="346">
        <f>SUM(L77:L79)</f>
        <v>0</v>
      </c>
      <c r="M81" s="9">
        <f>SUM(M77:M79)</f>
        <v>1836</v>
      </c>
      <c r="N81" s="104"/>
      <c r="O81" s="346">
        <f>SUM(O77:O79)</f>
        <v>0</v>
      </c>
      <c r="P81" s="9">
        <f>SUM(P77:P79)</f>
        <v>-349</v>
      </c>
      <c r="Q81" s="104"/>
      <c r="R81" s="346">
        <f>SUM(R77:R79)</f>
        <v>465</v>
      </c>
      <c r="S81" s="9">
        <f>SUM(S77:S79)</f>
        <v>112121</v>
      </c>
      <c r="T81" s="104"/>
      <c r="U81" s="346">
        <f>SUM(U77:U79)</f>
        <v>0</v>
      </c>
      <c r="V81" s="9">
        <f>SUM(V77:V79)</f>
        <v>1750</v>
      </c>
      <c r="W81" s="100"/>
      <c r="X81" s="100"/>
      <c r="Y81" s="69"/>
      <c r="Z81" s="69"/>
      <c r="AA81" s="69"/>
      <c r="AB81" s="69"/>
      <c r="AC81" s="69"/>
      <c r="AD81" s="69"/>
      <c r="AE81" s="69"/>
      <c r="AF81" s="69"/>
      <c r="AG81" s="69"/>
    </row>
    <row r="82" spans="1:33" ht="12.75">
      <c r="A82" s="333"/>
      <c r="B82" s="333"/>
      <c r="C82" s="347"/>
      <c r="D82" s="104"/>
      <c r="E82" s="104"/>
      <c r="F82" s="347"/>
      <c r="G82" s="104"/>
      <c r="H82" s="104"/>
      <c r="I82" s="347"/>
      <c r="J82" s="104"/>
      <c r="K82" s="104"/>
      <c r="L82" s="347"/>
      <c r="M82" s="104"/>
      <c r="N82" s="104"/>
      <c r="O82" s="347"/>
      <c r="P82" s="104"/>
      <c r="Q82" s="104"/>
      <c r="R82" s="347"/>
      <c r="S82" s="104"/>
      <c r="T82" s="104"/>
      <c r="U82" s="347"/>
      <c r="V82" s="104"/>
      <c r="W82" s="100"/>
      <c r="X82" s="100"/>
      <c r="Y82" s="69"/>
      <c r="Z82" s="69"/>
      <c r="AA82" s="69"/>
      <c r="AB82" s="69"/>
      <c r="AC82" s="69"/>
      <c r="AD82" s="69"/>
      <c r="AE82" s="69"/>
      <c r="AF82" s="69"/>
      <c r="AG82" s="69"/>
    </row>
    <row r="83" spans="1:33" ht="12.75">
      <c r="A83" s="213" t="s">
        <v>557</v>
      </c>
      <c r="B83" s="213"/>
      <c r="C83" s="346"/>
      <c r="D83" s="101"/>
      <c r="E83" s="101"/>
      <c r="F83" s="346">
        <v>29</v>
      </c>
      <c r="G83" s="101">
        <f>+MasterFile!F78</f>
        <v>7383</v>
      </c>
      <c r="H83" s="101"/>
      <c r="I83" s="346"/>
      <c r="J83" s="101">
        <f>+MasterFile!M78</f>
        <v>373</v>
      </c>
      <c r="K83" s="101"/>
      <c r="L83" s="346">
        <v>164</v>
      </c>
      <c r="M83" s="101">
        <f>+MasterFile!N78</f>
        <v>21291</v>
      </c>
      <c r="N83" s="101"/>
      <c r="O83" s="346">
        <f>20-29</f>
        <v>-9</v>
      </c>
      <c r="P83" s="101">
        <f>+MasterFile!P78</f>
        <v>-2464</v>
      </c>
      <c r="Q83" s="101"/>
      <c r="R83" s="337">
        <f>SUM(F83,I83,L83,O83)</f>
        <v>184</v>
      </c>
      <c r="S83" s="8">
        <f>SUM(G83,J83,M83,P83)</f>
        <v>26583</v>
      </c>
      <c r="T83" s="100"/>
      <c r="U83" s="345">
        <f>+R83-F83</f>
        <v>155</v>
      </c>
      <c r="V83" s="100">
        <f>+S83-G83</f>
        <v>19200</v>
      </c>
      <c r="W83" s="100"/>
      <c r="X83" s="100"/>
      <c r="Y83" s="69"/>
      <c r="Z83" s="69"/>
      <c r="AA83" s="69"/>
      <c r="AB83" s="69"/>
      <c r="AC83" s="69"/>
      <c r="AD83" s="69"/>
      <c r="AE83" s="69"/>
      <c r="AF83" s="69"/>
      <c r="AG83" s="69"/>
    </row>
    <row r="84" spans="1:33" ht="12.75">
      <c r="A84" s="100"/>
      <c r="B84" s="100"/>
      <c r="C84" s="337"/>
      <c r="D84" s="100"/>
      <c r="E84" s="100"/>
      <c r="F84" s="337"/>
      <c r="G84" s="100"/>
      <c r="H84" s="100"/>
      <c r="I84" s="337"/>
      <c r="J84" s="100"/>
      <c r="K84" s="100"/>
      <c r="L84" s="337"/>
      <c r="M84" s="100"/>
      <c r="N84" s="100"/>
      <c r="O84" s="337"/>
      <c r="P84" s="100"/>
      <c r="Q84" s="100"/>
      <c r="R84" s="337"/>
      <c r="S84" s="100"/>
      <c r="T84" s="100"/>
      <c r="U84" s="337"/>
      <c r="V84" s="100"/>
      <c r="W84" s="100"/>
      <c r="X84" s="100"/>
      <c r="Y84" s="69"/>
      <c r="Z84" s="69"/>
      <c r="AA84" s="69"/>
      <c r="AB84" s="69"/>
      <c r="AC84" s="69"/>
      <c r="AD84" s="69"/>
      <c r="AE84" s="69"/>
      <c r="AF84" s="69"/>
      <c r="AG84" s="69"/>
    </row>
    <row r="85" spans="1:33" ht="12.75">
      <c r="A85" s="105" t="s">
        <v>558</v>
      </c>
      <c r="B85" s="105"/>
      <c r="C85" s="346">
        <v>405</v>
      </c>
      <c r="D85" s="101">
        <f>+MasterFile!C81</f>
        <v>67782</v>
      </c>
      <c r="E85" s="101"/>
      <c r="F85" s="346">
        <v>405</v>
      </c>
      <c r="G85" s="101">
        <f>+MasterFile!F81</f>
        <v>67167</v>
      </c>
      <c r="H85" s="101"/>
      <c r="I85" s="346"/>
      <c r="J85" s="101">
        <f>+MasterFile!M81</f>
        <v>2099</v>
      </c>
      <c r="K85" s="101"/>
      <c r="L85" s="346"/>
      <c r="M85" s="101">
        <f>+MasterFile!N81</f>
        <v>-1836</v>
      </c>
      <c r="N85" s="101"/>
      <c r="O85" s="346"/>
      <c r="P85" s="101">
        <f>+MasterFile!P81</f>
        <v>-230</v>
      </c>
      <c r="Q85" s="101"/>
      <c r="R85" s="337">
        <f>SUM(F85,I85,L85,O85)</f>
        <v>405</v>
      </c>
      <c r="S85" s="8">
        <f>SUM(G85,J85,M85,P85)</f>
        <v>67200</v>
      </c>
      <c r="T85" s="100"/>
      <c r="U85" s="345">
        <f>+R85-F85</f>
        <v>0</v>
      </c>
      <c r="V85" s="100">
        <f>+S85-G85</f>
        <v>33</v>
      </c>
      <c r="W85" s="100"/>
      <c r="X85" s="100"/>
      <c r="Y85" s="69"/>
      <c r="Z85" s="69"/>
      <c r="AA85" s="69"/>
      <c r="AB85" s="69"/>
      <c r="AC85" s="69"/>
      <c r="AD85" s="69"/>
      <c r="AE85" s="69"/>
      <c r="AF85" s="69"/>
      <c r="AG85" s="69"/>
    </row>
    <row r="86" spans="1:33" ht="12.75">
      <c r="A86" s="100"/>
      <c r="B86" s="100"/>
      <c r="C86" s="337"/>
      <c r="D86" s="100"/>
      <c r="E86" s="100"/>
      <c r="F86" s="337"/>
      <c r="G86" s="100"/>
      <c r="H86" s="100"/>
      <c r="I86" s="337"/>
      <c r="J86" s="100"/>
      <c r="K86" s="100"/>
      <c r="L86" s="337"/>
      <c r="M86" s="100"/>
      <c r="N86" s="100"/>
      <c r="O86" s="337"/>
      <c r="P86" s="100"/>
      <c r="Q86" s="100"/>
      <c r="R86" s="337"/>
      <c r="S86" s="100"/>
      <c r="T86" s="100"/>
      <c r="U86" s="337"/>
      <c r="V86" s="100"/>
      <c r="W86" s="100"/>
      <c r="X86" s="100"/>
      <c r="Y86" s="69"/>
      <c r="Z86" s="69"/>
      <c r="AA86" s="69"/>
      <c r="AB86" s="69"/>
      <c r="AC86" s="69"/>
      <c r="AD86" s="69"/>
      <c r="AE86" s="69"/>
      <c r="AF86" s="69"/>
      <c r="AG86" s="69"/>
    </row>
    <row r="87" spans="1:33" ht="12.75">
      <c r="A87" s="105" t="s">
        <v>40</v>
      </c>
      <c r="B87" s="105"/>
      <c r="C87" s="337"/>
      <c r="D87" s="100"/>
      <c r="E87" s="100"/>
      <c r="F87" s="337"/>
      <c r="G87" s="100"/>
      <c r="H87" s="100"/>
      <c r="I87" s="337"/>
      <c r="J87" s="100"/>
      <c r="K87" s="100"/>
      <c r="L87" s="337"/>
      <c r="M87" s="100"/>
      <c r="N87" s="100"/>
      <c r="O87" s="337"/>
      <c r="P87" s="100"/>
      <c r="Q87" s="100"/>
      <c r="R87" s="337"/>
      <c r="S87" s="100"/>
      <c r="T87" s="100"/>
      <c r="U87" s="337"/>
      <c r="V87" s="100"/>
      <c r="W87" s="100"/>
      <c r="X87" s="100"/>
      <c r="Y87" s="69"/>
      <c r="Z87" s="69"/>
      <c r="AA87" s="69"/>
      <c r="AB87" s="69"/>
      <c r="AC87" s="69"/>
      <c r="AD87" s="69"/>
      <c r="AE87" s="69"/>
      <c r="AF87" s="69"/>
      <c r="AG87" s="69"/>
    </row>
    <row r="88" spans="1:33" ht="12.75">
      <c r="A88" s="100" t="s">
        <v>559</v>
      </c>
      <c r="B88" s="100"/>
      <c r="C88" s="337"/>
      <c r="D88" s="100"/>
      <c r="E88" s="100"/>
      <c r="F88" s="337"/>
      <c r="G88" s="100"/>
      <c r="H88" s="100"/>
      <c r="I88" s="337"/>
      <c r="J88" s="100">
        <f>+MasterFile!M85</f>
        <v>2741</v>
      </c>
      <c r="K88" s="100"/>
      <c r="L88" s="337">
        <v>52</v>
      </c>
      <c r="M88" s="100">
        <f>+MasterFile!N85</f>
        <v>92071</v>
      </c>
      <c r="N88" s="100"/>
      <c r="O88" s="337"/>
      <c r="P88" s="100">
        <f>+MasterFile!P85</f>
        <v>-10</v>
      </c>
      <c r="Q88" s="100"/>
      <c r="R88" s="337">
        <f aca="true" t="shared" si="12" ref="R88:S91">SUM(F88,I88,L88,O88)</f>
        <v>52</v>
      </c>
      <c r="S88" s="8">
        <f t="shared" si="12"/>
        <v>94802</v>
      </c>
      <c r="T88" s="100"/>
      <c r="U88" s="345">
        <f aca="true" t="shared" si="13" ref="U88:V91">+R88-F88</f>
        <v>52</v>
      </c>
      <c r="V88" s="100">
        <f t="shared" si="13"/>
        <v>94802</v>
      </c>
      <c r="W88" s="100"/>
      <c r="X88" s="100"/>
      <c r="Y88" s="69"/>
      <c r="Z88" s="69"/>
      <c r="AA88" s="69"/>
      <c r="AB88" s="69"/>
      <c r="AC88" s="69"/>
      <c r="AD88" s="69"/>
      <c r="AE88" s="69"/>
      <c r="AF88" s="69"/>
      <c r="AG88" s="69"/>
    </row>
    <row r="89" spans="1:33" ht="12.75">
      <c r="A89" s="100" t="s">
        <v>560</v>
      </c>
      <c r="B89" s="100"/>
      <c r="C89" s="337"/>
      <c r="D89" s="100">
        <f>+MasterFile!C86</f>
        <v>72428</v>
      </c>
      <c r="E89" s="100"/>
      <c r="F89" s="337"/>
      <c r="G89" s="100">
        <f>+MasterFile!F86</f>
        <v>72479</v>
      </c>
      <c r="H89" s="100"/>
      <c r="I89" s="337"/>
      <c r="J89" s="100">
        <f>+MasterFile!M86</f>
        <v>0</v>
      </c>
      <c r="K89" s="100"/>
      <c r="L89" s="337"/>
      <c r="M89" s="100">
        <f>+MasterFile!N86</f>
        <v>-72479</v>
      </c>
      <c r="N89" s="100"/>
      <c r="O89" s="337"/>
      <c r="P89" s="100">
        <f>+MasterFile!P86</f>
        <v>0</v>
      </c>
      <c r="Q89" s="100"/>
      <c r="R89" s="337">
        <f t="shared" si="12"/>
        <v>0</v>
      </c>
      <c r="S89" s="8">
        <f t="shared" si="12"/>
        <v>0</v>
      </c>
      <c r="T89" s="100"/>
      <c r="U89" s="345">
        <f t="shared" si="13"/>
        <v>0</v>
      </c>
      <c r="V89" s="100">
        <f t="shared" si="13"/>
        <v>-72479</v>
      </c>
      <c r="W89" s="100"/>
      <c r="X89" s="100"/>
      <c r="Y89" s="69"/>
      <c r="Z89" s="69"/>
      <c r="AA89" s="69"/>
      <c r="AB89" s="69"/>
      <c r="AC89" s="69"/>
      <c r="AD89" s="69"/>
      <c r="AE89" s="69"/>
      <c r="AF89" s="69"/>
      <c r="AG89" s="69"/>
    </row>
    <row r="90" spans="1:33" ht="12.75">
      <c r="A90" s="100" t="s">
        <v>561</v>
      </c>
      <c r="B90" s="100"/>
      <c r="C90" s="337">
        <v>52</v>
      </c>
      <c r="D90" s="100">
        <f>+MasterFile!C87</f>
        <v>19634</v>
      </c>
      <c r="E90" s="100"/>
      <c r="F90" s="337">
        <v>52</v>
      </c>
      <c r="G90" s="100">
        <f>+MasterFile!F87</f>
        <v>19592</v>
      </c>
      <c r="H90" s="100"/>
      <c r="I90" s="337"/>
      <c r="J90" s="100">
        <f>+MasterFile!M87</f>
        <v>0</v>
      </c>
      <c r="K90" s="100"/>
      <c r="L90" s="337">
        <v>-52</v>
      </c>
      <c r="M90" s="100">
        <f>+MasterFile!N87</f>
        <v>-19592</v>
      </c>
      <c r="N90" s="100"/>
      <c r="O90" s="337"/>
      <c r="P90" s="100">
        <f>+MasterFile!P87</f>
        <v>0</v>
      </c>
      <c r="Q90" s="100"/>
      <c r="R90" s="337">
        <f t="shared" si="12"/>
        <v>0</v>
      </c>
      <c r="S90" s="8">
        <f t="shared" si="12"/>
        <v>0</v>
      </c>
      <c r="T90" s="100"/>
      <c r="U90" s="345">
        <f t="shared" si="13"/>
        <v>-52</v>
      </c>
      <c r="V90" s="100">
        <f t="shared" si="13"/>
        <v>-19592</v>
      </c>
      <c r="W90" s="100"/>
      <c r="X90" s="100"/>
      <c r="Y90" s="69"/>
      <c r="Z90" s="69"/>
      <c r="AA90" s="69"/>
      <c r="AB90" s="69"/>
      <c r="AC90" s="69"/>
      <c r="AD90" s="69"/>
      <c r="AE90" s="69"/>
      <c r="AF90" s="69"/>
      <c r="AG90" s="69"/>
    </row>
    <row r="91" spans="1:33" ht="12.75">
      <c r="A91" s="100" t="s">
        <v>43</v>
      </c>
      <c r="B91" s="153"/>
      <c r="C91" s="339"/>
      <c r="D91" s="153">
        <f>+MasterFile!C88</f>
        <v>3373</v>
      </c>
      <c r="E91" s="153"/>
      <c r="F91" s="339"/>
      <c r="G91" s="153">
        <f>+MasterFile!F88</f>
        <v>7898</v>
      </c>
      <c r="H91" s="153"/>
      <c r="I91" s="339"/>
      <c r="J91" s="153">
        <f>+MasterFile!M88</f>
        <v>0</v>
      </c>
      <c r="K91" s="153"/>
      <c r="L91" s="339"/>
      <c r="M91" s="153"/>
      <c r="N91" s="153"/>
      <c r="O91" s="339"/>
      <c r="P91" s="153">
        <f>+MasterFile!P88</f>
        <v>-4577</v>
      </c>
      <c r="Q91" s="153"/>
      <c r="R91" s="339">
        <f t="shared" si="12"/>
        <v>0</v>
      </c>
      <c r="S91" s="11">
        <f t="shared" si="12"/>
        <v>3321</v>
      </c>
      <c r="T91" s="153"/>
      <c r="U91" s="353">
        <f t="shared" si="13"/>
        <v>0</v>
      </c>
      <c r="V91" s="153">
        <f t="shared" si="13"/>
        <v>-4577</v>
      </c>
      <c r="W91" s="100"/>
      <c r="X91" s="100"/>
      <c r="Y91" s="69"/>
      <c r="Z91" s="69"/>
      <c r="AA91" s="69"/>
      <c r="AB91" s="69"/>
      <c r="AC91" s="69"/>
      <c r="AD91" s="69"/>
      <c r="AE91" s="69"/>
      <c r="AF91" s="69"/>
      <c r="AG91" s="69"/>
    </row>
    <row r="92" spans="1:33" ht="12.75">
      <c r="A92" s="211"/>
      <c r="B92" s="211"/>
      <c r="C92" s="346"/>
      <c r="D92" s="101"/>
      <c r="E92" s="101"/>
      <c r="F92" s="346"/>
      <c r="G92" s="101"/>
      <c r="H92" s="101"/>
      <c r="I92" s="346"/>
      <c r="J92" s="101"/>
      <c r="K92" s="101"/>
      <c r="L92" s="346"/>
      <c r="M92" s="101"/>
      <c r="N92" s="101"/>
      <c r="O92" s="346"/>
      <c r="P92" s="101"/>
      <c r="Q92" s="101"/>
      <c r="R92" s="346"/>
      <c r="S92" s="101"/>
      <c r="T92" s="101"/>
      <c r="U92" s="346"/>
      <c r="V92" s="101"/>
      <c r="W92" s="100"/>
      <c r="X92" s="100"/>
      <c r="Y92" s="69"/>
      <c r="Z92" s="69"/>
      <c r="AA92" s="69"/>
      <c r="AB92" s="69"/>
      <c r="AC92" s="69"/>
      <c r="AD92" s="69"/>
      <c r="AE92" s="69"/>
      <c r="AF92" s="69"/>
      <c r="AG92" s="69"/>
    </row>
    <row r="93" spans="1:33" ht="12.75">
      <c r="A93" s="211" t="s">
        <v>9</v>
      </c>
      <c r="B93" s="211"/>
      <c r="C93" s="346">
        <f>SUM(C88:C91)</f>
        <v>52</v>
      </c>
      <c r="D93" s="9">
        <f>SUM(D88:D91)</f>
        <v>95435</v>
      </c>
      <c r="E93" s="101"/>
      <c r="F93" s="346">
        <f>SUM(F88:F91)</f>
        <v>52</v>
      </c>
      <c r="G93" s="9">
        <f>SUM(G88:G91)</f>
        <v>99969</v>
      </c>
      <c r="H93" s="101"/>
      <c r="I93" s="346">
        <f>SUM(I88:I91)</f>
        <v>0</v>
      </c>
      <c r="J93" s="9">
        <f>SUM(J88:J91)</f>
        <v>2741</v>
      </c>
      <c r="K93" s="9"/>
      <c r="L93" s="346">
        <f>SUM(L88:L91)</f>
        <v>0</v>
      </c>
      <c r="M93" s="9">
        <f>SUM(M88:M91)</f>
        <v>0</v>
      </c>
      <c r="N93" s="101"/>
      <c r="O93" s="346">
        <f>SUM(O88:O91)</f>
        <v>0</v>
      </c>
      <c r="P93" s="9">
        <f>SUM(P88:P91)</f>
        <v>-4587</v>
      </c>
      <c r="Q93" s="101"/>
      <c r="R93" s="346">
        <f>SUM(R88:R91)</f>
        <v>52</v>
      </c>
      <c r="S93" s="9">
        <f>SUM(S88:S91)</f>
        <v>98123</v>
      </c>
      <c r="T93" s="101"/>
      <c r="U93" s="346">
        <f>SUM(U88:U91)</f>
        <v>0</v>
      </c>
      <c r="V93" s="9">
        <f>SUM(V88:V91)</f>
        <v>-1846</v>
      </c>
      <c r="W93" s="100"/>
      <c r="X93" s="100"/>
      <c r="Y93" s="69"/>
      <c r="Z93" s="69"/>
      <c r="AA93" s="69"/>
      <c r="AB93" s="69"/>
      <c r="AC93" s="69"/>
      <c r="AD93" s="69"/>
      <c r="AE93" s="69"/>
      <c r="AF93" s="69"/>
      <c r="AG93" s="69"/>
    </row>
    <row r="94" spans="1:33" ht="13.5" thickBot="1">
      <c r="A94" s="333"/>
      <c r="B94" s="333"/>
      <c r="C94" s="354"/>
      <c r="D94" s="258"/>
      <c r="E94" s="258"/>
      <c r="F94" s="354"/>
      <c r="G94" s="258"/>
      <c r="H94" s="258"/>
      <c r="I94" s="354"/>
      <c r="J94" s="258"/>
      <c r="K94" s="258"/>
      <c r="L94" s="354"/>
      <c r="M94" s="258"/>
      <c r="N94" s="258"/>
      <c r="O94" s="354"/>
      <c r="P94" s="258"/>
      <c r="Q94" s="258"/>
      <c r="R94" s="354"/>
      <c r="S94" s="258"/>
      <c r="T94" s="258"/>
      <c r="U94" s="354"/>
      <c r="V94" s="258"/>
      <c r="W94" s="100"/>
      <c r="X94" s="100"/>
      <c r="Y94" s="69"/>
      <c r="Z94" s="69"/>
      <c r="AA94" s="69"/>
      <c r="AB94" s="69"/>
      <c r="AC94" s="69"/>
      <c r="AD94" s="69"/>
      <c r="AE94" s="69"/>
      <c r="AF94" s="69"/>
      <c r="AG94" s="69"/>
    </row>
    <row r="95" spans="1:33" ht="12.75">
      <c r="A95" s="211"/>
      <c r="B95" s="211"/>
      <c r="C95" s="346"/>
      <c r="D95" s="101"/>
      <c r="E95" s="101"/>
      <c r="F95" s="346"/>
      <c r="G95" s="101"/>
      <c r="H95" s="101"/>
      <c r="I95" s="346"/>
      <c r="J95" s="101"/>
      <c r="K95" s="101"/>
      <c r="L95" s="346"/>
      <c r="M95" s="101"/>
      <c r="N95" s="101"/>
      <c r="O95" s="346"/>
      <c r="P95" s="101"/>
      <c r="Q95" s="101"/>
      <c r="R95" s="346"/>
      <c r="S95" s="101"/>
      <c r="T95" s="101"/>
      <c r="U95" s="346"/>
      <c r="V95" s="101"/>
      <c r="W95" s="100"/>
      <c r="X95" s="100"/>
      <c r="Y95" s="69"/>
      <c r="Z95" s="69"/>
      <c r="AA95" s="69"/>
      <c r="AB95" s="69"/>
      <c r="AC95" s="69"/>
      <c r="AD95" s="69"/>
      <c r="AE95" s="69"/>
      <c r="AF95" s="69"/>
      <c r="AG95" s="69"/>
    </row>
    <row r="96" spans="1:33" ht="12.75">
      <c r="A96" s="105" t="s">
        <v>44</v>
      </c>
      <c r="B96" s="105"/>
      <c r="C96" s="348">
        <f>SUM(C16,C38,C53,C74,C81,C83,C85,C93)</f>
        <v>5510</v>
      </c>
      <c r="D96" s="13">
        <f>SUM(D16,D38,D53,D74,D81,D83,D85,D93)</f>
        <v>988050</v>
      </c>
      <c r="E96" s="105"/>
      <c r="F96" s="348">
        <f>SUM(F16,F38,F53,F74,F81,F83,F85,F93)</f>
        <v>5462</v>
      </c>
      <c r="G96" s="13">
        <f>SUM(G16,G38,G53,G74,G81,G83,G85,G93)</f>
        <v>1006480</v>
      </c>
      <c r="H96" s="105"/>
      <c r="I96" s="348">
        <f>SUM(I16,I38,I53,I74,I81,I83,I85,I93)</f>
        <v>0</v>
      </c>
      <c r="J96" s="13">
        <f>SUM(J16,J38,J53,J74,J81,J83,J85,J93)</f>
        <v>14957</v>
      </c>
      <c r="K96" s="13"/>
      <c r="L96" s="348">
        <f>SUM(L16,L38,L53,L74,L81,L83,L85,L93)</f>
        <v>0</v>
      </c>
      <c r="M96" s="13">
        <f>SUM(M16,M38,M53,M74,M81,M83,M85,M93)</f>
        <v>0</v>
      </c>
      <c r="N96" s="105"/>
      <c r="O96" s="348">
        <f>SUM(O16,O38,O53,O74,O81,O83,O85,O93)</f>
        <v>-300</v>
      </c>
      <c r="P96" s="13">
        <f>SUM(P16,P38,P53,P74,P81,P83,P85,P93)</f>
        <v>-52921</v>
      </c>
      <c r="Q96" s="105"/>
      <c r="R96" s="348">
        <f>SUM(R16,R38,R53,R74,R81,R83,R85,R93)</f>
        <v>5162</v>
      </c>
      <c r="S96" s="13">
        <f>SUM(S16,S38,S53,S74,S81,S83,S85,S93)</f>
        <v>968516</v>
      </c>
      <c r="T96" s="105"/>
      <c r="U96" s="348">
        <f>SUM(U16,U38,U53,U74,U81,U83,U85,U93)</f>
        <v>-300</v>
      </c>
      <c r="V96" s="13">
        <f>SUM(V16,V38,V53,V74,V81,V83,V85,V93)</f>
        <v>-37964</v>
      </c>
      <c r="W96" s="100"/>
      <c r="X96" s="100"/>
      <c r="Y96" s="69"/>
      <c r="Z96" s="69"/>
      <c r="AA96" s="69"/>
      <c r="AB96" s="69"/>
      <c r="AC96" s="69"/>
      <c r="AD96" s="69"/>
      <c r="AE96" s="69"/>
      <c r="AF96" s="69"/>
      <c r="AG96" s="69"/>
    </row>
    <row r="97" spans="1:33" ht="13.5" hidden="1" thickBot="1">
      <c r="A97" s="210" t="s">
        <v>101</v>
      </c>
      <c r="B97" s="210"/>
      <c r="C97" s="349"/>
      <c r="D97" s="210"/>
      <c r="E97" s="210"/>
      <c r="F97" s="349"/>
      <c r="G97" s="210"/>
      <c r="H97" s="210"/>
      <c r="I97" s="349"/>
      <c r="J97" s="210"/>
      <c r="K97" s="210"/>
      <c r="L97" s="349"/>
      <c r="M97" s="210"/>
      <c r="N97" s="210"/>
      <c r="O97" s="349"/>
      <c r="P97" s="210"/>
      <c r="Q97" s="210"/>
      <c r="R97" s="349"/>
      <c r="S97" s="210"/>
      <c r="T97" s="210"/>
      <c r="U97" s="337"/>
      <c r="V97" s="100"/>
      <c r="W97" s="100"/>
      <c r="X97" s="100"/>
      <c r="Y97" s="69"/>
      <c r="Z97" s="69"/>
      <c r="AA97" s="69"/>
      <c r="AB97" s="69"/>
      <c r="AC97" s="69"/>
      <c r="AD97" s="69"/>
      <c r="AE97" s="69"/>
      <c r="AF97" s="69"/>
      <c r="AG97" s="69"/>
    </row>
    <row r="98" spans="1:33" ht="12.75">
      <c r="A98" s="100"/>
      <c r="B98" s="100"/>
      <c r="C98" s="348"/>
      <c r="D98" s="105"/>
      <c r="E98" s="105"/>
      <c r="F98" s="348"/>
      <c r="G98" s="105"/>
      <c r="H98" s="105"/>
      <c r="I98" s="348"/>
      <c r="J98" s="105"/>
      <c r="K98" s="105"/>
      <c r="L98" s="348"/>
      <c r="M98" s="105"/>
      <c r="N98" s="105"/>
      <c r="O98" s="348"/>
      <c r="P98" s="105"/>
      <c r="Q98" s="105"/>
      <c r="R98" s="348"/>
      <c r="S98" s="105"/>
      <c r="T98" s="105"/>
      <c r="U98" s="337"/>
      <c r="V98" s="100"/>
      <c r="W98" s="100"/>
      <c r="X98" s="100"/>
      <c r="Y98" s="69"/>
      <c r="Z98" s="69"/>
      <c r="AA98" s="69"/>
      <c r="AB98" s="69"/>
      <c r="AC98" s="69"/>
      <c r="AD98" s="69"/>
      <c r="AE98" s="69"/>
      <c r="AF98" s="69"/>
      <c r="AG98" s="69"/>
    </row>
    <row r="99" spans="1:33" ht="12.75">
      <c r="A99" s="105" t="s">
        <v>146</v>
      </c>
      <c r="B99" s="105"/>
      <c r="C99" s="348"/>
      <c r="D99" s="8">
        <f>+MasterFile!C98</f>
        <v>6159</v>
      </c>
      <c r="E99" s="105"/>
      <c r="F99" s="348"/>
      <c r="G99" s="105"/>
      <c r="H99" s="105"/>
      <c r="I99" s="348"/>
      <c r="J99" s="105"/>
      <c r="K99" s="105"/>
      <c r="L99" s="348"/>
      <c r="M99" s="105"/>
      <c r="N99" s="105"/>
      <c r="O99" s="348"/>
      <c r="P99" s="105"/>
      <c r="Q99" s="105"/>
      <c r="R99" s="348"/>
      <c r="S99" s="105"/>
      <c r="T99" s="105"/>
      <c r="U99" s="337"/>
      <c r="V99" s="100"/>
      <c r="W99" s="100"/>
      <c r="X99" s="100"/>
      <c r="Y99" s="69"/>
      <c r="Z99" s="69"/>
      <c r="AA99" s="69"/>
      <c r="AB99" s="69"/>
      <c r="AC99" s="69"/>
      <c r="AD99" s="69"/>
      <c r="AE99" s="69"/>
      <c r="AF99" s="69"/>
      <c r="AG99" s="69"/>
    </row>
    <row r="100" spans="1:33" ht="13.5" thickBot="1">
      <c r="A100" s="106"/>
      <c r="B100" s="210"/>
      <c r="C100" s="349"/>
      <c r="D100" s="210"/>
      <c r="E100" s="210"/>
      <c r="F100" s="349"/>
      <c r="G100" s="210"/>
      <c r="H100" s="210"/>
      <c r="I100" s="349"/>
      <c r="J100" s="210"/>
      <c r="K100" s="210"/>
      <c r="L100" s="349"/>
      <c r="M100" s="210"/>
      <c r="N100" s="210"/>
      <c r="O100" s="349"/>
      <c r="P100" s="210"/>
      <c r="Q100" s="210"/>
      <c r="R100" s="349"/>
      <c r="S100" s="210"/>
      <c r="T100" s="210"/>
      <c r="U100" s="352"/>
      <c r="V100" s="257"/>
      <c r="W100" s="100"/>
      <c r="X100" s="100"/>
      <c r="Y100" s="69"/>
      <c r="Z100" s="69"/>
      <c r="AA100" s="69"/>
      <c r="AB100" s="69"/>
      <c r="AC100" s="69"/>
      <c r="AD100" s="69"/>
      <c r="AE100" s="69"/>
      <c r="AF100" s="69"/>
      <c r="AG100" s="69"/>
    </row>
    <row r="101" spans="1:33" ht="12.75">
      <c r="A101" s="105"/>
      <c r="B101" s="105"/>
      <c r="C101" s="348"/>
      <c r="D101" s="105"/>
      <c r="E101" s="105"/>
      <c r="F101" s="348"/>
      <c r="G101" s="105"/>
      <c r="H101" s="105"/>
      <c r="I101" s="348"/>
      <c r="J101" s="105"/>
      <c r="K101" s="105"/>
      <c r="L101" s="348"/>
      <c r="M101" s="105"/>
      <c r="N101" s="105"/>
      <c r="O101" s="348"/>
      <c r="P101" s="105"/>
      <c r="Q101" s="105"/>
      <c r="R101" s="348"/>
      <c r="S101" s="105"/>
      <c r="T101" s="105"/>
      <c r="U101" s="337"/>
      <c r="V101" s="100"/>
      <c r="W101" s="100"/>
      <c r="X101" s="100"/>
      <c r="Y101" s="69"/>
      <c r="Z101" s="69"/>
      <c r="AA101" s="69"/>
      <c r="AB101" s="69"/>
      <c r="AC101" s="69"/>
      <c r="AD101" s="69"/>
      <c r="AE101" s="69"/>
      <c r="AF101" s="69"/>
      <c r="AG101" s="69"/>
    </row>
    <row r="102" spans="1:33" ht="12.75" hidden="1">
      <c r="A102" s="105"/>
      <c r="B102" s="105"/>
      <c r="C102" s="348"/>
      <c r="D102" s="105"/>
      <c r="E102" s="105"/>
      <c r="F102" s="348"/>
      <c r="G102" s="105"/>
      <c r="H102" s="105"/>
      <c r="I102" s="348"/>
      <c r="J102" s="105"/>
      <c r="K102" s="105"/>
      <c r="L102" s="348"/>
      <c r="M102" s="105"/>
      <c r="N102" s="105"/>
      <c r="O102" s="348"/>
      <c r="P102" s="105"/>
      <c r="Q102" s="105"/>
      <c r="R102" s="348"/>
      <c r="S102" s="105"/>
      <c r="T102" s="105"/>
      <c r="U102" s="337"/>
      <c r="V102" s="100"/>
      <c r="W102" s="100"/>
      <c r="X102" s="100"/>
      <c r="Y102" s="69"/>
      <c r="Z102" s="69"/>
      <c r="AA102" s="69"/>
      <c r="AB102" s="69"/>
      <c r="AC102" s="69"/>
      <c r="AD102" s="69"/>
      <c r="AE102" s="69"/>
      <c r="AF102" s="69"/>
      <c r="AG102" s="69"/>
    </row>
    <row r="103" spans="1:33" ht="12.75">
      <c r="A103" s="106" t="s">
        <v>256</v>
      </c>
      <c r="B103" s="106"/>
      <c r="C103" s="350">
        <f>SUM(C96,C99)</f>
        <v>5510</v>
      </c>
      <c r="D103" s="21">
        <f>SUM(D96,D99)</f>
        <v>994209</v>
      </c>
      <c r="E103" s="106"/>
      <c r="F103" s="350">
        <f>SUM(F96,F99)</f>
        <v>5462</v>
      </c>
      <c r="G103" s="21">
        <f>SUM(G96,G99)</f>
        <v>1006480</v>
      </c>
      <c r="H103" s="106"/>
      <c r="I103" s="350">
        <f>SUM(I96,I99)</f>
        <v>0</v>
      </c>
      <c r="J103" s="21">
        <f>SUM(J96,J99)</f>
        <v>14957</v>
      </c>
      <c r="K103" s="21"/>
      <c r="L103" s="350">
        <f>SUM(L96,L99)</f>
        <v>0</v>
      </c>
      <c r="M103" s="21">
        <f>SUM(M96,M99)</f>
        <v>0</v>
      </c>
      <c r="N103" s="106"/>
      <c r="O103" s="350">
        <f>SUM(O96,O99)</f>
        <v>-300</v>
      </c>
      <c r="P103" s="21">
        <f>SUM(P96,P99)</f>
        <v>-52921</v>
      </c>
      <c r="Q103" s="106"/>
      <c r="R103" s="350">
        <f>SUM(R96,R99)</f>
        <v>5162</v>
      </c>
      <c r="S103" s="21">
        <f>SUM(S96,S99)</f>
        <v>968516</v>
      </c>
      <c r="T103" s="106"/>
      <c r="U103" s="350">
        <f>SUM(U96,U99)</f>
        <v>-300</v>
      </c>
      <c r="V103" s="21">
        <f>SUM(V96,V99)</f>
        <v>-37964</v>
      </c>
      <c r="W103" s="100"/>
      <c r="X103" s="100"/>
      <c r="Y103" s="69"/>
      <c r="Z103" s="69"/>
      <c r="AA103" s="69"/>
      <c r="AB103" s="69"/>
      <c r="AC103" s="69"/>
      <c r="AD103" s="69"/>
      <c r="AE103" s="69"/>
      <c r="AF103" s="69"/>
      <c r="AG103" s="69"/>
    </row>
    <row r="104" spans="1:33" ht="13.5" thickBot="1">
      <c r="A104" s="202"/>
      <c r="B104" s="351"/>
      <c r="C104" s="352"/>
      <c r="D104" s="257"/>
      <c r="E104" s="257"/>
      <c r="F104" s="352"/>
      <c r="G104" s="257"/>
      <c r="H104" s="257"/>
      <c r="I104" s="352"/>
      <c r="J104" s="257"/>
      <c r="K104" s="257"/>
      <c r="L104" s="257"/>
      <c r="M104" s="257"/>
      <c r="N104" s="257"/>
      <c r="O104" s="352"/>
      <c r="P104" s="257"/>
      <c r="Q104" s="257"/>
      <c r="R104" s="352"/>
      <c r="S104" s="257"/>
      <c r="T104" s="257"/>
      <c r="U104" s="352"/>
      <c r="V104" s="257"/>
      <c r="W104" s="100"/>
      <c r="X104" s="100"/>
      <c r="Y104" s="69"/>
      <c r="Z104" s="69"/>
      <c r="AA104" s="69"/>
      <c r="AB104" s="69"/>
      <c r="AC104" s="69"/>
      <c r="AD104" s="69"/>
      <c r="AE104" s="69"/>
      <c r="AF104" s="69"/>
      <c r="AG104" s="69"/>
    </row>
    <row r="105" spans="1:33" ht="12.75">
      <c r="A105" s="69"/>
      <c r="B105" s="69"/>
      <c r="C105" s="337"/>
      <c r="D105" s="100"/>
      <c r="E105" s="100"/>
      <c r="F105" s="337"/>
      <c r="G105" s="100"/>
      <c r="H105" s="100"/>
      <c r="I105" s="337"/>
      <c r="J105" s="100"/>
      <c r="K105" s="100"/>
      <c r="L105" s="100"/>
      <c r="M105" s="100"/>
      <c r="N105" s="100"/>
      <c r="O105" s="337"/>
      <c r="P105" s="100"/>
      <c r="Q105" s="100"/>
      <c r="R105" s="337"/>
      <c r="S105" s="100"/>
      <c r="T105" s="100"/>
      <c r="U105" s="337"/>
      <c r="V105" s="100"/>
      <c r="W105" s="100"/>
      <c r="X105" s="100"/>
      <c r="Y105" s="69"/>
      <c r="Z105" s="69"/>
      <c r="AA105" s="69"/>
      <c r="AB105" s="69"/>
      <c r="AC105" s="69"/>
      <c r="AD105" s="69"/>
      <c r="AE105" s="69"/>
      <c r="AF105" s="69"/>
      <c r="AG105" s="69"/>
    </row>
    <row r="106" spans="1:33" ht="12.75">
      <c r="A106" s="69"/>
      <c r="B106" s="69"/>
      <c r="C106" s="100"/>
      <c r="D106" s="100"/>
      <c r="E106" s="100"/>
      <c r="F106" s="100"/>
      <c r="G106" s="100"/>
      <c r="H106" s="100"/>
      <c r="I106" s="100"/>
      <c r="J106" s="100"/>
      <c r="K106" s="100"/>
      <c r="L106" s="100"/>
      <c r="M106" s="100"/>
      <c r="N106" s="100"/>
      <c r="O106" s="337"/>
      <c r="P106" s="100"/>
      <c r="Q106" s="100"/>
      <c r="R106" s="337"/>
      <c r="S106" s="100"/>
      <c r="T106" s="100"/>
      <c r="U106" s="337"/>
      <c r="V106" s="100"/>
      <c r="W106" s="100"/>
      <c r="X106" s="100"/>
      <c r="Y106" s="69"/>
      <c r="Z106" s="69"/>
      <c r="AA106" s="69"/>
      <c r="AB106" s="69"/>
      <c r="AC106" s="69"/>
      <c r="AD106" s="69"/>
      <c r="AE106" s="69"/>
      <c r="AF106" s="69"/>
      <c r="AG106" s="69"/>
    </row>
    <row r="107" spans="1:33" ht="63.75" customHeight="1">
      <c r="A107" s="431" t="s">
        <v>529</v>
      </c>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69"/>
      <c r="X107" s="411"/>
      <c r="Y107" s="69"/>
      <c r="Z107" s="69"/>
      <c r="AA107" s="69"/>
      <c r="AB107" s="69"/>
      <c r="AC107" s="69"/>
      <c r="AD107" s="69"/>
      <c r="AE107" s="69"/>
      <c r="AF107" s="69"/>
      <c r="AG107" s="69"/>
    </row>
    <row r="108" spans="1:33" ht="12.75" customHeight="1">
      <c r="A108" s="430" t="s">
        <v>547</v>
      </c>
      <c r="B108" s="430"/>
      <c r="C108" s="430"/>
      <c r="D108" s="430"/>
      <c r="E108" s="430"/>
      <c r="F108" s="430"/>
      <c r="G108" s="430"/>
      <c r="H108" s="430"/>
      <c r="I108" s="430"/>
      <c r="J108" s="430"/>
      <c r="K108" s="430"/>
      <c r="L108" s="430"/>
      <c r="M108" s="430"/>
      <c r="N108" s="430"/>
      <c r="O108" s="430"/>
      <c r="P108" s="430"/>
      <c r="Q108" s="430"/>
      <c r="R108" s="430"/>
      <c r="S108" s="430"/>
      <c r="T108" s="430"/>
      <c r="U108" s="430"/>
      <c r="V108" s="430"/>
      <c r="W108" s="69"/>
      <c r="X108" s="411"/>
      <c r="Y108" s="69"/>
      <c r="Z108" s="69"/>
      <c r="AA108" s="69"/>
      <c r="AB108" s="69"/>
      <c r="AC108" s="69"/>
      <c r="AD108" s="69"/>
      <c r="AE108" s="69"/>
      <c r="AF108" s="69"/>
      <c r="AG108" s="69"/>
    </row>
    <row r="109" spans="1:33" ht="51" customHeight="1">
      <c r="A109" s="430" t="s">
        <v>548</v>
      </c>
      <c r="B109" s="430"/>
      <c r="C109" s="430"/>
      <c r="D109" s="430"/>
      <c r="E109" s="430"/>
      <c r="F109" s="430"/>
      <c r="G109" s="430"/>
      <c r="H109" s="430"/>
      <c r="I109" s="430"/>
      <c r="J109" s="430"/>
      <c r="K109" s="430"/>
      <c r="L109" s="430"/>
      <c r="M109" s="430"/>
      <c r="N109" s="430"/>
      <c r="O109" s="430"/>
      <c r="P109" s="430"/>
      <c r="Q109" s="430"/>
      <c r="R109" s="430"/>
      <c r="S109" s="430"/>
      <c r="T109" s="430"/>
      <c r="U109" s="430"/>
      <c r="V109" s="430"/>
      <c r="W109" s="69"/>
      <c r="X109" s="69"/>
      <c r="Y109" s="69"/>
      <c r="Z109" s="69"/>
      <c r="AA109" s="69"/>
      <c r="AB109" s="69"/>
      <c r="AC109" s="69"/>
      <c r="AD109" s="69"/>
      <c r="AE109" s="69"/>
      <c r="AF109" s="69"/>
      <c r="AG109" s="69"/>
    </row>
    <row r="110" spans="1:33" ht="12.75" customHeight="1">
      <c r="A110" s="430" t="s">
        <v>549</v>
      </c>
      <c r="B110" s="430"/>
      <c r="C110" s="430"/>
      <c r="D110" s="430"/>
      <c r="E110" s="430"/>
      <c r="F110" s="430"/>
      <c r="G110" s="430"/>
      <c r="H110" s="430"/>
      <c r="I110" s="430"/>
      <c r="J110" s="430"/>
      <c r="K110" s="430"/>
      <c r="L110" s="430"/>
      <c r="M110" s="430"/>
      <c r="N110" s="430"/>
      <c r="O110" s="430"/>
      <c r="P110" s="430"/>
      <c r="Q110" s="430"/>
      <c r="R110" s="430"/>
      <c r="S110" s="430"/>
      <c r="T110" s="430"/>
      <c r="U110" s="430"/>
      <c r="V110" s="430"/>
      <c r="W110" s="69"/>
      <c r="X110" s="69"/>
      <c r="Y110" s="69"/>
      <c r="Z110" s="69"/>
      <c r="AA110" s="69"/>
      <c r="AB110" s="69"/>
      <c r="AC110" s="69"/>
      <c r="AD110" s="69"/>
      <c r="AE110" s="69"/>
      <c r="AF110" s="69"/>
      <c r="AG110" s="69"/>
    </row>
    <row r="111" spans="1:33" ht="12.75">
      <c r="A111" s="69"/>
      <c r="B111" s="69"/>
      <c r="C111" s="69"/>
      <c r="D111" s="69"/>
      <c r="E111" s="69"/>
      <c r="F111" s="69"/>
      <c r="G111" s="69"/>
      <c r="H111" s="69"/>
      <c r="I111" s="69"/>
      <c r="J111" s="69"/>
      <c r="K111" s="69"/>
      <c r="L111" s="69"/>
      <c r="M111" s="69"/>
      <c r="N111" s="69"/>
      <c r="O111" s="96"/>
      <c r="P111" s="69"/>
      <c r="Q111" s="69"/>
      <c r="R111" s="69"/>
      <c r="S111" s="69"/>
      <c r="T111" s="69"/>
      <c r="U111" s="96"/>
      <c r="V111" s="69"/>
      <c r="W111" s="69"/>
      <c r="X111" s="69"/>
      <c r="Y111" s="69"/>
      <c r="Z111" s="69"/>
      <c r="AA111" s="69"/>
      <c r="AB111" s="69"/>
      <c r="AC111" s="69"/>
      <c r="AD111" s="69"/>
      <c r="AE111" s="69"/>
      <c r="AF111" s="69"/>
      <c r="AG111" s="69"/>
    </row>
    <row r="112" spans="1:33" ht="12.7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row>
    <row r="113" spans="1:23" ht="12.75">
      <c r="A113" s="356"/>
      <c r="B113" s="356"/>
      <c r="C113" s="356"/>
      <c r="D113" s="356"/>
      <c r="E113" s="356"/>
      <c r="F113" s="356"/>
      <c r="G113" s="356"/>
      <c r="H113" s="356"/>
      <c r="I113" s="356"/>
      <c r="J113" s="356"/>
      <c r="K113" s="356"/>
      <c r="L113" s="356"/>
      <c r="M113" s="356"/>
      <c r="N113" s="356"/>
      <c r="O113" s="356"/>
      <c r="P113" s="356"/>
      <c r="Q113" s="356"/>
      <c r="R113" s="356"/>
      <c r="S113" s="356"/>
      <c r="T113" s="356"/>
      <c r="U113" s="356"/>
      <c r="V113" s="356"/>
      <c r="W113" s="356"/>
    </row>
    <row r="114" spans="1:33" ht="12.75">
      <c r="A114" s="357"/>
      <c r="B114" s="357"/>
      <c r="C114" s="357"/>
      <c r="D114" s="357"/>
      <c r="E114" s="357"/>
      <c r="F114" s="357"/>
      <c r="G114" s="357"/>
      <c r="H114" s="357"/>
      <c r="I114" s="357"/>
      <c r="J114" s="357"/>
      <c r="K114" s="357"/>
      <c r="L114" s="357"/>
      <c r="M114" s="357"/>
      <c r="N114" s="357"/>
      <c r="O114" s="357"/>
      <c r="P114" s="357"/>
      <c r="Q114" s="357"/>
      <c r="R114" s="357"/>
      <c r="S114" s="357"/>
      <c r="T114" s="357"/>
      <c r="U114" s="357"/>
      <c r="V114" s="357"/>
      <c r="W114" s="357"/>
      <c r="X114" s="69"/>
      <c r="Y114" s="69"/>
      <c r="Z114" s="69"/>
      <c r="AA114" s="69"/>
      <c r="AB114" s="69"/>
      <c r="AC114" s="69"/>
      <c r="AD114" s="69"/>
      <c r="AE114" s="69"/>
      <c r="AF114" s="69"/>
      <c r="AG114" s="69"/>
    </row>
    <row r="115" spans="1:23" ht="12.75">
      <c r="A115" s="356"/>
      <c r="B115" s="356"/>
      <c r="C115" s="356"/>
      <c r="D115" s="356"/>
      <c r="E115" s="356"/>
      <c r="F115" s="356"/>
      <c r="G115" s="356"/>
      <c r="H115" s="356"/>
      <c r="I115" s="356"/>
      <c r="J115" s="356"/>
      <c r="K115" s="356"/>
      <c r="L115" s="356"/>
      <c r="M115" s="356"/>
      <c r="N115" s="356"/>
      <c r="O115" s="356"/>
      <c r="P115" s="356"/>
      <c r="Q115" s="356"/>
      <c r="R115" s="356"/>
      <c r="S115" s="356"/>
      <c r="T115" s="356"/>
      <c r="U115" s="356"/>
      <c r="V115" s="356"/>
      <c r="W115" s="356"/>
    </row>
    <row r="116" spans="1:23" ht="12.75">
      <c r="A116" s="356"/>
      <c r="B116" s="356"/>
      <c r="C116" s="356"/>
      <c r="D116" s="356"/>
      <c r="E116" s="356"/>
      <c r="F116" s="356"/>
      <c r="G116" s="356"/>
      <c r="H116" s="356"/>
      <c r="I116" s="356"/>
      <c r="J116" s="356"/>
      <c r="K116" s="356"/>
      <c r="L116" s="356"/>
      <c r="M116" s="356"/>
      <c r="N116" s="356"/>
      <c r="O116" s="356"/>
      <c r="P116" s="356"/>
      <c r="Q116" s="356"/>
      <c r="R116" s="356"/>
      <c r="S116" s="356"/>
      <c r="T116" s="356"/>
      <c r="U116" s="356"/>
      <c r="V116" s="356"/>
      <c r="W116" s="356"/>
    </row>
    <row r="119" spans="1:19" ht="15.75">
      <c r="A119" s="437" t="s">
        <v>453</v>
      </c>
      <c r="B119" s="437"/>
      <c r="C119" s="437"/>
      <c r="D119" s="437"/>
      <c r="E119" s="437"/>
      <c r="F119" s="437"/>
      <c r="G119" s="437"/>
      <c r="H119" s="437"/>
      <c r="I119" s="437"/>
      <c r="J119" s="437"/>
      <c r="K119" s="437"/>
      <c r="L119" s="437"/>
      <c r="M119" s="437"/>
      <c r="N119" s="437"/>
      <c r="O119" s="437"/>
      <c r="P119" s="437"/>
      <c r="Q119" s="437"/>
      <c r="R119" s="437"/>
      <c r="S119" s="437"/>
    </row>
    <row r="120" spans="1:19" ht="12.75">
      <c r="A120" s="438" t="s">
        <v>59</v>
      </c>
      <c r="B120" s="438"/>
      <c r="C120" s="438"/>
      <c r="D120" s="438"/>
      <c r="E120" s="438"/>
      <c r="F120" s="438"/>
      <c r="G120" s="438"/>
      <c r="H120" s="438"/>
      <c r="I120" s="438"/>
      <c r="J120" s="438"/>
      <c r="K120" s="438"/>
      <c r="L120" s="438"/>
      <c r="M120" s="438"/>
      <c r="N120" s="438"/>
      <c r="O120" s="438"/>
      <c r="P120" s="438"/>
      <c r="Q120" s="438"/>
      <c r="R120" s="438"/>
      <c r="S120" s="438"/>
    </row>
    <row r="122" ht="12.75">
      <c r="B122" s="358"/>
    </row>
    <row r="123" spans="1:19" ht="12.75">
      <c r="A123" s="330"/>
      <c r="B123" s="2"/>
      <c r="C123" s="330"/>
      <c r="D123" s="330"/>
      <c r="E123" s="330"/>
      <c r="F123" s="416"/>
      <c r="G123" s="416"/>
      <c r="H123" s="331"/>
      <c r="I123" s="331"/>
      <c r="J123" s="331"/>
      <c r="K123" s="331"/>
      <c r="L123" s="436" t="s">
        <v>52</v>
      </c>
      <c r="M123" s="436"/>
      <c r="N123" s="331"/>
      <c r="O123" s="436">
        <v>2009</v>
      </c>
      <c r="P123" s="436"/>
      <c r="Q123" s="331"/>
      <c r="R123" s="436" t="s">
        <v>446</v>
      </c>
      <c r="S123" s="436"/>
    </row>
    <row r="124" spans="1:19" ht="12.75">
      <c r="A124" s="2"/>
      <c r="B124" s="2"/>
      <c r="C124" s="435">
        <v>2008</v>
      </c>
      <c r="D124" s="435"/>
      <c r="E124" s="3"/>
      <c r="F124" s="434" t="s">
        <v>544</v>
      </c>
      <c r="G124" s="434"/>
      <c r="H124" s="3"/>
      <c r="I124" s="435" t="s">
        <v>545</v>
      </c>
      <c r="J124" s="435"/>
      <c r="K124" s="3"/>
      <c r="L124" s="435" t="s">
        <v>546</v>
      </c>
      <c r="M124" s="435"/>
      <c r="N124" s="3"/>
      <c r="O124" s="435" t="s">
        <v>156</v>
      </c>
      <c r="P124" s="435"/>
      <c r="Q124" s="3"/>
      <c r="R124" s="435" t="s">
        <v>447</v>
      </c>
      <c r="S124" s="435"/>
    </row>
    <row r="125" spans="1:19" ht="12.75">
      <c r="A125" s="2"/>
      <c r="B125" s="2"/>
      <c r="C125" s="433" t="s">
        <v>117</v>
      </c>
      <c r="D125" s="433"/>
      <c r="E125" s="3"/>
      <c r="F125" s="433" t="s">
        <v>448</v>
      </c>
      <c r="G125" s="433"/>
      <c r="H125" s="78"/>
      <c r="I125" s="433" t="s">
        <v>448</v>
      </c>
      <c r="J125" s="433"/>
      <c r="K125" s="3"/>
      <c r="L125" s="433" t="s">
        <v>448</v>
      </c>
      <c r="M125" s="433"/>
      <c r="N125" s="3"/>
      <c r="O125" s="433" t="s">
        <v>45</v>
      </c>
      <c r="P125" s="433"/>
      <c r="Q125" s="3"/>
      <c r="R125" s="433" t="s">
        <v>195</v>
      </c>
      <c r="S125" s="433"/>
    </row>
    <row r="126" spans="1:19" ht="12.75">
      <c r="A126" s="77" t="s">
        <v>452</v>
      </c>
      <c r="B126" s="359"/>
      <c r="C126" s="332" t="s">
        <v>449</v>
      </c>
      <c r="D126" s="77" t="s">
        <v>323</v>
      </c>
      <c r="E126" s="77"/>
      <c r="F126" s="332" t="s">
        <v>124</v>
      </c>
      <c r="G126" s="77" t="s">
        <v>323</v>
      </c>
      <c r="H126" s="77"/>
      <c r="I126" s="332" t="s">
        <v>124</v>
      </c>
      <c r="J126" s="77" t="s">
        <v>323</v>
      </c>
      <c r="K126" s="77"/>
      <c r="L126" s="332" t="s">
        <v>124</v>
      </c>
      <c r="M126" s="77" t="s">
        <v>323</v>
      </c>
      <c r="N126" s="77"/>
      <c r="O126" s="332" t="s">
        <v>449</v>
      </c>
      <c r="P126" s="77" t="s">
        <v>323</v>
      </c>
      <c r="Q126" s="77"/>
      <c r="R126" s="332" t="s">
        <v>124</v>
      </c>
      <c r="S126" s="77" t="s">
        <v>323</v>
      </c>
    </row>
    <row r="127" spans="1:19" ht="12.75">
      <c r="A127" s="2"/>
      <c r="B127" s="2"/>
      <c r="C127" s="2"/>
      <c r="D127" s="2"/>
      <c r="E127" s="2"/>
      <c r="F127" s="2"/>
      <c r="G127" s="2"/>
      <c r="H127" s="2"/>
      <c r="I127" s="2"/>
      <c r="J127" s="2"/>
      <c r="K127" s="2"/>
      <c r="L127" s="2"/>
      <c r="M127" s="2"/>
      <c r="N127" s="2"/>
      <c r="O127" s="2"/>
      <c r="P127" s="2"/>
      <c r="Q127" s="2"/>
      <c r="R127" s="2"/>
      <c r="S127" s="2"/>
    </row>
    <row r="128" spans="1:19" ht="12.75">
      <c r="A128" s="2" t="s">
        <v>454</v>
      </c>
      <c r="B128" s="2"/>
      <c r="C128" s="2"/>
      <c r="D128" s="2"/>
      <c r="E128" s="2"/>
      <c r="F128" s="2"/>
      <c r="G128" s="2"/>
      <c r="H128" s="2"/>
      <c r="I128" s="2"/>
      <c r="J128" s="2"/>
      <c r="K128" s="2"/>
      <c r="L128" s="2"/>
      <c r="M128" s="2"/>
      <c r="N128" s="2"/>
      <c r="O128" s="2"/>
      <c r="P128" s="2"/>
      <c r="Q128" s="2"/>
      <c r="R128" s="2"/>
      <c r="S128" s="2"/>
    </row>
    <row r="129" spans="1:22" ht="12.75">
      <c r="A129" s="2" t="s">
        <v>455</v>
      </c>
      <c r="B129" s="2"/>
      <c r="C129" s="337">
        <f>+F16</f>
        <v>224</v>
      </c>
      <c r="D129" s="8">
        <f>+G16</f>
        <v>77723</v>
      </c>
      <c r="E129" s="8"/>
      <c r="F129" s="337">
        <f>+I16</f>
        <v>0</v>
      </c>
      <c r="G129" s="8">
        <f>+J16</f>
        <v>416</v>
      </c>
      <c r="H129" s="8"/>
      <c r="I129" s="337">
        <f>+L16</f>
        <v>-25</v>
      </c>
      <c r="J129" s="8">
        <f>+M16</f>
        <v>-2886</v>
      </c>
      <c r="K129" s="8"/>
      <c r="L129" s="337">
        <f>+O16</f>
        <v>-24</v>
      </c>
      <c r="M129" s="8">
        <f>+P16</f>
        <v>-2135</v>
      </c>
      <c r="N129" s="8"/>
      <c r="O129" s="337">
        <f>SUM(C129,F129,I129,L129)</f>
        <v>175</v>
      </c>
      <c r="P129" s="8">
        <f>SUM(D129,G129,J129,M129)</f>
        <v>73118</v>
      </c>
      <c r="Q129" s="8"/>
      <c r="R129" s="337">
        <f>+O129-C129</f>
        <v>-49</v>
      </c>
      <c r="S129" s="8">
        <f>+P129-D129</f>
        <v>-4605</v>
      </c>
      <c r="T129" s="100"/>
      <c r="U129" s="100"/>
      <c r="V129" s="69"/>
    </row>
    <row r="130" spans="1:22" ht="12.75">
      <c r="A130" s="2"/>
      <c r="B130" s="2"/>
      <c r="C130" s="337"/>
      <c r="D130" s="8"/>
      <c r="E130" s="8"/>
      <c r="F130" s="337"/>
      <c r="G130" s="8"/>
      <c r="H130" s="8"/>
      <c r="I130" s="337"/>
      <c r="J130" s="8"/>
      <c r="K130" s="8"/>
      <c r="L130" s="337"/>
      <c r="M130" s="8"/>
      <c r="N130" s="8"/>
      <c r="O130" s="337"/>
      <c r="P130" s="8"/>
      <c r="Q130" s="8"/>
      <c r="R130" s="337"/>
      <c r="S130" s="8"/>
      <c r="T130" s="100"/>
      <c r="U130" s="100"/>
      <c r="V130" s="69"/>
    </row>
    <row r="131" spans="1:22" ht="12.75">
      <c r="A131" s="2" t="s">
        <v>140</v>
      </c>
      <c r="B131" s="2"/>
      <c r="C131" s="337">
        <f>+F38</f>
        <v>1316</v>
      </c>
      <c r="D131" s="8">
        <f>+G38</f>
        <v>243476</v>
      </c>
      <c r="E131" s="8"/>
      <c r="F131" s="337">
        <f>+I38</f>
        <v>0</v>
      </c>
      <c r="G131" s="8">
        <f>+J38</f>
        <v>3029</v>
      </c>
      <c r="H131" s="8"/>
      <c r="I131" s="337">
        <f>+L38</f>
        <v>-78</v>
      </c>
      <c r="J131" s="8">
        <f>+M38</f>
        <v>-10336</v>
      </c>
      <c r="K131" s="8"/>
      <c r="L131" s="337">
        <f>+O38</f>
        <v>-204</v>
      </c>
      <c r="M131" s="8">
        <f>+P38</f>
        <v>-28154</v>
      </c>
      <c r="N131" s="8"/>
      <c r="O131" s="337">
        <f>SUM(C131,F131,I131,L131)</f>
        <v>1034</v>
      </c>
      <c r="P131" s="8">
        <f>SUM(D131,G131,J131,M131)</f>
        <v>208015</v>
      </c>
      <c r="Q131" s="8"/>
      <c r="R131" s="337">
        <f>+O131-C131</f>
        <v>-282</v>
      </c>
      <c r="S131" s="8">
        <f>+P131-D131</f>
        <v>-35461</v>
      </c>
      <c r="T131" s="100"/>
      <c r="U131" s="100"/>
      <c r="V131" s="69"/>
    </row>
    <row r="132" spans="1:22" ht="12.75">
      <c r="A132" s="2"/>
      <c r="B132" s="2"/>
      <c r="C132" s="337"/>
      <c r="D132" s="8"/>
      <c r="E132" s="8"/>
      <c r="F132" s="337"/>
      <c r="G132" s="8"/>
      <c r="H132" s="8"/>
      <c r="I132" s="337"/>
      <c r="J132" s="8"/>
      <c r="K132" s="8"/>
      <c r="L132" s="337"/>
      <c r="M132" s="8"/>
      <c r="N132" s="8"/>
      <c r="O132" s="337"/>
      <c r="P132" s="8"/>
      <c r="Q132" s="8"/>
      <c r="R132" s="337"/>
      <c r="S132" s="8"/>
      <c r="T132" s="100"/>
      <c r="U132" s="100"/>
      <c r="V132" s="69"/>
    </row>
    <row r="133" spans="1:22" ht="12.75">
      <c r="A133" s="2" t="s">
        <v>141</v>
      </c>
      <c r="B133" s="2"/>
      <c r="C133" s="337">
        <f>+F53</f>
        <v>1729</v>
      </c>
      <c r="D133" s="8">
        <f>+G53</f>
        <v>220520</v>
      </c>
      <c r="E133" s="8"/>
      <c r="F133" s="337">
        <f>+I53</f>
        <v>0</v>
      </c>
      <c r="G133" s="8">
        <f>+J53</f>
        <v>3571</v>
      </c>
      <c r="H133" s="8"/>
      <c r="I133" s="337">
        <f>+L53</f>
        <v>-48</v>
      </c>
      <c r="J133" s="8">
        <f>+M53</f>
        <v>-3062</v>
      </c>
      <c r="K133" s="8"/>
      <c r="L133" s="337">
        <f>+O53</f>
        <v>-72</v>
      </c>
      <c r="M133" s="8">
        <f>+P53</f>
        <v>-18002</v>
      </c>
      <c r="N133" s="8"/>
      <c r="O133" s="337">
        <f>SUM(C133,F133,I133,L133)</f>
        <v>1609</v>
      </c>
      <c r="P133" s="8">
        <f>SUM(D133,G133,J133,M133)</f>
        <v>203027</v>
      </c>
      <c r="Q133" s="8"/>
      <c r="R133" s="337">
        <f>+O133-C133</f>
        <v>-120</v>
      </c>
      <c r="S133" s="8">
        <f>+P133-D133</f>
        <v>-17493</v>
      </c>
      <c r="T133" s="100"/>
      <c r="U133" s="100"/>
      <c r="V133" s="69"/>
    </row>
    <row r="134" spans="1:22" ht="12.75">
      <c r="A134" s="2"/>
      <c r="B134" s="2"/>
      <c r="C134" s="337"/>
      <c r="D134" s="8"/>
      <c r="E134" s="8"/>
      <c r="F134" s="337"/>
      <c r="G134" s="8"/>
      <c r="H134" s="8"/>
      <c r="I134" s="337"/>
      <c r="J134" s="8"/>
      <c r="K134" s="8"/>
      <c r="L134" s="337"/>
      <c r="M134" s="8"/>
      <c r="N134" s="8"/>
      <c r="O134" s="337"/>
      <c r="P134" s="8"/>
      <c r="Q134" s="8"/>
      <c r="R134" s="337"/>
      <c r="S134" s="8"/>
      <c r="T134" s="100"/>
      <c r="U134" s="100"/>
      <c r="V134" s="69"/>
    </row>
    <row r="135" spans="1:22" ht="12.75">
      <c r="A135" s="2" t="s">
        <v>66</v>
      </c>
      <c r="B135" s="2"/>
      <c r="C135" s="337">
        <f>+F74</f>
        <v>1242</v>
      </c>
      <c r="D135" s="8">
        <f>+G74</f>
        <v>179871</v>
      </c>
      <c r="E135" s="8"/>
      <c r="F135" s="337">
        <f>+I74</f>
        <v>0</v>
      </c>
      <c r="G135" s="8">
        <f>+J74</f>
        <v>2465</v>
      </c>
      <c r="H135" s="8"/>
      <c r="I135" s="337">
        <f>+L74</f>
        <v>-13</v>
      </c>
      <c r="J135" s="8">
        <f>+M74</f>
        <v>-5007</v>
      </c>
      <c r="K135" s="8"/>
      <c r="L135" s="337">
        <f>+O74</f>
        <v>9</v>
      </c>
      <c r="M135" s="8">
        <f>+P74</f>
        <v>3000</v>
      </c>
      <c r="N135" s="8"/>
      <c r="O135" s="337">
        <f>SUM(C135,F135,I135,L135)</f>
        <v>1238</v>
      </c>
      <c r="P135" s="8">
        <f>SUM(D135,G135,J135,M135)</f>
        <v>180329</v>
      </c>
      <c r="Q135" s="8"/>
      <c r="R135" s="337">
        <f>+O135-C135</f>
        <v>-4</v>
      </c>
      <c r="S135" s="8">
        <f>+P135-D135</f>
        <v>458</v>
      </c>
      <c r="T135" s="100"/>
      <c r="U135" s="100"/>
      <c r="V135" s="69"/>
    </row>
    <row r="136" spans="1:22" ht="12.75">
      <c r="A136" s="2"/>
      <c r="B136" s="2"/>
      <c r="C136" s="337"/>
      <c r="D136" s="8"/>
      <c r="E136" s="8"/>
      <c r="F136" s="337"/>
      <c r="G136" s="8"/>
      <c r="H136" s="8"/>
      <c r="I136" s="337"/>
      <c r="J136" s="8"/>
      <c r="K136" s="8"/>
      <c r="L136" s="337"/>
      <c r="M136" s="8"/>
      <c r="N136" s="8"/>
      <c r="O136" s="337"/>
      <c r="P136" s="8"/>
      <c r="Q136" s="8"/>
      <c r="R136" s="337"/>
      <c r="S136" s="8"/>
      <c r="T136" s="100"/>
      <c r="U136" s="100"/>
      <c r="V136" s="69"/>
    </row>
    <row r="137" spans="1:22" ht="12.75">
      <c r="A137" s="2" t="s">
        <v>133</v>
      </c>
      <c r="B137" s="2"/>
      <c r="C137" s="337">
        <f>+F81</f>
        <v>465</v>
      </c>
      <c r="D137" s="8">
        <f>+G81</f>
        <v>110371</v>
      </c>
      <c r="E137" s="8"/>
      <c r="F137" s="337">
        <f>+I81</f>
        <v>0</v>
      </c>
      <c r="G137" s="8">
        <f>+J81</f>
        <v>263</v>
      </c>
      <c r="H137" s="8"/>
      <c r="I137" s="337">
        <f>+L81</f>
        <v>0</v>
      </c>
      <c r="J137" s="8">
        <f>+M81</f>
        <v>1836</v>
      </c>
      <c r="K137" s="8"/>
      <c r="L137" s="337">
        <f>+O81</f>
        <v>0</v>
      </c>
      <c r="M137" s="8">
        <f>+P81</f>
        <v>-349</v>
      </c>
      <c r="N137" s="8"/>
      <c r="O137" s="337">
        <f>SUM(C137,F137,I137,L137)</f>
        <v>465</v>
      </c>
      <c r="P137" s="8">
        <f>SUM(D137,G137,J137,M137)</f>
        <v>112121</v>
      </c>
      <c r="Q137" s="8"/>
      <c r="R137" s="337">
        <f>+O137-C137</f>
        <v>0</v>
      </c>
      <c r="S137" s="8">
        <f>+P137-D137</f>
        <v>1750</v>
      </c>
      <c r="T137" s="100"/>
      <c r="U137" s="100"/>
      <c r="V137" s="69"/>
    </row>
    <row r="138" spans="1:22" ht="12.75">
      <c r="A138" s="8"/>
      <c r="B138" s="2"/>
      <c r="C138" s="337"/>
      <c r="D138" s="8"/>
      <c r="E138" s="8"/>
      <c r="F138" s="337"/>
      <c r="G138" s="8"/>
      <c r="H138" s="8"/>
      <c r="I138" s="337"/>
      <c r="J138" s="8"/>
      <c r="K138" s="8"/>
      <c r="L138" s="337"/>
      <c r="M138" s="8"/>
      <c r="N138" s="8"/>
      <c r="O138" s="337"/>
      <c r="P138" s="8"/>
      <c r="Q138" s="8"/>
      <c r="R138" s="337"/>
      <c r="S138" s="8"/>
      <c r="T138" s="100"/>
      <c r="U138" s="100"/>
      <c r="V138" s="69"/>
    </row>
    <row r="139" spans="1:22" ht="12.75">
      <c r="A139" s="8" t="s">
        <v>233</v>
      </c>
      <c r="B139" s="2"/>
      <c r="C139" s="337">
        <f>+F83</f>
        <v>29</v>
      </c>
      <c r="D139" s="8">
        <f>+G83</f>
        <v>7383</v>
      </c>
      <c r="E139" s="8"/>
      <c r="F139" s="337">
        <f>+I83</f>
        <v>0</v>
      </c>
      <c r="G139" s="8">
        <f>+J83</f>
        <v>373</v>
      </c>
      <c r="H139" s="8"/>
      <c r="I139" s="337">
        <f>+L83</f>
        <v>164</v>
      </c>
      <c r="J139" s="8">
        <f>+M83</f>
        <v>21291</v>
      </c>
      <c r="K139" s="8"/>
      <c r="L139" s="337">
        <f>+O83</f>
        <v>-9</v>
      </c>
      <c r="M139" s="8">
        <f>+P83</f>
        <v>-2464</v>
      </c>
      <c r="N139" s="8"/>
      <c r="O139" s="337">
        <f>SUM(C139,F139,I139,L139)</f>
        <v>184</v>
      </c>
      <c r="P139" s="8">
        <f>SUM(D139,G139,J139,M139)</f>
        <v>26583</v>
      </c>
      <c r="Q139" s="8"/>
      <c r="R139" s="337">
        <f>+O139-C139</f>
        <v>155</v>
      </c>
      <c r="S139" s="8">
        <f>+P139-D139</f>
        <v>19200</v>
      </c>
      <c r="T139" s="100"/>
      <c r="U139" s="100"/>
      <c r="V139" s="69"/>
    </row>
    <row r="140" spans="1:22" ht="12.75">
      <c r="A140" s="2"/>
      <c r="B140" s="2"/>
      <c r="C140" s="337"/>
      <c r="D140" s="8"/>
      <c r="E140" s="8"/>
      <c r="F140" s="337"/>
      <c r="G140" s="8"/>
      <c r="H140" s="8"/>
      <c r="I140" s="337"/>
      <c r="J140" s="8"/>
      <c r="K140" s="8"/>
      <c r="L140" s="337"/>
      <c r="M140" s="8"/>
      <c r="N140" s="8"/>
      <c r="O140" s="337"/>
      <c r="P140" s="8"/>
      <c r="Q140" s="8"/>
      <c r="R140" s="337"/>
      <c r="S140" s="8"/>
      <c r="T140" s="100"/>
      <c r="U140" s="100"/>
      <c r="V140" s="69"/>
    </row>
    <row r="141" spans="1:22" ht="12.75">
      <c r="A141" s="2" t="s">
        <v>142</v>
      </c>
      <c r="B141" s="2"/>
      <c r="C141" s="337">
        <f>+F85</f>
        <v>405</v>
      </c>
      <c r="D141" s="8">
        <f>+G85</f>
        <v>67167</v>
      </c>
      <c r="E141" s="8"/>
      <c r="F141" s="337">
        <f>+I85</f>
        <v>0</v>
      </c>
      <c r="G141" s="8">
        <f>+J85</f>
        <v>2099</v>
      </c>
      <c r="H141" s="8"/>
      <c r="I141" s="337">
        <f>+L85</f>
        <v>0</v>
      </c>
      <c r="J141" s="8">
        <f>+M85</f>
        <v>-1836</v>
      </c>
      <c r="K141" s="8"/>
      <c r="L141" s="337">
        <f>+O85</f>
        <v>0</v>
      </c>
      <c r="M141" s="8">
        <f>+P85</f>
        <v>-230</v>
      </c>
      <c r="N141" s="8"/>
      <c r="O141" s="337">
        <f>SUM(C141,F141,I141,L141)</f>
        <v>405</v>
      </c>
      <c r="P141" s="8">
        <f>SUM(D141,G141,J141,M141)</f>
        <v>67200</v>
      </c>
      <c r="Q141" s="8"/>
      <c r="R141" s="337">
        <f>+O141-C141</f>
        <v>0</v>
      </c>
      <c r="S141" s="8">
        <f>+P141-D141</f>
        <v>33</v>
      </c>
      <c r="T141" s="100"/>
      <c r="U141" s="100"/>
      <c r="V141" s="69"/>
    </row>
    <row r="142" spans="1:22" ht="12.75">
      <c r="A142" s="2"/>
      <c r="B142" s="2"/>
      <c r="C142" s="337"/>
      <c r="D142" s="8"/>
      <c r="E142" s="8"/>
      <c r="F142" s="337"/>
      <c r="G142" s="8"/>
      <c r="H142" s="8"/>
      <c r="I142" s="337"/>
      <c r="J142" s="8"/>
      <c r="K142" s="8"/>
      <c r="L142" s="337"/>
      <c r="M142" s="8"/>
      <c r="N142" s="8"/>
      <c r="O142" s="337"/>
      <c r="P142" s="8"/>
      <c r="Q142" s="8"/>
      <c r="R142" s="337"/>
      <c r="S142" s="8"/>
      <c r="T142" s="100"/>
      <c r="U142" s="100"/>
      <c r="V142" s="69"/>
    </row>
    <row r="143" spans="1:22" ht="13.5" thickBot="1">
      <c r="A143" s="2" t="s">
        <v>134</v>
      </c>
      <c r="B143" s="24"/>
      <c r="C143" s="352">
        <f>+F93</f>
        <v>52</v>
      </c>
      <c r="D143" s="25">
        <f>+G93</f>
        <v>99969</v>
      </c>
      <c r="E143" s="25"/>
      <c r="F143" s="352">
        <f>+I93</f>
        <v>0</v>
      </c>
      <c r="G143" s="25">
        <f>+J93</f>
        <v>2741</v>
      </c>
      <c r="H143" s="25"/>
      <c r="I143" s="352">
        <f>+L93</f>
        <v>0</v>
      </c>
      <c r="J143" s="25">
        <f>+M93</f>
        <v>0</v>
      </c>
      <c r="K143" s="25"/>
      <c r="L143" s="352">
        <f>+O93</f>
        <v>0</v>
      </c>
      <c r="M143" s="25">
        <f>+P93</f>
        <v>-4587</v>
      </c>
      <c r="N143" s="25"/>
      <c r="O143" s="352">
        <f>SUM(C143,F143,I143,L143)</f>
        <v>52</v>
      </c>
      <c r="P143" s="25">
        <f>SUM(D143,G143,J143,M143)</f>
        <v>98123</v>
      </c>
      <c r="Q143" s="25"/>
      <c r="R143" s="352">
        <f>+O143-C143</f>
        <v>0</v>
      </c>
      <c r="S143" s="25">
        <f>+P143-D143</f>
        <v>-1846</v>
      </c>
      <c r="T143" s="100"/>
      <c r="U143" s="100"/>
      <c r="V143" s="69"/>
    </row>
    <row r="144" spans="1:22" ht="12.75">
      <c r="A144" s="8"/>
      <c r="B144" s="2"/>
      <c r="C144" s="337"/>
      <c r="D144" s="8"/>
      <c r="E144" s="8"/>
      <c r="F144" s="337"/>
      <c r="G144" s="8"/>
      <c r="H144" s="8"/>
      <c r="I144" s="337"/>
      <c r="J144" s="8"/>
      <c r="K144" s="8"/>
      <c r="L144" s="337"/>
      <c r="M144" s="8"/>
      <c r="N144" s="8"/>
      <c r="O144" s="337"/>
      <c r="P144" s="8"/>
      <c r="Q144" s="8"/>
      <c r="R144" s="337"/>
      <c r="S144" s="8"/>
      <c r="T144" s="100"/>
      <c r="U144" s="100"/>
      <c r="V144" s="69"/>
    </row>
    <row r="145" spans="1:22" ht="12.75">
      <c r="A145" s="2" t="s">
        <v>456</v>
      </c>
      <c r="B145" s="20"/>
      <c r="C145" s="350">
        <f>SUM(C129,C131,C133,C135,C137,C139,C141,C143)</f>
        <v>5462</v>
      </c>
      <c r="D145" s="21">
        <f>SUM(D129,D131,D133,D135,D137,D139,D141,D143)</f>
        <v>1006480</v>
      </c>
      <c r="E145" s="19"/>
      <c r="F145" s="350">
        <f>SUM(F129,F131,F133,F135,F137,F139,F141,F143)</f>
        <v>0</v>
      </c>
      <c r="G145" s="21">
        <f>SUM(G129,G131,G133,G135,G137,G139,G141,G143)</f>
        <v>14957</v>
      </c>
      <c r="H145" s="19"/>
      <c r="I145" s="350">
        <f>SUM(I129,I131,I133,I135,I137,I139,I141,I143)</f>
        <v>0</v>
      </c>
      <c r="J145" s="21">
        <f>SUM(J129,J131,J133,J135,J137,J139,J141,J143)</f>
        <v>0</v>
      </c>
      <c r="K145" s="21"/>
      <c r="L145" s="350">
        <f>SUM(L129,L131,L133,L135,L137,L139,L141,L143)</f>
        <v>-300</v>
      </c>
      <c r="M145" s="21">
        <f>SUM(M129,M131,M133,M135,M137,M139,M141,M143)</f>
        <v>-52921</v>
      </c>
      <c r="N145" s="19"/>
      <c r="O145" s="350">
        <f>SUM(O129,O131,O133,O135,O137,O139,O141,O143)</f>
        <v>5162</v>
      </c>
      <c r="P145" s="21">
        <f>SUM(P129,P131,P133,P135,P137,P139,P141,P143)</f>
        <v>968516</v>
      </c>
      <c r="Q145" s="19"/>
      <c r="R145" s="350">
        <f>SUM(R129,R131,R133,R135,R137,R139,R141,R143)</f>
        <v>-300</v>
      </c>
      <c r="S145" s="21">
        <f>SUM(S129,S131,S133,S135,S137,S139,S141,S143)</f>
        <v>-37964</v>
      </c>
      <c r="T145" s="100"/>
      <c r="U145" s="100"/>
      <c r="V145" s="69"/>
    </row>
    <row r="146" spans="1:22" ht="12.75">
      <c r="A146" s="2"/>
      <c r="B146" s="2"/>
      <c r="C146" s="337"/>
      <c r="D146" s="8"/>
      <c r="E146" s="8"/>
      <c r="F146" s="337"/>
      <c r="G146" s="8"/>
      <c r="H146" s="8"/>
      <c r="I146" s="337"/>
      <c r="J146" s="8"/>
      <c r="K146" s="8"/>
      <c r="L146" s="8"/>
      <c r="M146" s="8"/>
      <c r="N146" s="8"/>
      <c r="O146" s="337"/>
      <c r="P146" s="8"/>
      <c r="Q146" s="8"/>
      <c r="R146" s="337"/>
      <c r="S146" s="8"/>
      <c r="T146" s="100"/>
      <c r="U146" s="100"/>
      <c r="V146" s="69"/>
    </row>
    <row r="147" spans="1:22" ht="12.75">
      <c r="A147" s="2"/>
      <c r="B147" s="2"/>
      <c r="C147" s="337"/>
      <c r="D147" s="8"/>
      <c r="E147" s="8"/>
      <c r="F147" s="337"/>
      <c r="G147" s="8"/>
      <c r="H147" s="8"/>
      <c r="I147" s="337"/>
      <c r="J147" s="8"/>
      <c r="K147" s="8"/>
      <c r="L147" s="8"/>
      <c r="M147" s="8"/>
      <c r="N147" s="8"/>
      <c r="O147" s="337"/>
      <c r="P147" s="8"/>
      <c r="Q147" s="8"/>
      <c r="R147" s="337"/>
      <c r="S147" s="8"/>
      <c r="T147" s="100"/>
      <c r="U147" s="100"/>
      <c r="V147" s="69"/>
    </row>
    <row r="148" spans="1:22" ht="12.75">
      <c r="A148" s="2"/>
      <c r="B148" s="2"/>
      <c r="C148" s="337"/>
      <c r="D148" s="8"/>
      <c r="E148" s="8"/>
      <c r="F148" s="337"/>
      <c r="G148" s="8"/>
      <c r="H148" s="8"/>
      <c r="I148" s="337"/>
      <c r="J148" s="8"/>
      <c r="K148" s="8"/>
      <c r="L148" s="8"/>
      <c r="M148" s="8"/>
      <c r="N148" s="8"/>
      <c r="O148" s="337"/>
      <c r="P148" s="8"/>
      <c r="Q148" s="8"/>
      <c r="R148" s="337"/>
      <c r="S148" s="8"/>
      <c r="T148" s="100"/>
      <c r="U148" s="100"/>
      <c r="V148" s="69"/>
    </row>
    <row r="149" spans="1:22" ht="51" customHeight="1">
      <c r="A149" s="431" t="s">
        <v>530</v>
      </c>
      <c r="B149" s="431"/>
      <c r="C149" s="431"/>
      <c r="D149" s="431"/>
      <c r="E149" s="431"/>
      <c r="F149" s="431"/>
      <c r="G149" s="431"/>
      <c r="H149" s="431"/>
      <c r="I149" s="431"/>
      <c r="J149" s="431"/>
      <c r="K149" s="431"/>
      <c r="L149" s="431"/>
      <c r="M149" s="431"/>
      <c r="N149" s="431"/>
      <c r="O149" s="431"/>
      <c r="P149" s="431"/>
      <c r="Q149" s="431"/>
      <c r="R149" s="431"/>
      <c r="S149" s="431"/>
      <c r="T149" s="355"/>
      <c r="U149" s="355"/>
      <c r="V149" s="355"/>
    </row>
    <row r="150" spans="1:22" ht="12.75" customHeight="1">
      <c r="A150" s="430" t="s">
        <v>547</v>
      </c>
      <c r="B150" s="420"/>
      <c r="C150" s="420"/>
      <c r="D150" s="420"/>
      <c r="E150" s="420"/>
      <c r="F150" s="420"/>
      <c r="G150" s="420"/>
      <c r="H150" s="420"/>
      <c r="I150" s="420"/>
      <c r="J150" s="420"/>
      <c r="K150" s="420"/>
      <c r="L150" s="420"/>
      <c r="M150" s="420"/>
      <c r="N150" s="420"/>
      <c r="O150" s="420"/>
      <c r="P150" s="420"/>
      <c r="Q150" s="420"/>
      <c r="R150" s="420"/>
      <c r="S150" s="420"/>
      <c r="T150" s="355"/>
      <c r="U150" s="355"/>
      <c r="V150" s="355"/>
    </row>
    <row r="151" spans="1:24" ht="51" customHeight="1">
      <c r="A151" s="430" t="s">
        <v>562</v>
      </c>
      <c r="B151" s="420"/>
      <c r="C151" s="420"/>
      <c r="D151" s="420"/>
      <c r="E151" s="420"/>
      <c r="F151" s="420"/>
      <c r="G151" s="420"/>
      <c r="H151" s="420"/>
      <c r="I151" s="420"/>
      <c r="J151" s="420"/>
      <c r="K151" s="420"/>
      <c r="L151" s="420"/>
      <c r="M151" s="420"/>
      <c r="N151" s="420"/>
      <c r="O151" s="420"/>
      <c r="P151" s="420"/>
      <c r="Q151" s="420"/>
      <c r="R151" s="420"/>
      <c r="S151" s="420"/>
      <c r="T151" s="100"/>
      <c r="U151" s="100"/>
      <c r="V151" s="69"/>
      <c r="X151" s="410"/>
    </row>
    <row r="152" spans="1:22" ht="12.75">
      <c r="A152" s="430" t="s">
        <v>549</v>
      </c>
      <c r="B152" s="420"/>
      <c r="C152" s="420"/>
      <c r="D152" s="420"/>
      <c r="E152" s="420"/>
      <c r="F152" s="420"/>
      <c r="G152" s="420"/>
      <c r="H152" s="420"/>
      <c r="I152" s="420"/>
      <c r="J152" s="420"/>
      <c r="K152" s="420"/>
      <c r="L152" s="420"/>
      <c r="M152" s="420"/>
      <c r="N152" s="420"/>
      <c r="O152" s="420"/>
      <c r="P152" s="420"/>
      <c r="Q152" s="420"/>
      <c r="R152" s="420"/>
      <c r="S152" s="420"/>
      <c r="T152" s="69"/>
      <c r="U152" s="69"/>
      <c r="V152" s="69"/>
    </row>
    <row r="153" spans="1:22" ht="12.75">
      <c r="A153" s="2"/>
      <c r="B153" s="2"/>
      <c r="C153" s="96"/>
      <c r="D153" s="2"/>
      <c r="E153" s="2"/>
      <c r="F153" s="96"/>
      <c r="G153" s="2"/>
      <c r="H153" s="2"/>
      <c r="I153" s="96"/>
      <c r="J153" s="2"/>
      <c r="K153" s="2"/>
      <c r="L153" s="2"/>
      <c r="M153" s="2"/>
      <c r="N153" s="2"/>
      <c r="O153" s="96"/>
      <c r="P153" s="2"/>
      <c r="Q153" s="2"/>
      <c r="R153" s="96"/>
      <c r="S153" s="2"/>
      <c r="T153" s="69"/>
      <c r="U153" s="69"/>
      <c r="V153" s="69"/>
    </row>
    <row r="154" spans="1:22" ht="12.75">
      <c r="A154" s="2"/>
      <c r="B154" s="2"/>
      <c r="C154" s="96"/>
      <c r="D154" s="2"/>
      <c r="E154" s="2"/>
      <c r="F154" s="96"/>
      <c r="G154" s="2"/>
      <c r="H154" s="2"/>
      <c r="I154" s="96"/>
      <c r="J154" s="2"/>
      <c r="K154" s="2"/>
      <c r="L154" s="2"/>
      <c r="M154" s="2"/>
      <c r="N154" s="2"/>
      <c r="O154" s="96"/>
      <c r="P154" s="8"/>
      <c r="Q154" s="2"/>
      <c r="R154" s="96"/>
      <c r="S154" s="2"/>
      <c r="T154" s="69"/>
      <c r="U154" s="69"/>
      <c r="V154" s="69"/>
    </row>
    <row r="155" spans="1:22" ht="12.75">
      <c r="A155" s="2"/>
      <c r="B155" s="2"/>
      <c r="C155" s="96"/>
      <c r="D155" s="2"/>
      <c r="E155" s="2"/>
      <c r="F155" s="96"/>
      <c r="G155" s="2"/>
      <c r="H155" s="2"/>
      <c r="I155" s="96"/>
      <c r="J155" s="2"/>
      <c r="K155" s="2"/>
      <c r="L155" s="2"/>
      <c r="M155" s="2"/>
      <c r="N155" s="2"/>
      <c r="O155" s="96"/>
      <c r="P155" s="2"/>
      <c r="Q155" s="2"/>
      <c r="R155" s="96"/>
      <c r="S155" s="2"/>
      <c r="T155" s="69"/>
      <c r="U155" s="69"/>
      <c r="V155" s="69"/>
    </row>
    <row r="156" spans="1:22" ht="12.75">
      <c r="A156" s="2"/>
      <c r="B156" s="2"/>
      <c r="C156" s="96"/>
      <c r="D156" s="2"/>
      <c r="E156" s="2"/>
      <c r="F156" s="96"/>
      <c r="G156" s="2"/>
      <c r="H156" s="2"/>
      <c r="I156" s="96"/>
      <c r="J156" s="2"/>
      <c r="K156" s="2"/>
      <c r="L156" s="2"/>
      <c r="M156" s="2"/>
      <c r="N156" s="2"/>
      <c r="O156" s="96"/>
      <c r="P156" s="2"/>
      <c r="Q156" s="2"/>
      <c r="R156" s="96"/>
      <c r="S156" s="2"/>
      <c r="T156" s="69"/>
      <c r="U156" s="69"/>
      <c r="V156" s="69"/>
    </row>
    <row r="157" spans="1:22" ht="12.75">
      <c r="A157" s="2"/>
      <c r="B157" s="2"/>
      <c r="C157" s="96"/>
      <c r="D157" s="2"/>
      <c r="E157" s="2"/>
      <c r="F157" s="96"/>
      <c r="G157" s="2"/>
      <c r="H157" s="2"/>
      <c r="I157" s="96"/>
      <c r="J157" s="2"/>
      <c r="K157" s="2"/>
      <c r="L157" s="2"/>
      <c r="M157" s="2"/>
      <c r="N157" s="2"/>
      <c r="O157" s="96"/>
      <c r="P157" s="2"/>
      <c r="Q157" s="2"/>
      <c r="R157" s="2"/>
      <c r="S157" s="2"/>
      <c r="T157" s="69"/>
      <c r="U157" s="69"/>
      <c r="V157" s="69"/>
    </row>
    <row r="158" spans="1:22" ht="12.75">
      <c r="A158" s="2"/>
      <c r="B158" s="2"/>
      <c r="C158" s="2"/>
      <c r="D158" s="2"/>
      <c r="E158" s="2"/>
      <c r="F158" s="96"/>
      <c r="G158" s="2"/>
      <c r="H158" s="2"/>
      <c r="I158" s="96"/>
      <c r="J158" s="2"/>
      <c r="K158" s="2"/>
      <c r="L158" s="2"/>
      <c r="M158" s="2"/>
      <c r="N158" s="2"/>
      <c r="O158" s="96"/>
      <c r="P158" s="2"/>
      <c r="Q158" s="2"/>
      <c r="R158" s="2"/>
      <c r="S158" s="2"/>
      <c r="T158" s="69"/>
      <c r="U158" s="69"/>
      <c r="V158" s="69"/>
    </row>
    <row r="159" spans="1:22" ht="12.75">
      <c r="A159" s="2"/>
      <c r="B159" s="2"/>
      <c r="C159" s="2"/>
      <c r="D159" s="2"/>
      <c r="E159" s="2"/>
      <c r="F159" s="96"/>
      <c r="G159" s="2"/>
      <c r="H159" s="2"/>
      <c r="I159" s="96"/>
      <c r="J159" s="2"/>
      <c r="K159" s="2"/>
      <c r="L159" s="2"/>
      <c r="M159" s="2"/>
      <c r="N159" s="2"/>
      <c r="O159" s="96"/>
      <c r="P159" s="2"/>
      <c r="Q159" s="2"/>
      <c r="R159" s="2"/>
      <c r="S159" s="2"/>
      <c r="T159" s="69"/>
      <c r="U159" s="69"/>
      <c r="V159" s="69"/>
    </row>
    <row r="160" spans="1:22" ht="12.75">
      <c r="A160" s="2"/>
      <c r="B160" s="2"/>
      <c r="C160" s="2"/>
      <c r="D160" s="2"/>
      <c r="E160" s="2"/>
      <c r="F160" s="96"/>
      <c r="G160" s="2"/>
      <c r="H160" s="2"/>
      <c r="I160" s="2"/>
      <c r="J160" s="2"/>
      <c r="K160" s="2"/>
      <c r="L160" s="2"/>
      <c r="M160" s="2"/>
      <c r="N160" s="2"/>
      <c r="O160" s="96"/>
      <c r="P160" s="2"/>
      <c r="Q160" s="2"/>
      <c r="R160" s="2"/>
      <c r="S160" s="2"/>
      <c r="T160" s="69"/>
      <c r="U160" s="69"/>
      <c r="V160" s="69"/>
    </row>
    <row r="161" spans="1:22" ht="12.75">
      <c r="A161" s="2"/>
      <c r="B161" s="2"/>
      <c r="C161" s="2"/>
      <c r="D161" s="2"/>
      <c r="E161" s="2"/>
      <c r="F161" s="96"/>
      <c r="G161" s="2"/>
      <c r="H161" s="2"/>
      <c r="I161" s="2"/>
      <c r="J161" s="2"/>
      <c r="K161" s="2"/>
      <c r="L161" s="2"/>
      <c r="M161" s="2"/>
      <c r="N161" s="2"/>
      <c r="O161" s="96"/>
      <c r="P161" s="2"/>
      <c r="Q161" s="2"/>
      <c r="R161" s="2"/>
      <c r="S161" s="2"/>
      <c r="T161" s="69"/>
      <c r="U161" s="69"/>
      <c r="V161" s="69"/>
    </row>
    <row r="162" spans="1:22" ht="12.75">
      <c r="A162" s="2"/>
      <c r="B162" s="2"/>
      <c r="C162" s="2"/>
      <c r="D162" s="2"/>
      <c r="E162" s="2"/>
      <c r="F162" s="96"/>
      <c r="G162" s="2"/>
      <c r="H162" s="2"/>
      <c r="I162" s="2"/>
      <c r="J162" s="2"/>
      <c r="K162" s="2"/>
      <c r="L162" s="2"/>
      <c r="M162" s="2"/>
      <c r="N162" s="2"/>
      <c r="O162" s="96"/>
      <c r="P162" s="2"/>
      <c r="Q162" s="2"/>
      <c r="R162" s="2"/>
      <c r="S162" s="2"/>
      <c r="T162" s="69"/>
      <c r="U162" s="69"/>
      <c r="V162" s="69"/>
    </row>
    <row r="163" spans="1:22" ht="12.75">
      <c r="A163" s="2"/>
      <c r="B163" s="2"/>
      <c r="C163" s="2"/>
      <c r="D163" s="2"/>
      <c r="E163" s="2"/>
      <c r="F163" s="96"/>
      <c r="G163" s="2"/>
      <c r="H163" s="2"/>
      <c r="I163" s="2"/>
      <c r="J163" s="2"/>
      <c r="K163" s="2"/>
      <c r="L163" s="2"/>
      <c r="M163" s="2"/>
      <c r="N163" s="2"/>
      <c r="O163" s="96"/>
      <c r="P163" s="2"/>
      <c r="Q163" s="2"/>
      <c r="R163" s="2"/>
      <c r="S163" s="2"/>
      <c r="T163" s="69"/>
      <c r="U163" s="69"/>
      <c r="V163" s="69"/>
    </row>
    <row r="164" spans="1:22" ht="12.75">
      <c r="A164" s="2"/>
      <c r="B164" s="2"/>
      <c r="C164" s="2"/>
      <c r="D164" s="2"/>
      <c r="E164" s="2"/>
      <c r="F164" s="96"/>
      <c r="G164" s="2"/>
      <c r="H164" s="2"/>
      <c r="I164" s="2"/>
      <c r="J164" s="2"/>
      <c r="K164" s="2"/>
      <c r="L164" s="2"/>
      <c r="M164" s="2"/>
      <c r="N164" s="2"/>
      <c r="O164" s="96"/>
      <c r="P164" s="2"/>
      <c r="Q164" s="2"/>
      <c r="R164" s="2"/>
      <c r="S164" s="2"/>
      <c r="T164" s="69"/>
      <c r="U164" s="69"/>
      <c r="V164" s="69"/>
    </row>
    <row r="165" spans="1:22" ht="12.75">
      <c r="A165" s="2"/>
      <c r="B165" s="2"/>
      <c r="C165" s="2"/>
      <c r="D165" s="2"/>
      <c r="E165" s="2"/>
      <c r="F165" s="96"/>
      <c r="G165" s="2"/>
      <c r="H165" s="2"/>
      <c r="I165" s="2"/>
      <c r="J165" s="2"/>
      <c r="K165" s="2"/>
      <c r="L165" s="2"/>
      <c r="M165" s="2"/>
      <c r="N165" s="2"/>
      <c r="O165" s="96"/>
      <c r="P165" s="2"/>
      <c r="Q165" s="2"/>
      <c r="R165" s="2"/>
      <c r="S165" s="2"/>
      <c r="T165" s="69"/>
      <c r="U165" s="69"/>
      <c r="V165" s="69"/>
    </row>
    <row r="166" spans="1:22" ht="12.75">
      <c r="A166" s="2"/>
      <c r="B166" s="2"/>
      <c r="C166" s="2"/>
      <c r="D166" s="2"/>
      <c r="E166" s="2"/>
      <c r="F166" s="96"/>
      <c r="G166" s="2"/>
      <c r="H166" s="2"/>
      <c r="I166" s="2"/>
      <c r="J166" s="2"/>
      <c r="K166" s="2"/>
      <c r="L166" s="2"/>
      <c r="M166" s="2"/>
      <c r="N166" s="2"/>
      <c r="O166" s="96"/>
      <c r="P166" s="2"/>
      <c r="Q166" s="2"/>
      <c r="R166" s="2"/>
      <c r="S166" s="2"/>
      <c r="T166" s="69"/>
      <c r="U166" s="69"/>
      <c r="V166" s="69"/>
    </row>
    <row r="167" spans="1:22" ht="12.75">
      <c r="A167" s="2"/>
      <c r="B167" s="2"/>
      <c r="C167" s="2"/>
      <c r="D167" s="2"/>
      <c r="E167" s="2"/>
      <c r="F167" s="96"/>
      <c r="G167" s="2"/>
      <c r="H167" s="2"/>
      <c r="I167" s="2"/>
      <c r="J167" s="2"/>
      <c r="K167" s="2"/>
      <c r="L167" s="2"/>
      <c r="M167" s="2"/>
      <c r="N167" s="2"/>
      <c r="O167" s="96"/>
      <c r="P167" s="2"/>
      <c r="Q167" s="2"/>
      <c r="R167" s="2"/>
      <c r="S167" s="2"/>
      <c r="T167" s="69"/>
      <c r="U167" s="69"/>
      <c r="V167" s="69"/>
    </row>
    <row r="168" spans="1:22" ht="12.75">
      <c r="A168" s="2"/>
      <c r="B168" s="2"/>
      <c r="C168" s="2"/>
      <c r="D168" s="2"/>
      <c r="E168" s="2"/>
      <c r="F168" s="96"/>
      <c r="G168" s="2"/>
      <c r="H168" s="2"/>
      <c r="I168" s="2"/>
      <c r="J168" s="2"/>
      <c r="K168" s="2"/>
      <c r="L168" s="2"/>
      <c r="M168" s="2"/>
      <c r="N168" s="2"/>
      <c r="O168" s="96"/>
      <c r="P168" s="2"/>
      <c r="Q168" s="2"/>
      <c r="R168" s="2"/>
      <c r="S168" s="2"/>
      <c r="T168" s="69"/>
      <c r="U168" s="69"/>
      <c r="V168" s="69"/>
    </row>
    <row r="169" spans="1:22" ht="12.75">
      <c r="A169" s="2"/>
      <c r="B169" s="2"/>
      <c r="C169" s="2"/>
      <c r="D169" s="2"/>
      <c r="E169" s="2"/>
      <c r="F169" s="96"/>
      <c r="G169" s="2"/>
      <c r="H169" s="2"/>
      <c r="I169" s="2"/>
      <c r="J169" s="2"/>
      <c r="K169" s="2"/>
      <c r="L169" s="2"/>
      <c r="M169" s="2"/>
      <c r="N169" s="2"/>
      <c r="O169" s="96"/>
      <c r="P169" s="2"/>
      <c r="Q169" s="2"/>
      <c r="R169" s="2"/>
      <c r="S169" s="2"/>
      <c r="T169" s="69"/>
      <c r="U169" s="69"/>
      <c r="V169" s="69"/>
    </row>
    <row r="170" spans="1:22" ht="12.75">
      <c r="A170" s="2"/>
      <c r="B170" s="2"/>
      <c r="C170" s="2"/>
      <c r="D170" s="2"/>
      <c r="E170" s="2"/>
      <c r="F170" s="96"/>
      <c r="G170" s="2"/>
      <c r="H170" s="2"/>
      <c r="I170" s="2"/>
      <c r="J170" s="2"/>
      <c r="K170" s="2"/>
      <c r="L170" s="2"/>
      <c r="M170" s="2"/>
      <c r="N170" s="2"/>
      <c r="O170" s="96"/>
      <c r="P170" s="2"/>
      <c r="Q170" s="2"/>
      <c r="R170" s="2"/>
      <c r="S170" s="2"/>
      <c r="T170" s="69"/>
      <c r="U170" s="69"/>
      <c r="V170" s="69"/>
    </row>
    <row r="171" spans="1:22" ht="12.75">
      <c r="A171" s="2"/>
      <c r="B171" s="2"/>
      <c r="C171" s="2"/>
      <c r="D171" s="2"/>
      <c r="E171" s="2"/>
      <c r="F171" s="96"/>
      <c r="G171" s="2"/>
      <c r="H171" s="2"/>
      <c r="I171" s="2"/>
      <c r="J171" s="2"/>
      <c r="K171" s="2"/>
      <c r="L171" s="2"/>
      <c r="M171" s="2"/>
      <c r="N171" s="2"/>
      <c r="O171" s="96"/>
      <c r="P171" s="2"/>
      <c r="Q171" s="2"/>
      <c r="R171" s="2"/>
      <c r="S171" s="2"/>
      <c r="T171" s="69"/>
      <c r="U171" s="69"/>
      <c r="V171" s="69"/>
    </row>
    <row r="172" spans="1:22" ht="12.75">
      <c r="A172" s="2"/>
      <c r="B172" s="2"/>
      <c r="C172" s="2"/>
      <c r="D172" s="2"/>
      <c r="E172" s="2"/>
      <c r="F172" s="96"/>
      <c r="G172" s="2"/>
      <c r="H172" s="2"/>
      <c r="I172" s="2"/>
      <c r="J172" s="2"/>
      <c r="K172" s="2"/>
      <c r="L172" s="2"/>
      <c r="M172" s="2"/>
      <c r="N172" s="2"/>
      <c r="O172" s="96"/>
      <c r="P172" s="2"/>
      <c r="Q172" s="2"/>
      <c r="R172" s="2"/>
      <c r="S172" s="2"/>
      <c r="T172" s="69"/>
      <c r="U172" s="69"/>
      <c r="V172" s="69"/>
    </row>
    <row r="173" spans="1:22" ht="12.75">
      <c r="A173" s="2"/>
      <c r="B173" s="2"/>
      <c r="C173" s="2"/>
      <c r="D173" s="2"/>
      <c r="E173" s="2"/>
      <c r="F173" s="96"/>
      <c r="G173" s="2"/>
      <c r="H173" s="2"/>
      <c r="I173" s="2"/>
      <c r="J173" s="2"/>
      <c r="K173" s="2"/>
      <c r="L173" s="2"/>
      <c r="M173" s="2"/>
      <c r="N173" s="2"/>
      <c r="O173" s="96"/>
      <c r="P173" s="2"/>
      <c r="Q173" s="2"/>
      <c r="R173" s="2"/>
      <c r="S173" s="2"/>
      <c r="T173" s="69"/>
      <c r="U173" s="69"/>
      <c r="V173" s="69"/>
    </row>
    <row r="174" spans="1:22" ht="12.75">
      <c r="A174" s="2"/>
      <c r="B174" s="2"/>
      <c r="C174" s="2"/>
      <c r="D174" s="2"/>
      <c r="E174" s="2"/>
      <c r="F174" s="2"/>
      <c r="G174" s="2"/>
      <c r="H174" s="2"/>
      <c r="I174" s="2"/>
      <c r="J174" s="2"/>
      <c r="K174" s="2"/>
      <c r="L174" s="2"/>
      <c r="M174" s="2"/>
      <c r="N174" s="2"/>
      <c r="O174" s="96"/>
      <c r="P174" s="2"/>
      <c r="Q174" s="2"/>
      <c r="R174" s="2"/>
      <c r="S174" s="2"/>
      <c r="T174" s="69"/>
      <c r="U174" s="69"/>
      <c r="V174" s="69"/>
    </row>
    <row r="175" spans="1:22" ht="12.75">
      <c r="A175" s="2"/>
      <c r="B175" s="2"/>
      <c r="C175" s="2"/>
      <c r="D175" s="2"/>
      <c r="E175" s="2"/>
      <c r="F175" s="2"/>
      <c r="G175" s="2"/>
      <c r="H175" s="2"/>
      <c r="I175" s="2"/>
      <c r="J175" s="2"/>
      <c r="K175" s="2"/>
      <c r="L175" s="2"/>
      <c r="M175" s="2"/>
      <c r="N175" s="2"/>
      <c r="O175" s="96"/>
      <c r="P175" s="2"/>
      <c r="Q175" s="2"/>
      <c r="R175" s="2"/>
      <c r="S175" s="2"/>
      <c r="T175" s="69"/>
      <c r="U175" s="69"/>
      <c r="V175" s="69"/>
    </row>
    <row r="176" spans="1:22" ht="12.75">
      <c r="A176" s="2"/>
      <c r="B176" s="2"/>
      <c r="C176" s="2"/>
      <c r="D176" s="2"/>
      <c r="E176" s="2"/>
      <c r="F176" s="2"/>
      <c r="G176" s="2"/>
      <c r="H176" s="2"/>
      <c r="I176" s="2"/>
      <c r="J176" s="2"/>
      <c r="K176" s="2"/>
      <c r="L176" s="2"/>
      <c r="M176" s="2"/>
      <c r="N176" s="2"/>
      <c r="O176" s="96"/>
      <c r="P176" s="2"/>
      <c r="Q176" s="2"/>
      <c r="R176" s="2"/>
      <c r="S176" s="2"/>
      <c r="T176" s="69"/>
      <c r="U176" s="69"/>
      <c r="V176" s="69"/>
    </row>
    <row r="177" spans="1:22" ht="12.75">
      <c r="A177" s="2"/>
      <c r="B177" s="2"/>
      <c r="C177" s="2"/>
      <c r="D177" s="2"/>
      <c r="E177" s="2"/>
      <c r="F177" s="2"/>
      <c r="G177" s="2"/>
      <c r="H177" s="2"/>
      <c r="I177" s="2"/>
      <c r="J177" s="2"/>
      <c r="K177" s="2"/>
      <c r="L177" s="2"/>
      <c r="M177" s="2"/>
      <c r="N177" s="2"/>
      <c r="O177" s="96"/>
      <c r="P177" s="2"/>
      <c r="Q177" s="2"/>
      <c r="R177" s="2"/>
      <c r="S177" s="2"/>
      <c r="T177" s="69"/>
      <c r="U177" s="69"/>
      <c r="V177" s="69"/>
    </row>
    <row r="178" spans="1:22" ht="12.75">
      <c r="A178" s="2"/>
      <c r="B178" s="2"/>
      <c r="C178" s="2"/>
      <c r="D178" s="2"/>
      <c r="E178" s="2"/>
      <c r="F178" s="2"/>
      <c r="G178" s="2"/>
      <c r="H178" s="2"/>
      <c r="I178" s="2"/>
      <c r="J178" s="2"/>
      <c r="K178" s="2"/>
      <c r="L178" s="2"/>
      <c r="M178" s="2"/>
      <c r="N178" s="2"/>
      <c r="O178" s="96"/>
      <c r="P178" s="2"/>
      <c r="Q178" s="2"/>
      <c r="R178" s="2"/>
      <c r="S178" s="2"/>
      <c r="T178" s="69"/>
      <c r="U178" s="69"/>
      <c r="V178" s="69"/>
    </row>
    <row r="179" spans="1:22" ht="12.75">
      <c r="A179" s="2"/>
      <c r="B179" s="2"/>
      <c r="C179" s="2"/>
      <c r="D179" s="2"/>
      <c r="E179" s="2"/>
      <c r="F179" s="2"/>
      <c r="G179" s="2"/>
      <c r="H179" s="2"/>
      <c r="I179" s="2"/>
      <c r="J179" s="2"/>
      <c r="K179" s="2"/>
      <c r="L179" s="2"/>
      <c r="M179" s="2"/>
      <c r="N179" s="2"/>
      <c r="O179" s="96"/>
      <c r="P179" s="2"/>
      <c r="Q179" s="2"/>
      <c r="R179" s="2"/>
      <c r="S179" s="2"/>
      <c r="T179" s="69"/>
      <c r="U179" s="69"/>
      <c r="V179" s="69"/>
    </row>
    <row r="180" spans="1:22" ht="12.75">
      <c r="A180" s="2"/>
      <c r="B180" s="2"/>
      <c r="C180" s="2"/>
      <c r="D180" s="2"/>
      <c r="E180" s="2"/>
      <c r="F180" s="2"/>
      <c r="G180" s="2"/>
      <c r="H180" s="2"/>
      <c r="I180" s="2"/>
      <c r="J180" s="2"/>
      <c r="K180" s="2"/>
      <c r="L180" s="2"/>
      <c r="M180" s="2"/>
      <c r="N180" s="2"/>
      <c r="O180" s="96"/>
      <c r="P180" s="2"/>
      <c r="Q180" s="2"/>
      <c r="R180" s="2"/>
      <c r="S180" s="2"/>
      <c r="T180" s="69"/>
      <c r="U180" s="69"/>
      <c r="V180" s="69"/>
    </row>
    <row r="181" spans="1:22" ht="12.75">
      <c r="A181" s="2"/>
      <c r="B181" s="2"/>
      <c r="C181" s="2"/>
      <c r="D181" s="2"/>
      <c r="E181" s="2"/>
      <c r="F181" s="2"/>
      <c r="G181" s="2"/>
      <c r="H181" s="2"/>
      <c r="I181" s="2"/>
      <c r="J181" s="2"/>
      <c r="K181" s="2"/>
      <c r="L181" s="2"/>
      <c r="M181" s="2"/>
      <c r="N181" s="2"/>
      <c r="O181" s="96"/>
      <c r="P181" s="2"/>
      <c r="Q181" s="2"/>
      <c r="R181" s="2"/>
      <c r="S181" s="2"/>
      <c r="T181" s="69"/>
      <c r="U181" s="69"/>
      <c r="V181" s="69"/>
    </row>
    <row r="182" spans="1:22" ht="12.75">
      <c r="A182" s="2"/>
      <c r="B182" s="2"/>
      <c r="C182" s="2"/>
      <c r="D182" s="2"/>
      <c r="E182" s="2"/>
      <c r="F182" s="2"/>
      <c r="G182" s="2"/>
      <c r="H182" s="2"/>
      <c r="I182" s="2"/>
      <c r="J182" s="2"/>
      <c r="K182" s="2"/>
      <c r="L182" s="2"/>
      <c r="M182" s="2"/>
      <c r="N182" s="2"/>
      <c r="O182" s="96"/>
      <c r="P182" s="2"/>
      <c r="Q182" s="2"/>
      <c r="R182" s="2"/>
      <c r="S182" s="2"/>
      <c r="T182" s="69"/>
      <c r="U182" s="69"/>
      <c r="V182" s="69"/>
    </row>
    <row r="183" spans="1:22" ht="12.75">
      <c r="A183" s="2"/>
      <c r="B183" s="2"/>
      <c r="C183" s="2"/>
      <c r="D183" s="2"/>
      <c r="E183" s="2"/>
      <c r="F183" s="2"/>
      <c r="G183" s="2"/>
      <c r="H183" s="2"/>
      <c r="I183" s="2"/>
      <c r="J183" s="2"/>
      <c r="K183" s="2"/>
      <c r="L183" s="2"/>
      <c r="M183" s="2"/>
      <c r="N183" s="2"/>
      <c r="O183" s="96"/>
      <c r="P183" s="2"/>
      <c r="Q183" s="2"/>
      <c r="R183" s="2"/>
      <c r="S183" s="2"/>
      <c r="T183" s="69"/>
      <c r="U183" s="69"/>
      <c r="V183" s="69"/>
    </row>
    <row r="184" spans="1:22" ht="12.75">
      <c r="A184" s="2"/>
      <c r="B184" s="2"/>
      <c r="C184" s="2"/>
      <c r="D184" s="2"/>
      <c r="E184" s="2"/>
      <c r="F184" s="2"/>
      <c r="G184" s="2"/>
      <c r="H184" s="2"/>
      <c r="I184" s="2"/>
      <c r="J184" s="2"/>
      <c r="K184" s="2"/>
      <c r="L184" s="2"/>
      <c r="M184" s="2"/>
      <c r="N184" s="2"/>
      <c r="O184" s="96"/>
      <c r="P184" s="2"/>
      <c r="Q184" s="2"/>
      <c r="R184" s="2"/>
      <c r="S184" s="2"/>
      <c r="T184" s="69"/>
      <c r="U184" s="69"/>
      <c r="V184" s="69"/>
    </row>
    <row r="185" spans="1:22" ht="12.75">
      <c r="A185" s="2"/>
      <c r="B185" s="2"/>
      <c r="C185" s="2"/>
      <c r="D185" s="2"/>
      <c r="E185" s="2"/>
      <c r="F185" s="2"/>
      <c r="G185" s="2"/>
      <c r="H185" s="2"/>
      <c r="I185" s="2"/>
      <c r="J185" s="2"/>
      <c r="K185" s="2"/>
      <c r="L185" s="2"/>
      <c r="M185" s="2"/>
      <c r="N185" s="2"/>
      <c r="O185" s="96"/>
      <c r="P185" s="2"/>
      <c r="Q185" s="2"/>
      <c r="R185" s="2"/>
      <c r="S185" s="2"/>
      <c r="T185" s="69"/>
      <c r="U185" s="69"/>
      <c r="V185" s="69"/>
    </row>
    <row r="186" spans="1:22" ht="12.75">
      <c r="A186" s="2"/>
      <c r="B186" s="2"/>
      <c r="C186" s="2"/>
      <c r="D186" s="2"/>
      <c r="E186" s="2"/>
      <c r="F186" s="2"/>
      <c r="G186" s="2"/>
      <c r="H186" s="2"/>
      <c r="I186" s="2"/>
      <c r="J186" s="2"/>
      <c r="K186" s="2"/>
      <c r="L186" s="2"/>
      <c r="M186" s="2"/>
      <c r="N186" s="2"/>
      <c r="O186" s="96"/>
      <c r="P186" s="2"/>
      <c r="Q186" s="2"/>
      <c r="R186" s="2"/>
      <c r="S186" s="2"/>
      <c r="T186" s="69"/>
      <c r="U186" s="69"/>
      <c r="V186" s="69"/>
    </row>
    <row r="187" spans="1:22" ht="12.75">
      <c r="A187" s="2"/>
      <c r="B187" s="2"/>
      <c r="C187" s="2"/>
      <c r="D187" s="2"/>
      <c r="E187" s="2"/>
      <c r="F187" s="2"/>
      <c r="G187" s="2"/>
      <c r="H187" s="2"/>
      <c r="I187" s="2"/>
      <c r="J187" s="2"/>
      <c r="K187" s="2"/>
      <c r="L187" s="2"/>
      <c r="M187" s="2"/>
      <c r="N187" s="2"/>
      <c r="O187" s="96"/>
      <c r="P187" s="2"/>
      <c r="Q187" s="2"/>
      <c r="R187" s="2"/>
      <c r="S187" s="2"/>
      <c r="T187" s="69"/>
      <c r="U187" s="69"/>
      <c r="V187" s="69"/>
    </row>
    <row r="188" spans="1:22" ht="12.75">
      <c r="A188" s="2"/>
      <c r="B188" s="2"/>
      <c r="C188" s="2"/>
      <c r="D188" s="2"/>
      <c r="E188" s="2"/>
      <c r="F188" s="2"/>
      <c r="G188" s="2"/>
      <c r="H188" s="2"/>
      <c r="I188" s="2"/>
      <c r="J188" s="2"/>
      <c r="K188" s="2"/>
      <c r="L188" s="2"/>
      <c r="M188" s="2"/>
      <c r="N188" s="2"/>
      <c r="O188" s="96"/>
      <c r="P188" s="2"/>
      <c r="Q188" s="2"/>
      <c r="R188" s="2"/>
      <c r="S188" s="2"/>
      <c r="T188" s="69"/>
      <c r="U188" s="69"/>
      <c r="V188" s="69"/>
    </row>
    <row r="189" spans="1:22" ht="12.75">
      <c r="A189" s="2"/>
      <c r="B189" s="2"/>
      <c r="C189" s="2"/>
      <c r="D189" s="2"/>
      <c r="E189" s="2"/>
      <c r="F189" s="2"/>
      <c r="G189" s="2"/>
      <c r="H189" s="2"/>
      <c r="I189" s="2"/>
      <c r="J189" s="2"/>
      <c r="K189" s="2"/>
      <c r="L189" s="2"/>
      <c r="M189" s="2"/>
      <c r="N189" s="2"/>
      <c r="O189" s="96"/>
      <c r="P189" s="2"/>
      <c r="Q189" s="2"/>
      <c r="R189" s="2"/>
      <c r="S189" s="2"/>
      <c r="T189" s="69"/>
      <c r="U189" s="69"/>
      <c r="V189" s="69"/>
    </row>
    <row r="190" spans="1:22" ht="12.75">
      <c r="A190" s="2"/>
      <c r="B190" s="2"/>
      <c r="C190" s="2"/>
      <c r="D190" s="2"/>
      <c r="E190" s="2"/>
      <c r="F190" s="2"/>
      <c r="G190" s="2"/>
      <c r="H190" s="2"/>
      <c r="I190" s="2"/>
      <c r="J190" s="2"/>
      <c r="K190" s="2"/>
      <c r="L190" s="2"/>
      <c r="M190" s="2"/>
      <c r="N190" s="2"/>
      <c r="O190" s="96"/>
      <c r="P190" s="2"/>
      <c r="Q190" s="2"/>
      <c r="R190" s="2"/>
      <c r="S190" s="2"/>
      <c r="T190" s="69"/>
      <c r="U190" s="69"/>
      <c r="V190" s="69"/>
    </row>
    <row r="191" spans="1:22" ht="12.75">
      <c r="A191" s="2"/>
      <c r="B191" s="2"/>
      <c r="C191" s="2"/>
      <c r="D191" s="2"/>
      <c r="E191" s="2"/>
      <c r="F191" s="2"/>
      <c r="G191" s="2"/>
      <c r="H191" s="2"/>
      <c r="I191" s="2"/>
      <c r="J191" s="2"/>
      <c r="K191" s="2"/>
      <c r="L191" s="2"/>
      <c r="M191" s="2"/>
      <c r="N191" s="2"/>
      <c r="O191" s="96"/>
      <c r="P191" s="2"/>
      <c r="Q191" s="2"/>
      <c r="R191" s="2"/>
      <c r="S191" s="2"/>
      <c r="T191" s="69"/>
      <c r="U191" s="69"/>
      <c r="V191" s="69"/>
    </row>
    <row r="192" spans="1:22" ht="12.75">
      <c r="A192" s="2"/>
      <c r="B192" s="2"/>
      <c r="C192" s="2"/>
      <c r="D192" s="2"/>
      <c r="E192" s="2"/>
      <c r="F192" s="2"/>
      <c r="G192" s="2"/>
      <c r="H192" s="2"/>
      <c r="I192" s="2"/>
      <c r="J192" s="2"/>
      <c r="K192" s="2"/>
      <c r="L192" s="2"/>
      <c r="M192" s="2"/>
      <c r="N192" s="2"/>
      <c r="O192" s="96"/>
      <c r="P192" s="2"/>
      <c r="Q192" s="2"/>
      <c r="R192" s="2"/>
      <c r="S192" s="2"/>
      <c r="T192" s="69"/>
      <c r="U192" s="69"/>
      <c r="V192" s="69"/>
    </row>
    <row r="193" spans="1:22" ht="12.75">
      <c r="A193" s="2"/>
      <c r="B193" s="2"/>
      <c r="C193" s="2"/>
      <c r="D193" s="2"/>
      <c r="E193" s="2"/>
      <c r="F193" s="2"/>
      <c r="G193" s="2"/>
      <c r="H193" s="2"/>
      <c r="I193" s="2"/>
      <c r="J193" s="2"/>
      <c r="K193" s="2"/>
      <c r="L193" s="2"/>
      <c r="M193" s="2"/>
      <c r="N193" s="2"/>
      <c r="O193" s="96"/>
      <c r="P193" s="2"/>
      <c r="Q193" s="2"/>
      <c r="R193" s="2"/>
      <c r="S193" s="2"/>
      <c r="T193" s="69"/>
      <c r="U193" s="69"/>
      <c r="V193" s="69"/>
    </row>
    <row r="194" spans="1:22" ht="12.75">
      <c r="A194" s="2"/>
      <c r="B194" s="2"/>
      <c r="C194" s="2"/>
      <c r="D194" s="2"/>
      <c r="E194" s="2"/>
      <c r="F194" s="2"/>
      <c r="G194" s="2"/>
      <c r="H194" s="2"/>
      <c r="I194" s="2"/>
      <c r="J194" s="2"/>
      <c r="K194" s="2"/>
      <c r="L194" s="2"/>
      <c r="M194" s="2"/>
      <c r="N194" s="2"/>
      <c r="O194" s="96"/>
      <c r="P194" s="2"/>
      <c r="Q194" s="2"/>
      <c r="R194" s="2"/>
      <c r="S194" s="2"/>
      <c r="T194" s="69"/>
      <c r="U194" s="69"/>
      <c r="V194" s="69"/>
    </row>
    <row r="195" spans="1:22" ht="12.75">
      <c r="A195" s="2"/>
      <c r="B195" s="2"/>
      <c r="C195" s="2"/>
      <c r="D195" s="2"/>
      <c r="E195" s="2"/>
      <c r="F195" s="2"/>
      <c r="G195" s="2"/>
      <c r="H195" s="2"/>
      <c r="I195" s="2"/>
      <c r="J195" s="2"/>
      <c r="K195" s="2"/>
      <c r="L195" s="2"/>
      <c r="M195" s="2"/>
      <c r="N195" s="2"/>
      <c r="O195" s="96"/>
      <c r="P195" s="2"/>
      <c r="Q195" s="2"/>
      <c r="R195" s="2"/>
      <c r="S195" s="2"/>
      <c r="T195" s="69"/>
      <c r="U195" s="69"/>
      <c r="V195" s="69"/>
    </row>
    <row r="196" spans="1:22" ht="12.75">
      <c r="A196" s="2"/>
      <c r="B196" s="2"/>
      <c r="C196" s="2"/>
      <c r="D196" s="2"/>
      <c r="E196" s="2"/>
      <c r="F196" s="2"/>
      <c r="G196" s="2"/>
      <c r="H196" s="2"/>
      <c r="I196" s="2"/>
      <c r="J196" s="2"/>
      <c r="K196" s="2"/>
      <c r="L196" s="2"/>
      <c r="M196" s="2"/>
      <c r="N196" s="2"/>
      <c r="O196" s="96"/>
      <c r="P196" s="2"/>
      <c r="Q196" s="2"/>
      <c r="R196" s="2"/>
      <c r="S196" s="2"/>
      <c r="T196" s="69"/>
      <c r="U196" s="69"/>
      <c r="V196" s="69"/>
    </row>
    <row r="197" spans="1:22" ht="12.75">
      <c r="A197" s="2"/>
      <c r="B197" s="2"/>
      <c r="C197" s="2"/>
      <c r="D197" s="2"/>
      <c r="E197" s="2"/>
      <c r="F197" s="2"/>
      <c r="G197" s="2"/>
      <c r="H197" s="2"/>
      <c r="I197" s="2"/>
      <c r="J197" s="2"/>
      <c r="K197" s="2"/>
      <c r="L197" s="2"/>
      <c r="M197" s="2"/>
      <c r="N197" s="2"/>
      <c r="O197" s="96"/>
      <c r="P197" s="2"/>
      <c r="Q197" s="2"/>
      <c r="R197" s="2"/>
      <c r="S197" s="2"/>
      <c r="T197" s="69"/>
      <c r="U197" s="69"/>
      <c r="V197" s="69"/>
    </row>
    <row r="198" spans="1:22" ht="12.75">
      <c r="A198" s="2"/>
      <c r="B198" s="2"/>
      <c r="C198" s="2"/>
      <c r="D198" s="2"/>
      <c r="E198" s="2"/>
      <c r="F198" s="2"/>
      <c r="G198" s="2"/>
      <c r="H198" s="2"/>
      <c r="I198" s="2"/>
      <c r="J198" s="2"/>
      <c r="K198" s="2"/>
      <c r="L198" s="2"/>
      <c r="M198" s="2"/>
      <c r="N198" s="2"/>
      <c r="O198" s="96"/>
      <c r="P198" s="2"/>
      <c r="Q198" s="2"/>
      <c r="R198" s="2"/>
      <c r="S198" s="2"/>
      <c r="T198" s="69"/>
      <c r="U198" s="69"/>
      <c r="V198" s="69"/>
    </row>
    <row r="199" spans="1:22" ht="12.75">
      <c r="A199" s="2"/>
      <c r="B199" s="2"/>
      <c r="C199" s="2"/>
      <c r="D199" s="2"/>
      <c r="E199" s="2"/>
      <c r="F199" s="2"/>
      <c r="G199" s="2"/>
      <c r="H199" s="2"/>
      <c r="I199" s="2"/>
      <c r="J199" s="2"/>
      <c r="K199" s="2"/>
      <c r="L199" s="2"/>
      <c r="M199" s="2"/>
      <c r="N199" s="2"/>
      <c r="O199" s="96"/>
      <c r="P199" s="2"/>
      <c r="Q199" s="2"/>
      <c r="R199" s="2"/>
      <c r="S199" s="2"/>
      <c r="T199" s="69"/>
      <c r="U199" s="69"/>
      <c r="V199" s="69"/>
    </row>
    <row r="200" spans="1:22" ht="12.75">
      <c r="A200" s="2"/>
      <c r="B200" s="2"/>
      <c r="C200" s="2"/>
      <c r="D200" s="2"/>
      <c r="E200" s="2"/>
      <c r="F200" s="2"/>
      <c r="G200" s="2"/>
      <c r="H200" s="2"/>
      <c r="I200" s="2"/>
      <c r="J200" s="2"/>
      <c r="K200" s="2"/>
      <c r="L200" s="2"/>
      <c r="M200" s="2"/>
      <c r="N200" s="2"/>
      <c r="O200" s="96"/>
      <c r="P200" s="2"/>
      <c r="Q200" s="2"/>
      <c r="R200" s="2"/>
      <c r="S200" s="2"/>
      <c r="T200" s="69"/>
      <c r="U200" s="69"/>
      <c r="V200" s="69"/>
    </row>
    <row r="201" spans="1:22" ht="12.75">
      <c r="A201" s="2"/>
      <c r="B201" s="2"/>
      <c r="C201" s="2"/>
      <c r="D201" s="2"/>
      <c r="E201" s="2"/>
      <c r="F201" s="2"/>
      <c r="G201" s="2"/>
      <c r="H201" s="2"/>
      <c r="I201" s="2"/>
      <c r="J201" s="2"/>
      <c r="K201" s="2"/>
      <c r="L201" s="2"/>
      <c r="M201" s="2"/>
      <c r="N201" s="2"/>
      <c r="O201" s="96"/>
      <c r="P201" s="2"/>
      <c r="Q201" s="2"/>
      <c r="R201" s="2"/>
      <c r="S201" s="2"/>
      <c r="T201" s="69"/>
      <c r="U201" s="69"/>
      <c r="V201" s="69"/>
    </row>
    <row r="202" spans="1:22" ht="12.75">
      <c r="A202" s="2"/>
      <c r="B202" s="2"/>
      <c r="C202" s="2"/>
      <c r="D202" s="2"/>
      <c r="E202" s="2"/>
      <c r="F202" s="2"/>
      <c r="G202" s="2"/>
      <c r="H202" s="2"/>
      <c r="I202" s="2"/>
      <c r="J202" s="2"/>
      <c r="K202" s="2"/>
      <c r="L202" s="2"/>
      <c r="M202" s="2"/>
      <c r="N202" s="2"/>
      <c r="O202" s="96"/>
      <c r="P202" s="2"/>
      <c r="Q202" s="2"/>
      <c r="R202" s="2"/>
      <c r="S202" s="2"/>
      <c r="T202" s="69"/>
      <c r="U202" s="69"/>
      <c r="V202" s="69"/>
    </row>
    <row r="203" spans="1:22" ht="12.75">
      <c r="A203" s="2"/>
      <c r="B203" s="2"/>
      <c r="C203" s="2"/>
      <c r="D203" s="2"/>
      <c r="E203" s="2"/>
      <c r="F203" s="2"/>
      <c r="G203" s="2"/>
      <c r="H203" s="2"/>
      <c r="I203" s="2"/>
      <c r="J203" s="2"/>
      <c r="K203" s="2"/>
      <c r="L203" s="2"/>
      <c r="M203" s="2"/>
      <c r="N203" s="2"/>
      <c r="O203" s="96"/>
      <c r="P203" s="2"/>
      <c r="Q203" s="2"/>
      <c r="R203" s="2"/>
      <c r="S203" s="2"/>
      <c r="T203" s="69"/>
      <c r="U203" s="69"/>
      <c r="V203" s="69"/>
    </row>
    <row r="204" spans="1:22" ht="12.75">
      <c r="A204" s="2"/>
      <c r="B204" s="2"/>
      <c r="C204" s="2"/>
      <c r="D204" s="2"/>
      <c r="E204" s="2"/>
      <c r="F204" s="2"/>
      <c r="G204" s="2"/>
      <c r="H204" s="2"/>
      <c r="I204" s="2"/>
      <c r="J204" s="2"/>
      <c r="K204" s="2"/>
      <c r="L204" s="2"/>
      <c r="M204" s="2"/>
      <c r="N204" s="2"/>
      <c r="O204" s="2"/>
      <c r="P204" s="2"/>
      <c r="Q204" s="2"/>
      <c r="R204" s="2"/>
      <c r="S204" s="2"/>
      <c r="T204" s="69"/>
      <c r="U204" s="69"/>
      <c r="V204" s="69"/>
    </row>
    <row r="205" spans="1:22" ht="12.75">
      <c r="A205" s="2"/>
      <c r="B205" s="2"/>
      <c r="C205" s="2"/>
      <c r="D205" s="2"/>
      <c r="E205" s="2"/>
      <c r="F205" s="2"/>
      <c r="G205" s="2"/>
      <c r="H205" s="2"/>
      <c r="I205" s="2"/>
      <c r="J205" s="2"/>
      <c r="K205" s="2"/>
      <c r="L205" s="2"/>
      <c r="M205" s="2"/>
      <c r="N205" s="2"/>
      <c r="O205" s="2"/>
      <c r="P205" s="2"/>
      <c r="Q205" s="2"/>
      <c r="R205" s="2"/>
      <c r="S205" s="2"/>
      <c r="T205" s="69"/>
      <c r="U205" s="69"/>
      <c r="V205" s="69"/>
    </row>
    <row r="206" spans="1:22" ht="12.75">
      <c r="A206" s="2"/>
      <c r="B206" s="2"/>
      <c r="C206" s="2"/>
      <c r="D206" s="2"/>
      <c r="E206" s="2"/>
      <c r="F206" s="2"/>
      <c r="G206" s="2"/>
      <c r="H206" s="2"/>
      <c r="I206" s="2"/>
      <c r="J206" s="2"/>
      <c r="K206" s="2"/>
      <c r="L206" s="2"/>
      <c r="M206" s="2"/>
      <c r="N206" s="2"/>
      <c r="O206" s="2"/>
      <c r="P206" s="2"/>
      <c r="Q206" s="2"/>
      <c r="R206" s="2"/>
      <c r="S206" s="2"/>
      <c r="T206" s="69"/>
      <c r="U206" s="69"/>
      <c r="V206" s="69"/>
    </row>
    <row r="207" spans="1:19" ht="12.75">
      <c r="A207" s="2"/>
      <c r="B207" s="2"/>
      <c r="C207" s="2"/>
      <c r="D207" s="2"/>
      <c r="E207" s="2"/>
      <c r="F207" s="2"/>
      <c r="G207" s="2"/>
      <c r="H207" s="2"/>
      <c r="I207" s="2"/>
      <c r="J207" s="2"/>
      <c r="K207" s="2"/>
      <c r="L207" s="2"/>
      <c r="M207" s="2"/>
      <c r="N207" s="2"/>
      <c r="O207" s="2"/>
      <c r="P207" s="2"/>
      <c r="Q207" s="2"/>
      <c r="R207" s="2"/>
      <c r="S207" s="2"/>
    </row>
    <row r="208" spans="1:19" ht="12.75">
      <c r="A208" s="2"/>
      <c r="B208" s="2"/>
      <c r="C208" s="2"/>
      <c r="D208" s="2"/>
      <c r="E208" s="2"/>
      <c r="F208" s="2"/>
      <c r="G208" s="2"/>
      <c r="H208" s="2"/>
      <c r="I208" s="2"/>
      <c r="J208" s="2"/>
      <c r="K208" s="2"/>
      <c r="L208" s="2"/>
      <c r="M208" s="2"/>
      <c r="N208" s="2"/>
      <c r="O208" s="2"/>
      <c r="P208" s="2"/>
      <c r="Q208" s="2"/>
      <c r="R208" s="2"/>
      <c r="S208" s="2"/>
    </row>
    <row r="209" spans="1:19" ht="12.75">
      <c r="A209" s="2"/>
      <c r="B209" s="2"/>
      <c r="C209" s="2"/>
      <c r="D209" s="2"/>
      <c r="E209" s="2"/>
      <c r="F209" s="2"/>
      <c r="G209" s="2"/>
      <c r="H209" s="2"/>
      <c r="I209" s="2"/>
      <c r="J209" s="2"/>
      <c r="K209" s="2"/>
      <c r="L209" s="2"/>
      <c r="M209" s="2"/>
      <c r="N209" s="2"/>
      <c r="O209" s="2"/>
      <c r="P209" s="2"/>
      <c r="Q209" s="2"/>
      <c r="R209" s="2"/>
      <c r="S209" s="2"/>
    </row>
    <row r="210" spans="1:19" ht="12.75">
      <c r="A210" s="2"/>
      <c r="B210" s="2"/>
      <c r="C210" s="2"/>
      <c r="D210" s="2"/>
      <c r="E210" s="2"/>
      <c r="F210" s="2"/>
      <c r="G210" s="2"/>
      <c r="H210" s="2"/>
      <c r="I210" s="2"/>
      <c r="J210" s="2"/>
      <c r="K210" s="2"/>
      <c r="L210" s="2"/>
      <c r="M210" s="2"/>
      <c r="N210" s="2"/>
      <c r="O210" s="2"/>
      <c r="P210" s="2"/>
      <c r="Q210" s="2"/>
      <c r="R210" s="2"/>
      <c r="S210" s="2"/>
    </row>
    <row r="211" spans="1:19" ht="12.75">
      <c r="A211" s="2"/>
      <c r="B211" s="2"/>
      <c r="C211" s="2"/>
      <c r="D211" s="2"/>
      <c r="E211" s="2"/>
      <c r="F211" s="2"/>
      <c r="G211" s="2"/>
      <c r="H211" s="2"/>
      <c r="I211" s="2"/>
      <c r="J211" s="2"/>
      <c r="K211" s="2"/>
      <c r="L211" s="2"/>
      <c r="M211" s="2"/>
      <c r="N211" s="2"/>
      <c r="O211" s="2"/>
      <c r="P211" s="2"/>
      <c r="Q211" s="2"/>
      <c r="R211" s="2"/>
      <c r="S211" s="2"/>
    </row>
    <row r="212" spans="1:19" ht="12.75">
      <c r="A212" s="2"/>
      <c r="B212" s="2"/>
      <c r="C212" s="2"/>
      <c r="D212" s="2"/>
      <c r="E212" s="2"/>
      <c r="F212" s="2"/>
      <c r="G212" s="2"/>
      <c r="H212" s="2"/>
      <c r="I212" s="2"/>
      <c r="J212" s="2"/>
      <c r="K212" s="2"/>
      <c r="L212" s="2"/>
      <c r="M212" s="2"/>
      <c r="N212" s="2"/>
      <c r="O212" s="2"/>
      <c r="P212" s="2"/>
      <c r="Q212" s="2"/>
      <c r="R212" s="2"/>
      <c r="S212" s="2"/>
    </row>
    <row r="213" spans="1:19" ht="12.75">
      <c r="A213" s="2"/>
      <c r="B213" s="2"/>
      <c r="C213" s="2"/>
      <c r="D213" s="2"/>
      <c r="E213" s="2"/>
      <c r="F213" s="2"/>
      <c r="G213" s="2"/>
      <c r="H213" s="2"/>
      <c r="I213" s="2"/>
      <c r="J213" s="2"/>
      <c r="K213" s="2"/>
      <c r="L213" s="2"/>
      <c r="M213" s="2"/>
      <c r="N213" s="2"/>
      <c r="O213" s="2"/>
      <c r="P213" s="2"/>
      <c r="Q213" s="2"/>
      <c r="R213" s="2"/>
      <c r="S213" s="2"/>
    </row>
    <row r="214" spans="1:19" ht="12.75">
      <c r="A214" s="2"/>
      <c r="B214" s="2"/>
      <c r="C214" s="2"/>
      <c r="D214" s="2"/>
      <c r="E214" s="2"/>
      <c r="F214" s="2"/>
      <c r="G214" s="2"/>
      <c r="H214" s="2"/>
      <c r="I214" s="2"/>
      <c r="J214" s="2"/>
      <c r="K214" s="2"/>
      <c r="L214" s="2"/>
      <c r="M214" s="2"/>
      <c r="N214" s="2"/>
      <c r="O214" s="2"/>
      <c r="P214" s="2"/>
      <c r="Q214" s="2"/>
      <c r="R214" s="2"/>
      <c r="S214" s="2"/>
    </row>
  </sheetData>
  <mergeCells count="63">
    <mergeCell ref="A150:S150"/>
    <mergeCell ref="A108:V108"/>
    <mergeCell ref="L123:M123"/>
    <mergeCell ref="L124:M124"/>
    <mergeCell ref="L125:M125"/>
    <mergeCell ref="A109:V109"/>
    <mergeCell ref="A110:V110"/>
    <mergeCell ref="A149:S149"/>
    <mergeCell ref="R124:S124"/>
    <mergeCell ref="C125:D125"/>
    <mergeCell ref="F125:G125"/>
    <mergeCell ref="I125:J125"/>
    <mergeCell ref="O125:P125"/>
    <mergeCell ref="R125:S125"/>
    <mergeCell ref="C124:D124"/>
    <mergeCell ref="F124:G124"/>
    <mergeCell ref="I124:J124"/>
    <mergeCell ref="O124:P124"/>
    <mergeCell ref="O123:P123"/>
    <mergeCell ref="R123:S123"/>
    <mergeCell ref="A119:S119"/>
    <mergeCell ref="A120:S120"/>
    <mergeCell ref="A4:V4"/>
    <mergeCell ref="A61:V61"/>
    <mergeCell ref="A62:V62"/>
    <mergeCell ref="O64:P64"/>
    <mergeCell ref="R64:S64"/>
    <mergeCell ref="U64:V64"/>
    <mergeCell ref="R9:S9"/>
    <mergeCell ref="U9:V9"/>
    <mergeCell ref="C8:D8"/>
    <mergeCell ref="F8:G8"/>
    <mergeCell ref="C9:D9"/>
    <mergeCell ref="F9:G9"/>
    <mergeCell ref="I9:J9"/>
    <mergeCell ref="O9:P9"/>
    <mergeCell ref="L9:M9"/>
    <mergeCell ref="O8:P8"/>
    <mergeCell ref="A5:V5"/>
    <mergeCell ref="I8:J8"/>
    <mergeCell ref="O7:P7"/>
    <mergeCell ref="R7:S7"/>
    <mergeCell ref="U7:V7"/>
    <mergeCell ref="R8:S8"/>
    <mergeCell ref="U8:V8"/>
    <mergeCell ref="L8:M8"/>
    <mergeCell ref="U66:V66"/>
    <mergeCell ref="C65:D65"/>
    <mergeCell ref="F65:G65"/>
    <mergeCell ref="I65:J65"/>
    <mergeCell ref="O65:P65"/>
    <mergeCell ref="L65:M65"/>
    <mergeCell ref="L66:M66"/>
    <mergeCell ref="A151:S151"/>
    <mergeCell ref="A152:S152"/>
    <mergeCell ref="A107:V107"/>
    <mergeCell ref="R65:S65"/>
    <mergeCell ref="U65:V65"/>
    <mergeCell ref="C66:D66"/>
    <mergeCell ref="F66:G66"/>
    <mergeCell ref="I66:J66"/>
    <mergeCell ref="O66:P66"/>
    <mergeCell ref="R66:S66"/>
  </mergeCells>
  <printOptions/>
  <pageMargins left="0.25" right="0.25" top="0.5" bottom="0.5" header="0.5" footer="0.5"/>
  <pageSetup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P72"/>
  <sheetViews>
    <sheetView workbookViewId="0" topLeftCell="A1">
      <selection activeCell="P19" sqref="K6:P19"/>
    </sheetView>
  </sheetViews>
  <sheetFormatPr defaultColWidth="9.140625" defaultRowHeight="12.75"/>
  <cols>
    <col min="1" max="1" width="20.7109375" style="0" customWidth="1"/>
    <col min="2" max="2" width="2.7109375" style="0" customWidth="1"/>
    <col min="3" max="6" width="10.7109375" style="0" customWidth="1"/>
    <col min="7" max="7" width="5.7109375" style="0" customWidth="1"/>
    <col min="8" max="9" width="10.7109375" style="0" customWidth="1"/>
    <col min="11" max="11" width="20.7109375" style="0" customWidth="1"/>
    <col min="12" max="12" width="2.7109375" style="0" customWidth="1"/>
    <col min="13" max="16" width="10.7109375" style="0" customWidth="1"/>
  </cols>
  <sheetData>
    <row r="1" ht="12.75">
      <c r="A1" t="str">
        <f>+MasterFile!A1</f>
        <v>File:  T:\TABLES\FY2009\03CongReq\09JustificationTables_BaseOmnibus_02.XLS</v>
      </c>
    </row>
    <row r="2" ht="12.75">
      <c r="A2" t="str">
        <f>+MasterFile!A2</f>
        <v>Date:  Revised 02/04/08</v>
      </c>
    </row>
    <row r="6" spans="1:16" ht="15.75">
      <c r="A6" s="437" t="s">
        <v>194</v>
      </c>
      <c r="B6" s="437"/>
      <c r="C6" s="437"/>
      <c r="D6" s="437"/>
      <c r="E6" s="437"/>
      <c r="F6" s="437"/>
      <c r="G6" s="138"/>
      <c r="H6" s="138"/>
      <c r="I6" s="138"/>
      <c r="J6" s="138"/>
      <c r="K6" s="437" t="s">
        <v>198</v>
      </c>
      <c r="L6" s="437"/>
      <c r="M6" s="437"/>
      <c r="N6" s="437"/>
      <c r="O6" s="437"/>
      <c r="P6" s="437"/>
    </row>
    <row r="7" spans="1:16" ht="12.75">
      <c r="A7" s="439" t="s">
        <v>59</v>
      </c>
      <c r="B7" s="439"/>
      <c r="C7" s="439"/>
      <c r="D7" s="439"/>
      <c r="E7" s="439"/>
      <c r="F7" s="439"/>
      <c r="G7" s="139"/>
      <c r="H7" s="139"/>
      <c r="I7" s="139"/>
      <c r="J7" s="139"/>
      <c r="K7" s="439" t="s">
        <v>59</v>
      </c>
      <c r="L7" s="439"/>
      <c r="M7" s="439"/>
      <c r="N7" s="439"/>
      <c r="O7" s="439"/>
      <c r="P7" s="439"/>
    </row>
    <row r="8" ht="13.5" thickBot="1"/>
    <row r="9" spans="1:16" ht="13.5" thickTop="1">
      <c r="A9" s="129"/>
      <c r="B9" s="127"/>
      <c r="C9" s="128"/>
      <c r="D9" s="136"/>
      <c r="E9" s="136">
        <v>2009</v>
      </c>
      <c r="F9" s="136" t="s">
        <v>55</v>
      </c>
      <c r="K9" s="129"/>
      <c r="L9" s="127"/>
      <c r="M9" s="127"/>
      <c r="N9" s="136"/>
      <c r="O9" s="136">
        <v>2009</v>
      </c>
      <c r="P9" s="136" t="s">
        <v>55</v>
      </c>
    </row>
    <row r="10" spans="1:16" ht="12.75">
      <c r="A10" s="130" t="s">
        <v>196</v>
      </c>
      <c r="B10" s="124"/>
      <c r="C10" s="122">
        <v>2007</v>
      </c>
      <c r="D10" s="122">
        <v>2008</v>
      </c>
      <c r="E10" s="122" t="s">
        <v>156</v>
      </c>
      <c r="F10" s="122">
        <v>2009</v>
      </c>
      <c r="K10" s="130" t="s">
        <v>197</v>
      </c>
      <c r="L10" s="124"/>
      <c r="M10" s="122">
        <v>2007</v>
      </c>
      <c r="N10" s="122">
        <v>2008</v>
      </c>
      <c r="O10" s="122" t="s">
        <v>156</v>
      </c>
      <c r="P10" s="122">
        <v>2009</v>
      </c>
    </row>
    <row r="11" spans="1:16" ht="13.5" thickBot="1">
      <c r="A11" s="131"/>
      <c r="B11" s="125"/>
      <c r="C11" s="123" t="s">
        <v>60</v>
      </c>
      <c r="D11" s="123" t="s">
        <v>117</v>
      </c>
      <c r="E11" s="123" t="s">
        <v>45</v>
      </c>
      <c r="F11" s="123" t="s">
        <v>195</v>
      </c>
      <c r="K11" s="131"/>
      <c r="L11" s="83"/>
      <c r="M11" s="123" t="s">
        <v>60</v>
      </c>
      <c r="N11" s="123" t="s">
        <v>117</v>
      </c>
      <c r="O11" s="123" t="s">
        <v>45</v>
      </c>
      <c r="P11" s="123" t="s">
        <v>195</v>
      </c>
    </row>
    <row r="12" spans="1:16" ht="12.75">
      <c r="A12" s="188"/>
      <c r="B12" s="177"/>
      <c r="C12" s="189"/>
      <c r="D12" s="189"/>
      <c r="E12" s="189"/>
      <c r="F12" s="189"/>
      <c r="G12" s="177"/>
      <c r="H12" s="177"/>
      <c r="K12" s="132"/>
      <c r="M12" s="246"/>
      <c r="N12" s="121"/>
      <c r="O12" s="121"/>
      <c r="P12" s="121"/>
    </row>
    <row r="13" spans="1:16" ht="12.75">
      <c r="A13" s="190" t="s">
        <v>192</v>
      </c>
      <c r="B13" s="177"/>
      <c r="C13" s="191">
        <f>+C37</f>
        <v>988050</v>
      </c>
      <c r="D13" s="191">
        <f>+D32</f>
        <v>1006480</v>
      </c>
      <c r="E13" s="191">
        <f>+E32</f>
        <v>968516</v>
      </c>
      <c r="F13" s="191">
        <f>+E13-D13</f>
        <v>-37964</v>
      </c>
      <c r="G13" s="177"/>
      <c r="H13" s="177"/>
      <c r="K13" s="137" t="s">
        <v>70</v>
      </c>
      <c r="M13" s="126">
        <f>+GoalFundingDetail!C211</f>
        <v>787495</v>
      </c>
      <c r="N13" s="126">
        <f>+GoalFundingDetail!C308</f>
        <v>801099</v>
      </c>
      <c r="O13" s="126">
        <f>+GoalFundingDetail!C842</f>
        <v>792933</v>
      </c>
      <c r="P13" s="126">
        <f>+O13-N13</f>
        <v>-8166</v>
      </c>
    </row>
    <row r="14" spans="1:16" ht="12.75">
      <c r="A14" s="190"/>
      <c r="B14" s="177"/>
      <c r="C14" s="191"/>
      <c r="D14" s="191"/>
      <c r="E14" s="191"/>
      <c r="F14" s="191"/>
      <c r="G14" s="177"/>
      <c r="H14" s="177"/>
      <c r="K14" s="137"/>
      <c r="M14" s="246"/>
      <c r="N14" s="126"/>
      <c r="O14" s="126"/>
      <c r="P14" s="126"/>
    </row>
    <row r="15" spans="1:16" ht="12.75">
      <c r="A15" s="190" t="s">
        <v>193</v>
      </c>
      <c r="B15" s="177"/>
      <c r="C15" s="191">
        <f>+C48</f>
        <v>8968</v>
      </c>
      <c r="D15" s="191">
        <f>+D48</f>
        <v>1177</v>
      </c>
      <c r="E15" s="191">
        <f>+E48</f>
        <v>699</v>
      </c>
      <c r="F15" s="191">
        <f>+E15-D15</f>
        <v>-478</v>
      </c>
      <c r="G15" s="177"/>
      <c r="H15" s="177"/>
      <c r="K15" s="137" t="s">
        <v>72</v>
      </c>
      <c r="M15" s="126">
        <f>+GoalFundingDetail!D211</f>
        <v>97044</v>
      </c>
      <c r="N15" s="126">
        <f>+GoalFundingDetail!D308</f>
        <v>97367</v>
      </c>
      <c r="O15" s="126">
        <f>+GoalFundingDetail!D842</f>
        <v>73031</v>
      </c>
      <c r="P15" s="126">
        <f>+O15-N15</f>
        <v>-24336</v>
      </c>
    </row>
    <row r="16" spans="1:16" ht="12.75">
      <c r="A16" s="190"/>
      <c r="B16" s="177"/>
      <c r="C16" s="191"/>
      <c r="D16" s="191"/>
      <c r="E16" s="191"/>
      <c r="F16" s="191"/>
      <c r="G16" s="177"/>
      <c r="H16" s="177"/>
      <c r="K16" s="137"/>
      <c r="M16" s="246"/>
      <c r="N16" s="126"/>
      <c r="O16" s="126"/>
      <c r="P16" s="126"/>
    </row>
    <row r="17" spans="1:16" ht="13.5" thickBot="1">
      <c r="A17" s="193" t="s">
        <v>54</v>
      </c>
      <c r="B17" s="177"/>
      <c r="C17" s="194">
        <f>SUM(C15,C13)</f>
        <v>997018</v>
      </c>
      <c r="D17" s="194">
        <f>SUM(D15,D13)</f>
        <v>1007657</v>
      </c>
      <c r="E17" s="194">
        <f>SUM(E15,E13)</f>
        <v>969215</v>
      </c>
      <c r="F17" s="194">
        <f>SUM(F15,F13)</f>
        <v>-38442</v>
      </c>
      <c r="G17" s="177"/>
      <c r="H17" s="177"/>
      <c r="K17" s="142" t="s">
        <v>74</v>
      </c>
      <c r="L17" s="83"/>
      <c r="M17" s="175">
        <f>+GoalFundingDetail!E211</f>
        <v>103511</v>
      </c>
      <c r="N17" s="141">
        <f>+GoalFundingDetail!E308</f>
        <v>108014</v>
      </c>
      <c r="O17" s="141">
        <f>+GoalFundingDetail!E842</f>
        <v>102552</v>
      </c>
      <c r="P17" s="175">
        <f>+O17-N17</f>
        <v>-5462</v>
      </c>
    </row>
    <row r="18" spans="1:16" ht="12.75">
      <c r="A18" s="190"/>
      <c r="B18" s="177"/>
      <c r="C18" s="191"/>
      <c r="D18" s="191"/>
      <c r="E18" s="191"/>
      <c r="F18" s="191"/>
      <c r="G18" s="177"/>
      <c r="H18" s="177"/>
      <c r="K18" s="137"/>
      <c r="M18" s="246"/>
      <c r="N18" s="126"/>
      <c r="O18" s="126"/>
      <c r="P18" s="126"/>
    </row>
    <row r="19" spans="1:16" ht="13.5" thickBot="1">
      <c r="A19" s="399" t="s">
        <v>161</v>
      </c>
      <c r="B19" s="195"/>
      <c r="C19" s="196">
        <f>+C60</f>
        <v>8368</v>
      </c>
      <c r="D19" s="196">
        <f>+D60</f>
        <v>8308</v>
      </c>
      <c r="E19" s="196">
        <f>+E60</f>
        <v>8008</v>
      </c>
      <c r="F19" s="196">
        <f>+E19-D19</f>
        <v>-300</v>
      </c>
      <c r="G19" s="177"/>
      <c r="H19" s="177"/>
      <c r="K19" s="140" t="s">
        <v>54</v>
      </c>
      <c r="L19" s="85"/>
      <c r="M19" s="143">
        <f>SUM(M13,M15,M17)</f>
        <v>988050</v>
      </c>
      <c r="N19" s="143">
        <f>SUM(N13,N15,N17)</f>
        <v>1006480</v>
      </c>
      <c r="O19" s="143">
        <f>SUM(O13,O15,O17)</f>
        <v>968516</v>
      </c>
      <c r="P19" s="143">
        <f>SUM(P13,P15,P17)</f>
        <v>-37964</v>
      </c>
    </row>
    <row r="20" spans="1:8" ht="13.5" thickTop="1">
      <c r="A20" s="197"/>
      <c r="B20" s="177"/>
      <c r="C20" s="176"/>
      <c r="D20" s="176"/>
      <c r="E20" s="176"/>
      <c r="F20" s="177"/>
      <c r="G20" s="177"/>
      <c r="H20" s="177"/>
    </row>
    <row r="21" spans="1:8" ht="12.75">
      <c r="A21" s="197"/>
      <c r="B21" s="177"/>
      <c r="C21" s="176"/>
      <c r="D21" s="176"/>
      <c r="E21" s="176"/>
      <c r="F21" s="177"/>
      <c r="G21" s="177"/>
      <c r="H21" s="177"/>
    </row>
    <row r="22" spans="1:8" ht="12.75">
      <c r="A22" s="197"/>
      <c r="B22" s="177"/>
      <c r="C22" s="176"/>
      <c r="D22" s="176"/>
      <c r="E22" s="176"/>
      <c r="F22" s="177"/>
      <c r="G22" s="177"/>
      <c r="H22" s="177"/>
    </row>
    <row r="23" spans="1:8" ht="12.75">
      <c r="A23" s="197"/>
      <c r="B23" s="177"/>
      <c r="C23" s="176"/>
      <c r="D23" s="176"/>
      <c r="E23" s="176"/>
      <c r="F23" s="177"/>
      <c r="G23" s="177"/>
      <c r="H23" s="177"/>
    </row>
    <row r="24" spans="1:5" ht="12.75">
      <c r="A24" s="22"/>
      <c r="C24" s="14"/>
      <c r="D24" s="14"/>
      <c r="E24" s="14"/>
    </row>
    <row r="25" spans="3:5" ht="12.75">
      <c r="C25" s="14"/>
      <c r="D25" s="14"/>
      <c r="E25" s="14"/>
    </row>
    <row r="26" spans="3:5" ht="12.75">
      <c r="C26" s="14"/>
      <c r="D26" s="14"/>
      <c r="E26" s="14"/>
    </row>
    <row r="27" spans="3:5" ht="12.75">
      <c r="C27" s="112" t="s">
        <v>121</v>
      </c>
      <c r="D27" s="112" t="s">
        <v>144</v>
      </c>
      <c r="E27" s="112" t="s">
        <v>190</v>
      </c>
    </row>
    <row r="28" spans="3:5" ht="12.75">
      <c r="C28" s="112" t="s">
        <v>229</v>
      </c>
      <c r="D28" s="112" t="s">
        <v>230</v>
      </c>
      <c r="E28" s="112" t="s">
        <v>45</v>
      </c>
    </row>
    <row r="29" spans="3:5" ht="12.75">
      <c r="C29" s="14"/>
      <c r="D29" s="14"/>
      <c r="E29" s="14"/>
    </row>
    <row r="30" spans="1:5" ht="12.75">
      <c r="A30" s="32" t="s">
        <v>252</v>
      </c>
      <c r="C30" s="14"/>
      <c r="D30" s="14"/>
      <c r="E30" s="14"/>
    </row>
    <row r="31" spans="3:5" ht="12.75">
      <c r="C31" s="14"/>
      <c r="D31" s="14"/>
      <c r="E31" s="14"/>
    </row>
    <row r="32" spans="1:5" ht="12.75">
      <c r="A32" t="s">
        <v>166</v>
      </c>
      <c r="C32" s="14">
        <f>+MasterFile!C94</f>
        <v>988050</v>
      </c>
      <c r="D32" s="14">
        <f>+MasterFile!F94</f>
        <v>1006480</v>
      </c>
      <c r="E32" s="14">
        <f>+MasterFile!Q94</f>
        <v>968516</v>
      </c>
    </row>
    <row r="33" spans="1:5" ht="12.75">
      <c r="A33" s="23"/>
      <c r="C33" s="14"/>
      <c r="D33" s="14"/>
      <c r="E33" s="14"/>
    </row>
    <row r="34" spans="1:5" ht="13.5" thickBot="1">
      <c r="A34" s="23"/>
      <c r="C34" s="35"/>
      <c r="D34" s="35"/>
      <c r="E34" s="35"/>
    </row>
    <row r="35" spans="1:5" ht="12.75">
      <c r="A35" s="23" t="s">
        <v>305</v>
      </c>
      <c r="C35" s="14">
        <f>SUM(C33:C33)</f>
        <v>0</v>
      </c>
      <c r="D35" s="14">
        <f>SUM(D33:D33)</f>
        <v>0</v>
      </c>
      <c r="E35" s="14">
        <f>SUM(E33:E33)</f>
        <v>0</v>
      </c>
    </row>
    <row r="36" spans="1:5" ht="12.75">
      <c r="A36" s="23"/>
      <c r="C36" s="14"/>
      <c r="D36" s="14"/>
      <c r="E36" s="14"/>
    </row>
    <row r="37" spans="1:5" ht="12.75">
      <c r="A37" s="23" t="s">
        <v>167</v>
      </c>
      <c r="C37" s="14">
        <f>+C32+C35</f>
        <v>988050</v>
      </c>
      <c r="D37" s="14">
        <f>+D32+D35</f>
        <v>1006480</v>
      </c>
      <c r="E37" s="14">
        <f>+E32+E35</f>
        <v>968516</v>
      </c>
    </row>
    <row r="38" spans="1:5" ht="12.75">
      <c r="A38" s="23"/>
      <c r="C38" s="14"/>
      <c r="D38" s="14"/>
      <c r="E38" s="14"/>
    </row>
    <row r="39" spans="1:5" ht="12.75">
      <c r="A39" s="23"/>
      <c r="C39" s="14"/>
      <c r="D39" s="14"/>
      <c r="E39" s="14"/>
    </row>
    <row r="40" spans="1:5" ht="12.75">
      <c r="A40" s="23"/>
      <c r="C40" s="14"/>
      <c r="D40" s="14"/>
      <c r="E40" s="14"/>
    </row>
    <row r="41" spans="3:5" ht="12.75">
      <c r="C41" s="14"/>
      <c r="D41" s="14"/>
      <c r="E41" s="14"/>
    </row>
    <row r="42" spans="3:5" ht="12.75">
      <c r="C42" s="14"/>
      <c r="D42" s="14"/>
      <c r="E42" s="14"/>
    </row>
    <row r="43" spans="1:8" ht="12.75">
      <c r="A43" s="32" t="s">
        <v>253</v>
      </c>
      <c r="C43" s="176"/>
      <c r="D43" s="176"/>
      <c r="E43" s="176"/>
      <c r="F43" s="177"/>
      <c r="G43" s="177"/>
      <c r="H43" s="177"/>
    </row>
    <row r="44" spans="3:8" ht="12.75">
      <c r="C44" s="176"/>
      <c r="D44" s="176"/>
      <c r="E44" s="176"/>
      <c r="F44" s="177"/>
      <c r="G44" s="177"/>
      <c r="H44" s="177"/>
    </row>
    <row r="45" spans="1:7" ht="12.75">
      <c r="A45" t="s">
        <v>157</v>
      </c>
      <c r="C45" s="176">
        <v>98</v>
      </c>
      <c r="D45" s="176">
        <v>82</v>
      </c>
      <c r="E45" s="176">
        <v>84</v>
      </c>
      <c r="F45" s="177"/>
      <c r="G45" s="177"/>
    </row>
    <row r="46" spans="1:7" ht="12.75">
      <c r="A46" t="s">
        <v>158</v>
      </c>
      <c r="C46" s="176">
        <v>2711</v>
      </c>
      <c r="D46" s="176">
        <v>1095</v>
      </c>
      <c r="E46" s="176">
        <v>615</v>
      </c>
      <c r="F46" s="177"/>
      <c r="G46" s="177"/>
    </row>
    <row r="47" spans="1:7" ht="13.5" thickBot="1">
      <c r="A47" t="s">
        <v>159</v>
      </c>
      <c r="C47" s="178">
        <v>6159</v>
      </c>
      <c r="D47" s="178"/>
      <c r="E47" s="178"/>
      <c r="F47" s="177"/>
      <c r="G47" s="177"/>
    </row>
    <row r="48" spans="1:7" ht="12.75">
      <c r="A48" s="23" t="s">
        <v>160</v>
      </c>
      <c r="C48" s="176">
        <f>SUM(C45:C47)</f>
        <v>8968</v>
      </c>
      <c r="D48" s="176">
        <f>SUM(D45:D47)</f>
        <v>1177</v>
      </c>
      <c r="E48" s="176">
        <f>SUM(E45:E47)</f>
        <v>699</v>
      </c>
      <c r="F48" s="177"/>
      <c r="G48" s="177"/>
    </row>
    <row r="49" spans="3:8" ht="12.75">
      <c r="C49" s="176"/>
      <c r="D49" s="176"/>
      <c r="E49" s="176"/>
      <c r="F49" s="177"/>
      <c r="G49" s="177"/>
      <c r="H49" s="177"/>
    </row>
    <row r="50" spans="3:8" ht="12.75">
      <c r="C50" s="176"/>
      <c r="D50" s="176"/>
      <c r="E50" s="176"/>
      <c r="F50" s="177"/>
      <c r="G50" s="177"/>
      <c r="H50" s="177"/>
    </row>
    <row r="51" spans="3:5" ht="12.75">
      <c r="C51" s="14"/>
      <c r="D51" s="14"/>
      <c r="E51" s="14"/>
    </row>
    <row r="52" spans="3:5" ht="12.75">
      <c r="C52" s="14"/>
      <c r="D52" s="14"/>
      <c r="E52" s="14"/>
    </row>
    <row r="53" spans="3:5" ht="12.75">
      <c r="C53" s="14"/>
      <c r="D53" s="14"/>
      <c r="E53" s="14"/>
    </row>
    <row r="54" spans="1:5" ht="12.75">
      <c r="A54" s="32" t="s">
        <v>161</v>
      </c>
      <c r="C54" s="14"/>
      <c r="D54" s="14"/>
      <c r="E54" s="14"/>
    </row>
    <row r="55" spans="3:5" ht="12.75">
      <c r="C55" s="14"/>
      <c r="D55" s="14"/>
      <c r="E55" s="14"/>
    </row>
    <row r="56" spans="1:6" ht="12.75">
      <c r="A56" t="s">
        <v>162</v>
      </c>
      <c r="C56" s="176">
        <f>+MasterFile!C107</f>
        <v>5510</v>
      </c>
      <c r="D56" s="176">
        <f>+MasterFile!F107</f>
        <v>5462</v>
      </c>
      <c r="E56" s="176">
        <f>+MasterFile!Q107</f>
        <v>5162</v>
      </c>
      <c r="F56" s="177"/>
    </row>
    <row r="57" spans="1:6" ht="12.75">
      <c r="A57" t="s">
        <v>163</v>
      </c>
      <c r="C57" s="201">
        <f>+MasterFile!C108</f>
        <v>2704</v>
      </c>
      <c r="D57" s="201">
        <f>+MasterFile!F108</f>
        <v>2694</v>
      </c>
      <c r="E57" s="201">
        <f>+MasterFile!Q108</f>
        <v>2694</v>
      </c>
      <c r="F57" s="177"/>
    </row>
    <row r="58" spans="1:6" ht="12.75">
      <c r="A58" s="23" t="s">
        <v>164</v>
      </c>
      <c r="C58" s="176">
        <f>SUM(C56:C57)</f>
        <v>8214</v>
      </c>
      <c r="D58" s="176">
        <f>SUM(D56:D57)</f>
        <v>8156</v>
      </c>
      <c r="E58" s="176">
        <f>SUM(E56:E57)</f>
        <v>7856</v>
      </c>
      <c r="F58" s="177"/>
    </row>
    <row r="59" spans="1:6" ht="13.5" thickBot="1">
      <c r="A59" t="s">
        <v>49</v>
      </c>
      <c r="C59" s="178">
        <f>+MasterFile!C110</f>
        <v>154</v>
      </c>
      <c r="D59" s="178">
        <f>+MasterFile!F110</f>
        <v>152</v>
      </c>
      <c r="E59" s="178">
        <f>+MasterFile!Q110</f>
        <v>152</v>
      </c>
      <c r="F59" s="177"/>
    </row>
    <row r="60" spans="1:6" ht="12.75">
      <c r="A60" s="23" t="s">
        <v>165</v>
      </c>
      <c r="C60" s="176">
        <f>SUM(C58:C59)</f>
        <v>8368</v>
      </c>
      <c r="D60" s="176">
        <f>SUM(D58:D59)</f>
        <v>8308</v>
      </c>
      <c r="E60" s="176">
        <f>SUM(E58:E59)</f>
        <v>8008</v>
      </c>
      <c r="F60" s="177"/>
    </row>
    <row r="61" spans="3:6" ht="12.75">
      <c r="C61" s="176"/>
      <c r="D61" s="176"/>
      <c r="E61" s="176"/>
      <c r="F61" s="177"/>
    </row>
    <row r="62" spans="3:5" ht="12.75">
      <c r="C62" s="14"/>
      <c r="D62" s="14"/>
      <c r="E62" s="14"/>
    </row>
    <row r="63" spans="3:5" ht="12.75">
      <c r="C63" s="14"/>
      <c r="D63" s="14"/>
      <c r="E63" s="14"/>
    </row>
    <row r="64" spans="3:5" ht="12.75">
      <c r="C64" s="14"/>
      <c r="D64" s="14"/>
      <c r="E64" s="14"/>
    </row>
    <row r="65" spans="3:5" ht="12.75">
      <c r="C65" s="14"/>
      <c r="D65" s="14"/>
      <c r="E65" s="14"/>
    </row>
    <row r="66" spans="3:5" ht="12.75">
      <c r="C66" s="14"/>
      <c r="D66" s="14"/>
      <c r="E66" s="14"/>
    </row>
    <row r="67" spans="3:5" ht="12.75">
      <c r="C67" s="14"/>
      <c r="D67" s="14"/>
      <c r="E67" s="14"/>
    </row>
    <row r="68" spans="3:5" ht="12.75">
      <c r="C68" s="14"/>
      <c r="D68" s="14"/>
      <c r="E68" s="14"/>
    </row>
    <row r="69" spans="3:5" ht="12.75">
      <c r="C69" s="14"/>
      <c r="D69" s="14"/>
      <c r="E69" s="14"/>
    </row>
    <row r="70" spans="3:5" ht="12.75">
      <c r="C70" s="14"/>
      <c r="D70" s="14"/>
      <c r="E70" s="14"/>
    </row>
    <row r="71" spans="3:5" ht="12.75">
      <c r="C71" s="14"/>
      <c r="D71" s="14"/>
      <c r="E71" s="14"/>
    </row>
    <row r="72" spans="3:5" ht="12.75">
      <c r="C72" s="14"/>
      <c r="D72" s="14"/>
      <c r="E72" s="14"/>
    </row>
  </sheetData>
  <mergeCells count="4">
    <mergeCell ref="A6:F6"/>
    <mergeCell ref="A7:F7"/>
    <mergeCell ref="K6:P6"/>
    <mergeCell ref="K7:P7"/>
  </mergeCells>
  <printOptions/>
  <pageMargins left="0.25" right="0.25" top="1" bottom="1" header="0.5" footer="0.5"/>
  <pageSetup fitToHeight="1" fitToWidth="1" horizontalDpi="600" verticalDpi="600" orientation="landscape" scale="62" r:id="rId1"/>
  <rowBreaks count="1" manualBreakCount="1">
    <brk id="37" max="255" man="1"/>
  </rowBreaks>
</worksheet>
</file>

<file path=xl/worksheets/sheet5.xml><?xml version="1.0" encoding="utf-8"?>
<worksheet xmlns="http://schemas.openxmlformats.org/spreadsheetml/2006/main" xmlns:r="http://schemas.openxmlformats.org/officeDocument/2006/relationships">
  <dimension ref="A1:BL1101"/>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2.75"/>
  <cols>
    <col min="1" max="1" width="40.7109375" style="0" customWidth="1"/>
    <col min="2" max="2" width="1.7109375" style="0" customWidth="1"/>
    <col min="11" max="11" width="9.140625" style="0" hidden="1" customWidth="1"/>
    <col min="13" max="13" width="12.8515625" style="0" hidden="1" customWidth="1"/>
    <col min="14" max="15" width="9.140625" style="0" hidden="1" customWidth="1"/>
    <col min="21" max="21" width="2.7109375" style="0" customWidth="1"/>
    <col min="25" max="25" width="2.7109375" style="0" customWidth="1"/>
    <col min="29" max="29" width="2.7109375" style="0" customWidth="1"/>
    <col min="33" max="33" width="2.7109375" style="0" customWidth="1"/>
    <col min="37" max="37" width="2.7109375" style="0" customWidth="1"/>
    <col min="41" max="41" width="2.7109375" style="0" customWidth="1"/>
    <col min="45" max="45" width="1.7109375" style="0" customWidth="1"/>
    <col min="49" max="49" width="3.7109375" style="0" customWidth="1"/>
  </cols>
  <sheetData>
    <row r="1" spans="1:12" ht="12.75">
      <c r="A1" s="2" t="str">
        <f>+MasterFile!A1</f>
        <v>File:  T:\TABLES\FY2009\03CongReq\09JustificationTables_BaseOmnibus_02.XLS</v>
      </c>
      <c r="B1" s="2"/>
      <c r="C1" s="2"/>
      <c r="D1" s="2"/>
      <c r="E1" s="2"/>
      <c r="F1" s="2"/>
      <c r="G1" s="2"/>
      <c r="H1" s="2"/>
      <c r="I1" s="2"/>
      <c r="J1" s="2"/>
      <c r="K1" s="2"/>
      <c r="L1" s="2"/>
    </row>
    <row r="2" spans="1:12" ht="12.75">
      <c r="A2" s="2" t="str">
        <f>+MasterFile!A2</f>
        <v>Date:  Revised 02/04/08</v>
      </c>
      <c r="B2" s="2"/>
      <c r="C2" s="2"/>
      <c r="D2" s="2"/>
      <c r="E2" s="2"/>
      <c r="F2" s="2"/>
      <c r="G2" s="2"/>
      <c r="H2" s="2"/>
      <c r="I2" s="2"/>
      <c r="J2" s="2"/>
      <c r="K2" s="2"/>
      <c r="L2" s="2"/>
    </row>
    <row r="3" spans="1:13" ht="12.75">
      <c r="A3" s="435" t="s">
        <v>298</v>
      </c>
      <c r="B3" s="435"/>
      <c r="C3" s="435"/>
      <c r="D3" s="435"/>
      <c r="E3" s="435"/>
      <c r="F3" s="435"/>
      <c r="G3" s="435"/>
      <c r="H3" s="435"/>
      <c r="I3" s="435"/>
      <c r="J3" s="435"/>
      <c r="K3" s="435"/>
      <c r="L3" s="435"/>
      <c r="M3" s="31"/>
    </row>
    <row r="4" spans="1:12" ht="12.75">
      <c r="A4" s="438" t="s">
        <v>59</v>
      </c>
      <c r="B4" s="438"/>
      <c r="C4" s="438"/>
      <c r="D4" s="438"/>
      <c r="E4" s="438"/>
      <c r="F4" s="438"/>
      <c r="G4" s="438"/>
      <c r="H4" s="438"/>
      <c r="I4" s="438"/>
      <c r="J4" s="438"/>
      <c r="K4" s="438"/>
      <c r="L4" s="438"/>
    </row>
    <row r="5" spans="1:12" ht="12.75">
      <c r="A5" s="30"/>
      <c r="B5" s="30"/>
      <c r="C5" s="30"/>
      <c r="D5" s="30"/>
      <c r="E5" s="30"/>
      <c r="F5" s="30"/>
      <c r="G5" s="30"/>
      <c r="H5" s="30"/>
      <c r="I5" s="30"/>
      <c r="J5" s="30"/>
      <c r="K5" s="30"/>
      <c r="L5" s="30"/>
    </row>
    <row r="6" spans="1:64" ht="12.75">
      <c r="A6" s="2"/>
      <c r="B6" s="2"/>
      <c r="C6" s="220" t="s">
        <v>288</v>
      </c>
      <c r="D6" s="220" t="s">
        <v>289</v>
      </c>
      <c r="F6" s="2"/>
      <c r="G6" s="2"/>
      <c r="H6" s="2"/>
      <c r="I6" s="2"/>
      <c r="J6" s="2"/>
      <c r="K6" s="2"/>
      <c r="L6" s="2"/>
      <c r="M6" s="15"/>
      <c r="N6" s="2"/>
      <c r="O6" s="2"/>
      <c r="P6" s="2"/>
      <c r="Q6" s="2"/>
      <c r="R6" s="200">
        <f>+S6+T6</f>
        <v>1</v>
      </c>
      <c r="S6" s="200">
        <f>1-T6</f>
        <v>0.857</v>
      </c>
      <c r="T6" s="320">
        <v>0.143</v>
      </c>
      <c r="U6" s="2"/>
      <c r="V6" s="200">
        <f>+W6+X6</f>
        <v>1</v>
      </c>
      <c r="W6" s="200">
        <f>1-X6</f>
        <v>0.8</v>
      </c>
      <c r="X6" s="320">
        <v>0.2</v>
      </c>
      <c r="Y6" s="2"/>
      <c r="Z6" s="200">
        <f>+AA6+AB6</f>
        <v>1</v>
      </c>
      <c r="AA6" s="200">
        <f>1-AB6</f>
        <v>1</v>
      </c>
      <c r="AB6" s="320">
        <v>0</v>
      </c>
      <c r="AC6" s="2"/>
      <c r="AD6" s="200">
        <f>+AE6+AF6</f>
        <v>1</v>
      </c>
      <c r="AE6" s="200">
        <f>1-AF6</f>
        <v>0.8</v>
      </c>
      <c r="AF6" s="320">
        <v>0.2</v>
      </c>
      <c r="AG6" s="2"/>
      <c r="AH6" s="200">
        <f>+AI6+AJ6</f>
        <v>1</v>
      </c>
      <c r="AI6" s="200">
        <f>1-AJ6</f>
        <v>1</v>
      </c>
      <c r="AJ6" s="320">
        <v>0</v>
      </c>
      <c r="AK6" s="2"/>
      <c r="AL6" s="200">
        <f>+AM6+AN6</f>
        <v>1</v>
      </c>
      <c r="AM6" s="200">
        <f>1-AN6</f>
        <v>1</v>
      </c>
      <c r="AN6" s="320">
        <v>0</v>
      </c>
      <c r="AO6" s="2"/>
      <c r="AP6" s="200">
        <f>+AQ6+AR6</f>
        <v>1</v>
      </c>
      <c r="AQ6" s="200">
        <f>1-AR6</f>
        <v>1</v>
      </c>
      <c r="AR6" s="320">
        <v>0</v>
      </c>
      <c r="AS6" s="2"/>
      <c r="AT6" s="200">
        <f>+AU6+AV6</f>
        <v>1</v>
      </c>
      <c r="AU6" s="200">
        <f>1-AV6</f>
        <v>1</v>
      </c>
      <c r="AV6" s="320">
        <v>0</v>
      </c>
      <c r="AW6" s="2"/>
      <c r="AX6" s="15" t="s">
        <v>54</v>
      </c>
      <c r="AY6" s="2"/>
      <c r="AZ6" s="2"/>
      <c r="BA6" s="2"/>
      <c r="BB6" s="2"/>
      <c r="BC6" s="2"/>
      <c r="BD6" s="2"/>
      <c r="BE6" s="2"/>
      <c r="BF6" s="2"/>
      <c r="BG6" s="2"/>
      <c r="BH6" s="2"/>
      <c r="BI6" s="2"/>
      <c r="BJ6" s="2"/>
      <c r="BK6" s="2"/>
      <c r="BL6" s="2"/>
    </row>
    <row r="7" spans="1:64" ht="13.5" thickBot="1">
      <c r="A7" s="2"/>
      <c r="B7" s="6"/>
      <c r="C7" s="219" t="s">
        <v>287</v>
      </c>
      <c r="D7" s="219" t="s">
        <v>290</v>
      </c>
      <c r="E7" s="6" t="s">
        <v>291</v>
      </c>
      <c r="F7" s="216" t="s">
        <v>293</v>
      </c>
      <c r="G7" s="15"/>
      <c r="H7" s="15"/>
      <c r="I7" s="15"/>
      <c r="J7" s="15"/>
      <c r="K7" s="15"/>
      <c r="L7" s="6" t="s">
        <v>147</v>
      </c>
      <c r="M7" s="15"/>
      <c r="N7" s="2"/>
      <c r="O7" s="2"/>
      <c r="P7" s="2"/>
      <c r="Q7" s="2"/>
      <c r="R7" s="440" t="s">
        <v>472</v>
      </c>
      <c r="S7" s="441"/>
      <c r="T7" s="441"/>
      <c r="U7" s="2"/>
      <c r="V7" s="440" t="s">
        <v>334</v>
      </c>
      <c r="W7" s="441"/>
      <c r="X7" s="441"/>
      <c r="Y7" s="2"/>
      <c r="Z7" s="440" t="s">
        <v>324</v>
      </c>
      <c r="AA7" s="441"/>
      <c r="AB7" s="441"/>
      <c r="AC7" s="2"/>
      <c r="AD7" s="441" t="s">
        <v>325</v>
      </c>
      <c r="AE7" s="441"/>
      <c r="AF7" s="441"/>
      <c r="AG7" s="2"/>
      <c r="AH7" s="440" t="s">
        <v>296</v>
      </c>
      <c r="AI7" s="441"/>
      <c r="AJ7" s="441"/>
      <c r="AK7" s="2"/>
      <c r="AL7" s="441" t="s">
        <v>326</v>
      </c>
      <c r="AM7" s="441"/>
      <c r="AN7" s="441"/>
      <c r="AO7" s="2"/>
      <c r="AP7" s="441" t="s">
        <v>327</v>
      </c>
      <c r="AQ7" s="441"/>
      <c r="AR7" s="441"/>
      <c r="AS7" s="2"/>
      <c r="AT7" s="441" t="s">
        <v>328</v>
      </c>
      <c r="AU7" s="441"/>
      <c r="AV7" s="441"/>
      <c r="AW7" s="2"/>
      <c r="AX7" s="15" t="s">
        <v>322</v>
      </c>
      <c r="AY7" s="2"/>
      <c r="AZ7" s="2"/>
      <c r="BA7" s="2"/>
      <c r="BB7" s="2"/>
      <c r="BC7" s="2"/>
      <c r="BD7" s="2"/>
      <c r="BE7" s="2"/>
      <c r="BF7" s="2"/>
      <c r="BG7" s="2"/>
      <c r="BH7" s="2"/>
      <c r="BI7" s="2"/>
      <c r="BJ7" s="2"/>
      <c r="BK7" s="2"/>
      <c r="BL7" s="2"/>
    </row>
    <row r="8" spans="1:64" ht="12.75">
      <c r="A8" s="2"/>
      <c r="B8" s="6"/>
      <c r="C8" s="216" t="s">
        <v>286</v>
      </c>
      <c r="D8" s="216" t="s">
        <v>286</v>
      </c>
      <c r="E8" s="216" t="s">
        <v>292</v>
      </c>
      <c r="F8" s="216" t="s">
        <v>294</v>
      </c>
      <c r="G8" s="6" t="s">
        <v>47</v>
      </c>
      <c r="H8" s="6" t="s">
        <v>187</v>
      </c>
      <c r="I8" s="6" t="s">
        <v>188</v>
      </c>
      <c r="J8" s="6" t="s">
        <v>189</v>
      </c>
      <c r="K8" s="15"/>
      <c r="L8" s="6" t="s">
        <v>51</v>
      </c>
      <c r="M8" s="15"/>
      <c r="N8" s="2"/>
      <c r="O8" s="2"/>
      <c r="P8" s="2"/>
      <c r="Q8" s="2"/>
      <c r="R8" s="15" t="s">
        <v>320</v>
      </c>
      <c r="S8" s="15" t="s">
        <v>321</v>
      </c>
      <c r="T8" s="15" t="s">
        <v>322</v>
      </c>
      <c r="U8" s="2"/>
      <c r="V8" s="15" t="s">
        <v>320</v>
      </c>
      <c r="W8" s="15" t="s">
        <v>321</v>
      </c>
      <c r="X8" s="15" t="s">
        <v>322</v>
      </c>
      <c r="Y8" s="15"/>
      <c r="Z8" s="15" t="s">
        <v>320</v>
      </c>
      <c r="AA8" s="15" t="s">
        <v>321</v>
      </c>
      <c r="AB8" s="15" t="s">
        <v>322</v>
      </c>
      <c r="AC8" s="2"/>
      <c r="AD8" s="15" t="s">
        <v>320</v>
      </c>
      <c r="AE8" s="15" t="s">
        <v>321</v>
      </c>
      <c r="AF8" s="15" t="s">
        <v>322</v>
      </c>
      <c r="AG8" s="2"/>
      <c r="AH8" s="15" t="s">
        <v>320</v>
      </c>
      <c r="AI8" s="15" t="s">
        <v>321</v>
      </c>
      <c r="AJ8" s="15" t="s">
        <v>322</v>
      </c>
      <c r="AK8" s="15"/>
      <c r="AL8" s="15" t="s">
        <v>320</v>
      </c>
      <c r="AM8" s="15" t="s">
        <v>321</v>
      </c>
      <c r="AN8" s="15" t="s">
        <v>322</v>
      </c>
      <c r="AO8" s="2"/>
      <c r="AP8" s="15" t="s">
        <v>320</v>
      </c>
      <c r="AQ8" s="15" t="s">
        <v>321</v>
      </c>
      <c r="AR8" s="15" t="s">
        <v>322</v>
      </c>
      <c r="AS8" s="15"/>
      <c r="AT8" s="15" t="s">
        <v>320</v>
      </c>
      <c r="AU8" s="15" t="s">
        <v>321</v>
      </c>
      <c r="AV8" s="15" t="s">
        <v>322</v>
      </c>
      <c r="AW8" s="2"/>
      <c r="AX8" s="15" t="s">
        <v>147</v>
      </c>
      <c r="AY8" s="2"/>
      <c r="AZ8" s="2"/>
      <c r="BA8" s="2"/>
      <c r="BB8" s="2"/>
      <c r="BC8" s="2"/>
      <c r="BD8" s="2"/>
      <c r="BE8" s="2"/>
      <c r="BF8" s="2"/>
      <c r="BG8" s="2"/>
      <c r="BH8" s="2"/>
      <c r="BI8" s="2"/>
      <c r="BJ8" s="2"/>
      <c r="BK8" s="2"/>
      <c r="BL8" s="2"/>
    </row>
    <row r="9" spans="1:64" ht="12.75">
      <c r="A9" s="2"/>
      <c r="B9" s="7"/>
      <c r="C9" s="217" t="s">
        <v>473</v>
      </c>
      <c r="D9" s="217" t="s">
        <v>333</v>
      </c>
      <c r="E9" s="217" t="s">
        <v>50</v>
      </c>
      <c r="F9" s="217" t="s">
        <v>295</v>
      </c>
      <c r="G9" s="7" t="s">
        <v>49</v>
      </c>
      <c r="H9" s="7" t="s">
        <v>48</v>
      </c>
      <c r="I9" s="7" t="s">
        <v>48</v>
      </c>
      <c r="J9" s="7" t="s">
        <v>186</v>
      </c>
      <c r="K9" s="16"/>
      <c r="L9" s="7" t="s">
        <v>46</v>
      </c>
      <c r="M9" s="16"/>
      <c r="N9" s="2"/>
      <c r="O9" s="2"/>
      <c r="P9" s="2"/>
      <c r="Q9" s="2"/>
      <c r="R9" s="16" t="s">
        <v>323</v>
      </c>
      <c r="S9" s="16" t="s">
        <v>323</v>
      </c>
      <c r="T9" s="16" t="s">
        <v>323</v>
      </c>
      <c r="U9" s="2"/>
      <c r="V9" s="16" t="s">
        <v>323</v>
      </c>
      <c r="W9" s="16" t="s">
        <v>323</v>
      </c>
      <c r="X9" s="16" t="s">
        <v>323</v>
      </c>
      <c r="Y9" s="16"/>
      <c r="Z9" s="16" t="s">
        <v>323</v>
      </c>
      <c r="AA9" s="16" t="s">
        <v>323</v>
      </c>
      <c r="AB9" s="16" t="s">
        <v>323</v>
      </c>
      <c r="AC9" s="2"/>
      <c r="AD9" s="16" t="s">
        <v>323</v>
      </c>
      <c r="AE9" s="16" t="s">
        <v>323</v>
      </c>
      <c r="AF9" s="16" t="s">
        <v>323</v>
      </c>
      <c r="AG9" s="2"/>
      <c r="AH9" s="16" t="s">
        <v>323</v>
      </c>
      <c r="AI9" s="16" t="s">
        <v>323</v>
      </c>
      <c r="AJ9" s="16" t="s">
        <v>323</v>
      </c>
      <c r="AK9" s="16"/>
      <c r="AL9" s="16" t="s">
        <v>323</v>
      </c>
      <c r="AM9" s="16" t="s">
        <v>323</v>
      </c>
      <c r="AN9" s="16" t="s">
        <v>323</v>
      </c>
      <c r="AO9" s="2"/>
      <c r="AP9" s="16" t="s">
        <v>323</v>
      </c>
      <c r="AQ9" s="16" t="s">
        <v>323</v>
      </c>
      <c r="AR9" s="16" t="s">
        <v>323</v>
      </c>
      <c r="AS9" s="16"/>
      <c r="AT9" s="16" t="s">
        <v>323</v>
      </c>
      <c r="AU9" s="16" t="s">
        <v>323</v>
      </c>
      <c r="AV9" s="16" t="s">
        <v>323</v>
      </c>
      <c r="AW9" s="2"/>
      <c r="AX9" s="16" t="s">
        <v>51</v>
      </c>
      <c r="AY9" s="2"/>
      <c r="AZ9" s="2"/>
      <c r="BA9" s="2"/>
      <c r="BB9" s="2"/>
      <c r="BC9" s="2"/>
      <c r="BD9" s="2"/>
      <c r="BE9" s="2"/>
      <c r="BF9" s="2"/>
      <c r="BG9" s="2"/>
      <c r="BH9" s="2"/>
      <c r="BI9" s="2"/>
      <c r="BJ9" s="2"/>
      <c r="BK9" s="2"/>
      <c r="BL9" s="2"/>
    </row>
    <row r="10" spans="1:64" ht="12.75">
      <c r="A10" s="2"/>
      <c r="B10" s="2"/>
      <c r="C10" s="218"/>
      <c r="D10" s="218"/>
      <c r="E10" s="218"/>
      <c r="F10" s="218"/>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ht="12.75">
      <c r="A11" s="1" t="s">
        <v>145</v>
      </c>
      <c r="B11" s="2"/>
      <c r="C11" s="114"/>
      <c r="D11" s="114"/>
      <c r="E11" s="114"/>
      <c r="F11" s="114"/>
      <c r="G11" s="2"/>
      <c r="H11" s="2"/>
      <c r="I11" s="2"/>
      <c r="J11" s="2"/>
      <c r="K11" s="2"/>
      <c r="L11" s="2"/>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2"/>
      <c r="AZ11" s="2"/>
      <c r="BA11" s="2"/>
      <c r="BB11" s="2"/>
      <c r="BC11" s="2"/>
      <c r="BD11" s="2"/>
      <c r="BE11" s="2"/>
      <c r="BF11" s="2"/>
      <c r="BG11" s="2"/>
      <c r="BH11" s="2"/>
      <c r="BI11" s="2"/>
      <c r="BJ11" s="2"/>
      <c r="BK11" s="2"/>
      <c r="BL11" s="2"/>
    </row>
    <row r="12" spans="1:64" ht="12.75">
      <c r="A12" s="2" t="s">
        <v>7</v>
      </c>
      <c r="B12" s="8"/>
      <c r="C12" s="187">
        <f>+S12</f>
        <v>82</v>
      </c>
      <c r="D12" s="187">
        <f>+W12</f>
        <v>190</v>
      </c>
      <c r="E12" s="187">
        <f>+AA12</f>
        <v>-42</v>
      </c>
      <c r="F12" s="187">
        <f>+AE12</f>
        <v>15</v>
      </c>
      <c r="G12" s="187">
        <f>+AI12</f>
        <v>0</v>
      </c>
      <c r="H12" s="187">
        <f>+AM12</f>
        <v>0</v>
      </c>
      <c r="I12" s="187">
        <f>+AQ12</f>
        <v>0</v>
      </c>
      <c r="J12" s="187">
        <f>+AU12</f>
        <v>0</v>
      </c>
      <c r="K12" s="187"/>
      <c r="L12" s="187">
        <f>SUM(C12:J12)</f>
        <v>245</v>
      </c>
      <c r="M12" s="8"/>
      <c r="N12" s="8"/>
      <c r="O12" s="8"/>
      <c r="P12" s="8"/>
      <c r="Q12" s="8"/>
      <c r="R12" s="8">
        <v>96</v>
      </c>
      <c r="S12" s="8">
        <f>+R12-T12</f>
        <v>82</v>
      </c>
      <c r="T12" s="8">
        <f>ROUND(R12*$T$6,0)</f>
        <v>14</v>
      </c>
      <c r="U12" s="8"/>
      <c r="V12" s="8">
        <v>238</v>
      </c>
      <c r="W12" s="8">
        <f>+V12-X12</f>
        <v>190</v>
      </c>
      <c r="X12" s="8">
        <f>ROUND(V12*$X$6,0)</f>
        <v>48</v>
      </c>
      <c r="Y12" s="8"/>
      <c r="Z12" s="8">
        <v>-42</v>
      </c>
      <c r="AA12" s="8">
        <f>+Z12-AB12</f>
        <v>-42</v>
      </c>
      <c r="AB12" s="8">
        <f>ROUND(Z12*$AB$6,0)</f>
        <v>0</v>
      </c>
      <c r="AC12" s="8"/>
      <c r="AD12" s="8">
        <v>19</v>
      </c>
      <c r="AE12" s="8">
        <f>+AD12-AF12</f>
        <v>15</v>
      </c>
      <c r="AF12" s="8">
        <f>ROUND(AD12*$AF$6,0)</f>
        <v>4</v>
      </c>
      <c r="AG12" s="8"/>
      <c r="AH12" s="8"/>
      <c r="AI12" s="8">
        <f>+AH12-AJ12</f>
        <v>0</v>
      </c>
      <c r="AJ12" s="8">
        <f>ROUND(AH12*$AJ$6,0)</f>
        <v>0</v>
      </c>
      <c r="AK12" s="8"/>
      <c r="AL12" s="8"/>
      <c r="AM12" s="8">
        <f>+AL12-AN12</f>
        <v>0</v>
      </c>
      <c r="AN12" s="8">
        <f>ROUND(AL12*$AN$6,0)</f>
        <v>0</v>
      </c>
      <c r="AO12" s="8"/>
      <c r="AP12" s="8"/>
      <c r="AQ12" s="8">
        <f>+AP12-AR12</f>
        <v>0</v>
      </c>
      <c r="AR12" s="8">
        <f>ROUND(AP12*$AR$6,0)</f>
        <v>0</v>
      </c>
      <c r="AS12" s="8"/>
      <c r="AT12" s="8"/>
      <c r="AU12" s="8">
        <f>+AT12-AV12</f>
        <v>0</v>
      </c>
      <c r="AV12" s="8">
        <f>ROUND(AT12*$AV$6,0)</f>
        <v>0</v>
      </c>
      <c r="AW12" s="8"/>
      <c r="AX12" s="8">
        <f>SUM(T12,X12,AB12,AF12,AJ12,AN12,AR12,AV12)</f>
        <v>66</v>
      </c>
      <c r="AY12" s="2"/>
      <c r="AZ12" s="2"/>
      <c r="BA12" s="2"/>
      <c r="BB12" s="2"/>
      <c r="BC12" s="2"/>
      <c r="BD12" s="2"/>
      <c r="BE12" s="2"/>
      <c r="BF12" s="2"/>
      <c r="BG12" s="2"/>
      <c r="BH12" s="2"/>
      <c r="BI12" s="2"/>
      <c r="BJ12" s="2"/>
      <c r="BK12" s="2"/>
      <c r="BL12" s="2"/>
    </row>
    <row r="13" spans="1:64" ht="12.75">
      <c r="A13" s="2" t="s">
        <v>8</v>
      </c>
      <c r="B13" s="8"/>
      <c r="C13" s="187">
        <f>+S13</f>
        <v>57</v>
      </c>
      <c r="D13" s="187">
        <f>+W13</f>
        <v>133</v>
      </c>
      <c r="E13" s="187">
        <f>+AA13</f>
        <v>-29</v>
      </c>
      <c r="F13" s="187">
        <f>+AE13</f>
        <v>10</v>
      </c>
      <c r="G13" s="187">
        <f>+AI13</f>
        <v>0</v>
      </c>
      <c r="H13" s="187">
        <f>+AM13</f>
        <v>0</v>
      </c>
      <c r="I13" s="187">
        <f>+AQ13</f>
        <v>0</v>
      </c>
      <c r="J13" s="187">
        <f>+AU13</f>
        <v>0</v>
      </c>
      <c r="K13" s="187"/>
      <c r="L13" s="187">
        <f>SUM(C13:J13)</f>
        <v>171</v>
      </c>
      <c r="M13" s="8"/>
      <c r="N13" s="8"/>
      <c r="O13" s="8"/>
      <c r="P13" s="8"/>
      <c r="Q13" s="8"/>
      <c r="R13" s="8">
        <v>66</v>
      </c>
      <c r="S13" s="8">
        <f>+R13-T13</f>
        <v>57</v>
      </c>
      <c r="T13" s="8">
        <f>ROUND(R13*$T$6,0)</f>
        <v>9</v>
      </c>
      <c r="U13" s="8"/>
      <c r="V13" s="8">
        <v>166</v>
      </c>
      <c r="W13" s="8">
        <f>+V13-X13</f>
        <v>133</v>
      </c>
      <c r="X13" s="8">
        <f>ROUND(V13*$X$6,0)</f>
        <v>33</v>
      </c>
      <c r="Y13" s="8"/>
      <c r="Z13" s="8">
        <v>-29</v>
      </c>
      <c r="AA13" s="8">
        <f>+Z13-AB13</f>
        <v>-29</v>
      </c>
      <c r="AB13" s="8">
        <f>ROUND(Z13*$AB$6,0)</f>
        <v>0</v>
      </c>
      <c r="AC13" s="8"/>
      <c r="AD13" s="8">
        <v>13</v>
      </c>
      <c r="AE13" s="8">
        <f>+AD13-AF13</f>
        <v>10</v>
      </c>
      <c r="AF13" s="8">
        <f>ROUND(AD13*$AF$6,0)</f>
        <v>3</v>
      </c>
      <c r="AG13" s="8"/>
      <c r="AH13" s="8"/>
      <c r="AI13" s="8">
        <f>+AH13-AJ13</f>
        <v>0</v>
      </c>
      <c r="AJ13" s="8">
        <f>ROUND(AH13*$AJ$6,0)</f>
        <v>0</v>
      </c>
      <c r="AK13" s="8"/>
      <c r="AL13" s="8"/>
      <c r="AM13" s="8">
        <f>+AL13-AN13</f>
        <v>0</v>
      </c>
      <c r="AN13" s="8">
        <f>ROUND(AL13*$AN$6,0)</f>
        <v>0</v>
      </c>
      <c r="AO13" s="8"/>
      <c r="AP13" s="8"/>
      <c r="AQ13" s="8">
        <f>+AP13-AR13</f>
        <v>0</v>
      </c>
      <c r="AR13" s="8">
        <f>ROUND(AP13*$AR$6,0)</f>
        <v>0</v>
      </c>
      <c r="AS13" s="8"/>
      <c r="AT13" s="8"/>
      <c r="AU13" s="8">
        <f>+AT13-AV13</f>
        <v>0</v>
      </c>
      <c r="AV13" s="8">
        <f>ROUND(AT13*$AV$6,0)</f>
        <v>0</v>
      </c>
      <c r="AW13" s="8"/>
      <c r="AX13" s="8">
        <f>SUM(T13,X13,AB13,AF13,AJ13,AN13,AR13,AV13)</f>
        <v>45</v>
      </c>
      <c r="AY13" s="2"/>
      <c r="AZ13" s="2"/>
      <c r="BA13" s="2"/>
      <c r="BB13" s="2"/>
      <c r="BC13" s="2"/>
      <c r="BD13" s="2"/>
      <c r="BE13" s="2"/>
      <c r="BF13" s="2"/>
      <c r="BG13" s="2"/>
      <c r="BH13" s="2"/>
      <c r="BI13" s="2"/>
      <c r="BJ13" s="2"/>
      <c r="BK13" s="2"/>
      <c r="BL13" s="2"/>
    </row>
    <row r="14" spans="1:64" ht="12.75">
      <c r="A14" s="2"/>
      <c r="B14" s="8"/>
      <c r="C14" s="187"/>
      <c r="D14" s="187"/>
      <c r="E14" s="187"/>
      <c r="F14" s="187"/>
      <c r="G14" s="187"/>
      <c r="H14" s="187"/>
      <c r="I14" s="187"/>
      <c r="J14" s="187"/>
      <c r="K14" s="187"/>
      <c r="L14" s="187"/>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2"/>
      <c r="AZ14" s="2"/>
      <c r="BA14" s="2"/>
      <c r="BB14" s="2"/>
      <c r="BC14" s="2"/>
      <c r="BD14" s="2"/>
      <c r="BE14" s="2"/>
      <c r="BF14" s="2"/>
      <c r="BG14" s="2"/>
      <c r="BH14" s="2"/>
      <c r="BI14" s="2"/>
      <c r="BJ14" s="2"/>
      <c r="BK14" s="2"/>
      <c r="BL14" s="2"/>
    </row>
    <row r="15" spans="1:64" ht="12.75">
      <c r="A15" s="3" t="s">
        <v>9</v>
      </c>
      <c r="B15" s="9"/>
      <c r="C15" s="221">
        <f>SUM(C12:C13)</f>
        <v>139</v>
      </c>
      <c r="D15" s="221">
        <f>SUM(D12:D13)</f>
        <v>323</v>
      </c>
      <c r="E15" s="221">
        <f>SUM(E12:E13)</f>
        <v>-71</v>
      </c>
      <c r="F15" s="221">
        <f>SUM(F12:F13)</f>
        <v>25</v>
      </c>
      <c r="G15" s="221">
        <f aca="true" t="shared" si="0" ref="G15:L15">SUM(G12:G13)</f>
        <v>0</v>
      </c>
      <c r="H15" s="221">
        <f t="shared" si="0"/>
        <v>0</v>
      </c>
      <c r="I15" s="221">
        <f t="shared" si="0"/>
        <v>0</v>
      </c>
      <c r="J15" s="221">
        <f t="shared" si="0"/>
        <v>0</v>
      </c>
      <c r="K15" s="221">
        <f t="shared" si="0"/>
        <v>0</v>
      </c>
      <c r="L15" s="221">
        <f t="shared" si="0"/>
        <v>416</v>
      </c>
      <c r="M15" s="9"/>
      <c r="N15" s="9">
        <f>SUM(N12:N13)</f>
        <v>0</v>
      </c>
      <c r="O15" s="9">
        <f>SUM(O12:O13)</f>
        <v>0</v>
      </c>
      <c r="P15" s="8"/>
      <c r="Q15" s="8"/>
      <c r="R15" s="9">
        <f>SUM(R12:R13)</f>
        <v>162</v>
      </c>
      <c r="S15" s="9">
        <f>SUM(S12:S13)</f>
        <v>139</v>
      </c>
      <c r="T15" s="9">
        <f>SUM(T12:T13)</f>
        <v>23</v>
      </c>
      <c r="U15" s="8"/>
      <c r="V15" s="9">
        <f>SUM(V12:V13)</f>
        <v>404</v>
      </c>
      <c r="W15" s="9">
        <f>SUM(W12:W13)</f>
        <v>323</v>
      </c>
      <c r="X15" s="9">
        <f>SUM(X12:X13)</f>
        <v>81</v>
      </c>
      <c r="Y15" s="8"/>
      <c r="Z15" s="9">
        <f>SUM(Z12:Z13)</f>
        <v>-71</v>
      </c>
      <c r="AA15" s="9">
        <f>SUM(AA12:AA13)</f>
        <v>-71</v>
      </c>
      <c r="AB15" s="9">
        <f>SUM(AB12:AB13)</f>
        <v>0</v>
      </c>
      <c r="AC15" s="8"/>
      <c r="AD15" s="9">
        <f>SUM(AD12:AD13)</f>
        <v>32</v>
      </c>
      <c r="AE15" s="9">
        <f>SUM(AE12:AE13)</f>
        <v>25</v>
      </c>
      <c r="AF15" s="9">
        <f>SUM(AF12:AF13)</f>
        <v>7</v>
      </c>
      <c r="AG15" s="8"/>
      <c r="AH15" s="9">
        <f>SUM(AH12:AH13)</f>
        <v>0</v>
      </c>
      <c r="AI15" s="9">
        <f>SUM(AI12:AI13)</f>
        <v>0</v>
      </c>
      <c r="AJ15" s="9">
        <f>SUM(AJ12:AJ13)</f>
        <v>0</v>
      </c>
      <c r="AK15" s="8"/>
      <c r="AL15" s="9">
        <f>SUM(AL12:AL13)</f>
        <v>0</v>
      </c>
      <c r="AM15" s="9">
        <f>SUM(AM12:AM13)</f>
        <v>0</v>
      </c>
      <c r="AN15" s="9">
        <f>SUM(AN12:AN13)</f>
        <v>0</v>
      </c>
      <c r="AO15" s="8"/>
      <c r="AP15" s="9">
        <f>SUM(AP12:AP13)</f>
        <v>0</v>
      </c>
      <c r="AQ15" s="9">
        <f>SUM(AQ12:AQ13)</f>
        <v>0</v>
      </c>
      <c r="AR15" s="9">
        <f>SUM(AR12:AR13)</f>
        <v>0</v>
      </c>
      <c r="AS15" s="8"/>
      <c r="AT15" s="9">
        <f>SUM(AT12:AT13)</f>
        <v>0</v>
      </c>
      <c r="AU15" s="9">
        <f>SUM(AU12:AU13)</f>
        <v>0</v>
      </c>
      <c r="AV15" s="9">
        <f>SUM(AV12:AV13)</f>
        <v>0</v>
      </c>
      <c r="AW15" s="8"/>
      <c r="AX15" s="9">
        <f>SUM(AX12:AX13)</f>
        <v>111</v>
      </c>
      <c r="AY15" s="2"/>
      <c r="AZ15" s="2"/>
      <c r="BA15" s="2"/>
      <c r="BB15" s="2"/>
      <c r="BC15" s="2"/>
      <c r="BD15" s="2"/>
      <c r="BE15" s="2"/>
      <c r="BF15" s="2"/>
      <c r="BG15" s="2"/>
      <c r="BH15" s="2"/>
      <c r="BI15" s="2"/>
      <c r="BJ15" s="2"/>
      <c r="BK15" s="2"/>
      <c r="BL15" s="2"/>
    </row>
    <row r="16" spans="1:64" ht="13.5" thickBot="1">
      <c r="A16" s="4"/>
      <c r="B16" s="10"/>
      <c r="C16" s="223"/>
      <c r="D16" s="223"/>
      <c r="E16" s="223"/>
      <c r="F16" s="223"/>
      <c r="G16" s="223"/>
      <c r="H16" s="223"/>
      <c r="I16" s="223"/>
      <c r="J16" s="223"/>
      <c r="K16" s="223"/>
      <c r="L16" s="223"/>
      <c r="M16" s="10"/>
      <c r="N16" s="10"/>
      <c r="O16" s="10"/>
      <c r="P16" s="8"/>
      <c r="Q16" s="8"/>
      <c r="R16" s="10"/>
      <c r="S16" s="10">
        <f>ROUND(R15*S6,0)</f>
        <v>139</v>
      </c>
      <c r="T16" s="10">
        <f>ROUND(R15*T6,0)</f>
        <v>23</v>
      </c>
      <c r="U16" s="10"/>
      <c r="V16" s="10"/>
      <c r="W16" s="10">
        <f>ROUND(V15*W6,0)</f>
        <v>323</v>
      </c>
      <c r="X16" s="10">
        <f>ROUND(V15*X6,0)</f>
        <v>81</v>
      </c>
      <c r="Y16" s="10"/>
      <c r="Z16" s="10"/>
      <c r="AA16" s="10">
        <f>ROUND(Z15*AA6,0)</f>
        <v>-71</v>
      </c>
      <c r="AB16" s="10">
        <f>ROUND(Z15*AB6,0)</f>
        <v>0</v>
      </c>
      <c r="AC16" s="10"/>
      <c r="AD16" s="10"/>
      <c r="AE16" s="10">
        <f>ROUND(AD15*AE6,0)-1</f>
        <v>25</v>
      </c>
      <c r="AF16" s="10">
        <f>ROUND(AD15*AF6,0)+1</f>
        <v>7</v>
      </c>
      <c r="AG16" s="10"/>
      <c r="AH16" s="10"/>
      <c r="AI16" s="10">
        <f>ROUND(AH15*AI6,0)</f>
        <v>0</v>
      </c>
      <c r="AJ16" s="10">
        <f>ROUND(AH15*AJ6,0)</f>
        <v>0</v>
      </c>
      <c r="AK16" s="10"/>
      <c r="AL16" s="10"/>
      <c r="AM16" s="10">
        <f>ROUND(AL15*AM6,0)</f>
        <v>0</v>
      </c>
      <c r="AN16" s="10">
        <f>ROUND(AL15*AN6,0)</f>
        <v>0</v>
      </c>
      <c r="AO16" s="10"/>
      <c r="AP16" s="10"/>
      <c r="AQ16" s="10">
        <f>ROUND(AP15*AQ6,0)</f>
        <v>0</v>
      </c>
      <c r="AR16" s="10">
        <f>ROUND(AP15*AR6,0)</f>
        <v>0</v>
      </c>
      <c r="AS16" s="10"/>
      <c r="AT16" s="10"/>
      <c r="AU16" s="10">
        <f>ROUND(AT15*AU6,0)</f>
        <v>0</v>
      </c>
      <c r="AV16" s="10">
        <f>ROUND(AT15*AV6,0)</f>
        <v>0</v>
      </c>
      <c r="AW16" s="10"/>
      <c r="AX16" s="10"/>
      <c r="AY16" s="2"/>
      <c r="AZ16" s="2"/>
      <c r="BA16" s="2"/>
      <c r="BB16" s="2"/>
      <c r="BC16" s="2"/>
      <c r="BD16" s="2"/>
      <c r="BE16" s="2"/>
      <c r="BF16" s="2"/>
      <c r="BG16" s="2"/>
      <c r="BH16" s="2"/>
      <c r="BI16" s="2"/>
      <c r="BJ16" s="2"/>
      <c r="BK16" s="2"/>
      <c r="BL16" s="2"/>
    </row>
    <row r="17" spans="1:64" ht="13.5" thickTop="1">
      <c r="A17" s="2"/>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2"/>
      <c r="AZ17" s="2"/>
      <c r="BA17" s="2"/>
      <c r="BB17" s="2"/>
      <c r="BC17" s="2"/>
      <c r="BD17" s="2"/>
      <c r="BE17" s="2"/>
      <c r="BF17" s="2"/>
      <c r="BG17" s="2"/>
      <c r="BH17" s="2"/>
      <c r="BI17" s="2"/>
      <c r="BJ17" s="2"/>
      <c r="BK17" s="2"/>
      <c r="BL17" s="2"/>
    </row>
    <row r="18" spans="1:64" ht="12.75">
      <c r="A18" s="1" t="s">
        <v>10</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2"/>
      <c r="AZ18" s="2"/>
      <c r="BA18" s="2"/>
      <c r="BB18" s="2"/>
      <c r="BC18" s="2"/>
      <c r="BD18" s="2"/>
      <c r="BE18" s="2"/>
      <c r="BF18" s="2"/>
      <c r="BG18" s="2"/>
      <c r="BH18" s="2"/>
      <c r="BI18" s="2"/>
      <c r="BJ18" s="2"/>
      <c r="BK18" s="2"/>
      <c r="BL18" s="2"/>
    </row>
    <row r="19" spans="1:64" ht="12.75">
      <c r="A19" s="2" t="s">
        <v>11</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2"/>
      <c r="AZ19" s="2"/>
      <c r="BA19" s="2"/>
      <c r="BB19" s="2"/>
      <c r="BC19" s="2"/>
      <c r="BD19" s="2"/>
      <c r="BE19" s="2"/>
      <c r="BF19" s="2"/>
      <c r="BG19" s="2"/>
      <c r="BH19" s="2"/>
      <c r="BI19" s="2"/>
      <c r="BJ19" s="2"/>
      <c r="BK19" s="2"/>
      <c r="BL19" s="2"/>
    </row>
    <row r="20" spans="1:64" ht="12.75">
      <c r="A20" s="2" t="s">
        <v>12</v>
      </c>
      <c r="B20" s="8"/>
      <c r="C20" s="187">
        <f>+S20</f>
        <v>193</v>
      </c>
      <c r="D20" s="187">
        <f>+W20</f>
        <v>447</v>
      </c>
      <c r="E20" s="187">
        <f>+AA20</f>
        <v>-98</v>
      </c>
      <c r="F20" s="187">
        <f>+AE20</f>
        <v>34</v>
      </c>
      <c r="G20" s="187">
        <f>+AI20</f>
        <v>0</v>
      </c>
      <c r="H20" s="187">
        <f>+AM20</f>
        <v>0</v>
      </c>
      <c r="I20" s="187">
        <f>+AQ20</f>
        <v>0</v>
      </c>
      <c r="J20" s="187">
        <f>+AU20</f>
        <v>0</v>
      </c>
      <c r="K20" s="8"/>
      <c r="L20" s="8">
        <f>SUM(C20:J20)</f>
        <v>576</v>
      </c>
      <c r="M20" s="8"/>
      <c r="N20" s="8"/>
      <c r="O20" s="8"/>
      <c r="P20" s="8"/>
      <c r="Q20" s="8"/>
      <c r="R20" s="8">
        <v>225</v>
      </c>
      <c r="S20" s="8">
        <f>+R20-T20</f>
        <v>193</v>
      </c>
      <c r="T20" s="8">
        <f>ROUND(R20*$T$6,0)</f>
        <v>32</v>
      </c>
      <c r="U20" s="8"/>
      <c r="V20" s="8">
        <v>558</v>
      </c>
      <c r="W20" s="8">
        <f>+V20-X20</f>
        <v>447</v>
      </c>
      <c r="X20" s="8">
        <f>ROUND(V20*$X$6,0)-1</f>
        <v>111</v>
      </c>
      <c r="Y20" s="8"/>
      <c r="Z20" s="8">
        <v>-98</v>
      </c>
      <c r="AA20" s="8">
        <f>+Z20-AB20</f>
        <v>-98</v>
      </c>
      <c r="AB20" s="8">
        <f>ROUND(Z20*$AB$6,0)</f>
        <v>0</v>
      </c>
      <c r="AC20" s="8"/>
      <c r="AD20" s="8">
        <v>42</v>
      </c>
      <c r="AE20" s="8">
        <f>+AD20-AF20</f>
        <v>34</v>
      </c>
      <c r="AF20" s="8">
        <f>ROUND(AD20*$AF$6,0)</f>
        <v>8</v>
      </c>
      <c r="AG20" s="8"/>
      <c r="AH20" s="8"/>
      <c r="AI20" s="8">
        <f>+AH20-AJ20</f>
        <v>0</v>
      </c>
      <c r="AJ20" s="8">
        <f>ROUND(AH20*$AJ$6,0)</f>
        <v>0</v>
      </c>
      <c r="AK20" s="8"/>
      <c r="AL20" s="8"/>
      <c r="AM20" s="8">
        <f>+AL20-AN20</f>
        <v>0</v>
      </c>
      <c r="AN20" s="8">
        <f>ROUND(AL20*$AN$6,0)</f>
        <v>0</v>
      </c>
      <c r="AO20" s="8"/>
      <c r="AP20" s="8"/>
      <c r="AQ20" s="8">
        <f>+AP20-AR20</f>
        <v>0</v>
      </c>
      <c r="AR20" s="8">
        <f>ROUND(AP20*$AR$6,0)</f>
        <v>0</v>
      </c>
      <c r="AS20" s="8"/>
      <c r="AT20" s="8"/>
      <c r="AU20" s="8">
        <f>+AT20-AV20</f>
        <v>0</v>
      </c>
      <c r="AV20" s="8">
        <f>ROUND(AT20*$AV$6,0)</f>
        <v>0</v>
      </c>
      <c r="AW20" s="8"/>
      <c r="AX20" s="8">
        <f>SUM(T20,X20,AB20,AF20,AJ20,AN20,AR20,AV20)</f>
        <v>151</v>
      </c>
      <c r="AY20" s="2"/>
      <c r="AZ20" s="2"/>
      <c r="BA20" s="2"/>
      <c r="BB20" s="2"/>
      <c r="BC20" s="2"/>
      <c r="BD20" s="2"/>
      <c r="BE20" s="2"/>
      <c r="BF20" s="2"/>
      <c r="BG20" s="2"/>
      <c r="BH20" s="2"/>
      <c r="BI20" s="2"/>
      <c r="BJ20" s="2"/>
      <c r="BK20" s="2"/>
      <c r="BL20" s="2"/>
    </row>
    <row r="21" spans="1:64" ht="12.75">
      <c r="A21" s="2" t="s">
        <v>13</v>
      </c>
      <c r="B21" s="8"/>
      <c r="C21" s="187">
        <f>+S21</f>
        <v>68</v>
      </c>
      <c r="D21" s="187">
        <f>+W21</f>
        <v>158</v>
      </c>
      <c r="E21" s="187">
        <f>+AA21</f>
        <v>-35</v>
      </c>
      <c r="F21" s="187">
        <f>+AE21</f>
        <v>12</v>
      </c>
      <c r="G21" s="187">
        <f>+AI21</f>
        <v>0</v>
      </c>
      <c r="H21" s="187">
        <f>+AM21</f>
        <v>0</v>
      </c>
      <c r="I21" s="187">
        <f>+AQ21</f>
        <v>0</v>
      </c>
      <c r="J21" s="187">
        <f>+AU21</f>
        <v>0</v>
      </c>
      <c r="K21" s="8"/>
      <c r="L21" s="8">
        <f>SUM(C21:J21)</f>
        <v>203</v>
      </c>
      <c r="M21" s="8"/>
      <c r="N21" s="8"/>
      <c r="O21" s="8"/>
      <c r="P21" s="8"/>
      <c r="Q21" s="8"/>
      <c r="R21" s="8">
        <v>80</v>
      </c>
      <c r="S21" s="8">
        <f>+R21-T21</f>
        <v>68</v>
      </c>
      <c r="T21" s="8">
        <f>ROUND(R21*$T$6,0)+1</f>
        <v>12</v>
      </c>
      <c r="U21" s="8"/>
      <c r="V21" s="8">
        <v>198</v>
      </c>
      <c r="W21" s="8">
        <f>+V21-X21</f>
        <v>158</v>
      </c>
      <c r="X21" s="8">
        <f>ROUND(V21*$X$6,0)</f>
        <v>40</v>
      </c>
      <c r="Y21" s="8"/>
      <c r="Z21" s="8">
        <v>-35</v>
      </c>
      <c r="AA21" s="8">
        <f>+Z21-AB21</f>
        <v>-35</v>
      </c>
      <c r="AB21" s="8">
        <f>ROUND(Z21*$AB$6,0)</f>
        <v>0</v>
      </c>
      <c r="AC21" s="8"/>
      <c r="AD21" s="8">
        <v>15</v>
      </c>
      <c r="AE21" s="8">
        <f>+AD21-AF21</f>
        <v>12</v>
      </c>
      <c r="AF21" s="8">
        <f>ROUND(AD21*$AF$6,0)</f>
        <v>3</v>
      </c>
      <c r="AG21" s="8"/>
      <c r="AH21" s="8"/>
      <c r="AI21" s="8">
        <f>+AH21-AJ21</f>
        <v>0</v>
      </c>
      <c r="AJ21" s="8">
        <f>ROUND(AH21*$AJ$6,0)</f>
        <v>0</v>
      </c>
      <c r="AK21" s="8"/>
      <c r="AL21" s="8"/>
      <c r="AM21" s="8">
        <f>+AL21-AN21</f>
        <v>0</v>
      </c>
      <c r="AN21" s="8">
        <f>ROUND(AL21*$AN$6,0)</f>
        <v>0</v>
      </c>
      <c r="AO21" s="8"/>
      <c r="AP21" s="8"/>
      <c r="AQ21" s="8">
        <f>+AP21-AR21</f>
        <v>0</v>
      </c>
      <c r="AR21" s="8">
        <f>ROUND(AP21*$AR$6,0)</f>
        <v>0</v>
      </c>
      <c r="AS21" s="8"/>
      <c r="AT21" s="8"/>
      <c r="AU21" s="8">
        <f>+AT21-AV21</f>
        <v>0</v>
      </c>
      <c r="AV21" s="8">
        <f>ROUND(AT21*$AV$6,0)</f>
        <v>0</v>
      </c>
      <c r="AW21" s="8"/>
      <c r="AX21" s="8">
        <f>SUM(T21,X21,AB21,AF21,AJ21,AN21,AR21,AV21)</f>
        <v>55</v>
      </c>
      <c r="AY21" s="2"/>
      <c r="AZ21" s="2"/>
      <c r="BA21" s="2"/>
      <c r="BB21" s="2"/>
      <c r="BC21" s="2"/>
      <c r="BD21" s="2"/>
      <c r="BE21" s="2"/>
      <c r="BF21" s="2"/>
      <c r="BG21" s="2"/>
      <c r="BH21" s="2"/>
      <c r="BI21" s="2"/>
      <c r="BJ21" s="2"/>
      <c r="BK21" s="2"/>
      <c r="BL21" s="2"/>
    </row>
    <row r="22" spans="1:64" ht="12.75">
      <c r="A22" s="2" t="s">
        <v>14</v>
      </c>
      <c r="B22" s="8"/>
      <c r="C22" s="187">
        <f>+S22</f>
        <v>14</v>
      </c>
      <c r="D22" s="187">
        <f>+W22</f>
        <v>33</v>
      </c>
      <c r="E22" s="187">
        <f>+AA22</f>
        <v>-7</v>
      </c>
      <c r="F22" s="187">
        <f>+AE22</f>
        <v>2</v>
      </c>
      <c r="G22" s="187">
        <f>+AI22</f>
        <v>0</v>
      </c>
      <c r="H22" s="187">
        <f>+AM22</f>
        <v>0</v>
      </c>
      <c r="I22" s="187">
        <f>+AQ22</f>
        <v>0</v>
      </c>
      <c r="J22" s="187">
        <f>+AU22</f>
        <v>0</v>
      </c>
      <c r="K22" s="8"/>
      <c r="L22" s="8">
        <f>SUM(C22:J22)</f>
        <v>42</v>
      </c>
      <c r="M22" s="8"/>
      <c r="N22" s="8"/>
      <c r="O22" s="8"/>
      <c r="P22" s="8"/>
      <c r="Q22" s="8"/>
      <c r="R22" s="8">
        <v>16</v>
      </c>
      <c r="S22" s="8">
        <f>+R22-T22</f>
        <v>14</v>
      </c>
      <c r="T22" s="8">
        <f>ROUND(R22*$T$6,0)</f>
        <v>2</v>
      </c>
      <c r="U22" s="8"/>
      <c r="V22" s="8">
        <v>41</v>
      </c>
      <c r="W22" s="8">
        <f>+V22-X22</f>
        <v>33</v>
      </c>
      <c r="X22" s="8">
        <f>ROUND(V22*$X$6,0)</f>
        <v>8</v>
      </c>
      <c r="Y22" s="8"/>
      <c r="Z22" s="8">
        <v>-7</v>
      </c>
      <c r="AA22" s="8">
        <f>+Z22-AB22</f>
        <v>-7</v>
      </c>
      <c r="AB22" s="8">
        <f>ROUND(Z22*$AB$6,0)</f>
        <v>0</v>
      </c>
      <c r="AC22" s="8"/>
      <c r="AD22" s="8">
        <v>3</v>
      </c>
      <c r="AE22" s="8">
        <f>+AD22-AF22</f>
        <v>2</v>
      </c>
      <c r="AF22" s="8">
        <f>ROUND(AD22*$AF$6,0)</f>
        <v>1</v>
      </c>
      <c r="AG22" s="8"/>
      <c r="AH22" s="8"/>
      <c r="AI22" s="8">
        <f>+AH22-AJ22</f>
        <v>0</v>
      </c>
      <c r="AJ22" s="8">
        <f>ROUND(AH22*$AJ$6,0)</f>
        <v>0</v>
      </c>
      <c r="AK22" s="8"/>
      <c r="AL22" s="8"/>
      <c r="AM22" s="8">
        <f>+AL22-AN22</f>
        <v>0</v>
      </c>
      <c r="AN22" s="8">
        <f>ROUND(AL22*$AN$6,0)</f>
        <v>0</v>
      </c>
      <c r="AO22" s="8"/>
      <c r="AP22" s="8"/>
      <c r="AQ22" s="8">
        <f>+AP22-AR22</f>
        <v>0</v>
      </c>
      <c r="AR22" s="8">
        <f>ROUND(AP22*$AR$6,0)</f>
        <v>0</v>
      </c>
      <c r="AS22" s="8"/>
      <c r="AT22" s="8"/>
      <c r="AU22" s="8">
        <f>+AT22-AV22</f>
        <v>0</v>
      </c>
      <c r="AV22" s="8">
        <f>ROUND(AT22*$AV$6,0)</f>
        <v>0</v>
      </c>
      <c r="AW22" s="8"/>
      <c r="AX22" s="8">
        <f>SUM(T22,X22,AB22,AF22,AJ22,AN22,AR22,AV22)</f>
        <v>11</v>
      </c>
      <c r="AY22" s="2"/>
      <c r="AZ22" s="2"/>
      <c r="BA22" s="2"/>
      <c r="BB22" s="2"/>
      <c r="BC22" s="2"/>
      <c r="BD22" s="2"/>
      <c r="BE22" s="2"/>
      <c r="BF22" s="2"/>
      <c r="BG22" s="2"/>
      <c r="BH22" s="2"/>
      <c r="BI22" s="2"/>
      <c r="BJ22" s="2"/>
      <c r="BK22" s="2"/>
      <c r="BL22" s="2"/>
    </row>
    <row r="23" spans="1:64" ht="12.75">
      <c r="A23" s="2" t="s">
        <v>15</v>
      </c>
      <c r="B23" s="8"/>
      <c r="C23" s="187">
        <f>+S23</f>
        <v>11</v>
      </c>
      <c r="D23" s="187">
        <f>+W23</f>
        <v>26</v>
      </c>
      <c r="E23" s="187">
        <f>+AA23</f>
        <v>-6</v>
      </c>
      <c r="F23" s="187">
        <f>+AE23</f>
        <v>2</v>
      </c>
      <c r="G23" s="187">
        <f>+AI23</f>
        <v>0</v>
      </c>
      <c r="H23" s="187">
        <f>+AM23</f>
        <v>0</v>
      </c>
      <c r="I23" s="187">
        <f>+AQ23</f>
        <v>0</v>
      </c>
      <c r="J23" s="187">
        <f>+AU23</f>
        <v>0</v>
      </c>
      <c r="K23" s="8"/>
      <c r="L23" s="8">
        <f>SUM(C23:J23)</f>
        <v>33</v>
      </c>
      <c r="M23" s="8"/>
      <c r="N23" s="8"/>
      <c r="O23" s="8"/>
      <c r="P23" s="8"/>
      <c r="Q23" s="8"/>
      <c r="R23" s="8">
        <v>13</v>
      </c>
      <c r="S23" s="8">
        <f>+R23-T23</f>
        <v>11</v>
      </c>
      <c r="T23" s="8">
        <f>ROUND(R23*$T$6,0)</f>
        <v>2</v>
      </c>
      <c r="U23" s="8"/>
      <c r="V23" s="8">
        <v>33</v>
      </c>
      <c r="W23" s="8">
        <f>+V23-X23</f>
        <v>26</v>
      </c>
      <c r="X23" s="8">
        <f>ROUND(V23*$X$6,0)</f>
        <v>7</v>
      </c>
      <c r="Y23" s="8"/>
      <c r="Z23" s="8">
        <v>-6</v>
      </c>
      <c r="AA23" s="8">
        <f>+Z23-AB23</f>
        <v>-6</v>
      </c>
      <c r="AB23" s="8">
        <f>ROUND(Z23*$AB$6,0)</f>
        <v>0</v>
      </c>
      <c r="AC23" s="8"/>
      <c r="AD23" s="8">
        <v>2</v>
      </c>
      <c r="AE23" s="8">
        <f>+AD23-AF23</f>
        <v>2</v>
      </c>
      <c r="AF23" s="8">
        <f>ROUND(AD23*$AF$6,0)</f>
        <v>0</v>
      </c>
      <c r="AG23" s="8"/>
      <c r="AH23" s="8"/>
      <c r="AI23" s="8">
        <f>+AH23-AJ23</f>
        <v>0</v>
      </c>
      <c r="AJ23" s="8">
        <f>ROUND(AH23*$AJ$6,0)</f>
        <v>0</v>
      </c>
      <c r="AK23" s="8"/>
      <c r="AL23" s="8"/>
      <c r="AM23" s="8">
        <f>+AL23-AN23</f>
        <v>0</v>
      </c>
      <c r="AN23" s="8">
        <f>ROUND(AL23*$AN$6,0)</f>
        <v>0</v>
      </c>
      <c r="AO23" s="8"/>
      <c r="AP23" s="8"/>
      <c r="AQ23" s="8">
        <f>+AP23-AR23</f>
        <v>0</v>
      </c>
      <c r="AR23" s="8">
        <f>ROUND(AP23*$AR$6,0)</f>
        <v>0</v>
      </c>
      <c r="AS23" s="8"/>
      <c r="AT23" s="8"/>
      <c r="AU23" s="8">
        <f>+AT23-AV23</f>
        <v>0</v>
      </c>
      <c r="AV23" s="8">
        <f>ROUND(AT23*$AV$6,0)</f>
        <v>0</v>
      </c>
      <c r="AW23" s="8"/>
      <c r="AX23" s="8">
        <f>SUM(T23,X23,AB23,AF23,AJ23,AN23,AR23,AV23)</f>
        <v>9</v>
      </c>
      <c r="AY23" s="2"/>
      <c r="AZ23" s="2"/>
      <c r="BA23" s="2"/>
      <c r="BB23" s="2"/>
      <c r="BC23" s="2"/>
      <c r="BD23" s="2"/>
      <c r="BE23" s="2"/>
      <c r="BF23" s="2"/>
      <c r="BG23" s="2"/>
      <c r="BH23" s="2"/>
      <c r="BI23" s="2"/>
      <c r="BJ23" s="2"/>
      <c r="BK23" s="2"/>
      <c r="BL23" s="2"/>
    </row>
    <row r="24" spans="1:64" ht="12.75">
      <c r="A24" s="2" t="s">
        <v>16</v>
      </c>
      <c r="B24" s="11"/>
      <c r="C24" s="110">
        <f>+S24</f>
        <v>11</v>
      </c>
      <c r="D24" s="110">
        <f>+W24</f>
        <v>26</v>
      </c>
      <c r="E24" s="110">
        <f>+AA24</f>
        <v>-6</v>
      </c>
      <c r="F24" s="110">
        <f>+AE24</f>
        <v>2</v>
      </c>
      <c r="G24" s="110">
        <f>+AI24</f>
        <v>0</v>
      </c>
      <c r="H24" s="110">
        <f>+AM24</f>
        <v>0</v>
      </c>
      <c r="I24" s="110">
        <f>+AQ24</f>
        <v>0</v>
      </c>
      <c r="J24" s="110">
        <f>+AU24</f>
        <v>0</v>
      </c>
      <c r="K24" s="11"/>
      <c r="L24" s="11">
        <f>SUM(C24:J24)</f>
        <v>33</v>
      </c>
      <c r="M24" s="11"/>
      <c r="N24" s="11"/>
      <c r="O24" s="11"/>
      <c r="P24" s="8"/>
      <c r="Q24" s="8"/>
      <c r="R24" s="11">
        <v>13</v>
      </c>
      <c r="S24" s="11">
        <f>+R24-T24</f>
        <v>11</v>
      </c>
      <c r="T24" s="11">
        <f>ROUND(R24*$T$6,0)</f>
        <v>2</v>
      </c>
      <c r="U24" s="8"/>
      <c r="V24" s="11">
        <v>33</v>
      </c>
      <c r="W24" s="11">
        <f>+V24-X24</f>
        <v>26</v>
      </c>
      <c r="X24" s="11">
        <f>ROUND(V24*$X$6,0)</f>
        <v>7</v>
      </c>
      <c r="Y24" s="8"/>
      <c r="Z24" s="11">
        <v>-6</v>
      </c>
      <c r="AA24" s="11">
        <f>+Z24-AB24</f>
        <v>-6</v>
      </c>
      <c r="AB24" s="11">
        <f>ROUND(Z24*$AB$6,0)</f>
        <v>0</v>
      </c>
      <c r="AC24" s="8"/>
      <c r="AD24" s="11">
        <v>2</v>
      </c>
      <c r="AE24" s="11">
        <f>+AD24-AF24</f>
        <v>2</v>
      </c>
      <c r="AF24" s="11">
        <f>ROUND(AD24*$AF$6,0)</f>
        <v>0</v>
      </c>
      <c r="AG24" s="8"/>
      <c r="AH24" s="11"/>
      <c r="AI24" s="11">
        <f>+AH24-AJ24</f>
        <v>0</v>
      </c>
      <c r="AJ24" s="11">
        <f>ROUND(AH24*$AJ$6,0)</f>
        <v>0</v>
      </c>
      <c r="AK24" s="8"/>
      <c r="AL24" s="11"/>
      <c r="AM24" s="11">
        <f>+AL24-AN24</f>
        <v>0</v>
      </c>
      <c r="AN24" s="11">
        <f>ROUND(AL24*$AN$6,0)</f>
        <v>0</v>
      </c>
      <c r="AO24" s="8"/>
      <c r="AP24" s="11"/>
      <c r="AQ24" s="11">
        <f>+AP24-AR24</f>
        <v>0</v>
      </c>
      <c r="AR24" s="11">
        <f>ROUND(AP24*$AR$6,0)</f>
        <v>0</v>
      </c>
      <c r="AS24" s="8"/>
      <c r="AT24" s="11"/>
      <c r="AU24" s="11">
        <f>+AT24-AV24</f>
        <v>0</v>
      </c>
      <c r="AV24" s="11">
        <f>ROUND(AT24*$AV$6,0)</f>
        <v>0</v>
      </c>
      <c r="AW24" s="8"/>
      <c r="AX24" s="11">
        <f>SUM(T24,X24,AB24,AF24,AJ24,AN24,AR24,AV24)</f>
        <v>9</v>
      </c>
      <c r="AY24" s="2"/>
      <c r="AZ24" s="2"/>
      <c r="BA24" s="2"/>
      <c r="BB24" s="2"/>
      <c r="BC24" s="2"/>
      <c r="BD24" s="2"/>
      <c r="BE24" s="2"/>
      <c r="BF24" s="2"/>
      <c r="BG24" s="2"/>
      <c r="BH24" s="2"/>
      <c r="BI24" s="2"/>
      <c r="BJ24" s="2"/>
      <c r="BK24" s="2"/>
      <c r="BL24" s="2"/>
    </row>
    <row r="25" spans="1:64" ht="12.75">
      <c r="A25" s="3" t="s">
        <v>17</v>
      </c>
      <c r="B25" s="9"/>
      <c r="C25" s="9">
        <f aca="true" t="shared" si="1" ref="C25:L25">SUM(C20:C24)</f>
        <v>297</v>
      </c>
      <c r="D25" s="9">
        <f t="shared" si="1"/>
        <v>690</v>
      </c>
      <c r="E25" s="9">
        <f t="shared" si="1"/>
        <v>-152</v>
      </c>
      <c r="F25" s="9">
        <f t="shared" si="1"/>
        <v>52</v>
      </c>
      <c r="G25" s="9">
        <f t="shared" si="1"/>
        <v>0</v>
      </c>
      <c r="H25" s="9">
        <f t="shared" si="1"/>
        <v>0</v>
      </c>
      <c r="I25" s="9">
        <f t="shared" si="1"/>
        <v>0</v>
      </c>
      <c r="J25" s="9">
        <f t="shared" si="1"/>
        <v>0</v>
      </c>
      <c r="K25" s="9">
        <f t="shared" si="1"/>
        <v>0</v>
      </c>
      <c r="L25" s="9">
        <f t="shared" si="1"/>
        <v>887</v>
      </c>
      <c r="M25" s="9"/>
      <c r="N25" s="9">
        <f>SUM(N20:N24)</f>
        <v>0</v>
      </c>
      <c r="O25" s="9">
        <f>SUM(O20:O24)</f>
        <v>0</v>
      </c>
      <c r="P25" s="8"/>
      <c r="Q25" s="8"/>
      <c r="R25" s="9">
        <f>SUM(R20:R24)</f>
        <v>347</v>
      </c>
      <c r="S25" s="9">
        <f>SUM(S20:S24)</f>
        <v>297</v>
      </c>
      <c r="T25" s="9">
        <f>SUM(T20:T24)</f>
        <v>50</v>
      </c>
      <c r="U25" s="9"/>
      <c r="V25" s="9">
        <f>SUM(V20:V24)</f>
        <v>863</v>
      </c>
      <c r="W25" s="9">
        <f>SUM(W20:W24)</f>
        <v>690</v>
      </c>
      <c r="X25" s="9">
        <f>SUM(X20:X24)</f>
        <v>173</v>
      </c>
      <c r="Y25" s="9"/>
      <c r="Z25" s="9">
        <f>SUM(Z20:Z24)</f>
        <v>-152</v>
      </c>
      <c r="AA25" s="9">
        <f>SUM(AA20:AA24)</f>
        <v>-152</v>
      </c>
      <c r="AB25" s="9">
        <f>SUM(AB20:AB24)</f>
        <v>0</v>
      </c>
      <c r="AC25" s="9"/>
      <c r="AD25" s="9">
        <f>SUM(AD20:AD24)</f>
        <v>64</v>
      </c>
      <c r="AE25" s="9">
        <f>SUM(AE20:AE24)</f>
        <v>52</v>
      </c>
      <c r="AF25" s="9">
        <f>SUM(AF20:AF24)</f>
        <v>12</v>
      </c>
      <c r="AG25" s="9"/>
      <c r="AH25" s="9">
        <f>SUM(AH20:AH24)</f>
        <v>0</v>
      </c>
      <c r="AI25" s="9">
        <f>SUM(AI20:AI24)</f>
        <v>0</v>
      </c>
      <c r="AJ25" s="9">
        <f>SUM(AJ20:AJ24)</f>
        <v>0</v>
      </c>
      <c r="AK25" s="9"/>
      <c r="AL25" s="9">
        <f>SUM(AL20:AL24)</f>
        <v>0</v>
      </c>
      <c r="AM25" s="9">
        <f>SUM(AM20:AM24)</f>
        <v>0</v>
      </c>
      <c r="AN25" s="9">
        <f>SUM(AN20:AN24)</f>
        <v>0</v>
      </c>
      <c r="AO25" s="9"/>
      <c r="AP25" s="9">
        <f>SUM(AP20:AP24)</f>
        <v>0</v>
      </c>
      <c r="AQ25" s="9">
        <f>SUM(AQ20:AQ24)</f>
        <v>0</v>
      </c>
      <c r="AR25" s="9">
        <f>SUM(AR20:AR24)</f>
        <v>0</v>
      </c>
      <c r="AS25" s="9"/>
      <c r="AT25" s="9">
        <f>SUM(AT20:AT24)</f>
        <v>0</v>
      </c>
      <c r="AU25" s="9">
        <f>SUM(AU20:AU24)</f>
        <v>0</v>
      </c>
      <c r="AV25" s="9">
        <f>SUM(AV20:AV24)</f>
        <v>0</v>
      </c>
      <c r="AW25" s="9"/>
      <c r="AX25" s="9">
        <f>SUM(AX20:AX24)</f>
        <v>235</v>
      </c>
      <c r="AY25" s="2"/>
      <c r="AZ25" s="2"/>
      <c r="BA25" s="2"/>
      <c r="BB25" s="2"/>
      <c r="BC25" s="2"/>
      <c r="BD25" s="2"/>
      <c r="BE25" s="2"/>
      <c r="BF25" s="2"/>
      <c r="BG25" s="2"/>
      <c r="BH25" s="2"/>
      <c r="BI25" s="2"/>
      <c r="BJ25" s="2"/>
      <c r="BK25" s="2"/>
      <c r="BL25" s="2"/>
    </row>
    <row r="26" spans="1:64" ht="12.75">
      <c r="A26" s="2"/>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2"/>
      <c r="AZ26" s="2"/>
      <c r="BA26" s="2"/>
      <c r="BB26" s="2"/>
      <c r="BC26" s="2"/>
      <c r="BD26" s="2"/>
      <c r="BE26" s="2"/>
      <c r="BF26" s="2"/>
      <c r="BG26" s="2"/>
      <c r="BH26" s="2"/>
      <c r="BI26" s="2"/>
      <c r="BJ26" s="2"/>
      <c r="BK26" s="2"/>
      <c r="BL26" s="2"/>
    </row>
    <row r="27" spans="1:64" ht="12.75">
      <c r="A27" s="2" t="s">
        <v>18</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2"/>
      <c r="AZ27" s="2"/>
      <c r="BA27" s="2"/>
      <c r="BB27" s="2"/>
      <c r="BC27" s="2"/>
      <c r="BD27" s="2"/>
      <c r="BE27" s="2"/>
      <c r="BF27" s="2"/>
      <c r="BG27" s="2"/>
      <c r="BH27" s="2"/>
      <c r="BI27" s="2"/>
      <c r="BJ27" s="2"/>
      <c r="BK27" s="2"/>
      <c r="BL27" s="2"/>
    </row>
    <row r="28" spans="1:64" ht="12.75">
      <c r="A28" s="2" t="s">
        <v>19</v>
      </c>
      <c r="B28" s="8"/>
      <c r="C28" s="187">
        <f>+S28</f>
        <v>0</v>
      </c>
      <c r="D28" s="187">
        <f>+W28</f>
        <v>0</v>
      </c>
      <c r="E28" s="187">
        <f>+AA28</f>
        <v>0</v>
      </c>
      <c r="F28" s="187">
        <f>+AE28</f>
        <v>0</v>
      </c>
      <c r="G28" s="187">
        <f>+AI28</f>
        <v>0</v>
      </c>
      <c r="H28" s="187">
        <f>+AM28</f>
        <v>0</v>
      </c>
      <c r="I28" s="187">
        <f>+AQ28</f>
        <v>0</v>
      </c>
      <c r="J28" s="187">
        <f>+AU28</f>
        <v>0</v>
      </c>
      <c r="K28" s="8"/>
      <c r="L28" s="8">
        <f>SUM(C28:J28)</f>
        <v>0</v>
      </c>
      <c r="M28" s="8"/>
      <c r="N28" s="8"/>
      <c r="O28" s="8"/>
      <c r="P28" s="8"/>
      <c r="Q28" s="8"/>
      <c r="R28" s="8">
        <v>0</v>
      </c>
      <c r="S28" s="8">
        <f>+R28-T28</f>
        <v>0</v>
      </c>
      <c r="T28" s="8">
        <f>ROUND(R28*$T$6,0)</f>
        <v>0</v>
      </c>
      <c r="U28" s="8"/>
      <c r="V28" s="8">
        <v>0</v>
      </c>
      <c r="W28" s="8">
        <f>+V28-X28</f>
        <v>0</v>
      </c>
      <c r="X28" s="8">
        <f>ROUND(V28*$X$6,0)</f>
        <v>0</v>
      </c>
      <c r="Y28" s="8"/>
      <c r="Z28" s="8">
        <v>0</v>
      </c>
      <c r="AA28" s="8">
        <f>+Z28-AB28</f>
        <v>0</v>
      </c>
      <c r="AB28" s="8">
        <f>ROUND(Z28*$AB$6,0)</f>
        <v>0</v>
      </c>
      <c r="AC28" s="8"/>
      <c r="AD28" s="8">
        <v>0</v>
      </c>
      <c r="AE28" s="8">
        <f>+AD28-AF28</f>
        <v>0</v>
      </c>
      <c r="AF28" s="8">
        <f>ROUND(AD28*$AF$6,0)</f>
        <v>0</v>
      </c>
      <c r="AG28" s="8"/>
      <c r="AH28" s="8"/>
      <c r="AI28" s="8">
        <f>+AH28-AJ28</f>
        <v>0</v>
      </c>
      <c r="AJ28" s="8">
        <f>ROUND(AH28*$AJ$6,0)</f>
        <v>0</v>
      </c>
      <c r="AK28" s="8"/>
      <c r="AL28" s="8"/>
      <c r="AM28" s="8">
        <f>+AL28-AN28</f>
        <v>0</v>
      </c>
      <c r="AN28" s="8">
        <f>ROUND(AL28*$AN$6,0)</f>
        <v>0</v>
      </c>
      <c r="AO28" s="8"/>
      <c r="AP28" s="8"/>
      <c r="AQ28" s="8">
        <f>+AP28-AR28</f>
        <v>0</v>
      </c>
      <c r="AR28" s="8">
        <f>ROUND(AP28*$AR$6,0)</f>
        <v>0</v>
      </c>
      <c r="AS28" s="8"/>
      <c r="AT28" s="8"/>
      <c r="AU28" s="8">
        <f>+AT28-AV28</f>
        <v>0</v>
      </c>
      <c r="AV28" s="8">
        <f>ROUND(AT28*$AV$6,0)</f>
        <v>0</v>
      </c>
      <c r="AW28" s="8"/>
      <c r="AX28" s="8">
        <f>SUM(T28,X28,AB28,AF28,AJ28,AN28,AR28,AV28)</f>
        <v>0</v>
      </c>
      <c r="AY28" s="2"/>
      <c r="AZ28" s="2"/>
      <c r="BA28" s="2"/>
      <c r="BB28" s="2"/>
      <c r="BC28" s="2"/>
      <c r="BD28" s="2"/>
      <c r="BE28" s="2"/>
      <c r="BF28" s="2"/>
      <c r="BG28" s="2"/>
      <c r="BH28" s="2"/>
      <c r="BI28" s="2"/>
      <c r="BJ28" s="2"/>
      <c r="BK28" s="2"/>
      <c r="BL28" s="2"/>
    </row>
    <row r="29" spans="1:64" ht="12.75">
      <c r="A29" s="2" t="s">
        <v>20</v>
      </c>
      <c r="B29" s="8"/>
      <c r="C29" s="187">
        <f>+S29</f>
        <v>111</v>
      </c>
      <c r="D29" s="187">
        <f>+W29</f>
        <v>258</v>
      </c>
      <c r="E29" s="187">
        <f>+AA29</f>
        <v>-56</v>
      </c>
      <c r="F29" s="187">
        <f>+AE29</f>
        <v>19</v>
      </c>
      <c r="G29" s="187">
        <f>+AI29</f>
        <v>0</v>
      </c>
      <c r="H29" s="187">
        <f>+AM29</f>
        <v>0</v>
      </c>
      <c r="I29" s="187">
        <f>+AQ29</f>
        <v>0</v>
      </c>
      <c r="J29" s="187">
        <f>+AU29</f>
        <v>0</v>
      </c>
      <c r="K29" s="8"/>
      <c r="L29" s="8">
        <f>SUM(C29:J29)</f>
        <v>332</v>
      </c>
      <c r="M29" s="8"/>
      <c r="N29" s="8"/>
      <c r="O29" s="8"/>
      <c r="P29" s="8"/>
      <c r="Q29" s="8"/>
      <c r="R29" s="8">
        <v>130</v>
      </c>
      <c r="S29" s="8">
        <f>+R29-T29</f>
        <v>111</v>
      </c>
      <c r="T29" s="8">
        <f>ROUND(R29*$T$6,0)</f>
        <v>19</v>
      </c>
      <c r="U29" s="8"/>
      <c r="V29" s="8">
        <v>322</v>
      </c>
      <c r="W29" s="8">
        <f>+V29-X29</f>
        <v>258</v>
      </c>
      <c r="X29" s="8">
        <f>ROUND(V29*$X$6,0)</f>
        <v>64</v>
      </c>
      <c r="Y29" s="8"/>
      <c r="Z29" s="8">
        <v>-56</v>
      </c>
      <c r="AA29" s="8">
        <f>+Z29-AB29</f>
        <v>-56</v>
      </c>
      <c r="AB29" s="8">
        <f>ROUND(Z29*$AB$6,0)</f>
        <v>0</v>
      </c>
      <c r="AC29" s="8"/>
      <c r="AD29" s="8">
        <v>24</v>
      </c>
      <c r="AE29" s="8">
        <f>+AD29-AF29</f>
        <v>19</v>
      </c>
      <c r="AF29" s="8">
        <f>ROUND(AD29*$AF$6,0)</f>
        <v>5</v>
      </c>
      <c r="AG29" s="8"/>
      <c r="AH29" s="8"/>
      <c r="AI29" s="8">
        <f>+AH29-AJ29</f>
        <v>0</v>
      </c>
      <c r="AJ29" s="8">
        <f>ROUND(AH29*$AJ$6,0)</f>
        <v>0</v>
      </c>
      <c r="AK29" s="8"/>
      <c r="AL29" s="8"/>
      <c r="AM29" s="8">
        <f>+AL29-AN29</f>
        <v>0</v>
      </c>
      <c r="AN29" s="8">
        <f>ROUND(AL29*$AN$6,0)</f>
        <v>0</v>
      </c>
      <c r="AO29" s="8"/>
      <c r="AP29" s="8"/>
      <c r="AQ29" s="8">
        <f>+AP29-AR29</f>
        <v>0</v>
      </c>
      <c r="AR29" s="8">
        <f>ROUND(AP29*$AR$6,0)</f>
        <v>0</v>
      </c>
      <c r="AS29" s="8"/>
      <c r="AT29" s="8"/>
      <c r="AU29" s="8">
        <f>+AT29-AV29</f>
        <v>0</v>
      </c>
      <c r="AV29" s="8">
        <f>ROUND(AT29*$AV$6,0)</f>
        <v>0</v>
      </c>
      <c r="AW29" s="8"/>
      <c r="AX29" s="8">
        <f>SUM(T29,X29,AB29,AF29,AJ29,AN29,AR29,AV29)</f>
        <v>88</v>
      </c>
      <c r="AY29" s="2"/>
      <c r="AZ29" s="2"/>
      <c r="BA29" s="2"/>
      <c r="BB29" s="2"/>
      <c r="BC29" s="2"/>
      <c r="BD29" s="2"/>
      <c r="BE29" s="2"/>
      <c r="BF29" s="2"/>
      <c r="BG29" s="2"/>
      <c r="BH29" s="2"/>
      <c r="BI29" s="2"/>
      <c r="BJ29" s="2"/>
      <c r="BK29" s="2"/>
      <c r="BL29" s="2"/>
    </row>
    <row r="30" spans="1:64" ht="12.75">
      <c r="A30" s="2" t="s">
        <v>21</v>
      </c>
      <c r="B30" s="11"/>
      <c r="C30" s="110">
        <f>+S30</f>
        <v>166</v>
      </c>
      <c r="D30" s="110">
        <f>+W30</f>
        <v>384</v>
      </c>
      <c r="E30" s="110">
        <f>+AA30</f>
        <v>-84</v>
      </c>
      <c r="F30" s="110">
        <f>+AE30</f>
        <v>29</v>
      </c>
      <c r="G30" s="110">
        <f>+AI30</f>
        <v>0</v>
      </c>
      <c r="H30" s="110">
        <f>+AM30</f>
        <v>0</v>
      </c>
      <c r="I30" s="110">
        <f>+AQ30</f>
        <v>0</v>
      </c>
      <c r="J30" s="110">
        <f>+AU30</f>
        <v>0</v>
      </c>
      <c r="K30" s="11"/>
      <c r="L30" s="11">
        <f>SUM(C30:J30)</f>
        <v>495</v>
      </c>
      <c r="M30" s="11"/>
      <c r="N30" s="11"/>
      <c r="O30" s="11"/>
      <c r="P30" s="8"/>
      <c r="Q30" s="8"/>
      <c r="R30" s="11">
        <v>193</v>
      </c>
      <c r="S30" s="11">
        <f>+R30-T30</f>
        <v>166</v>
      </c>
      <c r="T30" s="11">
        <f>ROUND(R30*$T$6,0)-1</f>
        <v>27</v>
      </c>
      <c r="U30" s="8"/>
      <c r="V30" s="11">
        <v>480</v>
      </c>
      <c r="W30" s="11">
        <f>+V30-X30</f>
        <v>384</v>
      </c>
      <c r="X30" s="11">
        <f>ROUND(V30*$X$6,0)</f>
        <v>96</v>
      </c>
      <c r="Y30" s="8"/>
      <c r="Z30" s="11">
        <v>-84</v>
      </c>
      <c r="AA30" s="11">
        <f>+Z30-AB30</f>
        <v>-84</v>
      </c>
      <c r="AB30" s="11">
        <f>ROUND(Z30*$AB$6,0)</f>
        <v>0</v>
      </c>
      <c r="AC30" s="8"/>
      <c r="AD30" s="11">
        <v>36</v>
      </c>
      <c r="AE30" s="11">
        <f>+AD30-AF30</f>
        <v>29</v>
      </c>
      <c r="AF30" s="11">
        <f>ROUND(AD30*$AF$6,0)</f>
        <v>7</v>
      </c>
      <c r="AG30" s="8"/>
      <c r="AH30" s="11"/>
      <c r="AI30" s="11">
        <f>+AH30-AJ30</f>
        <v>0</v>
      </c>
      <c r="AJ30" s="11">
        <f>ROUND(AH30*$AJ$6,0)</f>
        <v>0</v>
      </c>
      <c r="AK30" s="8"/>
      <c r="AL30" s="11"/>
      <c r="AM30" s="11">
        <f>+AL30-AN30</f>
        <v>0</v>
      </c>
      <c r="AN30" s="11">
        <f>ROUND(AL30*$AN$6,0)</f>
        <v>0</v>
      </c>
      <c r="AO30" s="8"/>
      <c r="AP30" s="11"/>
      <c r="AQ30" s="11">
        <f>+AP30-AR30</f>
        <v>0</v>
      </c>
      <c r="AR30" s="11">
        <f>ROUND(AP30*$AR$6,0)</f>
        <v>0</v>
      </c>
      <c r="AS30" s="8"/>
      <c r="AT30" s="11"/>
      <c r="AU30" s="11">
        <f>+AT30-AV30</f>
        <v>0</v>
      </c>
      <c r="AV30" s="11">
        <f>ROUND(AT30*$AV$6,0)</f>
        <v>0</v>
      </c>
      <c r="AW30" s="8"/>
      <c r="AX30" s="11">
        <f>SUM(T30,X30,AB30,AF30,AJ30,AN30,AR30,AV30)</f>
        <v>130</v>
      </c>
      <c r="AY30" s="2"/>
      <c r="AZ30" s="2"/>
      <c r="BA30" s="2"/>
      <c r="BB30" s="2"/>
      <c r="BC30" s="2"/>
      <c r="BD30" s="2"/>
      <c r="BE30" s="2"/>
      <c r="BF30" s="2"/>
      <c r="BG30" s="2"/>
      <c r="BH30" s="2"/>
      <c r="BI30" s="2"/>
      <c r="BJ30" s="2"/>
      <c r="BK30" s="2"/>
      <c r="BL30" s="2"/>
    </row>
    <row r="31" spans="1:64" ht="12.75">
      <c r="A31" s="3" t="s">
        <v>17</v>
      </c>
      <c r="B31" s="9"/>
      <c r="C31" s="9">
        <f aca="true" t="shared" si="2" ref="C31:L31">SUM(C28:C30)</f>
        <v>277</v>
      </c>
      <c r="D31" s="9">
        <f t="shared" si="2"/>
        <v>642</v>
      </c>
      <c r="E31" s="9">
        <f t="shared" si="2"/>
        <v>-140</v>
      </c>
      <c r="F31" s="9">
        <f t="shared" si="2"/>
        <v>48</v>
      </c>
      <c r="G31" s="9">
        <f t="shared" si="2"/>
        <v>0</v>
      </c>
      <c r="H31" s="9">
        <f t="shared" si="2"/>
        <v>0</v>
      </c>
      <c r="I31" s="9">
        <f t="shared" si="2"/>
        <v>0</v>
      </c>
      <c r="J31" s="9">
        <f t="shared" si="2"/>
        <v>0</v>
      </c>
      <c r="K31" s="9">
        <f t="shared" si="2"/>
        <v>0</v>
      </c>
      <c r="L31" s="9">
        <f t="shared" si="2"/>
        <v>827</v>
      </c>
      <c r="M31" s="9"/>
      <c r="N31" s="9">
        <f>SUM(N28:N30)</f>
        <v>0</v>
      </c>
      <c r="O31" s="9">
        <f>SUM(O28:O30)</f>
        <v>0</v>
      </c>
      <c r="P31" s="8"/>
      <c r="Q31" s="8"/>
      <c r="R31" s="9">
        <f>SUM(R28:R30)</f>
        <v>323</v>
      </c>
      <c r="S31" s="9">
        <f>SUM(S28:S30)</f>
        <v>277</v>
      </c>
      <c r="T31" s="9">
        <f>SUM(T28:T30)</f>
        <v>46</v>
      </c>
      <c r="U31" s="9"/>
      <c r="V31" s="9">
        <f>SUM(V28:V30)</f>
        <v>802</v>
      </c>
      <c r="W31" s="9">
        <f>SUM(W28:W30)</f>
        <v>642</v>
      </c>
      <c r="X31" s="9">
        <f>SUM(X28:X30)</f>
        <v>160</v>
      </c>
      <c r="Y31" s="9"/>
      <c r="Z31" s="9">
        <f>SUM(Z28:Z30)</f>
        <v>-140</v>
      </c>
      <c r="AA31" s="9">
        <f>SUM(AA28:AA30)</f>
        <v>-140</v>
      </c>
      <c r="AB31" s="9">
        <f>SUM(AB28:AB30)</f>
        <v>0</v>
      </c>
      <c r="AC31" s="9"/>
      <c r="AD31" s="9">
        <f>SUM(AD28:AD30)</f>
        <v>60</v>
      </c>
      <c r="AE31" s="9">
        <f>SUM(AE28:AE30)</f>
        <v>48</v>
      </c>
      <c r="AF31" s="9">
        <f>SUM(AF28:AF30)</f>
        <v>12</v>
      </c>
      <c r="AG31" s="9"/>
      <c r="AH31" s="9">
        <f>SUM(AH28:AH30)</f>
        <v>0</v>
      </c>
      <c r="AI31" s="9">
        <f>SUM(AI28:AI30)</f>
        <v>0</v>
      </c>
      <c r="AJ31" s="9">
        <f>SUM(AJ28:AJ30)</f>
        <v>0</v>
      </c>
      <c r="AK31" s="9"/>
      <c r="AL31" s="9">
        <f>SUM(AL28:AL30)</f>
        <v>0</v>
      </c>
      <c r="AM31" s="9">
        <f>SUM(AM28:AM30)</f>
        <v>0</v>
      </c>
      <c r="AN31" s="9">
        <f>SUM(AN28:AN30)</f>
        <v>0</v>
      </c>
      <c r="AO31" s="9"/>
      <c r="AP31" s="9">
        <f>SUM(AP28:AP30)</f>
        <v>0</v>
      </c>
      <c r="AQ31" s="9">
        <f>SUM(AQ28:AQ30)</f>
        <v>0</v>
      </c>
      <c r="AR31" s="9">
        <f>SUM(AR28:AR30)</f>
        <v>0</v>
      </c>
      <c r="AS31" s="9"/>
      <c r="AT31" s="9">
        <f>SUM(AT28:AT30)</f>
        <v>0</v>
      </c>
      <c r="AU31" s="9">
        <f>SUM(AU28:AU30)</f>
        <v>0</v>
      </c>
      <c r="AV31" s="9">
        <f>SUM(AV28:AV30)</f>
        <v>0</v>
      </c>
      <c r="AW31" s="9"/>
      <c r="AX31" s="9">
        <f>SUM(AX28:AX30)</f>
        <v>218</v>
      </c>
      <c r="AY31" s="2"/>
      <c r="AZ31" s="2"/>
      <c r="BA31" s="2"/>
      <c r="BB31" s="2"/>
      <c r="BC31" s="2"/>
      <c r="BD31" s="2"/>
      <c r="BE31" s="2"/>
      <c r="BF31" s="2"/>
      <c r="BG31" s="2"/>
      <c r="BH31" s="2"/>
      <c r="BI31" s="2"/>
      <c r="BJ31" s="2"/>
      <c r="BK31" s="2"/>
      <c r="BL31" s="2"/>
    </row>
    <row r="32" spans="1:64" ht="12.75">
      <c r="A32" s="2"/>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2"/>
      <c r="AZ32" s="2"/>
      <c r="BA32" s="2"/>
      <c r="BB32" s="2"/>
      <c r="BC32" s="2"/>
      <c r="BD32" s="2"/>
      <c r="BE32" s="2"/>
      <c r="BF32" s="2"/>
      <c r="BG32" s="2"/>
      <c r="BH32" s="2"/>
      <c r="BI32" s="2"/>
      <c r="BJ32" s="2"/>
      <c r="BK32" s="2"/>
      <c r="BL32" s="2"/>
    </row>
    <row r="33" spans="1:64" ht="12.75">
      <c r="A33" s="2" t="s">
        <v>22</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2"/>
      <c r="AZ33" s="2"/>
      <c r="BA33" s="2"/>
      <c r="BB33" s="2"/>
      <c r="BC33" s="2"/>
      <c r="BD33" s="2"/>
      <c r="BE33" s="2"/>
      <c r="BF33" s="2"/>
      <c r="BG33" s="2"/>
      <c r="BH33" s="2"/>
      <c r="BI33" s="2"/>
      <c r="BJ33" s="2"/>
      <c r="BK33" s="2"/>
      <c r="BL33" s="2"/>
    </row>
    <row r="34" spans="1:64" ht="12.75">
      <c r="A34" s="2" t="s">
        <v>23</v>
      </c>
      <c r="B34" s="8"/>
      <c r="C34" s="187">
        <f>+S34</f>
        <v>318</v>
      </c>
      <c r="D34" s="187">
        <f>+W34</f>
        <v>736</v>
      </c>
      <c r="E34" s="187">
        <f>+AA34</f>
        <v>-161</v>
      </c>
      <c r="F34" s="187">
        <f>+AE34</f>
        <v>54</v>
      </c>
      <c r="G34" s="187">
        <f>+AI34</f>
        <v>0</v>
      </c>
      <c r="H34" s="187">
        <f>+AM34</f>
        <v>0</v>
      </c>
      <c r="I34" s="187">
        <f>+AQ34</f>
        <v>0</v>
      </c>
      <c r="J34" s="187">
        <f>+AU34</f>
        <v>0</v>
      </c>
      <c r="K34" s="8"/>
      <c r="L34" s="8">
        <f>SUM(C34:J34)</f>
        <v>947</v>
      </c>
      <c r="M34" s="8"/>
      <c r="N34" s="8"/>
      <c r="O34" s="8"/>
      <c r="P34" s="8"/>
      <c r="Q34" s="8"/>
      <c r="R34" s="8">
        <v>370</v>
      </c>
      <c r="S34" s="8">
        <f>+R34-T34</f>
        <v>318</v>
      </c>
      <c r="T34" s="8">
        <f>ROUND(R34*$T$6,0)-1</f>
        <v>52</v>
      </c>
      <c r="U34" s="8"/>
      <c r="V34" s="8">
        <v>919</v>
      </c>
      <c r="W34" s="8">
        <f>+V34-X34</f>
        <v>736</v>
      </c>
      <c r="X34" s="8">
        <f>ROUND(V34*$X$6,0)-1</f>
        <v>183</v>
      </c>
      <c r="Y34" s="8"/>
      <c r="Z34" s="8">
        <v>-161</v>
      </c>
      <c r="AA34" s="8">
        <f>+Z34-AB34</f>
        <v>-161</v>
      </c>
      <c r="AB34" s="8">
        <f>ROUND(Z34*$AB$6,0)</f>
        <v>0</v>
      </c>
      <c r="AC34" s="8"/>
      <c r="AD34" s="8">
        <v>69</v>
      </c>
      <c r="AE34" s="8">
        <f>+AD34-AF34</f>
        <v>54</v>
      </c>
      <c r="AF34" s="8">
        <f>ROUND(AD34*$AF$6,0)+1</f>
        <v>15</v>
      </c>
      <c r="AG34" s="8"/>
      <c r="AH34" s="8"/>
      <c r="AI34" s="8">
        <f>+AH34-AJ34</f>
        <v>0</v>
      </c>
      <c r="AJ34" s="8">
        <f>ROUND(AH34*$AJ$6,0)</f>
        <v>0</v>
      </c>
      <c r="AK34" s="8"/>
      <c r="AL34" s="8"/>
      <c r="AM34" s="8">
        <f>+AL34-AN34</f>
        <v>0</v>
      </c>
      <c r="AN34" s="8">
        <f>ROUND(AL34*$AN$6,0)</f>
        <v>0</v>
      </c>
      <c r="AO34" s="8"/>
      <c r="AP34" s="8"/>
      <c r="AQ34" s="8">
        <f>+AP34-AR34</f>
        <v>0</v>
      </c>
      <c r="AR34" s="8">
        <f>ROUND(AP34*$AR$6,0)</f>
        <v>0</v>
      </c>
      <c r="AS34" s="8"/>
      <c r="AT34" s="8"/>
      <c r="AU34" s="8">
        <f>+AT34-AV34</f>
        <v>0</v>
      </c>
      <c r="AV34" s="8">
        <f>ROUND(AT34*$AV$6,0)</f>
        <v>0</v>
      </c>
      <c r="AW34" s="8"/>
      <c r="AX34" s="8">
        <f>SUM(T34,X34,AB34,AF34,AJ34,AN34,AR34,AV34)</f>
        <v>250</v>
      </c>
      <c r="AY34" s="2"/>
      <c r="AZ34" s="2"/>
      <c r="BA34" s="2"/>
      <c r="BB34" s="2"/>
      <c r="BC34" s="2"/>
      <c r="BD34" s="2"/>
      <c r="BE34" s="2"/>
      <c r="BF34" s="2"/>
      <c r="BG34" s="2"/>
      <c r="BH34" s="2"/>
      <c r="BI34" s="2"/>
      <c r="BJ34" s="2"/>
      <c r="BK34" s="2"/>
      <c r="BL34" s="2"/>
    </row>
    <row r="35" spans="1:64" ht="12.75">
      <c r="A35" s="2" t="s">
        <v>24</v>
      </c>
      <c r="B35" s="11"/>
      <c r="C35" s="110">
        <f>+S35</f>
        <v>123</v>
      </c>
      <c r="D35" s="110">
        <f>+W35</f>
        <v>286</v>
      </c>
      <c r="E35" s="110">
        <f>+AA35</f>
        <v>-63</v>
      </c>
      <c r="F35" s="110">
        <f>+AE35</f>
        <v>22</v>
      </c>
      <c r="G35" s="110">
        <f>+AI35</f>
        <v>0</v>
      </c>
      <c r="H35" s="110">
        <f>+AM35</f>
        <v>0</v>
      </c>
      <c r="I35" s="110">
        <f>+AQ35</f>
        <v>0</v>
      </c>
      <c r="J35" s="110">
        <f>+AU35</f>
        <v>0</v>
      </c>
      <c r="K35" s="11"/>
      <c r="L35" s="11">
        <f>SUM(C35:J35)</f>
        <v>368</v>
      </c>
      <c r="M35" s="11"/>
      <c r="N35" s="11"/>
      <c r="O35" s="11"/>
      <c r="P35" s="8"/>
      <c r="Q35" s="8"/>
      <c r="R35" s="11">
        <v>144</v>
      </c>
      <c r="S35" s="11">
        <f>+R35-T35</f>
        <v>123</v>
      </c>
      <c r="T35" s="11">
        <f>ROUND(R35*$T$6,0)</f>
        <v>21</v>
      </c>
      <c r="U35" s="8"/>
      <c r="V35" s="11">
        <v>358</v>
      </c>
      <c r="W35" s="11">
        <f>+V35-X35</f>
        <v>286</v>
      </c>
      <c r="X35" s="11">
        <f>ROUND(V35*$X$6,0)</f>
        <v>72</v>
      </c>
      <c r="Y35" s="8"/>
      <c r="Z35" s="11">
        <v>-63</v>
      </c>
      <c r="AA35" s="11">
        <f>+Z35-AB35</f>
        <v>-63</v>
      </c>
      <c r="AB35" s="11">
        <f>ROUND(Z35*$AB$6,0)</f>
        <v>0</v>
      </c>
      <c r="AC35" s="8"/>
      <c r="AD35" s="11">
        <v>27</v>
      </c>
      <c r="AE35" s="11">
        <f>+AD35-AF35</f>
        <v>22</v>
      </c>
      <c r="AF35" s="11">
        <f>ROUND(AD35*$AF$6,0)</f>
        <v>5</v>
      </c>
      <c r="AG35" s="8"/>
      <c r="AH35" s="11"/>
      <c r="AI35" s="11">
        <f>+AH35-AJ35</f>
        <v>0</v>
      </c>
      <c r="AJ35" s="11">
        <f>ROUND(AH35*$AJ$6,0)</f>
        <v>0</v>
      </c>
      <c r="AK35" s="8"/>
      <c r="AL35" s="11"/>
      <c r="AM35" s="11">
        <f>+AL35-AN35</f>
        <v>0</v>
      </c>
      <c r="AN35" s="11">
        <f>ROUND(AL35*$AN$6,0)</f>
        <v>0</v>
      </c>
      <c r="AO35" s="8"/>
      <c r="AP35" s="11"/>
      <c r="AQ35" s="11">
        <f>+AP35-AR35</f>
        <v>0</v>
      </c>
      <c r="AR35" s="11">
        <f>ROUND(AP35*$AR$6,0)</f>
        <v>0</v>
      </c>
      <c r="AS35" s="8"/>
      <c r="AT35" s="11"/>
      <c r="AU35" s="11">
        <f>+AT35-AV35</f>
        <v>0</v>
      </c>
      <c r="AV35" s="11">
        <f>ROUND(AT35*$AV$6,0)</f>
        <v>0</v>
      </c>
      <c r="AW35" s="8"/>
      <c r="AX35" s="11">
        <f>SUM(T35,X35,AB35,AF35,AJ35,AN35,AR35,AV35)</f>
        <v>98</v>
      </c>
      <c r="AY35" s="2"/>
      <c r="AZ35" s="2"/>
      <c r="BA35" s="2"/>
      <c r="BB35" s="2"/>
      <c r="BC35" s="2"/>
      <c r="BD35" s="2"/>
      <c r="BE35" s="2"/>
      <c r="BF35" s="2"/>
      <c r="BG35" s="2"/>
      <c r="BH35" s="2"/>
      <c r="BI35" s="2"/>
      <c r="BJ35" s="2"/>
      <c r="BK35" s="2"/>
      <c r="BL35" s="2"/>
    </row>
    <row r="36" spans="1:64" ht="12.75">
      <c r="A36" s="3" t="s">
        <v>17</v>
      </c>
      <c r="B36" s="9"/>
      <c r="C36" s="9">
        <f aca="true" t="shared" si="3" ref="C36:L36">SUM(C34:C35)</f>
        <v>441</v>
      </c>
      <c r="D36" s="9">
        <f t="shared" si="3"/>
        <v>1022</v>
      </c>
      <c r="E36" s="9">
        <f t="shared" si="3"/>
        <v>-224</v>
      </c>
      <c r="F36" s="9">
        <f t="shared" si="3"/>
        <v>76</v>
      </c>
      <c r="G36" s="9">
        <f t="shared" si="3"/>
        <v>0</v>
      </c>
      <c r="H36" s="9">
        <f t="shared" si="3"/>
        <v>0</v>
      </c>
      <c r="I36" s="9">
        <f t="shared" si="3"/>
        <v>0</v>
      </c>
      <c r="J36" s="9">
        <f t="shared" si="3"/>
        <v>0</v>
      </c>
      <c r="K36" s="9">
        <f t="shared" si="3"/>
        <v>0</v>
      </c>
      <c r="L36" s="9">
        <f t="shared" si="3"/>
        <v>1315</v>
      </c>
      <c r="M36" s="9"/>
      <c r="N36" s="9">
        <f>SUM(N34:N35)</f>
        <v>0</v>
      </c>
      <c r="O36" s="9">
        <f>SUM(O34:O35)</f>
        <v>0</v>
      </c>
      <c r="P36" s="8"/>
      <c r="Q36" s="8"/>
      <c r="R36" s="9">
        <f>SUM(R34:R35)</f>
        <v>514</v>
      </c>
      <c r="S36" s="9">
        <f>SUM(S34:S35)</f>
        <v>441</v>
      </c>
      <c r="T36" s="9">
        <f>SUM(T34:T35)</f>
        <v>73</v>
      </c>
      <c r="U36" s="9"/>
      <c r="V36" s="9">
        <f>SUM(V34:V35)</f>
        <v>1277</v>
      </c>
      <c r="W36" s="9">
        <f>SUM(W34:W35)</f>
        <v>1022</v>
      </c>
      <c r="X36" s="9">
        <f>SUM(X34:X35)</f>
        <v>255</v>
      </c>
      <c r="Y36" s="9"/>
      <c r="Z36" s="9">
        <f>SUM(Z34:Z35)</f>
        <v>-224</v>
      </c>
      <c r="AA36" s="9">
        <f>SUM(AA34:AA35)</f>
        <v>-224</v>
      </c>
      <c r="AB36" s="9">
        <f>SUM(AB34:AB35)</f>
        <v>0</v>
      </c>
      <c r="AC36" s="9"/>
      <c r="AD36" s="9">
        <f>SUM(AD34:AD35)</f>
        <v>96</v>
      </c>
      <c r="AE36" s="9">
        <f>SUM(AE34:AE35)</f>
        <v>76</v>
      </c>
      <c r="AF36" s="9">
        <f>SUM(AF34:AF35)</f>
        <v>20</v>
      </c>
      <c r="AG36" s="9"/>
      <c r="AH36" s="9">
        <f>SUM(AH34:AH35)</f>
        <v>0</v>
      </c>
      <c r="AI36" s="9">
        <f>SUM(AI34:AI35)</f>
        <v>0</v>
      </c>
      <c r="AJ36" s="9">
        <f>SUM(AJ34:AJ35)</f>
        <v>0</v>
      </c>
      <c r="AK36" s="9"/>
      <c r="AL36" s="9">
        <f>SUM(AL34:AL35)</f>
        <v>0</v>
      </c>
      <c r="AM36" s="9">
        <f>SUM(AM34:AM35)</f>
        <v>0</v>
      </c>
      <c r="AN36" s="9">
        <f>SUM(AN34:AN35)</f>
        <v>0</v>
      </c>
      <c r="AO36" s="9"/>
      <c r="AP36" s="9">
        <f>SUM(AP34:AP35)</f>
        <v>0</v>
      </c>
      <c r="AQ36" s="9">
        <f>SUM(AQ34:AQ35)</f>
        <v>0</v>
      </c>
      <c r="AR36" s="9">
        <f>SUM(AR34:AR35)</f>
        <v>0</v>
      </c>
      <c r="AS36" s="9"/>
      <c r="AT36" s="9">
        <f>SUM(AT34:AT35)</f>
        <v>0</v>
      </c>
      <c r="AU36" s="9">
        <f>SUM(AU34:AU35)</f>
        <v>0</v>
      </c>
      <c r="AV36" s="9">
        <f>SUM(AV34:AV35)</f>
        <v>0</v>
      </c>
      <c r="AW36" s="9"/>
      <c r="AX36" s="9">
        <f>SUM(AX34:AX35)</f>
        <v>348</v>
      </c>
      <c r="AY36" s="2"/>
      <c r="AZ36" s="2"/>
      <c r="BA36" s="2"/>
      <c r="BB36" s="2"/>
      <c r="BC36" s="2"/>
      <c r="BD36" s="2"/>
      <c r="BE36" s="2"/>
      <c r="BF36" s="2"/>
      <c r="BG36" s="2"/>
      <c r="BH36" s="2"/>
      <c r="BI36" s="2"/>
      <c r="BJ36" s="2"/>
      <c r="BK36" s="2"/>
      <c r="BL36" s="2"/>
    </row>
    <row r="37" spans="1:64" ht="12.75">
      <c r="A37" s="3"/>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2"/>
      <c r="AZ37" s="2"/>
      <c r="BA37" s="2"/>
      <c r="BB37" s="2"/>
      <c r="BC37" s="2"/>
      <c r="BD37" s="2"/>
      <c r="BE37" s="2"/>
      <c r="BF37" s="2"/>
      <c r="BG37" s="2"/>
      <c r="BH37" s="2"/>
      <c r="BI37" s="2"/>
      <c r="BJ37" s="2"/>
      <c r="BK37" s="2"/>
      <c r="BL37" s="2"/>
    </row>
    <row r="38" spans="1:64" ht="12.75">
      <c r="A38" s="3" t="s">
        <v>9</v>
      </c>
      <c r="B38" s="9"/>
      <c r="C38" s="9">
        <f aca="true" t="shared" si="4" ref="C38:L38">SUM(C25,C31,C36)</f>
        <v>1015</v>
      </c>
      <c r="D38" s="9">
        <f t="shared" si="4"/>
        <v>2354</v>
      </c>
      <c r="E38" s="9">
        <f t="shared" si="4"/>
        <v>-516</v>
      </c>
      <c r="F38" s="9">
        <f t="shared" si="4"/>
        <v>176</v>
      </c>
      <c r="G38" s="9">
        <f t="shared" si="4"/>
        <v>0</v>
      </c>
      <c r="H38" s="9">
        <f t="shared" si="4"/>
        <v>0</v>
      </c>
      <c r="I38" s="9">
        <f t="shared" si="4"/>
        <v>0</v>
      </c>
      <c r="J38" s="9">
        <f t="shared" si="4"/>
        <v>0</v>
      </c>
      <c r="K38" s="9">
        <f t="shared" si="4"/>
        <v>0</v>
      </c>
      <c r="L38" s="9">
        <f t="shared" si="4"/>
        <v>3029</v>
      </c>
      <c r="M38" s="9"/>
      <c r="N38" s="9">
        <f>SUM(N25,N31,N36)</f>
        <v>0</v>
      </c>
      <c r="O38" s="9">
        <f>SUM(O25,O31,O36)</f>
        <v>0</v>
      </c>
      <c r="P38" s="8"/>
      <c r="Q38" s="8"/>
      <c r="R38" s="9">
        <f>SUM(R25,R31,R36)</f>
        <v>1184</v>
      </c>
      <c r="S38" s="9">
        <f>SUM(S25,S31,S36)</f>
        <v>1015</v>
      </c>
      <c r="T38" s="9">
        <f>SUM(T25,T31,T36)</f>
        <v>169</v>
      </c>
      <c r="U38" s="9"/>
      <c r="V38" s="9">
        <f>SUM(V25,V31,V36)</f>
        <v>2942</v>
      </c>
      <c r="W38" s="9">
        <f>SUM(W25,W31,W36)</f>
        <v>2354</v>
      </c>
      <c r="X38" s="9">
        <f>SUM(X25,X31,X36)</f>
        <v>588</v>
      </c>
      <c r="Y38" s="9"/>
      <c r="Z38" s="9">
        <f>SUM(Z25,Z31,Z36)</f>
        <v>-516</v>
      </c>
      <c r="AA38" s="9">
        <f>SUM(AA25,AA31,AA36)</f>
        <v>-516</v>
      </c>
      <c r="AB38" s="9">
        <f>SUM(AB25,AB31,AB36)</f>
        <v>0</v>
      </c>
      <c r="AC38" s="9"/>
      <c r="AD38" s="9">
        <f>SUM(AD25,AD31,AD36)</f>
        <v>220</v>
      </c>
      <c r="AE38" s="9">
        <f>SUM(AE25,AE31,AE36)</f>
        <v>176</v>
      </c>
      <c r="AF38" s="9">
        <f>SUM(AF25,AF31,AF36)</f>
        <v>44</v>
      </c>
      <c r="AG38" s="9"/>
      <c r="AH38" s="9">
        <f>SUM(AH25,AH31,AH36)</f>
        <v>0</v>
      </c>
      <c r="AI38" s="9">
        <f>SUM(AI25,AI31,AI36)</f>
        <v>0</v>
      </c>
      <c r="AJ38" s="9">
        <f>SUM(AJ25,AJ31,AJ36)</f>
        <v>0</v>
      </c>
      <c r="AK38" s="9"/>
      <c r="AL38" s="9">
        <f>SUM(AL25,AL31,AL36)</f>
        <v>0</v>
      </c>
      <c r="AM38" s="9">
        <f>SUM(AM25,AM31,AM36)</f>
        <v>0</v>
      </c>
      <c r="AN38" s="9">
        <f>SUM(AN25,AN31,AN36)</f>
        <v>0</v>
      </c>
      <c r="AO38" s="9"/>
      <c r="AP38" s="9">
        <f>SUM(AP25,AP31,AP36)</f>
        <v>0</v>
      </c>
      <c r="AQ38" s="9">
        <f>SUM(AQ25,AQ31,AQ36)</f>
        <v>0</v>
      </c>
      <c r="AR38" s="9">
        <f>SUM(AR25,AR31,AR36)</f>
        <v>0</v>
      </c>
      <c r="AS38" s="9"/>
      <c r="AT38" s="9">
        <f>SUM(AT25,AT31,AT36)</f>
        <v>0</v>
      </c>
      <c r="AU38" s="9">
        <f>SUM(AU25,AU31,AU36)</f>
        <v>0</v>
      </c>
      <c r="AV38" s="9">
        <f>SUM(AV25,AV31,AV36)</f>
        <v>0</v>
      </c>
      <c r="AW38" s="9"/>
      <c r="AX38" s="9">
        <f>SUM(AX25,AX31,AX36)</f>
        <v>801</v>
      </c>
      <c r="AY38" s="2"/>
      <c r="AZ38" s="2"/>
      <c r="BA38" s="2"/>
      <c r="BB38" s="2"/>
      <c r="BC38" s="2"/>
      <c r="BD38" s="2"/>
      <c r="BE38" s="2"/>
      <c r="BF38" s="2"/>
      <c r="BG38" s="2"/>
      <c r="BH38" s="2"/>
      <c r="BI38" s="2"/>
      <c r="BJ38" s="2"/>
      <c r="BK38" s="2"/>
      <c r="BL38" s="2"/>
    </row>
    <row r="39" spans="1:64" ht="13.5" thickBot="1">
      <c r="A39" s="4"/>
      <c r="B39" s="10"/>
      <c r="C39" s="10"/>
      <c r="D39" s="10"/>
      <c r="E39" s="10"/>
      <c r="F39" s="10"/>
      <c r="G39" s="10"/>
      <c r="H39" s="10"/>
      <c r="I39" s="10"/>
      <c r="J39" s="10"/>
      <c r="K39" s="10"/>
      <c r="L39" s="10"/>
      <c r="M39" s="10"/>
      <c r="N39" s="10"/>
      <c r="O39" s="10"/>
      <c r="P39" s="8"/>
      <c r="Q39" s="8"/>
      <c r="R39" s="10"/>
      <c r="S39" s="10">
        <f>ROUND(R38*S6,0)</f>
        <v>1015</v>
      </c>
      <c r="T39" s="10">
        <f>ROUND(R38*T6,0)</f>
        <v>169</v>
      </c>
      <c r="U39" s="10"/>
      <c r="V39" s="10"/>
      <c r="W39" s="10">
        <f>ROUND(V38*W6,0)</f>
        <v>2354</v>
      </c>
      <c r="X39" s="10">
        <f>ROUND(V38*X6,0)</f>
        <v>588</v>
      </c>
      <c r="Y39" s="10"/>
      <c r="Z39" s="10"/>
      <c r="AA39" s="10">
        <f>ROUND(Z38*AA6,0)</f>
        <v>-516</v>
      </c>
      <c r="AB39" s="10">
        <f>ROUND(Z38*AB6,0)</f>
        <v>0</v>
      </c>
      <c r="AC39" s="10"/>
      <c r="AD39" s="10"/>
      <c r="AE39" s="10">
        <f>ROUND(AD38*AE6,0)</f>
        <v>176</v>
      </c>
      <c r="AF39" s="10">
        <f>ROUND(AD38*AF6,0)</f>
        <v>44</v>
      </c>
      <c r="AG39" s="10"/>
      <c r="AH39" s="10"/>
      <c r="AI39" s="10">
        <f>ROUND(AH38*AI6,0)</f>
        <v>0</v>
      </c>
      <c r="AJ39" s="10">
        <f>ROUND(AH38*AJ6,0)</f>
        <v>0</v>
      </c>
      <c r="AK39" s="10"/>
      <c r="AL39" s="10"/>
      <c r="AM39" s="10">
        <f>ROUND(AL38*AM6,0)</f>
        <v>0</v>
      </c>
      <c r="AN39" s="10">
        <f>ROUND(AL38*AN6,0)</f>
        <v>0</v>
      </c>
      <c r="AO39" s="10"/>
      <c r="AP39" s="10"/>
      <c r="AQ39" s="10">
        <f>ROUND(AP38*AQ6,0)</f>
        <v>0</v>
      </c>
      <c r="AR39" s="10">
        <f>ROUND(AP38*AR6,0)</f>
        <v>0</v>
      </c>
      <c r="AS39" s="10"/>
      <c r="AT39" s="10"/>
      <c r="AU39" s="10">
        <f>ROUND(AT38*AU6,0)</f>
        <v>0</v>
      </c>
      <c r="AV39" s="10">
        <f>ROUND(AT38*AV6,0)</f>
        <v>0</v>
      </c>
      <c r="AW39" s="10"/>
      <c r="AX39" s="10"/>
      <c r="AY39" s="2"/>
      <c r="AZ39" s="2"/>
      <c r="BA39" s="2"/>
      <c r="BB39" s="2"/>
      <c r="BC39" s="2"/>
      <c r="BD39" s="2"/>
      <c r="BE39" s="2"/>
      <c r="BF39" s="2"/>
      <c r="BG39" s="2"/>
      <c r="BH39" s="2"/>
      <c r="BI39" s="2"/>
      <c r="BJ39" s="2"/>
      <c r="BK39" s="2"/>
      <c r="BL39" s="2"/>
    </row>
    <row r="40" spans="1:64" ht="13.5" thickTop="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2"/>
      <c r="AZ40" s="2"/>
      <c r="BA40" s="2"/>
      <c r="BB40" s="2"/>
      <c r="BC40" s="2"/>
      <c r="BD40" s="2"/>
      <c r="BE40" s="2"/>
      <c r="BF40" s="2"/>
      <c r="BG40" s="2"/>
      <c r="BH40" s="2"/>
      <c r="BI40" s="2"/>
      <c r="BJ40" s="2"/>
      <c r="BK40" s="2"/>
      <c r="BL40" s="2"/>
    </row>
    <row r="41" spans="1:64" ht="12.75">
      <c r="A41" s="1" t="s">
        <v>25</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2"/>
      <c r="AZ41" s="2"/>
      <c r="BA41" s="2"/>
      <c r="BB41" s="2"/>
      <c r="BC41" s="2"/>
      <c r="BD41" s="2"/>
      <c r="BE41" s="2"/>
      <c r="BF41" s="2"/>
      <c r="BG41" s="2"/>
      <c r="BH41" s="2"/>
      <c r="BI41" s="2"/>
      <c r="BJ41" s="2"/>
      <c r="BK41" s="2"/>
      <c r="BL41" s="2"/>
    </row>
    <row r="42" spans="1:64" ht="12.75">
      <c r="A42" s="2" t="s">
        <v>26</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2"/>
      <c r="AZ42" s="2"/>
      <c r="BA42" s="2"/>
      <c r="BB42" s="2"/>
      <c r="BC42" s="2"/>
      <c r="BD42" s="2"/>
      <c r="BE42" s="2"/>
      <c r="BF42" s="2"/>
      <c r="BG42" s="2"/>
      <c r="BH42" s="2"/>
      <c r="BI42" s="2"/>
      <c r="BJ42" s="2"/>
      <c r="BK42" s="2"/>
      <c r="BL42" s="2"/>
    </row>
    <row r="43" spans="1:64" ht="12.75">
      <c r="A43" s="2" t="s">
        <v>27</v>
      </c>
      <c r="B43" s="8"/>
      <c r="C43" s="187">
        <f aca="true" t="shared" si="5" ref="C43:C48">+S43</f>
        <v>33</v>
      </c>
      <c r="D43" s="187">
        <f aca="true" t="shared" si="6" ref="D43:D48">+W43</f>
        <v>77</v>
      </c>
      <c r="E43" s="187">
        <f aca="true" t="shared" si="7" ref="E43:E48">+AA43</f>
        <v>-17</v>
      </c>
      <c r="F43" s="187">
        <f aca="true" t="shared" si="8" ref="F43:F48">+AE43</f>
        <v>7</v>
      </c>
      <c r="G43" s="187">
        <f aca="true" t="shared" si="9" ref="G43:G48">+AI43</f>
        <v>0</v>
      </c>
      <c r="H43" s="187">
        <f aca="true" t="shared" si="10" ref="H43:H48">+AM43</f>
        <v>0</v>
      </c>
      <c r="I43" s="187">
        <f aca="true" t="shared" si="11" ref="I43:I48">+AQ43</f>
        <v>0</v>
      </c>
      <c r="J43" s="187">
        <f aca="true" t="shared" si="12" ref="J43:J48">+AU43</f>
        <v>0</v>
      </c>
      <c r="K43" s="8"/>
      <c r="L43" s="8">
        <f aca="true" t="shared" si="13" ref="L43:L48">SUM(C43:J43)</f>
        <v>100</v>
      </c>
      <c r="M43" s="8"/>
      <c r="N43" s="8"/>
      <c r="O43" s="8"/>
      <c r="P43" s="8"/>
      <c r="Q43" s="8"/>
      <c r="R43" s="8">
        <v>39</v>
      </c>
      <c r="S43" s="8">
        <f aca="true" t="shared" si="14" ref="S43:S48">+R43-T43</f>
        <v>33</v>
      </c>
      <c r="T43" s="8">
        <f aca="true" t="shared" si="15" ref="T43:T48">ROUND(R43*$T$6,0)</f>
        <v>6</v>
      </c>
      <c r="U43" s="8"/>
      <c r="V43" s="8">
        <v>96</v>
      </c>
      <c r="W43" s="8">
        <f aca="true" t="shared" si="16" ref="W43:W48">+V43-X43</f>
        <v>77</v>
      </c>
      <c r="X43" s="8">
        <f aca="true" t="shared" si="17" ref="X43:X48">ROUND(V43*$X$6,0)</f>
        <v>19</v>
      </c>
      <c r="Y43" s="8"/>
      <c r="Z43" s="8">
        <v>-17</v>
      </c>
      <c r="AA43" s="8">
        <f aca="true" t="shared" si="18" ref="AA43:AA48">+Z43-AB43</f>
        <v>-17</v>
      </c>
      <c r="AB43" s="8">
        <f aca="true" t="shared" si="19" ref="AB43:AB48">ROUND(Z43*$AB$6,0)</f>
        <v>0</v>
      </c>
      <c r="AC43" s="8"/>
      <c r="AD43" s="8">
        <v>9</v>
      </c>
      <c r="AE43" s="8">
        <f aca="true" t="shared" si="20" ref="AE43:AE48">+AD43-AF43</f>
        <v>7</v>
      </c>
      <c r="AF43" s="8">
        <f aca="true" t="shared" si="21" ref="AF43:AF48">ROUND(AD43*$AF$6,0)</f>
        <v>2</v>
      </c>
      <c r="AG43" s="8"/>
      <c r="AH43" s="8"/>
      <c r="AI43" s="8">
        <f aca="true" t="shared" si="22" ref="AI43:AI48">+AH43-AJ43</f>
        <v>0</v>
      </c>
      <c r="AJ43" s="8">
        <f aca="true" t="shared" si="23" ref="AJ43:AJ48">ROUND(AH43*$AJ$6,0)</f>
        <v>0</v>
      </c>
      <c r="AK43" s="8"/>
      <c r="AL43" s="8"/>
      <c r="AM43" s="8">
        <f aca="true" t="shared" si="24" ref="AM43:AM48">+AL43-AN43</f>
        <v>0</v>
      </c>
      <c r="AN43" s="8">
        <f aca="true" t="shared" si="25" ref="AN43:AN48">ROUND(AL43*$AN$6,0)</f>
        <v>0</v>
      </c>
      <c r="AO43" s="8"/>
      <c r="AP43" s="8"/>
      <c r="AQ43" s="8">
        <f aca="true" t="shared" si="26" ref="AQ43:AQ48">+AP43-AR43</f>
        <v>0</v>
      </c>
      <c r="AR43" s="8">
        <f aca="true" t="shared" si="27" ref="AR43:AR48">ROUND(AP43*$AR$6,0)</f>
        <v>0</v>
      </c>
      <c r="AS43" s="8"/>
      <c r="AT43" s="8"/>
      <c r="AU43" s="8">
        <f aca="true" t="shared" si="28" ref="AU43:AU48">+AT43-AV43</f>
        <v>0</v>
      </c>
      <c r="AV43" s="8">
        <f aca="true" t="shared" si="29" ref="AV43:AV48">ROUND(AT43*$AV$6,0)</f>
        <v>0</v>
      </c>
      <c r="AW43" s="8"/>
      <c r="AX43" s="8">
        <f aca="true" t="shared" si="30" ref="AX43:AX48">SUM(T43,X43,AB43,AF43,AJ43,AN43,AR43,AV43)</f>
        <v>27</v>
      </c>
      <c r="AY43" s="2"/>
      <c r="AZ43" s="2"/>
      <c r="BA43" s="2"/>
      <c r="BB43" s="2"/>
      <c r="BC43" s="2"/>
      <c r="BD43" s="2"/>
      <c r="BE43" s="2"/>
      <c r="BF43" s="2"/>
      <c r="BG43" s="2"/>
      <c r="BH43" s="2"/>
      <c r="BI43" s="2"/>
      <c r="BJ43" s="2"/>
      <c r="BK43" s="2"/>
      <c r="BL43" s="2"/>
    </row>
    <row r="44" spans="1:64" ht="12.75">
      <c r="A44" s="2" t="s">
        <v>28</v>
      </c>
      <c r="B44" s="8"/>
      <c r="C44" s="187">
        <f t="shared" si="5"/>
        <v>378</v>
      </c>
      <c r="D44" s="187">
        <f t="shared" si="6"/>
        <v>877</v>
      </c>
      <c r="E44" s="187">
        <f t="shared" si="7"/>
        <v>-193</v>
      </c>
      <c r="F44" s="187">
        <f t="shared" si="8"/>
        <v>82</v>
      </c>
      <c r="G44" s="187">
        <f t="shared" si="9"/>
        <v>0</v>
      </c>
      <c r="H44" s="187">
        <f t="shared" si="10"/>
        <v>0</v>
      </c>
      <c r="I44" s="187">
        <f t="shared" si="11"/>
        <v>0</v>
      </c>
      <c r="J44" s="187">
        <f t="shared" si="12"/>
        <v>0</v>
      </c>
      <c r="K44" s="8"/>
      <c r="L44" s="8">
        <f t="shared" si="13"/>
        <v>1144</v>
      </c>
      <c r="M44" s="8"/>
      <c r="N44" s="8"/>
      <c r="O44" s="8"/>
      <c r="P44" s="8"/>
      <c r="Q44" s="8"/>
      <c r="R44" s="8">
        <v>440</v>
      </c>
      <c r="S44" s="8">
        <f t="shared" si="14"/>
        <v>378</v>
      </c>
      <c r="T44" s="8">
        <f>ROUND(R44*$T$6,0)-1</f>
        <v>62</v>
      </c>
      <c r="U44" s="8"/>
      <c r="V44" s="8">
        <v>1097</v>
      </c>
      <c r="W44" s="8">
        <f t="shared" si="16"/>
        <v>877</v>
      </c>
      <c r="X44" s="8">
        <f>ROUND(V44*$X$6,0)+1</f>
        <v>220</v>
      </c>
      <c r="Y44" s="8"/>
      <c r="Z44" s="8">
        <v>-193</v>
      </c>
      <c r="AA44" s="8">
        <f t="shared" si="18"/>
        <v>-193</v>
      </c>
      <c r="AB44" s="8">
        <f t="shared" si="19"/>
        <v>0</v>
      </c>
      <c r="AC44" s="8"/>
      <c r="AD44" s="8">
        <v>101</v>
      </c>
      <c r="AE44" s="8">
        <f t="shared" si="20"/>
        <v>82</v>
      </c>
      <c r="AF44" s="8">
        <f>ROUND(AD44*$AF$6,0)-1</f>
        <v>19</v>
      </c>
      <c r="AG44" s="8"/>
      <c r="AH44" s="8"/>
      <c r="AI44" s="8">
        <f t="shared" si="22"/>
        <v>0</v>
      </c>
      <c r="AJ44" s="8">
        <f t="shared" si="23"/>
        <v>0</v>
      </c>
      <c r="AK44" s="8"/>
      <c r="AL44" s="8"/>
      <c r="AM44" s="8">
        <f t="shared" si="24"/>
        <v>0</v>
      </c>
      <c r="AN44" s="8">
        <f t="shared" si="25"/>
        <v>0</v>
      </c>
      <c r="AO44" s="8"/>
      <c r="AP44" s="8"/>
      <c r="AQ44" s="8">
        <f t="shared" si="26"/>
        <v>0</v>
      </c>
      <c r="AR44" s="8">
        <f t="shared" si="27"/>
        <v>0</v>
      </c>
      <c r="AS44" s="8"/>
      <c r="AT44" s="8"/>
      <c r="AU44" s="8">
        <f t="shared" si="28"/>
        <v>0</v>
      </c>
      <c r="AV44" s="8">
        <f t="shared" si="29"/>
        <v>0</v>
      </c>
      <c r="AW44" s="8"/>
      <c r="AX44" s="8">
        <f t="shared" si="30"/>
        <v>301</v>
      </c>
      <c r="AY44" s="2"/>
      <c r="AZ44" s="2"/>
      <c r="BA44" s="2"/>
      <c r="BB44" s="2"/>
      <c r="BC44" s="2"/>
      <c r="BD44" s="2"/>
      <c r="BE44" s="2"/>
      <c r="BF44" s="2"/>
      <c r="BG44" s="2"/>
      <c r="BH44" s="2"/>
      <c r="BI44" s="2"/>
      <c r="BJ44" s="2"/>
      <c r="BK44" s="2"/>
      <c r="BL44" s="2"/>
    </row>
    <row r="45" spans="1:64" ht="12.75">
      <c r="A45" s="2" t="s">
        <v>29</v>
      </c>
      <c r="B45" s="8"/>
      <c r="C45" s="187">
        <f t="shared" si="5"/>
        <v>83</v>
      </c>
      <c r="D45" s="187">
        <f t="shared" si="6"/>
        <v>192</v>
      </c>
      <c r="E45" s="187">
        <f t="shared" si="7"/>
        <v>-42</v>
      </c>
      <c r="F45" s="187">
        <f t="shared" si="8"/>
        <v>18</v>
      </c>
      <c r="G45" s="187">
        <f t="shared" si="9"/>
        <v>0</v>
      </c>
      <c r="H45" s="187">
        <f t="shared" si="10"/>
        <v>0</v>
      </c>
      <c r="I45" s="187">
        <f t="shared" si="11"/>
        <v>0</v>
      </c>
      <c r="J45" s="187">
        <f t="shared" si="12"/>
        <v>0</v>
      </c>
      <c r="K45" s="8"/>
      <c r="L45" s="8">
        <f t="shared" si="13"/>
        <v>251</v>
      </c>
      <c r="M45" s="8"/>
      <c r="N45" s="8"/>
      <c r="O45" s="8"/>
      <c r="P45" s="8"/>
      <c r="Q45" s="8"/>
      <c r="R45" s="8">
        <v>97</v>
      </c>
      <c r="S45" s="8">
        <f t="shared" si="14"/>
        <v>83</v>
      </c>
      <c r="T45" s="8">
        <f t="shared" si="15"/>
        <v>14</v>
      </c>
      <c r="U45" s="8"/>
      <c r="V45" s="8">
        <v>240</v>
      </c>
      <c r="W45" s="8">
        <f t="shared" si="16"/>
        <v>192</v>
      </c>
      <c r="X45" s="8">
        <f>ROUND(V45*$X$6,0)</f>
        <v>48</v>
      </c>
      <c r="Y45" s="8"/>
      <c r="Z45" s="8">
        <v>-42</v>
      </c>
      <c r="AA45" s="8">
        <f t="shared" si="18"/>
        <v>-42</v>
      </c>
      <c r="AB45" s="8">
        <f t="shared" si="19"/>
        <v>0</v>
      </c>
      <c r="AC45" s="8"/>
      <c r="AD45" s="8">
        <v>22</v>
      </c>
      <c r="AE45" s="8">
        <f t="shared" si="20"/>
        <v>18</v>
      </c>
      <c r="AF45" s="8">
        <f t="shared" si="21"/>
        <v>4</v>
      </c>
      <c r="AG45" s="8"/>
      <c r="AH45" s="8"/>
      <c r="AI45" s="8">
        <f t="shared" si="22"/>
        <v>0</v>
      </c>
      <c r="AJ45" s="8">
        <f t="shared" si="23"/>
        <v>0</v>
      </c>
      <c r="AK45" s="8"/>
      <c r="AL45" s="8"/>
      <c r="AM45" s="8">
        <f t="shared" si="24"/>
        <v>0</v>
      </c>
      <c r="AN45" s="8">
        <f t="shared" si="25"/>
        <v>0</v>
      </c>
      <c r="AO45" s="8"/>
      <c r="AP45" s="8"/>
      <c r="AQ45" s="8">
        <f t="shared" si="26"/>
        <v>0</v>
      </c>
      <c r="AR45" s="8">
        <f t="shared" si="27"/>
        <v>0</v>
      </c>
      <c r="AS45" s="8"/>
      <c r="AT45" s="8"/>
      <c r="AU45" s="8">
        <f t="shared" si="28"/>
        <v>0</v>
      </c>
      <c r="AV45" s="8">
        <f t="shared" si="29"/>
        <v>0</v>
      </c>
      <c r="AW45" s="8"/>
      <c r="AX45" s="8">
        <f t="shared" si="30"/>
        <v>66</v>
      </c>
      <c r="AY45" s="2"/>
      <c r="AZ45" s="2"/>
      <c r="BA45" s="2"/>
      <c r="BB45" s="2"/>
      <c r="BC45" s="2"/>
      <c r="BD45" s="2"/>
      <c r="BE45" s="2"/>
      <c r="BF45" s="2"/>
      <c r="BG45" s="2"/>
      <c r="BH45" s="2"/>
      <c r="BI45" s="2"/>
      <c r="BJ45" s="2"/>
      <c r="BK45" s="2"/>
      <c r="BL45" s="2"/>
    </row>
    <row r="46" spans="1:64" ht="12.75">
      <c r="A46" s="2" t="s">
        <v>30</v>
      </c>
      <c r="B46" s="8"/>
      <c r="C46" s="187">
        <f t="shared" si="5"/>
        <v>70</v>
      </c>
      <c r="D46" s="187">
        <f t="shared" si="6"/>
        <v>161</v>
      </c>
      <c r="E46" s="187">
        <f t="shared" si="7"/>
        <v>-35</v>
      </c>
      <c r="F46" s="187">
        <f t="shared" si="8"/>
        <v>15</v>
      </c>
      <c r="G46" s="187">
        <f t="shared" si="9"/>
        <v>0</v>
      </c>
      <c r="H46" s="187">
        <f t="shared" si="10"/>
        <v>0</v>
      </c>
      <c r="I46" s="187">
        <f t="shared" si="11"/>
        <v>0</v>
      </c>
      <c r="J46" s="187">
        <f t="shared" si="12"/>
        <v>0</v>
      </c>
      <c r="K46" s="8"/>
      <c r="L46" s="8">
        <f t="shared" si="13"/>
        <v>211</v>
      </c>
      <c r="M46" s="8"/>
      <c r="N46" s="8"/>
      <c r="O46" s="8"/>
      <c r="P46" s="8"/>
      <c r="Q46" s="8"/>
      <c r="R46" s="8">
        <v>81</v>
      </c>
      <c r="S46" s="8">
        <f t="shared" si="14"/>
        <v>70</v>
      </c>
      <c r="T46" s="8">
        <f>ROUND(R46*$T$6,0)-1</f>
        <v>11</v>
      </c>
      <c r="U46" s="8"/>
      <c r="V46" s="8">
        <v>201</v>
      </c>
      <c r="W46" s="8">
        <f t="shared" si="16"/>
        <v>161</v>
      </c>
      <c r="X46" s="8">
        <f t="shared" si="17"/>
        <v>40</v>
      </c>
      <c r="Y46" s="8"/>
      <c r="Z46" s="8">
        <v>-35</v>
      </c>
      <c r="AA46" s="8">
        <f t="shared" si="18"/>
        <v>-35</v>
      </c>
      <c r="AB46" s="8">
        <f t="shared" si="19"/>
        <v>0</v>
      </c>
      <c r="AC46" s="8"/>
      <c r="AD46" s="8">
        <v>19</v>
      </c>
      <c r="AE46" s="8">
        <f t="shared" si="20"/>
        <v>15</v>
      </c>
      <c r="AF46" s="8">
        <f t="shared" si="21"/>
        <v>4</v>
      </c>
      <c r="AG46" s="8"/>
      <c r="AH46" s="8"/>
      <c r="AI46" s="8">
        <f t="shared" si="22"/>
        <v>0</v>
      </c>
      <c r="AJ46" s="8">
        <f t="shared" si="23"/>
        <v>0</v>
      </c>
      <c r="AK46" s="8"/>
      <c r="AL46" s="8"/>
      <c r="AM46" s="8">
        <f t="shared" si="24"/>
        <v>0</v>
      </c>
      <c r="AN46" s="8">
        <f t="shared" si="25"/>
        <v>0</v>
      </c>
      <c r="AO46" s="8"/>
      <c r="AP46" s="8"/>
      <c r="AQ46" s="8">
        <f t="shared" si="26"/>
        <v>0</v>
      </c>
      <c r="AR46" s="8">
        <f t="shared" si="27"/>
        <v>0</v>
      </c>
      <c r="AS46" s="8"/>
      <c r="AT46" s="8"/>
      <c r="AU46" s="8">
        <f t="shared" si="28"/>
        <v>0</v>
      </c>
      <c r="AV46" s="8">
        <f t="shared" si="29"/>
        <v>0</v>
      </c>
      <c r="AW46" s="8"/>
      <c r="AX46" s="8">
        <f t="shared" si="30"/>
        <v>55</v>
      </c>
      <c r="AY46" s="2"/>
      <c r="AZ46" s="2"/>
      <c r="BA46" s="2"/>
      <c r="BB46" s="2"/>
      <c r="BC46" s="2"/>
      <c r="BD46" s="2"/>
      <c r="BE46" s="2"/>
      <c r="BF46" s="2"/>
      <c r="BG46" s="2"/>
      <c r="BH46" s="2"/>
      <c r="BI46" s="2"/>
      <c r="BJ46" s="2"/>
      <c r="BK46" s="2"/>
      <c r="BL46" s="2"/>
    </row>
    <row r="47" spans="1:64" ht="12.75">
      <c r="A47" s="2" t="s">
        <v>31</v>
      </c>
      <c r="B47" s="8"/>
      <c r="C47" s="187">
        <f t="shared" si="5"/>
        <v>85</v>
      </c>
      <c r="D47" s="187">
        <f t="shared" si="6"/>
        <v>198</v>
      </c>
      <c r="E47" s="187">
        <f t="shared" si="7"/>
        <v>-44</v>
      </c>
      <c r="F47" s="187">
        <f t="shared" si="8"/>
        <v>18</v>
      </c>
      <c r="G47" s="187">
        <f t="shared" si="9"/>
        <v>0</v>
      </c>
      <c r="H47" s="187">
        <f t="shared" si="10"/>
        <v>0</v>
      </c>
      <c r="I47" s="187">
        <f t="shared" si="11"/>
        <v>0</v>
      </c>
      <c r="J47" s="187">
        <f t="shared" si="12"/>
        <v>0</v>
      </c>
      <c r="K47" s="8"/>
      <c r="L47" s="8">
        <f t="shared" si="13"/>
        <v>257</v>
      </c>
      <c r="M47" s="8"/>
      <c r="N47" s="8"/>
      <c r="O47" s="8"/>
      <c r="P47" s="8"/>
      <c r="Q47" s="8"/>
      <c r="R47" s="8">
        <v>99</v>
      </c>
      <c r="S47" s="8">
        <f t="shared" si="14"/>
        <v>85</v>
      </c>
      <c r="T47" s="8">
        <f t="shared" si="15"/>
        <v>14</v>
      </c>
      <c r="U47" s="8"/>
      <c r="V47" s="8">
        <v>247</v>
      </c>
      <c r="W47" s="8">
        <f t="shared" si="16"/>
        <v>198</v>
      </c>
      <c r="X47" s="8">
        <f t="shared" si="17"/>
        <v>49</v>
      </c>
      <c r="Y47" s="8"/>
      <c r="Z47" s="8">
        <v>-44</v>
      </c>
      <c r="AA47" s="8">
        <f t="shared" si="18"/>
        <v>-44</v>
      </c>
      <c r="AB47" s="8">
        <f t="shared" si="19"/>
        <v>0</v>
      </c>
      <c r="AC47" s="8"/>
      <c r="AD47" s="8">
        <v>23</v>
      </c>
      <c r="AE47" s="8">
        <f t="shared" si="20"/>
        <v>18</v>
      </c>
      <c r="AF47" s="8">
        <f t="shared" si="21"/>
        <v>5</v>
      </c>
      <c r="AG47" s="8"/>
      <c r="AH47" s="8"/>
      <c r="AI47" s="8">
        <f t="shared" si="22"/>
        <v>0</v>
      </c>
      <c r="AJ47" s="8">
        <f t="shared" si="23"/>
        <v>0</v>
      </c>
      <c r="AK47" s="8"/>
      <c r="AL47" s="8"/>
      <c r="AM47" s="8">
        <f t="shared" si="24"/>
        <v>0</v>
      </c>
      <c r="AN47" s="8">
        <f t="shared" si="25"/>
        <v>0</v>
      </c>
      <c r="AO47" s="8"/>
      <c r="AP47" s="8"/>
      <c r="AQ47" s="8">
        <f t="shared" si="26"/>
        <v>0</v>
      </c>
      <c r="AR47" s="8">
        <f t="shared" si="27"/>
        <v>0</v>
      </c>
      <c r="AS47" s="8"/>
      <c r="AT47" s="8"/>
      <c r="AU47" s="8">
        <f t="shared" si="28"/>
        <v>0</v>
      </c>
      <c r="AV47" s="8">
        <f t="shared" si="29"/>
        <v>0</v>
      </c>
      <c r="AW47" s="8"/>
      <c r="AX47" s="8">
        <f t="shared" si="30"/>
        <v>68</v>
      </c>
      <c r="AY47" s="2"/>
      <c r="AZ47" s="2"/>
      <c r="BA47" s="2"/>
      <c r="BB47" s="2"/>
      <c r="BC47" s="2"/>
      <c r="BD47" s="2"/>
      <c r="BE47" s="2"/>
      <c r="BF47" s="2"/>
      <c r="BG47" s="2"/>
      <c r="BH47" s="2"/>
      <c r="BI47" s="2"/>
      <c r="BJ47" s="2"/>
      <c r="BK47" s="2"/>
      <c r="BL47" s="2"/>
    </row>
    <row r="48" spans="1:64" ht="12.75">
      <c r="A48" s="2" t="s">
        <v>32</v>
      </c>
      <c r="B48" s="11"/>
      <c r="C48" s="110">
        <f t="shared" si="5"/>
        <v>145</v>
      </c>
      <c r="D48" s="110">
        <f t="shared" si="6"/>
        <v>336</v>
      </c>
      <c r="E48" s="110">
        <f t="shared" si="7"/>
        <v>-74</v>
      </c>
      <c r="F48" s="110">
        <f t="shared" si="8"/>
        <v>31</v>
      </c>
      <c r="G48" s="110">
        <f t="shared" si="9"/>
        <v>0</v>
      </c>
      <c r="H48" s="110">
        <f t="shared" si="10"/>
        <v>0</v>
      </c>
      <c r="I48" s="110">
        <f t="shared" si="11"/>
        <v>0</v>
      </c>
      <c r="J48" s="110">
        <f t="shared" si="12"/>
        <v>0</v>
      </c>
      <c r="K48" s="11"/>
      <c r="L48" s="11">
        <f t="shared" si="13"/>
        <v>438</v>
      </c>
      <c r="M48" s="11"/>
      <c r="N48" s="11"/>
      <c r="O48" s="11"/>
      <c r="P48" s="8"/>
      <c r="Q48" s="8"/>
      <c r="R48" s="11">
        <v>169</v>
      </c>
      <c r="S48" s="11">
        <f t="shared" si="14"/>
        <v>145</v>
      </c>
      <c r="T48" s="11">
        <f t="shared" si="15"/>
        <v>24</v>
      </c>
      <c r="U48" s="8"/>
      <c r="V48" s="11">
        <v>420</v>
      </c>
      <c r="W48" s="11">
        <f t="shared" si="16"/>
        <v>336</v>
      </c>
      <c r="X48" s="11">
        <f t="shared" si="17"/>
        <v>84</v>
      </c>
      <c r="Y48" s="8"/>
      <c r="Z48" s="11">
        <v>-74</v>
      </c>
      <c r="AA48" s="11">
        <f t="shared" si="18"/>
        <v>-74</v>
      </c>
      <c r="AB48" s="11">
        <f t="shared" si="19"/>
        <v>0</v>
      </c>
      <c r="AC48" s="8"/>
      <c r="AD48" s="11">
        <v>39</v>
      </c>
      <c r="AE48" s="11">
        <f t="shared" si="20"/>
        <v>31</v>
      </c>
      <c r="AF48" s="11">
        <f t="shared" si="21"/>
        <v>8</v>
      </c>
      <c r="AG48" s="8"/>
      <c r="AH48" s="11"/>
      <c r="AI48" s="11">
        <f t="shared" si="22"/>
        <v>0</v>
      </c>
      <c r="AJ48" s="11">
        <f t="shared" si="23"/>
        <v>0</v>
      </c>
      <c r="AK48" s="8"/>
      <c r="AL48" s="11"/>
      <c r="AM48" s="11">
        <f t="shared" si="24"/>
        <v>0</v>
      </c>
      <c r="AN48" s="11">
        <f t="shared" si="25"/>
        <v>0</v>
      </c>
      <c r="AO48" s="8"/>
      <c r="AP48" s="11"/>
      <c r="AQ48" s="11">
        <f t="shared" si="26"/>
        <v>0</v>
      </c>
      <c r="AR48" s="11">
        <f t="shared" si="27"/>
        <v>0</v>
      </c>
      <c r="AS48" s="8"/>
      <c r="AT48" s="11"/>
      <c r="AU48" s="11">
        <f t="shared" si="28"/>
        <v>0</v>
      </c>
      <c r="AV48" s="11">
        <f t="shared" si="29"/>
        <v>0</v>
      </c>
      <c r="AW48" s="8"/>
      <c r="AX48" s="11">
        <f t="shared" si="30"/>
        <v>116</v>
      </c>
      <c r="AY48" s="2"/>
      <c r="AZ48" s="2"/>
      <c r="BA48" s="2"/>
      <c r="BB48" s="2"/>
      <c r="BC48" s="2"/>
      <c r="BD48" s="2"/>
      <c r="BE48" s="2"/>
      <c r="BF48" s="2"/>
      <c r="BG48" s="2"/>
      <c r="BH48" s="2"/>
      <c r="BI48" s="2"/>
      <c r="BJ48" s="2"/>
      <c r="BK48" s="2"/>
      <c r="BL48" s="2"/>
    </row>
    <row r="49" spans="1:64" ht="12.75">
      <c r="A49" s="3" t="s">
        <v>17</v>
      </c>
      <c r="B49" s="9"/>
      <c r="C49" s="9">
        <f aca="true" t="shared" si="31" ref="C49:L49">SUM(C42:C48)</f>
        <v>794</v>
      </c>
      <c r="D49" s="9">
        <f t="shared" si="31"/>
        <v>1841</v>
      </c>
      <c r="E49" s="9">
        <f t="shared" si="31"/>
        <v>-405</v>
      </c>
      <c r="F49" s="9">
        <f t="shared" si="31"/>
        <v>171</v>
      </c>
      <c r="G49" s="9">
        <f t="shared" si="31"/>
        <v>0</v>
      </c>
      <c r="H49" s="9">
        <f t="shared" si="31"/>
        <v>0</v>
      </c>
      <c r="I49" s="9">
        <f t="shared" si="31"/>
        <v>0</v>
      </c>
      <c r="J49" s="9">
        <f t="shared" si="31"/>
        <v>0</v>
      </c>
      <c r="K49" s="9">
        <f t="shared" si="31"/>
        <v>0</v>
      </c>
      <c r="L49" s="9">
        <f t="shared" si="31"/>
        <v>2401</v>
      </c>
      <c r="M49" s="9"/>
      <c r="N49" s="9">
        <f>SUM(N42:N48)</f>
        <v>0</v>
      </c>
      <c r="O49" s="9">
        <f>SUM(O42:O48)</f>
        <v>0</v>
      </c>
      <c r="P49" s="8"/>
      <c r="Q49" s="8"/>
      <c r="R49" s="9">
        <f>SUM(R42:R48)</f>
        <v>925</v>
      </c>
      <c r="S49" s="9">
        <f>SUM(S42:S48)</f>
        <v>794</v>
      </c>
      <c r="T49" s="9">
        <f>SUM(T42:T48)</f>
        <v>131</v>
      </c>
      <c r="U49" s="9"/>
      <c r="V49" s="9">
        <f>SUM(V42:V48)</f>
        <v>2301</v>
      </c>
      <c r="W49" s="9">
        <f>SUM(W42:W48)</f>
        <v>1841</v>
      </c>
      <c r="X49" s="9">
        <f>SUM(X42:X48)</f>
        <v>460</v>
      </c>
      <c r="Y49" s="9"/>
      <c r="Z49" s="9">
        <f>SUM(Z42:Z48)</f>
        <v>-405</v>
      </c>
      <c r="AA49" s="9">
        <f>SUM(AA42:AA48)</f>
        <v>-405</v>
      </c>
      <c r="AB49" s="9">
        <f>SUM(AB42:AB48)</f>
        <v>0</v>
      </c>
      <c r="AC49" s="9"/>
      <c r="AD49" s="9">
        <f>SUM(AD42:AD48)</f>
        <v>213</v>
      </c>
      <c r="AE49" s="9">
        <f>SUM(AE42:AE48)</f>
        <v>171</v>
      </c>
      <c r="AF49" s="9">
        <f>SUM(AF42:AF48)</f>
        <v>42</v>
      </c>
      <c r="AG49" s="9"/>
      <c r="AH49" s="9">
        <f>SUM(AH42:AH48)</f>
        <v>0</v>
      </c>
      <c r="AI49" s="9">
        <f>SUM(AI42:AI48)</f>
        <v>0</v>
      </c>
      <c r="AJ49" s="9">
        <f>SUM(AJ42:AJ48)</f>
        <v>0</v>
      </c>
      <c r="AK49" s="9"/>
      <c r="AL49" s="9">
        <f>SUM(AL42:AL48)</f>
        <v>0</v>
      </c>
      <c r="AM49" s="9">
        <f>SUM(AM42:AM48)</f>
        <v>0</v>
      </c>
      <c r="AN49" s="9">
        <f>SUM(AN42:AN48)</f>
        <v>0</v>
      </c>
      <c r="AO49" s="9"/>
      <c r="AP49" s="9">
        <f>SUM(AP42:AP48)</f>
        <v>0</v>
      </c>
      <c r="AQ49" s="9">
        <f>SUM(AQ42:AQ48)</f>
        <v>0</v>
      </c>
      <c r="AR49" s="9">
        <f>SUM(AR42:AR48)</f>
        <v>0</v>
      </c>
      <c r="AS49" s="9"/>
      <c r="AT49" s="9">
        <f>SUM(AT42:AT48)</f>
        <v>0</v>
      </c>
      <c r="AU49" s="9">
        <f>SUM(AU42:AU48)</f>
        <v>0</v>
      </c>
      <c r="AV49" s="9">
        <f>SUM(AV42:AV48)</f>
        <v>0</v>
      </c>
      <c r="AW49" s="9"/>
      <c r="AX49" s="9">
        <f>SUM(AX42:AX48)</f>
        <v>633</v>
      </c>
      <c r="AY49" s="2"/>
      <c r="AZ49" s="2"/>
      <c r="BA49" s="2"/>
      <c r="BB49" s="2"/>
      <c r="BC49" s="2"/>
      <c r="BD49" s="2"/>
      <c r="BE49" s="2"/>
      <c r="BF49" s="2"/>
      <c r="BG49" s="2"/>
      <c r="BH49" s="2"/>
      <c r="BI49" s="2"/>
      <c r="BJ49" s="2"/>
      <c r="BK49" s="2"/>
      <c r="BL49" s="2"/>
    </row>
    <row r="50" spans="1:64" ht="12.75">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2"/>
      <c r="AZ50" s="2"/>
      <c r="BA50" s="2"/>
      <c r="BB50" s="2"/>
      <c r="BC50" s="2"/>
      <c r="BD50" s="2"/>
      <c r="BE50" s="2"/>
      <c r="BF50" s="2"/>
      <c r="BG50" s="2"/>
      <c r="BH50" s="2"/>
      <c r="BI50" s="2"/>
      <c r="BJ50" s="2"/>
      <c r="BK50" s="2"/>
      <c r="BL50" s="2"/>
    </row>
    <row r="51" spans="1:64" ht="12.75">
      <c r="A51" s="2" t="s">
        <v>33</v>
      </c>
      <c r="B51" s="8"/>
      <c r="C51" s="187">
        <f>+S51</f>
        <v>387</v>
      </c>
      <c r="D51" s="187">
        <f>+W51</f>
        <v>898</v>
      </c>
      <c r="E51" s="187">
        <f>+AA51</f>
        <v>-197</v>
      </c>
      <c r="F51" s="187">
        <f>+AE51</f>
        <v>82</v>
      </c>
      <c r="G51" s="187">
        <f>+AI51</f>
        <v>0</v>
      </c>
      <c r="H51" s="187">
        <f>+AM51</f>
        <v>0</v>
      </c>
      <c r="I51" s="187">
        <f>+AQ51</f>
        <v>0</v>
      </c>
      <c r="J51" s="187">
        <f>+AU51</f>
        <v>0</v>
      </c>
      <c r="K51" s="8"/>
      <c r="L51" s="8">
        <f>SUM(C51:J51)</f>
        <v>1170</v>
      </c>
      <c r="M51" s="8"/>
      <c r="N51" s="8"/>
      <c r="O51" s="8"/>
      <c r="P51" s="8"/>
      <c r="Q51" s="8"/>
      <c r="R51" s="8">
        <v>452</v>
      </c>
      <c r="S51" s="8">
        <f>+R51-T51</f>
        <v>387</v>
      </c>
      <c r="T51" s="8">
        <f>ROUND(R51*$T$6,0)</f>
        <v>65</v>
      </c>
      <c r="U51" s="8"/>
      <c r="V51" s="8">
        <v>1122</v>
      </c>
      <c r="W51" s="8">
        <f>+V51-X51</f>
        <v>898</v>
      </c>
      <c r="X51" s="8">
        <f>ROUND(V51*$X$6,0)</f>
        <v>224</v>
      </c>
      <c r="Y51" s="8"/>
      <c r="Z51" s="8">
        <v>-197</v>
      </c>
      <c r="AA51" s="8">
        <f>+Z51-AB51</f>
        <v>-197</v>
      </c>
      <c r="AB51" s="8">
        <f>ROUND(Z51*$AB$6,0)</f>
        <v>0</v>
      </c>
      <c r="AC51" s="8"/>
      <c r="AD51" s="8">
        <v>103</v>
      </c>
      <c r="AE51" s="8">
        <f>+AD51-AF51</f>
        <v>82</v>
      </c>
      <c r="AF51" s="8">
        <f>ROUND(AD51*$AF$6,0)</f>
        <v>21</v>
      </c>
      <c r="AG51" s="8"/>
      <c r="AH51" s="8"/>
      <c r="AI51" s="8">
        <f>+AH51-AJ51</f>
        <v>0</v>
      </c>
      <c r="AJ51" s="8">
        <f>ROUND(AH51*$AJ$6,0)</f>
        <v>0</v>
      </c>
      <c r="AK51" s="8"/>
      <c r="AL51" s="8"/>
      <c r="AM51" s="8">
        <f>+AL51-AN51</f>
        <v>0</v>
      </c>
      <c r="AN51" s="8">
        <f>ROUND(AL51*$AN$6,0)</f>
        <v>0</v>
      </c>
      <c r="AO51" s="8"/>
      <c r="AP51" s="8"/>
      <c r="AQ51" s="8">
        <f>+AP51-AR51</f>
        <v>0</v>
      </c>
      <c r="AR51" s="8">
        <f>ROUND(AP51*$AR$6,0)</f>
        <v>0</v>
      </c>
      <c r="AS51" s="8"/>
      <c r="AT51" s="8"/>
      <c r="AU51" s="8">
        <f>+AT51-AV51</f>
        <v>0</v>
      </c>
      <c r="AV51" s="8">
        <f>ROUND(AT51*$AV$6,0)</f>
        <v>0</v>
      </c>
      <c r="AW51" s="8"/>
      <c r="AX51" s="8">
        <f>SUM(T51,X51,AB51,AF51,AJ51,AN51,AR51,AV51)</f>
        <v>310</v>
      </c>
      <c r="AY51" s="2"/>
      <c r="AZ51" s="2"/>
      <c r="BA51" s="2"/>
      <c r="BB51" s="2"/>
      <c r="BC51" s="2"/>
      <c r="BD51" s="2"/>
      <c r="BE51" s="2"/>
      <c r="BF51" s="2"/>
      <c r="BG51" s="2"/>
      <c r="BH51" s="2"/>
      <c r="BI51" s="2"/>
      <c r="BJ51" s="2"/>
      <c r="BK51" s="2"/>
      <c r="BL51" s="2"/>
    </row>
    <row r="52" spans="1:64" ht="12.75">
      <c r="A52" s="2" t="s">
        <v>34</v>
      </c>
      <c r="B52" s="8"/>
      <c r="C52" s="187">
        <f>+S52</f>
        <v>0</v>
      </c>
      <c r="D52" s="187">
        <f>+W52</f>
        <v>0</v>
      </c>
      <c r="E52" s="187">
        <f>+AA52</f>
        <v>0</v>
      </c>
      <c r="F52" s="187">
        <f>+AE52</f>
        <v>0</v>
      </c>
      <c r="G52" s="187">
        <f>+AI52</f>
        <v>0</v>
      </c>
      <c r="H52" s="187">
        <f>+AM52</f>
        <v>0</v>
      </c>
      <c r="I52" s="187">
        <f>+AQ52</f>
        <v>0</v>
      </c>
      <c r="J52" s="187">
        <f>+AU52</f>
        <v>0</v>
      </c>
      <c r="K52" s="8"/>
      <c r="L52" s="8">
        <f>SUM(C52:J52)</f>
        <v>0</v>
      </c>
      <c r="M52" s="8"/>
      <c r="N52" s="8"/>
      <c r="O52" s="8"/>
      <c r="P52" s="8"/>
      <c r="Q52" s="8"/>
      <c r="R52" s="8">
        <v>0</v>
      </c>
      <c r="S52" s="8">
        <f>+R52-T52</f>
        <v>0</v>
      </c>
      <c r="T52" s="8">
        <f>ROUND(R52*$T$6,0)</f>
        <v>0</v>
      </c>
      <c r="U52" s="8"/>
      <c r="V52" s="8">
        <v>0</v>
      </c>
      <c r="W52" s="8">
        <f>+V52-X52</f>
        <v>0</v>
      </c>
      <c r="X52" s="8">
        <f>ROUND(V52*$X$6,0)</f>
        <v>0</v>
      </c>
      <c r="Y52" s="8"/>
      <c r="Z52" s="8">
        <v>0</v>
      </c>
      <c r="AA52" s="8">
        <f>+Z52-AB52</f>
        <v>0</v>
      </c>
      <c r="AB52" s="8">
        <f>ROUND(Z52*$AB$6,0)</f>
        <v>0</v>
      </c>
      <c r="AC52" s="8"/>
      <c r="AD52" s="8">
        <v>0</v>
      </c>
      <c r="AE52" s="8">
        <f>+AD52-AF52</f>
        <v>0</v>
      </c>
      <c r="AF52" s="8">
        <f>ROUND(AD52*$AF$6,0)</f>
        <v>0</v>
      </c>
      <c r="AG52" s="8"/>
      <c r="AH52" s="8"/>
      <c r="AI52" s="8">
        <f>+AH52-AJ52</f>
        <v>0</v>
      </c>
      <c r="AJ52" s="8">
        <f>ROUND(AH52*$AJ$6,0)</f>
        <v>0</v>
      </c>
      <c r="AK52" s="8"/>
      <c r="AL52" s="8"/>
      <c r="AM52" s="8">
        <f>+AL52-AN52</f>
        <v>0</v>
      </c>
      <c r="AN52" s="8">
        <f>ROUND(AL52*$AN$6,0)</f>
        <v>0</v>
      </c>
      <c r="AO52" s="8"/>
      <c r="AP52" s="8"/>
      <c r="AQ52" s="8">
        <f>+AP52-AR52</f>
        <v>0</v>
      </c>
      <c r="AR52" s="8">
        <f>ROUND(AP52*$AR$6,0)</f>
        <v>0</v>
      </c>
      <c r="AS52" s="8"/>
      <c r="AT52" s="8"/>
      <c r="AU52" s="8">
        <f>+AT52-AV52</f>
        <v>0</v>
      </c>
      <c r="AV52" s="8">
        <f>ROUND(AT52*$AV$6,0)</f>
        <v>0</v>
      </c>
      <c r="AW52" s="8"/>
      <c r="AX52" s="8">
        <f>SUM(T52,X52,AB52,AF52,AJ52,AN52,AR52,AV52)</f>
        <v>0</v>
      </c>
      <c r="AY52" s="2"/>
      <c r="AZ52" s="2"/>
      <c r="BA52" s="2"/>
      <c r="BB52" s="2"/>
      <c r="BC52" s="2"/>
      <c r="BD52" s="2"/>
      <c r="BE52" s="2"/>
      <c r="BF52" s="2"/>
      <c r="BG52" s="2"/>
      <c r="BH52" s="2"/>
      <c r="BI52" s="2"/>
      <c r="BJ52" s="2"/>
      <c r="BK52" s="2"/>
      <c r="BL52" s="2"/>
    </row>
    <row r="53" spans="1:64" ht="12.75">
      <c r="A53" s="2"/>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2"/>
      <c r="AZ53" s="2"/>
      <c r="BA53" s="2"/>
      <c r="BB53" s="2"/>
      <c r="BC53" s="2"/>
      <c r="BD53" s="2"/>
      <c r="BE53" s="2"/>
      <c r="BF53" s="2"/>
      <c r="BG53" s="2"/>
      <c r="BH53" s="2"/>
      <c r="BI53" s="2"/>
      <c r="BJ53" s="2"/>
      <c r="BK53" s="2"/>
      <c r="BL53" s="2"/>
    </row>
    <row r="54" spans="1:64" ht="12.75">
      <c r="A54" s="3" t="s">
        <v>9</v>
      </c>
      <c r="B54" s="9"/>
      <c r="C54" s="9">
        <f aca="true" t="shared" si="32" ref="C54:L54">SUM(C49,C51:C52)</f>
        <v>1181</v>
      </c>
      <c r="D54" s="9">
        <f t="shared" si="32"/>
        <v>2739</v>
      </c>
      <c r="E54" s="9">
        <f t="shared" si="32"/>
        <v>-602</v>
      </c>
      <c r="F54" s="9">
        <f t="shared" si="32"/>
        <v>253</v>
      </c>
      <c r="G54" s="9">
        <f t="shared" si="32"/>
        <v>0</v>
      </c>
      <c r="H54" s="9">
        <f t="shared" si="32"/>
        <v>0</v>
      </c>
      <c r="I54" s="9">
        <f t="shared" si="32"/>
        <v>0</v>
      </c>
      <c r="J54" s="9">
        <f t="shared" si="32"/>
        <v>0</v>
      </c>
      <c r="K54" s="9">
        <f t="shared" si="32"/>
        <v>0</v>
      </c>
      <c r="L54" s="9">
        <f t="shared" si="32"/>
        <v>3571</v>
      </c>
      <c r="M54" s="9"/>
      <c r="N54" s="9">
        <f>SUM(N49,N51:N52)</f>
        <v>0</v>
      </c>
      <c r="O54" s="9">
        <f>SUM(O49,O51:O52)</f>
        <v>0</v>
      </c>
      <c r="P54" s="8"/>
      <c r="Q54" s="8"/>
      <c r="R54" s="9">
        <f>SUM(R49,R51:R52)</f>
        <v>1377</v>
      </c>
      <c r="S54" s="9">
        <f>SUM(S49,S51:S52)</f>
        <v>1181</v>
      </c>
      <c r="T54" s="9">
        <f>SUM(T49,T51:T52)</f>
        <v>196</v>
      </c>
      <c r="U54" s="9"/>
      <c r="V54" s="9">
        <f>SUM(V49,V51:V52)</f>
        <v>3423</v>
      </c>
      <c r="W54" s="9">
        <f>SUM(W49,W51:W52)</f>
        <v>2739</v>
      </c>
      <c r="X54" s="9">
        <f>SUM(X49,X51:X52)</f>
        <v>684</v>
      </c>
      <c r="Y54" s="9"/>
      <c r="Z54" s="9">
        <f>SUM(Z49,Z51:Z52)</f>
        <v>-602</v>
      </c>
      <c r="AA54" s="9">
        <f>SUM(AA49,AA51:AA52)</f>
        <v>-602</v>
      </c>
      <c r="AB54" s="9">
        <f>SUM(AB49,AB51:AB52)</f>
        <v>0</v>
      </c>
      <c r="AC54" s="9"/>
      <c r="AD54" s="9">
        <f>SUM(AD49,AD51:AD52)</f>
        <v>316</v>
      </c>
      <c r="AE54" s="9">
        <f>SUM(AE49,AE51:AE52)</f>
        <v>253</v>
      </c>
      <c r="AF54" s="9">
        <f>SUM(AF49,AF51:AF52)</f>
        <v>63</v>
      </c>
      <c r="AG54" s="9"/>
      <c r="AH54" s="9">
        <f>SUM(AH49,AH51:AH52)</f>
        <v>0</v>
      </c>
      <c r="AI54" s="9">
        <f>SUM(AI49,AI51:AI52)</f>
        <v>0</v>
      </c>
      <c r="AJ54" s="9">
        <f>SUM(AJ49,AJ51:AJ52)</f>
        <v>0</v>
      </c>
      <c r="AK54" s="9"/>
      <c r="AL54" s="9">
        <f>SUM(AL49,AL51:AL52)</f>
        <v>0</v>
      </c>
      <c r="AM54" s="9">
        <f>SUM(AM49,AM51:AM52)</f>
        <v>0</v>
      </c>
      <c r="AN54" s="9">
        <f>SUM(AN49,AN51:AN52)</f>
        <v>0</v>
      </c>
      <c r="AO54" s="9"/>
      <c r="AP54" s="9">
        <f>SUM(AP49,AP51:AP52)</f>
        <v>0</v>
      </c>
      <c r="AQ54" s="9">
        <f>SUM(AQ49,AQ51:AQ52)</f>
        <v>0</v>
      </c>
      <c r="AR54" s="9">
        <f>SUM(AR49,AR51:AR52)</f>
        <v>0</v>
      </c>
      <c r="AS54" s="9"/>
      <c r="AT54" s="9">
        <f>SUM(AT49,AT51:AT52)</f>
        <v>0</v>
      </c>
      <c r="AU54" s="9">
        <f>SUM(AU49,AU51:AU52)</f>
        <v>0</v>
      </c>
      <c r="AV54" s="9">
        <f>SUM(AV49,AV51:AV52)</f>
        <v>0</v>
      </c>
      <c r="AW54" s="9"/>
      <c r="AX54" s="9">
        <f>SUM(AX49,AX51:AX52)</f>
        <v>943</v>
      </c>
      <c r="AY54" s="2"/>
      <c r="AZ54" s="2"/>
      <c r="BA54" s="2"/>
      <c r="BB54" s="2"/>
      <c r="BC54" s="2"/>
      <c r="BD54" s="2"/>
      <c r="BE54" s="2"/>
      <c r="BF54" s="2"/>
      <c r="BG54" s="2"/>
      <c r="BH54" s="2"/>
      <c r="BI54" s="2"/>
      <c r="BJ54" s="2"/>
      <c r="BK54" s="2"/>
      <c r="BL54" s="2"/>
    </row>
    <row r="55" spans="1:64" ht="13.5" thickBot="1">
      <c r="A55" s="4"/>
      <c r="B55" s="10"/>
      <c r="C55" s="10"/>
      <c r="D55" s="10"/>
      <c r="E55" s="10"/>
      <c r="F55" s="10"/>
      <c r="G55" s="10"/>
      <c r="H55" s="10"/>
      <c r="I55" s="10"/>
      <c r="J55" s="10"/>
      <c r="K55" s="10"/>
      <c r="L55" s="10"/>
      <c r="M55" s="10"/>
      <c r="N55" s="10"/>
      <c r="O55" s="10"/>
      <c r="P55" s="8"/>
      <c r="Q55" s="8"/>
      <c r="R55" s="10"/>
      <c r="S55" s="10">
        <f>ROUND(R54*S6,0)+1</f>
        <v>1181</v>
      </c>
      <c r="T55" s="10">
        <f>ROUND(R54*T6,0)-1</f>
        <v>196</v>
      </c>
      <c r="U55" s="10"/>
      <c r="V55" s="10"/>
      <c r="W55" s="10">
        <f>ROUND(V54*W6,0)+1</f>
        <v>2739</v>
      </c>
      <c r="X55" s="10">
        <f>ROUND(V54*X6,0)-1</f>
        <v>684</v>
      </c>
      <c r="Y55" s="10"/>
      <c r="Z55" s="10"/>
      <c r="AA55" s="10">
        <f>ROUND(Z54*AA6,0)</f>
        <v>-602</v>
      </c>
      <c r="AB55" s="10">
        <f>ROUND(Z54*AB6,0)</f>
        <v>0</v>
      </c>
      <c r="AC55" s="10"/>
      <c r="AD55" s="10"/>
      <c r="AE55" s="10">
        <f>ROUND(AD54*AE6,0)</f>
        <v>253</v>
      </c>
      <c r="AF55" s="10">
        <f>ROUND(AD54*AF6,0)</f>
        <v>63</v>
      </c>
      <c r="AG55" s="10"/>
      <c r="AH55" s="10"/>
      <c r="AI55" s="10">
        <f>ROUND(AH54*AI6,0)</f>
        <v>0</v>
      </c>
      <c r="AJ55" s="10">
        <f>ROUND(AH54*AJ6,0)</f>
        <v>0</v>
      </c>
      <c r="AK55" s="10"/>
      <c r="AL55" s="10"/>
      <c r="AM55" s="10">
        <f>ROUND(AL54*AM6,0)</f>
        <v>0</v>
      </c>
      <c r="AN55" s="10">
        <f>ROUND(AL54*AN6,0)</f>
        <v>0</v>
      </c>
      <c r="AO55" s="10"/>
      <c r="AP55" s="10"/>
      <c r="AQ55" s="10">
        <f>ROUND(AP54*AQ6,0)</f>
        <v>0</v>
      </c>
      <c r="AR55" s="10">
        <f>ROUND(AP54*AR6,0)</f>
        <v>0</v>
      </c>
      <c r="AS55" s="10"/>
      <c r="AT55" s="10"/>
      <c r="AU55" s="10">
        <f>ROUND(AT54*AU6,0)</f>
        <v>0</v>
      </c>
      <c r="AV55" s="10">
        <f>ROUND(AT54*AV6,0)</f>
        <v>0</v>
      </c>
      <c r="AW55" s="10"/>
      <c r="AX55" s="10"/>
      <c r="AY55" s="2"/>
      <c r="AZ55" s="2"/>
      <c r="BA55" s="2"/>
      <c r="BB55" s="2"/>
      <c r="BC55" s="2"/>
      <c r="BD55" s="2"/>
      <c r="BE55" s="2"/>
      <c r="BF55" s="2"/>
      <c r="BG55" s="2"/>
      <c r="BH55" s="2"/>
      <c r="BI55" s="2"/>
      <c r="BJ55" s="2"/>
      <c r="BK55" s="2"/>
      <c r="BL55" s="2"/>
    </row>
    <row r="56" spans="1:64" ht="13.5" thickTop="1">
      <c r="A56" s="2"/>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2"/>
      <c r="AZ56" s="2"/>
      <c r="BA56" s="2"/>
      <c r="BB56" s="2"/>
      <c r="BC56" s="2"/>
      <c r="BD56" s="2"/>
      <c r="BE56" s="2"/>
      <c r="BF56" s="2"/>
      <c r="BG56" s="2"/>
      <c r="BH56" s="2"/>
      <c r="BI56" s="2"/>
      <c r="BJ56" s="2"/>
      <c r="BK56" s="2"/>
      <c r="BL56" s="2"/>
    </row>
    <row r="57" spans="1:64" ht="12.75">
      <c r="A57" s="1" t="s">
        <v>35</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2"/>
      <c r="AZ57" s="2"/>
      <c r="BA57" s="2"/>
      <c r="BB57" s="2"/>
      <c r="BC57" s="2"/>
      <c r="BD57" s="2"/>
      <c r="BE57" s="2"/>
      <c r="BF57" s="2"/>
      <c r="BG57" s="2"/>
      <c r="BH57" s="2"/>
      <c r="BI57" s="2"/>
      <c r="BJ57" s="2"/>
      <c r="BK57" s="2"/>
      <c r="BL57" s="2"/>
    </row>
    <row r="58" spans="1:64" ht="12.75">
      <c r="A58" s="2" t="s">
        <v>36</v>
      </c>
      <c r="B58" s="8"/>
      <c r="C58" s="187">
        <f>+S58</f>
        <v>672</v>
      </c>
      <c r="D58" s="187">
        <f>+W58</f>
        <v>1558</v>
      </c>
      <c r="E58" s="187">
        <f>+AA58</f>
        <v>-342</v>
      </c>
      <c r="F58" s="187">
        <f>+AE58</f>
        <v>128</v>
      </c>
      <c r="G58" s="187">
        <f>+AI58</f>
        <v>0</v>
      </c>
      <c r="H58" s="187">
        <f>+AM58</f>
        <v>0</v>
      </c>
      <c r="I58" s="187">
        <f>+AQ58</f>
        <v>0</v>
      </c>
      <c r="J58" s="187">
        <f>+AU58</f>
        <v>0</v>
      </c>
      <c r="K58" s="8"/>
      <c r="L58" s="8">
        <f>SUM(C58:J58)</f>
        <v>2016</v>
      </c>
      <c r="M58" s="8"/>
      <c r="N58" s="8"/>
      <c r="O58" s="8"/>
      <c r="P58" s="8"/>
      <c r="Q58" s="8"/>
      <c r="R58" s="8">
        <v>785</v>
      </c>
      <c r="S58" s="8">
        <f>+R58-T58</f>
        <v>672</v>
      </c>
      <c r="T58" s="8">
        <f>ROUND(R58*$T$6,0)+1</f>
        <v>113</v>
      </c>
      <c r="U58" s="8"/>
      <c r="V58" s="8">
        <v>1948</v>
      </c>
      <c r="W58" s="8">
        <f>+V58-X58</f>
        <v>1558</v>
      </c>
      <c r="X58" s="8">
        <f>ROUND(V58*$X$6,0)</f>
        <v>390</v>
      </c>
      <c r="Y58" s="8"/>
      <c r="Z58" s="8">
        <v>-342</v>
      </c>
      <c r="AA58" s="8">
        <f>+Z58-AB58</f>
        <v>-342</v>
      </c>
      <c r="AB58" s="8">
        <f>ROUND(Z58*$AB$6,0)</f>
        <v>0</v>
      </c>
      <c r="AC58" s="8"/>
      <c r="AD58" s="8">
        <v>160</v>
      </c>
      <c r="AE58" s="8">
        <f>+AD58-AF58</f>
        <v>128</v>
      </c>
      <c r="AF58" s="8">
        <f>ROUND(AD58*$AF$6,0)</f>
        <v>32</v>
      </c>
      <c r="AG58" s="8"/>
      <c r="AH58" s="8"/>
      <c r="AI58" s="8">
        <f>+AH58-AJ58</f>
        <v>0</v>
      </c>
      <c r="AJ58" s="8">
        <f>ROUND(AH58*$AJ$6,0)</f>
        <v>0</v>
      </c>
      <c r="AK58" s="8"/>
      <c r="AL58" s="8"/>
      <c r="AM58" s="8">
        <f>+AL58-AN58</f>
        <v>0</v>
      </c>
      <c r="AN58" s="8">
        <f>ROUND(AL58*$AN$6,0)</f>
        <v>0</v>
      </c>
      <c r="AO58" s="8"/>
      <c r="AP58" s="8"/>
      <c r="AQ58" s="8">
        <f>+AP58-AR58</f>
        <v>0</v>
      </c>
      <c r="AR58" s="8">
        <f>ROUND(AP58*$AR$6,0)</f>
        <v>0</v>
      </c>
      <c r="AS58" s="8"/>
      <c r="AT58" s="8"/>
      <c r="AU58" s="8">
        <f>+AT58-AV58</f>
        <v>0</v>
      </c>
      <c r="AV58" s="8">
        <f>ROUND(AT58*$AV$6,0)</f>
        <v>0</v>
      </c>
      <c r="AW58" s="8"/>
      <c r="AX58" s="8">
        <f>SUM(T58,X58,AB58,AF58,AJ58,AN58,AR58,AV58)</f>
        <v>535</v>
      </c>
      <c r="AY58" s="2"/>
      <c r="AZ58" s="2"/>
      <c r="BA58" s="2"/>
      <c r="BB58" s="2"/>
      <c r="BC58" s="2"/>
      <c r="BD58" s="2"/>
      <c r="BE58" s="2"/>
      <c r="BF58" s="2"/>
      <c r="BG58" s="2"/>
      <c r="BH58" s="2"/>
      <c r="BI58" s="2"/>
      <c r="BJ58" s="2"/>
      <c r="BK58" s="2"/>
      <c r="BL58" s="2"/>
    </row>
    <row r="59" spans="1:64" ht="12.75">
      <c r="A59" s="2" t="s">
        <v>37</v>
      </c>
      <c r="B59" s="8"/>
      <c r="C59" s="187">
        <f>+S59</f>
        <v>58</v>
      </c>
      <c r="D59" s="187">
        <f>+W59</f>
        <v>134</v>
      </c>
      <c r="E59" s="187">
        <f>+AA59</f>
        <v>-29</v>
      </c>
      <c r="F59" s="187">
        <f>+AE59</f>
        <v>11</v>
      </c>
      <c r="G59" s="187">
        <f>+AI59</f>
        <v>0</v>
      </c>
      <c r="H59" s="187">
        <f>+AM59</f>
        <v>0</v>
      </c>
      <c r="I59" s="187">
        <f>+AQ59</f>
        <v>0</v>
      </c>
      <c r="J59" s="187">
        <f>+AU59</f>
        <v>0</v>
      </c>
      <c r="K59" s="8"/>
      <c r="L59" s="8">
        <f>SUM(C59:J59)</f>
        <v>174</v>
      </c>
      <c r="M59" s="8"/>
      <c r="N59" s="8"/>
      <c r="O59" s="8"/>
      <c r="P59" s="8"/>
      <c r="Q59" s="8"/>
      <c r="R59" s="8">
        <v>67</v>
      </c>
      <c r="S59" s="8">
        <f>+R59-T59</f>
        <v>58</v>
      </c>
      <c r="T59" s="8">
        <f>ROUND(R59*$T$6,0)-1</f>
        <v>9</v>
      </c>
      <c r="U59" s="8"/>
      <c r="V59" s="8">
        <v>168</v>
      </c>
      <c r="W59" s="8">
        <f>+V59-X59</f>
        <v>134</v>
      </c>
      <c r="X59" s="8">
        <f>ROUND(V59*$X$6,0)</f>
        <v>34</v>
      </c>
      <c r="Y59" s="8"/>
      <c r="Z59" s="8">
        <v>-29</v>
      </c>
      <c r="AA59" s="8">
        <f>+Z59-AB59</f>
        <v>-29</v>
      </c>
      <c r="AB59" s="8">
        <f>ROUND(Z59*$AB$6,0)</f>
        <v>0</v>
      </c>
      <c r="AC59" s="8"/>
      <c r="AD59" s="8">
        <v>14</v>
      </c>
      <c r="AE59" s="8">
        <f>+AD59-AF59</f>
        <v>11</v>
      </c>
      <c r="AF59" s="8">
        <f>ROUND(AD59*$AF$6,0)</f>
        <v>3</v>
      </c>
      <c r="AG59" s="8"/>
      <c r="AH59" s="8"/>
      <c r="AI59" s="8">
        <f>+AH59-AJ59</f>
        <v>0</v>
      </c>
      <c r="AJ59" s="8">
        <f>ROUND(AH59*$AJ$6,0)</f>
        <v>0</v>
      </c>
      <c r="AK59" s="8"/>
      <c r="AL59" s="8"/>
      <c r="AM59" s="8">
        <f>+AL59-AN59</f>
        <v>0</v>
      </c>
      <c r="AN59" s="8">
        <f>ROUND(AL59*$AN$6,0)</f>
        <v>0</v>
      </c>
      <c r="AO59" s="8"/>
      <c r="AP59" s="8"/>
      <c r="AQ59" s="8">
        <f>+AP59-AR59</f>
        <v>0</v>
      </c>
      <c r="AR59" s="8">
        <f>ROUND(AP59*$AR$6,0)</f>
        <v>0</v>
      </c>
      <c r="AS59" s="8"/>
      <c r="AT59" s="8"/>
      <c r="AU59" s="8">
        <f>+AT59-AV59</f>
        <v>0</v>
      </c>
      <c r="AV59" s="8">
        <f>ROUND(AT59*$AV$6,0)</f>
        <v>0</v>
      </c>
      <c r="AW59" s="8"/>
      <c r="AX59" s="8">
        <f>SUM(T59,X59,AB59,AF59,AJ59,AN59,AR59,AV59)</f>
        <v>46</v>
      </c>
      <c r="AY59" s="2"/>
      <c r="AZ59" s="2"/>
      <c r="BA59" s="2"/>
      <c r="BB59" s="2"/>
      <c r="BC59" s="2"/>
      <c r="BD59" s="2"/>
      <c r="BE59" s="2"/>
      <c r="BF59" s="2"/>
      <c r="BG59" s="2"/>
      <c r="BH59" s="2"/>
      <c r="BI59" s="2"/>
      <c r="BJ59" s="2"/>
      <c r="BK59" s="2"/>
      <c r="BL59" s="2"/>
    </row>
    <row r="60" spans="1:64" ht="12.75">
      <c r="A60" s="2" t="s">
        <v>38</v>
      </c>
      <c r="B60" s="8"/>
      <c r="C60" s="187">
        <f>+S60</f>
        <v>91</v>
      </c>
      <c r="D60" s="187">
        <f>+W60</f>
        <v>213</v>
      </c>
      <c r="E60" s="187">
        <f>+AA60</f>
        <v>-47</v>
      </c>
      <c r="F60" s="187">
        <f>+AE60</f>
        <v>18</v>
      </c>
      <c r="G60" s="187">
        <f>+AI60</f>
        <v>0</v>
      </c>
      <c r="H60" s="187">
        <f>+AM60</f>
        <v>0</v>
      </c>
      <c r="I60" s="187">
        <f>+AQ60</f>
        <v>0</v>
      </c>
      <c r="J60" s="187">
        <f>+AU60</f>
        <v>0</v>
      </c>
      <c r="K60" s="8"/>
      <c r="L60" s="8">
        <f>SUM(C60:J60)</f>
        <v>275</v>
      </c>
      <c r="M60" s="8"/>
      <c r="N60" s="8"/>
      <c r="O60" s="8"/>
      <c r="P60" s="8"/>
      <c r="Q60" s="8"/>
      <c r="R60" s="8">
        <v>107</v>
      </c>
      <c r="S60" s="8">
        <f>+R60-T60</f>
        <v>91</v>
      </c>
      <c r="T60" s="8">
        <f>ROUND(R60*$T$6,0)+1</f>
        <v>16</v>
      </c>
      <c r="U60" s="8"/>
      <c r="V60" s="8">
        <v>266</v>
      </c>
      <c r="W60" s="8">
        <f>+V60-X60</f>
        <v>213</v>
      </c>
      <c r="X60" s="8">
        <f>ROUND(V60*$X$6,0)</f>
        <v>53</v>
      </c>
      <c r="Y60" s="8"/>
      <c r="Z60" s="8">
        <v>-47</v>
      </c>
      <c r="AA60" s="8">
        <f>+Z60-AB60</f>
        <v>-47</v>
      </c>
      <c r="AB60" s="8">
        <f>ROUND(Z60*$AB$6,0)</f>
        <v>0</v>
      </c>
      <c r="AC60" s="8"/>
      <c r="AD60" s="8">
        <v>22</v>
      </c>
      <c r="AE60" s="8">
        <f>+AD60-AF60</f>
        <v>18</v>
      </c>
      <c r="AF60" s="8">
        <f>ROUND(AD60*$AF$6,0)</f>
        <v>4</v>
      </c>
      <c r="AG60" s="8"/>
      <c r="AH60" s="8"/>
      <c r="AI60" s="8">
        <f>+AH60-AJ60</f>
        <v>0</v>
      </c>
      <c r="AJ60" s="8">
        <f>ROUND(AH60*$AJ$6,0)</f>
        <v>0</v>
      </c>
      <c r="AK60" s="8"/>
      <c r="AL60" s="8"/>
      <c r="AM60" s="8">
        <f>+AL60-AN60</f>
        <v>0</v>
      </c>
      <c r="AN60" s="8">
        <f>ROUND(AL60*$AN$6,0)</f>
        <v>0</v>
      </c>
      <c r="AO60" s="8"/>
      <c r="AP60" s="8"/>
      <c r="AQ60" s="8">
        <f>+AP60-AR60</f>
        <v>0</v>
      </c>
      <c r="AR60" s="8">
        <f>ROUND(AP60*$AR$6,0)</f>
        <v>0</v>
      </c>
      <c r="AS60" s="8"/>
      <c r="AT60" s="8"/>
      <c r="AU60" s="8">
        <f>+AT60-AV60</f>
        <v>0</v>
      </c>
      <c r="AV60" s="8">
        <f>ROUND(AT60*$AV$6,0)</f>
        <v>0</v>
      </c>
      <c r="AW60" s="8"/>
      <c r="AX60" s="8">
        <f>SUM(T60,X60,AB60,AF60,AJ60,AN60,AR60,AV60)</f>
        <v>73</v>
      </c>
      <c r="AY60" s="2"/>
      <c r="AZ60" s="2"/>
      <c r="BA60" s="2"/>
      <c r="BB60" s="2"/>
      <c r="BC60" s="2"/>
      <c r="BD60" s="2"/>
      <c r="BE60" s="2"/>
      <c r="BF60" s="2"/>
      <c r="BG60" s="2"/>
      <c r="BH60" s="2"/>
      <c r="BI60" s="2"/>
      <c r="BJ60" s="2"/>
      <c r="BK60" s="2"/>
      <c r="BL60" s="2"/>
    </row>
    <row r="61" spans="1:64" ht="12.75">
      <c r="A61" s="2"/>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2"/>
      <c r="AZ61" s="2"/>
      <c r="BA61" s="2"/>
      <c r="BB61" s="2"/>
      <c r="BC61" s="2"/>
      <c r="BD61" s="2"/>
      <c r="BE61" s="2"/>
      <c r="BF61" s="2"/>
      <c r="BG61" s="2"/>
      <c r="BH61" s="2"/>
      <c r="BI61" s="2"/>
      <c r="BJ61" s="2"/>
      <c r="BK61" s="2"/>
      <c r="BL61" s="2"/>
    </row>
    <row r="62" spans="1:64" ht="12.75">
      <c r="A62" s="3" t="s">
        <v>9</v>
      </c>
      <c r="B62" s="9"/>
      <c r="C62" s="9">
        <f aca="true" t="shared" si="33" ref="C62:L62">SUM(C58:C60)</f>
        <v>821</v>
      </c>
      <c r="D62" s="9">
        <f t="shared" si="33"/>
        <v>1905</v>
      </c>
      <c r="E62" s="9">
        <f t="shared" si="33"/>
        <v>-418</v>
      </c>
      <c r="F62" s="9">
        <f t="shared" si="33"/>
        <v>157</v>
      </c>
      <c r="G62" s="9">
        <f t="shared" si="33"/>
        <v>0</v>
      </c>
      <c r="H62" s="9">
        <f t="shared" si="33"/>
        <v>0</v>
      </c>
      <c r="I62" s="9">
        <f t="shared" si="33"/>
        <v>0</v>
      </c>
      <c r="J62" s="9">
        <f t="shared" si="33"/>
        <v>0</v>
      </c>
      <c r="K62" s="9">
        <f t="shared" si="33"/>
        <v>0</v>
      </c>
      <c r="L62" s="9">
        <f t="shared" si="33"/>
        <v>2465</v>
      </c>
      <c r="M62" s="9"/>
      <c r="N62" s="9">
        <f>SUM(N58:N60)</f>
        <v>0</v>
      </c>
      <c r="O62" s="9">
        <f>SUM(O58:O60)</f>
        <v>0</v>
      </c>
      <c r="P62" s="8"/>
      <c r="Q62" s="8"/>
      <c r="R62" s="9">
        <f>SUM(R58:R60)</f>
        <v>959</v>
      </c>
      <c r="S62" s="9">
        <f>SUM(S58:S60)</f>
        <v>821</v>
      </c>
      <c r="T62" s="9">
        <f>SUM(T58:T60)</f>
        <v>138</v>
      </c>
      <c r="U62" s="9"/>
      <c r="V62" s="9">
        <f>SUM(V58:V60)</f>
        <v>2382</v>
      </c>
      <c r="W62" s="9">
        <f>SUM(W58:W60)</f>
        <v>1905</v>
      </c>
      <c r="X62" s="9">
        <f>SUM(X58:X60)</f>
        <v>477</v>
      </c>
      <c r="Y62" s="9"/>
      <c r="Z62" s="9">
        <f>SUM(Z58:Z60)</f>
        <v>-418</v>
      </c>
      <c r="AA62" s="9">
        <f>SUM(AA58:AA60)</f>
        <v>-418</v>
      </c>
      <c r="AB62" s="9">
        <f>SUM(AB58:AB60)</f>
        <v>0</v>
      </c>
      <c r="AC62" s="9"/>
      <c r="AD62" s="9">
        <f>SUM(AD58:AD60)</f>
        <v>196</v>
      </c>
      <c r="AE62" s="9">
        <f>SUM(AE58:AE60)</f>
        <v>157</v>
      </c>
      <c r="AF62" s="9">
        <f>SUM(AF58:AF60)</f>
        <v>39</v>
      </c>
      <c r="AG62" s="9"/>
      <c r="AH62" s="9">
        <f>SUM(AH58:AH60)</f>
        <v>0</v>
      </c>
      <c r="AI62" s="9">
        <f>SUM(AI58:AI60)</f>
        <v>0</v>
      </c>
      <c r="AJ62" s="9">
        <f>SUM(AJ58:AJ60)</f>
        <v>0</v>
      </c>
      <c r="AK62" s="9"/>
      <c r="AL62" s="9">
        <f>SUM(AL58:AL60)</f>
        <v>0</v>
      </c>
      <c r="AM62" s="9">
        <f>SUM(AM58:AM60)</f>
        <v>0</v>
      </c>
      <c r="AN62" s="9">
        <f>SUM(AN58:AN60)</f>
        <v>0</v>
      </c>
      <c r="AO62" s="9"/>
      <c r="AP62" s="9">
        <f>SUM(AP58:AP60)</f>
        <v>0</v>
      </c>
      <c r="AQ62" s="9">
        <f>SUM(AQ58:AQ60)</f>
        <v>0</v>
      </c>
      <c r="AR62" s="9">
        <f>SUM(AR58:AR60)</f>
        <v>0</v>
      </c>
      <c r="AS62" s="9"/>
      <c r="AT62" s="9">
        <f>SUM(AT58:AT60)</f>
        <v>0</v>
      </c>
      <c r="AU62" s="9">
        <f>SUM(AU58:AU60)</f>
        <v>0</v>
      </c>
      <c r="AV62" s="9">
        <f>SUM(AV58:AV60)</f>
        <v>0</v>
      </c>
      <c r="AW62" s="9"/>
      <c r="AX62" s="9">
        <f>SUM(AX58:AX60)</f>
        <v>654</v>
      </c>
      <c r="AY62" s="2"/>
      <c r="AZ62" s="2"/>
      <c r="BA62" s="2"/>
      <c r="BB62" s="2"/>
      <c r="BC62" s="2"/>
      <c r="BD62" s="2"/>
      <c r="BE62" s="2"/>
      <c r="BF62" s="2"/>
      <c r="BG62" s="2"/>
      <c r="BH62" s="2"/>
      <c r="BI62" s="2"/>
      <c r="BJ62" s="2"/>
      <c r="BK62" s="2"/>
      <c r="BL62" s="2"/>
    </row>
    <row r="63" spans="1:64" ht="13.5" thickBot="1">
      <c r="A63" s="4"/>
      <c r="B63" s="4"/>
      <c r="C63" s="17"/>
      <c r="D63" s="17"/>
      <c r="E63" s="17"/>
      <c r="F63" s="17"/>
      <c r="G63" s="17"/>
      <c r="H63" s="17"/>
      <c r="I63" s="17"/>
      <c r="J63" s="17"/>
      <c r="K63" s="17"/>
      <c r="L63" s="17"/>
      <c r="M63" s="17"/>
      <c r="N63" s="17"/>
      <c r="O63" s="17"/>
      <c r="P63" s="8"/>
      <c r="Q63" s="8"/>
      <c r="R63" s="17"/>
      <c r="S63" s="17">
        <f>ROUND(R62*S6,0)-1</f>
        <v>821</v>
      </c>
      <c r="T63" s="17">
        <f>ROUND(R62*T6,0)+1</f>
        <v>138</v>
      </c>
      <c r="U63" s="17"/>
      <c r="V63" s="17"/>
      <c r="W63" s="17">
        <f>ROUND(V62*W6,0)-1</f>
        <v>1905</v>
      </c>
      <c r="X63" s="17">
        <f>ROUND(V62*X6,0)+1</f>
        <v>477</v>
      </c>
      <c r="Y63" s="17"/>
      <c r="Z63" s="17"/>
      <c r="AA63" s="17">
        <f>ROUND(Z62*AA6,0)</f>
        <v>-418</v>
      </c>
      <c r="AB63" s="17">
        <f>ROUND(Z62*AB6,0)</f>
        <v>0</v>
      </c>
      <c r="AC63" s="17"/>
      <c r="AD63" s="17"/>
      <c r="AE63" s="17">
        <f>ROUND(AD62*AE6,0)</f>
        <v>157</v>
      </c>
      <c r="AF63" s="17">
        <f>ROUND(AD62*AF6,0)</f>
        <v>39</v>
      </c>
      <c r="AG63" s="17"/>
      <c r="AH63" s="17"/>
      <c r="AI63" s="17">
        <f>ROUND(AH62*AI6,0)</f>
        <v>0</v>
      </c>
      <c r="AJ63" s="17">
        <f>ROUND(AH62*AJ6,0)</f>
        <v>0</v>
      </c>
      <c r="AK63" s="17"/>
      <c r="AL63" s="17"/>
      <c r="AM63" s="17">
        <f>ROUND(AL62*AM6,0)</f>
        <v>0</v>
      </c>
      <c r="AN63" s="17">
        <f>ROUND(AL62*AN6,0)</f>
        <v>0</v>
      </c>
      <c r="AO63" s="17"/>
      <c r="AP63" s="17"/>
      <c r="AQ63" s="17">
        <f>ROUND(AP62*AQ6,0)</f>
        <v>0</v>
      </c>
      <c r="AR63" s="17">
        <f>ROUND(AP62*AR6,0)</f>
        <v>0</v>
      </c>
      <c r="AS63" s="17"/>
      <c r="AT63" s="17"/>
      <c r="AU63" s="17">
        <f>ROUND(AT62*AU6,0)</f>
        <v>0</v>
      </c>
      <c r="AV63" s="17">
        <f>ROUND(AT62*AV6,0)</f>
        <v>0</v>
      </c>
      <c r="AW63" s="17"/>
      <c r="AX63" s="17"/>
      <c r="AY63" s="2"/>
      <c r="AZ63" s="2"/>
      <c r="BA63" s="2"/>
      <c r="BB63" s="2"/>
      <c r="BC63" s="2"/>
      <c r="BD63" s="2"/>
      <c r="BE63" s="2"/>
      <c r="BF63" s="2"/>
      <c r="BG63" s="2"/>
      <c r="BH63" s="2"/>
      <c r="BI63" s="2"/>
      <c r="BJ63" s="2"/>
      <c r="BK63" s="2"/>
      <c r="BL63" s="2"/>
    </row>
    <row r="64" spans="1:64" ht="13.5" thickTop="1">
      <c r="A64" s="2"/>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2"/>
      <c r="AZ64" s="2"/>
      <c r="BA64" s="2"/>
      <c r="BB64" s="2"/>
      <c r="BC64" s="2"/>
      <c r="BD64" s="2"/>
      <c r="BE64" s="2"/>
      <c r="BF64" s="2"/>
      <c r="BG64" s="2"/>
      <c r="BH64" s="2"/>
      <c r="BI64" s="2"/>
      <c r="BJ64" s="2"/>
      <c r="BK64" s="2"/>
      <c r="BL64" s="2"/>
    </row>
    <row r="65" spans="1:64" ht="12.75">
      <c r="A65" s="1" t="s">
        <v>109</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2"/>
      <c r="AZ65" s="2"/>
      <c r="BA65" s="2"/>
      <c r="BB65" s="2"/>
      <c r="BC65" s="2"/>
      <c r="BD65" s="2"/>
      <c r="BE65" s="2"/>
      <c r="BF65" s="2"/>
      <c r="BG65" s="2"/>
      <c r="BH65" s="2"/>
      <c r="BI65" s="2"/>
      <c r="BJ65" s="2"/>
      <c r="BK65" s="2"/>
      <c r="BL65" s="2"/>
    </row>
    <row r="66" spans="1:64" ht="12.75">
      <c r="A66" s="2" t="s">
        <v>110</v>
      </c>
      <c r="B66" s="8"/>
      <c r="C66" s="187">
        <f>+S66</f>
        <v>87</v>
      </c>
      <c r="D66" s="187">
        <f>+W66</f>
        <v>202</v>
      </c>
      <c r="E66" s="187">
        <f>+AA66</f>
        <v>-44</v>
      </c>
      <c r="F66" s="187">
        <f>+AE66</f>
        <v>16</v>
      </c>
      <c r="G66" s="187">
        <f>+AI66</f>
        <v>-1148</v>
      </c>
      <c r="H66" s="187">
        <f>+AM66</f>
        <v>0</v>
      </c>
      <c r="I66" s="187">
        <f>+AQ66</f>
        <v>0</v>
      </c>
      <c r="J66" s="187">
        <f>+AU66</f>
        <v>0</v>
      </c>
      <c r="K66" s="187"/>
      <c r="L66" s="187">
        <f>SUM(C66:J66)</f>
        <v>-887</v>
      </c>
      <c r="M66" s="8"/>
      <c r="N66" s="8"/>
      <c r="O66" s="8"/>
      <c r="P66" s="8"/>
      <c r="Q66" s="8"/>
      <c r="R66" s="8">
        <v>102</v>
      </c>
      <c r="S66" s="8">
        <f>+R66-T66</f>
        <v>87</v>
      </c>
      <c r="T66" s="8">
        <f>ROUND(R66*$T$6,0)</f>
        <v>15</v>
      </c>
      <c r="U66" s="8"/>
      <c r="V66" s="8">
        <v>253</v>
      </c>
      <c r="W66" s="8">
        <f>+V66-X66</f>
        <v>202</v>
      </c>
      <c r="X66" s="8">
        <f>ROUND(V66*$X$6,0)</f>
        <v>51</v>
      </c>
      <c r="Y66" s="8"/>
      <c r="Z66" s="8">
        <v>-44</v>
      </c>
      <c r="AA66" s="8">
        <f>+Z66-AB66</f>
        <v>-44</v>
      </c>
      <c r="AB66" s="8">
        <f>ROUND(Z66*$AB$6,0)</f>
        <v>0</v>
      </c>
      <c r="AC66" s="8"/>
      <c r="AD66" s="8">
        <v>20</v>
      </c>
      <c r="AE66" s="8">
        <f>+AD66-AF66</f>
        <v>16</v>
      </c>
      <c r="AF66" s="8">
        <f>ROUND(AD66*$AF$6,0)</f>
        <v>4</v>
      </c>
      <c r="AG66" s="8"/>
      <c r="AH66" s="187">
        <f>66+2+104+46+39+12-12-1405</f>
        <v>-1148</v>
      </c>
      <c r="AI66" s="8">
        <f>+AH66-AJ66</f>
        <v>-1148</v>
      </c>
      <c r="AJ66" s="8">
        <f>ROUND(AH66*$AJ$6,0)</f>
        <v>0</v>
      </c>
      <c r="AK66" s="8"/>
      <c r="AL66" s="8"/>
      <c r="AM66" s="8">
        <f>+AL66-AN66</f>
        <v>0</v>
      </c>
      <c r="AN66" s="8">
        <f>ROUND(AL66*$AN$6,0)</f>
        <v>0</v>
      </c>
      <c r="AO66" s="8"/>
      <c r="AP66" s="8"/>
      <c r="AQ66" s="8">
        <f>+AP66-AR66</f>
        <v>0</v>
      </c>
      <c r="AR66" s="8">
        <f>ROUND(AP66*$AR$6,0)</f>
        <v>0</v>
      </c>
      <c r="AS66" s="8"/>
      <c r="AT66" s="8"/>
      <c r="AU66" s="8">
        <f>+AT66-AV66</f>
        <v>0</v>
      </c>
      <c r="AV66" s="8">
        <f>ROUND(AT66*$AV$6,0)</f>
        <v>0</v>
      </c>
      <c r="AW66" s="8"/>
      <c r="AX66" s="8">
        <f>SUM(T66,X66,AB66,AF66,AJ66,AN66,AR66,AV66)</f>
        <v>70</v>
      </c>
      <c r="AY66" s="2"/>
      <c r="AZ66" s="2"/>
      <c r="BA66" s="2"/>
      <c r="BB66" s="2"/>
      <c r="BC66" s="2"/>
      <c r="BD66" s="2"/>
      <c r="BE66" s="2"/>
      <c r="BF66" s="2"/>
      <c r="BG66" s="2"/>
      <c r="BH66" s="2"/>
      <c r="BI66" s="2"/>
      <c r="BJ66" s="2"/>
      <c r="BK66" s="2"/>
      <c r="BL66" s="2"/>
    </row>
    <row r="67" spans="1:64" ht="12.75">
      <c r="A67" s="2" t="s">
        <v>111</v>
      </c>
      <c r="B67" s="8"/>
      <c r="C67" s="187">
        <f>+S67</f>
        <v>64</v>
      </c>
      <c r="D67" s="187">
        <f>+W67</f>
        <v>148</v>
      </c>
      <c r="E67" s="187">
        <f>+AA67</f>
        <v>-32</v>
      </c>
      <c r="F67" s="187">
        <f>+AE67</f>
        <v>12</v>
      </c>
      <c r="G67" s="187">
        <f>+AI67</f>
        <v>224</v>
      </c>
      <c r="H67" s="187">
        <f>+AM67</f>
        <v>0</v>
      </c>
      <c r="I67" s="187">
        <f>+AQ67</f>
        <v>0</v>
      </c>
      <c r="J67" s="187">
        <f>+AU67</f>
        <v>0</v>
      </c>
      <c r="K67" s="187"/>
      <c r="L67" s="187">
        <f>SUM(C67:J67)</f>
        <v>416</v>
      </c>
      <c r="M67" s="8"/>
      <c r="N67" s="8"/>
      <c r="O67" s="8"/>
      <c r="P67" s="8"/>
      <c r="Q67" s="8"/>
      <c r="R67" s="8">
        <v>74</v>
      </c>
      <c r="S67" s="8">
        <f>+R67-T67</f>
        <v>64</v>
      </c>
      <c r="T67" s="8">
        <f>ROUND(R67*$T$6,0)-1</f>
        <v>10</v>
      </c>
      <c r="U67" s="8"/>
      <c r="V67" s="8">
        <v>185</v>
      </c>
      <c r="W67" s="8">
        <f>+V67-X67</f>
        <v>148</v>
      </c>
      <c r="X67" s="8">
        <f>ROUND(V67*$X$6,0)</f>
        <v>37</v>
      </c>
      <c r="Y67" s="8"/>
      <c r="Z67" s="8">
        <v>-32</v>
      </c>
      <c r="AA67" s="8">
        <f>+Z67-AB67</f>
        <v>-32</v>
      </c>
      <c r="AB67" s="8">
        <f>ROUND(Z67*$AB$6,0)</f>
        <v>0</v>
      </c>
      <c r="AC67" s="8"/>
      <c r="AD67" s="8">
        <v>15</v>
      </c>
      <c r="AE67" s="8">
        <f>+AD67-AF67</f>
        <v>12</v>
      </c>
      <c r="AF67" s="8">
        <f>ROUND(AD67*$AF$6,0)</f>
        <v>3</v>
      </c>
      <c r="AG67" s="8"/>
      <c r="AH67" s="187">
        <f>189+6-2+25+6</f>
        <v>224</v>
      </c>
      <c r="AI67" s="8">
        <f>+AH67-AJ67</f>
        <v>224</v>
      </c>
      <c r="AJ67" s="8">
        <f>ROUND(AH67*$AJ$6,0)</f>
        <v>0</v>
      </c>
      <c r="AK67" s="8"/>
      <c r="AL67" s="8"/>
      <c r="AM67" s="8">
        <f>+AL67-AN67</f>
        <v>0</v>
      </c>
      <c r="AN67" s="8">
        <f>ROUND(AL67*$AN$6,0)</f>
        <v>0</v>
      </c>
      <c r="AO67" s="8"/>
      <c r="AP67" s="8"/>
      <c r="AQ67" s="8">
        <f>+AP67-AR67</f>
        <v>0</v>
      </c>
      <c r="AR67" s="8">
        <f>ROUND(AP67*$AR$6,0)</f>
        <v>0</v>
      </c>
      <c r="AS67" s="8"/>
      <c r="AT67" s="8"/>
      <c r="AU67" s="8">
        <f>+AT67-AV67</f>
        <v>0</v>
      </c>
      <c r="AV67" s="8">
        <f>ROUND(AT67*$AV$6,0)</f>
        <v>0</v>
      </c>
      <c r="AW67" s="8"/>
      <c r="AX67" s="8">
        <f>SUM(T67,X67,AB67,AF67,AJ67,AN67,AR67,AV67)</f>
        <v>50</v>
      </c>
      <c r="AY67" s="2"/>
      <c r="AZ67" s="2"/>
      <c r="BA67" s="2"/>
      <c r="BB67" s="2"/>
      <c r="BC67" s="2"/>
      <c r="BD67" s="2"/>
      <c r="BE67" s="2"/>
      <c r="BF67" s="2"/>
      <c r="BG67" s="2"/>
      <c r="BH67" s="2"/>
      <c r="BI67" s="2"/>
      <c r="BJ67" s="2"/>
      <c r="BK67" s="2"/>
      <c r="BL67" s="2"/>
    </row>
    <row r="68" spans="1:64" ht="12.75">
      <c r="A68" s="2" t="s">
        <v>122</v>
      </c>
      <c r="B68" s="8"/>
      <c r="C68" s="187">
        <f>+S68</f>
        <v>245</v>
      </c>
      <c r="D68" s="187">
        <f>+W68</f>
        <v>568</v>
      </c>
      <c r="E68" s="187">
        <f>+AA68</f>
        <v>-125</v>
      </c>
      <c r="F68" s="187">
        <f>+AE68</f>
        <v>46</v>
      </c>
      <c r="G68" s="187">
        <f>+AI68</f>
        <v>0</v>
      </c>
      <c r="H68" s="187">
        <f>+AM68</f>
        <v>0</v>
      </c>
      <c r="I68" s="187">
        <f>+AQ68</f>
        <v>0</v>
      </c>
      <c r="J68" s="187">
        <f>+AU68</f>
        <v>0</v>
      </c>
      <c r="K68" s="187"/>
      <c r="L68" s="187">
        <f>SUM(C68:J68)</f>
        <v>734</v>
      </c>
      <c r="M68" s="8"/>
      <c r="N68" s="8"/>
      <c r="O68" s="8"/>
      <c r="P68" s="8"/>
      <c r="Q68" s="8"/>
      <c r="R68" s="8">
        <v>285</v>
      </c>
      <c r="S68" s="8">
        <f>+R68-T68</f>
        <v>245</v>
      </c>
      <c r="T68" s="8">
        <f>ROUND(R68*$T$6,0)-1</f>
        <v>40</v>
      </c>
      <c r="U68" s="8"/>
      <c r="V68" s="8">
        <v>710</v>
      </c>
      <c r="W68" s="8">
        <f>+V68-X68</f>
        <v>568</v>
      </c>
      <c r="X68" s="8">
        <f>ROUND(V68*$X$6,0)</f>
        <v>142</v>
      </c>
      <c r="Y68" s="8"/>
      <c r="Z68" s="8">
        <v>-125</v>
      </c>
      <c r="AA68" s="8">
        <f>+Z68-AB68</f>
        <v>-125</v>
      </c>
      <c r="AB68" s="8">
        <f>ROUND(Z68*$AB$6,0)</f>
        <v>0</v>
      </c>
      <c r="AC68" s="8"/>
      <c r="AD68" s="8">
        <v>57</v>
      </c>
      <c r="AE68" s="8">
        <f>+AD68-AF68</f>
        <v>46</v>
      </c>
      <c r="AF68" s="8">
        <f>ROUND(AD68*$AF$6,0)</f>
        <v>11</v>
      </c>
      <c r="AG68" s="8"/>
      <c r="AH68" s="8"/>
      <c r="AI68" s="8">
        <f>+AH68-AJ68</f>
        <v>0</v>
      </c>
      <c r="AJ68" s="8">
        <f>ROUND(AH68*$AJ$6,0)</f>
        <v>0</v>
      </c>
      <c r="AK68" s="8"/>
      <c r="AL68" s="8"/>
      <c r="AM68" s="8">
        <f>+AL68-AN68</f>
        <v>0</v>
      </c>
      <c r="AN68" s="8">
        <f>ROUND(AL68*$AN$6,0)</f>
        <v>0</v>
      </c>
      <c r="AO68" s="8"/>
      <c r="AP68" s="8"/>
      <c r="AQ68" s="8">
        <f>+AP68-AR68</f>
        <v>0</v>
      </c>
      <c r="AR68" s="8">
        <f>ROUND(AP68*$AR$6,0)</f>
        <v>0</v>
      </c>
      <c r="AS68" s="8"/>
      <c r="AT68" s="8"/>
      <c r="AU68" s="8">
        <f>+AT68-AV68</f>
        <v>0</v>
      </c>
      <c r="AV68" s="8">
        <f>ROUND(AT68*$AV$6,0)</f>
        <v>0</v>
      </c>
      <c r="AW68" s="8"/>
      <c r="AX68" s="8">
        <f>SUM(T68,X68,AB68,AF68,AJ68,AN68,AR68,AV68)</f>
        <v>193</v>
      </c>
      <c r="AY68" s="2"/>
      <c r="AZ68" s="2"/>
      <c r="BA68" s="2"/>
      <c r="BB68" s="2"/>
      <c r="BC68" s="2"/>
      <c r="BD68" s="2"/>
      <c r="BE68" s="2"/>
      <c r="BF68" s="2"/>
      <c r="BG68" s="2"/>
      <c r="BH68" s="2"/>
      <c r="BI68" s="2"/>
      <c r="BJ68" s="2"/>
      <c r="BK68" s="2"/>
      <c r="BL68" s="2"/>
    </row>
    <row r="69" spans="1:64" ht="12.75">
      <c r="A69" s="2"/>
      <c r="B69" s="8"/>
      <c r="C69" s="187"/>
      <c r="D69" s="187"/>
      <c r="E69" s="187"/>
      <c r="F69" s="187"/>
      <c r="G69" s="187"/>
      <c r="H69" s="187"/>
      <c r="I69" s="187"/>
      <c r="J69" s="187"/>
      <c r="K69" s="187"/>
      <c r="L69" s="187"/>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2"/>
      <c r="AZ69" s="2"/>
      <c r="BA69" s="2"/>
      <c r="BB69" s="2"/>
      <c r="BC69" s="2"/>
      <c r="BD69" s="2"/>
      <c r="BE69" s="2"/>
      <c r="BF69" s="2"/>
      <c r="BG69" s="2"/>
      <c r="BH69" s="2"/>
      <c r="BI69" s="2"/>
      <c r="BJ69" s="2"/>
      <c r="BK69" s="2"/>
      <c r="BL69" s="2"/>
    </row>
    <row r="70" spans="1:64" ht="12.75">
      <c r="A70" s="3" t="s">
        <v>9</v>
      </c>
      <c r="B70" s="9"/>
      <c r="C70" s="221">
        <f>SUM(C66:C68)</f>
        <v>396</v>
      </c>
      <c r="D70" s="221">
        <f>SUM(D66:D68)</f>
        <v>918</v>
      </c>
      <c r="E70" s="221">
        <f>SUM(E66:E68)</f>
        <v>-201</v>
      </c>
      <c r="F70" s="221">
        <f>SUM(F66:F68)</f>
        <v>74</v>
      </c>
      <c r="G70" s="221">
        <f aca="true" t="shared" si="34" ref="G70:L70">SUM(G66:G68)</f>
        <v>-924</v>
      </c>
      <c r="H70" s="221">
        <f t="shared" si="34"/>
        <v>0</v>
      </c>
      <c r="I70" s="221">
        <f>SUM(I66:I68)</f>
        <v>0</v>
      </c>
      <c r="J70" s="221">
        <f t="shared" si="34"/>
        <v>0</v>
      </c>
      <c r="K70" s="221">
        <f t="shared" si="34"/>
        <v>0</v>
      </c>
      <c r="L70" s="221">
        <f t="shared" si="34"/>
        <v>263</v>
      </c>
      <c r="M70" s="9"/>
      <c r="N70" s="9">
        <f>SUM(N66:N68)</f>
        <v>0</v>
      </c>
      <c r="O70" s="9">
        <f>SUM(O66:O68)</f>
        <v>0</v>
      </c>
      <c r="P70" s="8"/>
      <c r="Q70" s="8"/>
      <c r="R70" s="9">
        <f>SUM(R66:R68)</f>
        <v>461</v>
      </c>
      <c r="S70" s="9">
        <f>SUM(S66:S68)</f>
        <v>396</v>
      </c>
      <c r="T70" s="9">
        <f>SUM(T66:T68)</f>
        <v>65</v>
      </c>
      <c r="U70" s="9"/>
      <c r="V70" s="9">
        <f>SUM(V66:V68)</f>
        <v>1148</v>
      </c>
      <c r="W70" s="9">
        <f>SUM(W66:W68)</f>
        <v>918</v>
      </c>
      <c r="X70" s="9">
        <f>SUM(X66:X68)</f>
        <v>230</v>
      </c>
      <c r="Y70" s="9"/>
      <c r="Z70" s="9">
        <f>SUM(Z66:Z68)</f>
        <v>-201</v>
      </c>
      <c r="AA70" s="9">
        <f>SUM(AA66:AA68)</f>
        <v>-201</v>
      </c>
      <c r="AB70" s="9">
        <f>SUM(AB66:AB68)</f>
        <v>0</v>
      </c>
      <c r="AC70" s="9"/>
      <c r="AD70" s="9">
        <f>SUM(AD66:AD68)</f>
        <v>92</v>
      </c>
      <c r="AE70" s="9">
        <f>SUM(AE66:AE68)</f>
        <v>74</v>
      </c>
      <c r="AF70" s="9">
        <f>SUM(AF66:AF68)</f>
        <v>18</v>
      </c>
      <c r="AG70" s="9"/>
      <c r="AH70" s="9">
        <f>SUM(AH66:AH68)</f>
        <v>-924</v>
      </c>
      <c r="AI70" s="9">
        <f>SUM(AI66:AI68)</f>
        <v>-924</v>
      </c>
      <c r="AJ70" s="9">
        <f>SUM(AJ66:AJ68)</f>
        <v>0</v>
      </c>
      <c r="AK70" s="9"/>
      <c r="AL70" s="9">
        <f>SUM(AL66:AL68)</f>
        <v>0</v>
      </c>
      <c r="AM70" s="9">
        <f>SUM(AM66:AM68)</f>
        <v>0</v>
      </c>
      <c r="AN70" s="9">
        <f>SUM(AN66:AN68)</f>
        <v>0</v>
      </c>
      <c r="AO70" s="9"/>
      <c r="AP70" s="9">
        <f>SUM(AP66:AP68)</f>
        <v>0</v>
      </c>
      <c r="AQ70" s="9">
        <f>SUM(AQ66:AQ68)</f>
        <v>0</v>
      </c>
      <c r="AR70" s="9">
        <f>SUM(AR66:AR68)</f>
        <v>0</v>
      </c>
      <c r="AS70" s="9"/>
      <c r="AT70" s="9">
        <f>SUM(AT66:AT68)</f>
        <v>0</v>
      </c>
      <c r="AU70" s="9">
        <f>SUM(AU66:AU68)</f>
        <v>0</v>
      </c>
      <c r="AV70" s="9">
        <f>SUM(AV66:AV68)</f>
        <v>0</v>
      </c>
      <c r="AW70" s="9"/>
      <c r="AX70" s="9">
        <f>SUM(AX66:AX68)</f>
        <v>313</v>
      </c>
      <c r="AY70" s="2"/>
      <c r="AZ70" s="2"/>
      <c r="BA70" s="2"/>
      <c r="BB70" s="2"/>
      <c r="BC70" s="2"/>
      <c r="BD70" s="2"/>
      <c r="BE70" s="2"/>
      <c r="BF70" s="2"/>
      <c r="BG70" s="2"/>
      <c r="BH70" s="2"/>
      <c r="BI70" s="2"/>
      <c r="BJ70" s="2"/>
      <c r="BK70" s="2"/>
      <c r="BL70" s="2"/>
    </row>
    <row r="71" spans="1:64" ht="13.5" thickBot="1">
      <c r="A71" s="3"/>
      <c r="B71" s="9"/>
      <c r="C71" s="221"/>
      <c r="D71" s="221"/>
      <c r="E71" s="221"/>
      <c r="F71" s="221"/>
      <c r="G71" s="221">
        <v>-924</v>
      </c>
      <c r="H71" s="221"/>
      <c r="I71" s="221"/>
      <c r="J71" s="221"/>
      <c r="K71" s="221"/>
      <c r="L71" s="221"/>
      <c r="M71" s="9"/>
      <c r="N71" s="9"/>
      <c r="O71" s="9"/>
      <c r="P71" s="8"/>
      <c r="Q71" s="8"/>
      <c r="R71" s="9"/>
      <c r="S71" s="9">
        <f>ROUND(R70*S6,0)+1</f>
        <v>396</v>
      </c>
      <c r="T71" s="9">
        <f>ROUND(R70*T6,0)-1</f>
        <v>65</v>
      </c>
      <c r="U71" s="9"/>
      <c r="V71" s="9"/>
      <c r="W71" s="9">
        <f>ROUND(V70*W6,0)</f>
        <v>918</v>
      </c>
      <c r="X71" s="9">
        <f>ROUND(V70*X6,0)</f>
        <v>230</v>
      </c>
      <c r="Y71" s="9"/>
      <c r="Z71" s="9"/>
      <c r="AA71" s="9">
        <f>ROUND(Z70*AA6,0)</f>
        <v>-201</v>
      </c>
      <c r="AB71" s="9">
        <f>ROUND(Z70*AB6,0)</f>
        <v>0</v>
      </c>
      <c r="AC71" s="9"/>
      <c r="AD71" s="9"/>
      <c r="AE71" s="9">
        <f>ROUND(AD70*AE6,0)</f>
        <v>74</v>
      </c>
      <c r="AF71" s="9">
        <f>ROUND(AD70*AF6,0)</f>
        <v>18</v>
      </c>
      <c r="AG71" s="9"/>
      <c r="AH71" s="9"/>
      <c r="AI71" s="9">
        <f>ROUND(AH70*AI6,0)</f>
        <v>-924</v>
      </c>
      <c r="AJ71" s="9">
        <f>ROUND(AH70*AJ6,0)</f>
        <v>0</v>
      </c>
      <c r="AK71" s="9"/>
      <c r="AL71" s="9"/>
      <c r="AM71" s="9">
        <f>ROUND(AL70*AM6,0)</f>
        <v>0</v>
      </c>
      <c r="AN71" s="9">
        <f>ROUND(AL70*AN6,0)</f>
        <v>0</v>
      </c>
      <c r="AO71" s="9"/>
      <c r="AP71" s="9"/>
      <c r="AQ71" s="9">
        <f>ROUND(AP70*AQ6,0)</f>
        <v>0</v>
      </c>
      <c r="AR71" s="9">
        <f>ROUND(AP70*AR6,0)</f>
        <v>0</v>
      </c>
      <c r="AS71" s="9"/>
      <c r="AT71" s="9"/>
      <c r="AU71" s="9">
        <f>ROUND(AT70*AU6,0)</f>
        <v>0</v>
      </c>
      <c r="AV71" s="9">
        <f>ROUND(AT70*AV6,0)</f>
        <v>0</v>
      </c>
      <c r="AW71" s="9"/>
      <c r="AX71" s="9"/>
      <c r="AY71" s="2"/>
      <c r="AZ71" s="2"/>
      <c r="BA71" s="2"/>
      <c r="BB71" s="2"/>
      <c r="BC71" s="2"/>
      <c r="BD71" s="2"/>
      <c r="BE71" s="2"/>
      <c r="BF71" s="2"/>
      <c r="BG71" s="2"/>
      <c r="BH71" s="2"/>
      <c r="BI71" s="2"/>
      <c r="BJ71" s="2"/>
      <c r="BK71" s="2"/>
      <c r="BL71" s="2"/>
    </row>
    <row r="72" spans="1:64" ht="13.5" thickTop="1">
      <c r="A72" s="179"/>
      <c r="B72" s="180"/>
      <c r="C72" s="180"/>
      <c r="D72" s="180"/>
      <c r="E72" s="180"/>
      <c r="F72" s="180"/>
      <c r="G72" s="225"/>
      <c r="H72" s="180"/>
      <c r="I72" s="180"/>
      <c r="J72" s="180"/>
      <c r="K72" s="180"/>
      <c r="L72" s="180"/>
      <c r="M72" s="180"/>
      <c r="N72" s="180"/>
      <c r="O72" s="180"/>
      <c r="P72" s="8"/>
      <c r="Q72" s="8"/>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2"/>
      <c r="AZ72" s="2"/>
      <c r="BA72" s="2"/>
      <c r="BB72" s="2"/>
      <c r="BC72" s="2"/>
      <c r="BD72" s="2"/>
      <c r="BE72" s="2"/>
      <c r="BF72" s="2"/>
      <c r="BG72" s="2"/>
      <c r="BH72" s="2"/>
      <c r="BI72" s="2"/>
      <c r="BJ72" s="2"/>
      <c r="BK72" s="2"/>
      <c r="BL72" s="2"/>
    </row>
    <row r="73" spans="1:64" ht="12.75">
      <c r="A73" s="181" t="s">
        <v>232</v>
      </c>
      <c r="B73" s="9"/>
      <c r="C73" s="187">
        <f>+S73</f>
        <v>125</v>
      </c>
      <c r="D73" s="187">
        <f>+W73</f>
        <v>290</v>
      </c>
      <c r="E73" s="187">
        <f>+AA73</f>
        <v>-64</v>
      </c>
      <c r="F73" s="187">
        <f>+AE73</f>
        <v>22</v>
      </c>
      <c r="G73" s="187">
        <f>+AI73</f>
        <v>0</v>
      </c>
      <c r="H73" s="187">
        <f>+AM73</f>
        <v>0</v>
      </c>
      <c r="I73" s="187">
        <f>+AQ73</f>
        <v>0</v>
      </c>
      <c r="J73" s="187">
        <f>+AU73</f>
        <v>0</v>
      </c>
      <c r="K73" s="8"/>
      <c r="L73" s="8">
        <f>SUM(C73:J73)</f>
        <v>373</v>
      </c>
      <c r="M73" s="9"/>
      <c r="N73" s="9"/>
      <c r="O73" s="9"/>
      <c r="P73" s="8"/>
      <c r="Q73" s="8"/>
      <c r="R73" s="9">
        <v>146</v>
      </c>
      <c r="S73" s="8">
        <f>+R73-T73</f>
        <v>125</v>
      </c>
      <c r="T73" s="8">
        <f>ROUND(R73*$T$6,0)</f>
        <v>21</v>
      </c>
      <c r="U73" s="9"/>
      <c r="V73" s="9">
        <v>363</v>
      </c>
      <c r="W73" s="8">
        <f>+V73-X73</f>
        <v>290</v>
      </c>
      <c r="X73" s="8">
        <f>ROUND(V73*$X$6,0)</f>
        <v>73</v>
      </c>
      <c r="Y73" s="9"/>
      <c r="Z73" s="9">
        <v>-64</v>
      </c>
      <c r="AA73" s="8">
        <f>+Z73-AB73</f>
        <v>-64</v>
      </c>
      <c r="AB73" s="8">
        <f>ROUND(Z73*$AB$6,0)</f>
        <v>0</v>
      </c>
      <c r="AC73" s="9"/>
      <c r="AD73" s="9">
        <v>28</v>
      </c>
      <c r="AE73" s="8">
        <f>+AD73-AF73</f>
        <v>22</v>
      </c>
      <c r="AF73" s="8">
        <f>ROUND(AD73*$AF$6,0)</f>
        <v>6</v>
      </c>
      <c r="AG73" s="9"/>
      <c r="AH73" s="9"/>
      <c r="AI73" s="8">
        <f>+AH73-AJ73</f>
        <v>0</v>
      </c>
      <c r="AJ73" s="8">
        <f>ROUND(AH73*$AJ$6,0)</f>
        <v>0</v>
      </c>
      <c r="AK73" s="9"/>
      <c r="AL73" s="9"/>
      <c r="AM73" s="8">
        <f>+AL73-AN73</f>
        <v>0</v>
      </c>
      <c r="AN73" s="8">
        <f>ROUND(AL73*$AN$6,0)</f>
        <v>0</v>
      </c>
      <c r="AO73" s="9"/>
      <c r="AP73" s="9"/>
      <c r="AQ73" s="8">
        <f>+AP73-AR73</f>
        <v>0</v>
      </c>
      <c r="AR73" s="8">
        <f>ROUND(AP73*$AR$6,0)</f>
        <v>0</v>
      </c>
      <c r="AS73" s="9"/>
      <c r="AT73" s="9"/>
      <c r="AU73" s="8">
        <f>+AT73-AV73</f>
        <v>0</v>
      </c>
      <c r="AV73" s="8">
        <f>ROUND(AT73*$AV$6,0)</f>
        <v>0</v>
      </c>
      <c r="AW73" s="9"/>
      <c r="AX73" s="8">
        <f>SUM(T73,X73,AB73,AF73,AJ73,AN73,AR73,AV73)</f>
        <v>100</v>
      </c>
      <c r="AY73" s="2"/>
      <c r="AZ73" s="2"/>
      <c r="BA73" s="2"/>
      <c r="BB73" s="2"/>
      <c r="BC73" s="2"/>
      <c r="BD73" s="2"/>
      <c r="BE73" s="2"/>
      <c r="BF73" s="2"/>
      <c r="BG73" s="2"/>
      <c r="BH73" s="2"/>
      <c r="BI73" s="2"/>
      <c r="BJ73" s="2"/>
      <c r="BK73" s="2"/>
      <c r="BL73" s="2"/>
    </row>
    <row r="74" spans="1:64" ht="13.5" thickBot="1">
      <c r="A74" s="4"/>
      <c r="B74" s="4"/>
      <c r="C74" s="17"/>
      <c r="D74" s="17"/>
      <c r="E74" s="17"/>
      <c r="F74" s="17"/>
      <c r="G74" s="242"/>
      <c r="H74" s="17"/>
      <c r="I74" s="17"/>
      <c r="J74" s="17"/>
      <c r="K74" s="17"/>
      <c r="L74" s="17"/>
      <c r="M74" s="17"/>
      <c r="N74" s="17"/>
      <c r="O74" s="17"/>
      <c r="P74" s="8"/>
      <c r="Q74" s="8"/>
      <c r="R74" s="17"/>
      <c r="S74" s="17">
        <f>ROUND(R73*S6,0)</f>
        <v>125</v>
      </c>
      <c r="T74" s="17">
        <f>ROUND(R73*T6,0)</f>
        <v>21</v>
      </c>
      <c r="U74" s="17"/>
      <c r="V74" s="17"/>
      <c r="W74" s="17">
        <f>ROUND(V73*W6,0)</f>
        <v>290</v>
      </c>
      <c r="X74" s="17">
        <f>ROUND(V73*X6,0)</f>
        <v>73</v>
      </c>
      <c r="Y74" s="17"/>
      <c r="Z74" s="17"/>
      <c r="AA74" s="17">
        <f>ROUND(Z73*AA6,0)</f>
        <v>-64</v>
      </c>
      <c r="AB74" s="17">
        <f>ROUND(Z73*AB6,0)</f>
        <v>0</v>
      </c>
      <c r="AC74" s="17"/>
      <c r="AD74" s="17"/>
      <c r="AE74" s="17">
        <f>ROUND(AD73*AE6,0)</f>
        <v>22</v>
      </c>
      <c r="AF74" s="17">
        <f>ROUND(AD73*AF6,0)</f>
        <v>6</v>
      </c>
      <c r="AG74" s="17"/>
      <c r="AH74" s="17"/>
      <c r="AI74" s="17">
        <f>ROUND(AH73*AI6,0)</f>
        <v>0</v>
      </c>
      <c r="AJ74" s="17">
        <f>ROUND(AH73*AJ6,0)</f>
        <v>0</v>
      </c>
      <c r="AK74" s="17"/>
      <c r="AL74" s="17"/>
      <c r="AM74" s="17">
        <f>ROUND(AL73*AM6,0)</f>
        <v>0</v>
      </c>
      <c r="AN74" s="17">
        <f>ROUND(AL73*AN6,0)</f>
        <v>0</v>
      </c>
      <c r="AO74" s="17"/>
      <c r="AP74" s="17"/>
      <c r="AQ74" s="17">
        <f>ROUND(AP73*AQ6,0)</f>
        <v>0</v>
      </c>
      <c r="AR74" s="17">
        <f>ROUND(AP73*AR6,0)</f>
        <v>0</v>
      </c>
      <c r="AS74" s="17"/>
      <c r="AT74" s="17"/>
      <c r="AU74" s="17">
        <f>ROUND(AT73*AU6,0)</f>
        <v>0</v>
      </c>
      <c r="AV74" s="17">
        <f>ROUND(AT73*AV6,0)</f>
        <v>0</v>
      </c>
      <c r="AW74" s="17"/>
      <c r="AX74" s="17"/>
      <c r="AY74" s="2"/>
      <c r="AZ74" s="2"/>
      <c r="BA74" s="2"/>
      <c r="BB74" s="2"/>
      <c r="BC74" s="2"/>
      <c r="BD74" s="2"/>
      <c r="BE74" s="2"/>
      <c r="BF74" s="2"/>
      <c r="BG74" s="2"/>
      <c r="BH74" s="2"/>
      <c r="BI74" s="2"/>
      <c r="BJ74" s="2"/>
      <c r="BK74" s="2"/>
      <c r="BL74" s="2"/>
    </row>
    <row r="75" spans="1:64" ht="13.5" thickTop="1">
      <c r="A75" s="20"/>
      <c r="B75" s="20"/>
      <c r="C75" s="19"/>
      <c r="D75" s="19"/>
      <c r="E75" s="19"/>
      <c r="F75" s="19"/>
      <c r="G75" s="192"/>
      <c r="H75" s="19"/>
      <c r="I75" s="19"/>
      <c r="J75" s="19"/>
      <c r="K75" s="19"/>
      <c r="L75" s="19"/>
      <c r="M75" s="19"/>
      <c r="N75" s="19"/>
      <c r="O75" s="19"/>
      <c r="P75" s="8"/>
      <c r="Q75" s="8"/>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2"/>
      <c r="AZ75" s="2"/>
      <c r="BA75" s="2"/>
      <c r="BB75" s="2"/>
      <c r="BC75" s="2"/>
      <c r="BD75" s="2"/>
      <c r="BE75" s="2"/>
      <c r="BF75" s="2"/>
      <c r="BG75" s="2"/>
      <c r="BH75" s="2"/>
      <c r="BI75" s="2"/>
      <c r="BJ75" s="2"/>
      <c r="BK75" s="2"/>
      <c r="BL75" s="2"/>
    </row>
    <row r="76" spans="1:64" ht="12.75">
      <c r="A76" s="1" t="s">
        <v>39</v>
      </c>
      <c r="B76" s="9"/>
      <c r="C76" s="187">
        <f>+S76</f>
        <v>322</v>
      </c>
      <c r="D76" s="187">
        <f>+W76</f>
        <v>748</v>
      </c>
      <c r="E76" s="187">
        <f>+AA76</f>
        <v>-164</v>
      </c>
      <c r="F76" s="187">
        <f>+AE76</f>
        <v>57</v>
      </c>
      <c r="G76" s="187">
        <f>+AI76</f>
        <v>1140</v>
      </c>
      <c r="H76" s="187">
        <f>+AM76</f>
        <v>103</v>
      </c>
      <c r="I76" s="187">
        <f>+AQ76</f>
        <v>-107</v>
      </c>
      <c r="J76" s="187">
        <f>+AU76</f>
        <v>0</v>
      </c>
      <c r="K76" s="9">
        <v>0</v>
      </c>
      <c r="L76" s="8">
        <f>SUM(C76:J76)</f>
        <v>2099</v>
      </c>
      <c r="M76" s="9"/>
      <c r="N76" s="9"/>
      <c r="O76" s="9"/>
      <c r="P76" s="8"/>
      <c r="Q76" s="8"/>
      <c r="R76" s="9">
        <v>377</v>
      </c>
      <c r="S76" s="8">
        <f>+R76-T76</f>
        <v>322</v>
      </c>
      <c r="T76" s="8">
        <f>ROUND(R76*$T$6,0)+1</f>
        <v>55</v>
      </c>
      <c r="U76" s="8"/>
      <c r="V76" s="9">
        <v>935</v>
      </c>
      <c r="W76" s="8">
        <f>+V76-X76</f>
        <v>748</v>
      </c>
      <c r="X76" s="8">
        <f>ROUND(V76*$X$6,0)</f>
        <v>187</v>
      </c>
      <c r="Y76" s="8"/>
      <c r="Z76" s="9">
        <v>-164</v>
      </c>
      <c r="AA76" s="8">
        <f>+Z76-AB76</f>
        <v>-164</v>
      </c>
      <c r="AB76" s="8">
        <f>ROUND(Z76*$AB$6,0)</f>
        <v>0</v>
      </c>
      <c r="AC76" s="8"/>
      <c r="AD76" s="9">
        <v>71</v>
      </c>
      <c r="AE76" s="8">
        <f>+AD76-AF76</f>
        <v>57</v>
      </c>
      <c r="AF76" s="8">
        <f>ROUND(AD76*$AF$6,0)</f>
        <v>14</v>
      </c>
      <c r="AG76" s="8"/>
      <c r="AH76" s="9">
        <v>1140</v>
      </c>
      <c r="AI76" s="8">
        <f>+AH76-AJ76</f>
        <v>1140</v>
      </c>
      <c r="AJ76" s="8">
        <f>ROUND(AH76*$AJ$6,0)</f>
        <v>0</v>
      </c>
      <c r="AK76" s="8"/>
      <c r="AL76" s="9">
        <v>103</v>
      </c>
      <c r="AM76" s="8">
        <f>+AL76-AN76</f>
        <v>103</v>
      </c>
      <c r="AN76" s="8">
        <f>ROUND(AL76*$AN$6,0)</f>
        <v>0</v>
      </c>
      <c r="AO76" s="8"/>
      <c r="AP76" s="9">
        <v>-107</v>
      </c>
      <c r="AQ76" s="8">
        <f>+AP76-AR76</f>
        <v>-107</v>
      </c>
      <c r="AR76" s="8">
        <f>ROUND(AP76*$AR$6,0)</f>
        <v>0</v>
      </c>
      <c r="AS76" s="8"/>
      <c r="AT76" s="9"/>
      <c r="AU76" s="8">
        <f>+AT76-AV76</f>
        <v>0</v>
      </c>
      <c r="AV76" s="8">
        <f>ROUND(AT76*$AV$6,0)</f>
        <v>0</v>
      </c>
      <c r="AW76" s="8"/>
      <c r="AX76" s="8">
        <f>SUM(T76,X76,AB76,AF76,AJ76,AN76,AR76,AV76)</f>
        <v>256</v>
      </c>
      <c r="AY76" s="2"/>
      <c r="AZ76" s="2"/>
      <c r="BA76" s="2"/>
      <c r="BB76" s="2"/>
      <c r="BC76" s="2"/>
      <c r="BD76" s="2"/>
      <c r="BE76" s="2"/>
      <c r="BF76" s="2"/>
      <c r="BG76" s="2"/>
      <c r="BH76" s="2"/>
      <c r="BI76" s="2"/>
      <c r="BJ76" s="2"/>
      <c r="BK76" s="2"/>
      <c r="BL76" s="2"/>
    </row>
    <row r="77" spans="1:64" ht="13.5" thickBot="1">
      <c r="A77" s="4"/>
      <c r="B77" s="10"/>
      <c r="C77" s="10"/>
      <c r="D77" s="10"/>
      <c r="E77" s="10"/>
      <c r="F77" s="10"/>
      <c r="G77" s="223">
        <v>1140</v>
      </c>
      <c r="H77" s="10"/>
      <c r="I77" s="10"/>
      <c r="J77" s="10"/>
      <c r="K77" s="10"/>
      <c r="L77" s="10"/>
      <c r="M77" s="10"/>
      <c r="N77" s="10"/>
      <c r="O77" s="10"/>
      <c r="P77" s="8"/>
      <c r="Q77" s="8"/>
      <c r="R77" s="10"/>
      <c r="S77" s="10">
        <f>ROUND(R76*S6,0)-1</f>
        <v>322</v>
      </c>
      <c r="T77" s="10">
        <f>ROUND(R76*T6,0)+1</f>
        <v>55</v>
      </c>
      <c r="U77" s="10"/>
      <c r="V77" s="10"/>
      <c r="W77" s="10">
        <f>ROUND(V76*W6,0)</f>
        <v>748</v>
      </c>
      <c r="X77" s="10">
        <f>ROUND(V76*X6,0)</f>
        <v>187</v>
      </c>
      <c r="Y77" s="10"/>
      <c r="Z77" s="10"/>
      <c r="AA77" s="10">
        <f>ROUND(Z76*AA6,0)</f>
        <v>-164</v>
      </c>
      <c r="AB77" s="10">
        <f>ROUND(Z76*AB6,0)</f>
        <v>0</v>
      </c>
      <c r="AC77" s="10"/>
      <c r="AD77" s="10"/>
      <c r="AE77" s="10">
        <f>ROUND(AD76*AE6,0)</f>
        <v>57</v>
      </c>
      <c r="AF77" s="10">
        <f>ROUND(AD76*AF6,0)</f>
        <v>14</v>
      </c>
      <c r="AG77" s="10"/>
      <c r="AH77" s="10"/>
      <c r="AI77" s="10">
        <f>ROUND(AH76*AI6,0)</f>
        <v>1140</v>
      </c>
      <c r="AJ77" s="10">
        <f>ROUND(AH76*AJ6,0)</f>
        <v>0</v>
      </c>
      <c r="AK77" s="10"/>
      <c r="AL77" s="10"/>
      <c r="AM77" s="10">
        <f>ROUND(AL76*AM6,0)</f>
        <v>103</v>
      </c>
      <c r="AN77" s="10">
        <f>ROUND(AL76*AN6,0)</f>
        <v>0</v>
      </c>
      <c r="AO77" s="10"/>
      <c r="AP77" s="10"/>
      <c r="AQ77" s="10">
        <f>ROUND(AP76*AQ6,0)</f>
        <v>-107</v>
      </c>
      <c r="AR77" s="10">
        <f>ROUND(AP76*AR6,0)</f>
        <v>0</v>
      </c>
      <c r="AS77" s="10"/>
      <c r="AT77" s="10"/>
      <c r="AU77" s="10">
        <f>ROUND(AT76*AU6,0)</f>
        <v>0</v>
      </c>
      <c r="AV77" s="10">
        <f>ROUND(AT76*AV6,0)</f>
        <v>0</v>
      </c>
      <c r="AW77" s="10"/>
      <c r="AX77" s="10"/>
      <c r="AY77" s="2"/>
      <c r="AZ77" s="2"/>
      <c r="BA77" s="2"/>
      <c r="BB77" s="2"/>
      <c r="BC77" s="2"/>
      <c r="BD77" s="2"/>
      <c r="BE77" s="2"/>
      <c r="BF77" s="2"/>
      <c r="BG77" s="2"/>
      <c r="BH77" s="2"/>
      <c r="BI77" s="2"/>
      <c r="BJ77" s="2"/>
      <c r="BK77" s="2"/>
      <c r="BL77" s="2"/>
    </row>
    <row r="78" spans="1:64" ht="13.5" thickTop="1">
      <c r="A78" s="2"/>
      <c r="B78" s="8"/>
      <c r="C78" s="8"/>
      <c r="D78" s="8"/>
      <c r="E78" s="8"/>
      <c r="F78" s="8"/>
      <c r="G78" s="187"/>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2"/>
      <c r="AZ78" s="2"/>
      <c r="BA78" s="2"/>
      <c r="BB78" s="2"/>
      <c r="BC78" s="2"/>
      <c r="BD78" s="2"/>
      <c r="BE78" s="2"/>
      <c r="BF78" s="2"/>
      <c r="BG78" s="2"/>
      <c r="BH78" s="2"/>
      <c r="BI78" s="2"/>
      <c r="BJ78" s="2"/>
      <c r="BK78" s="2"/>
      <c r="BL78" s="2"/>
    </row>
    <row r="79" spans="1:64" ht="12.75">
      <c r="A79" s="1" t="s">
        <v>40</v>
      </c>
      <c r="B79" s="8"/>
      <c r="C79" s="8"/>
      <c r="D79" s="8"/>
      <c r="E79" s="8"/>
      <c r="F79" s="8"/>
      <c r="G79" s="187"/>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2"/>
      <c r="AZ79" s="2"/>
      <c r="BA79" s="2"/>
      <c r="BB79" s="2"/>
      <c r="BC79" s="2"/>
      <c r="BD79" s="2"/>
      <c r="BE79" s="2"/>
      <c r="BF79" s="2"/>
      <c r="BG79" s="2"/>
      <c r="BH79" s="2"/>
      <c r="BI79" s="2"/>
      <c r="BJ79" s="2"/>
      <c r="BK79" s="2"/>
      <c r="BL79" s="2"/>
    </row>
    <row r="80" spans="1:64" ht="12.75">
      <c r="A80" s="2" t="s">
        <v>306</v>
      </c>
      <c r="B80" s="8"/>
      <c r="C80" s="187">
        <f>+S80</f>
        <v>25</v>
      </c>
      <c r="D80" s="187">
        <f>+W80</f>
        <v>57</v>
      </c>
      <c r="E80" s="187">
        <f>+AA80</f>
        <v>-12</v>
      </c>
      <c r="F80" s="187">
        <f>+AE80</f>
        <v>6</v>
      </c>
      <c r="G80" s="187">
        <f>+AI80</f>
        <v>0</v>
      </c>
      <c r="H80" s="187">
        <f>+AM80</f>
        <v>0</v>
      </c>
      <c r="I80" s="187">
        <f>+AQ80</f>
        <v>0</v>
      </c>
      <c r="J80" s="187">
        <f>+AU80</f>
        <v>2665</v>
      </c>
      <c r="K80" s="8"/>
      <c r="L80" s="8">
        <f>SUM(C80:J80)</f>
        <v>2741</v>
      </c>
      <c r="M80" s="8"/>
      <c r="N80" s="8"/>
      <c r="O80" s="8"/>
      <c r="P80" s="8"/>
      <c r="Q80" s="8"/>
      <c r="R80" s="8">
        <v>29</v>
      </c>
      <c r="S80" s="8">
        <f>+R80-T80</f>
        <v>25</v>
      </c>
      <c r="T80" s="8">
        <f>ROUND(R80*$T$6,0)</f>
        <v>4</v>
      </c>
      <c r="U80" s="8"/>
      <c r="V80" s="8">
        <v>71</v>
      </c>
      <c r="W80" s="8">
        <f>+V80-X80</f>
        <v>57</v>
      </c>
      <c r="X80" s="8">
        <f>ROUND(V80*$X$6,0)</f>
        <v>14</v>
      </c>
      <c r="Y80" s="8"/>
      <c r="Z80" s="8">
        <v>-12</v>
      </c>
      <c r="AA80" s="8">
        <f>+Z80-AB80</f>
        <v>-12</v>
      </c>
      <c r="AB80" s="8">
        <f>ROUND(Z80*$AB$6,0)</f>
        <v>0</v>
      </c>
      <c r="AC80" s="8"/>
      <c r="AD80" s="8">
        <v>8</v>
      </c>
      <c r="AE80" s="8">
        <f>+AD80-AF80</f>
        <v>6</v>
      </c>
      <c r="AF80" s="8">
        <f>ROUND(AD80*$AF$6,0)</f>
        <v>2</v>
      </c>
      <c r="AG80" s="8"/>
      <c r="AH80" s="8"/>
      <c r="AI80" s="8">
        <f>+AH80-AJ80</f>
        <v>0</v>
      </c>
      <c r="AJ80" s="8">
        <f>ROUND(AH80*$AJ$6,0)</f>
        <v>0</v>
      </c>
      <c r="AK80" s="8"/>
      <c r="AL80" s="8"/>
      <c r="AM80" s="8">
        <f>+AL80-AN80</f>
        <v>0</v>
      </c>
      <c r="AN80" s="8">
        <f>ROUND(AL80*$AN$6,0)</f>
        <v>0</v>
      </c>
      <c r="AO80" s="8"/>
      <c r="AP80" s="8"/>
      <c r="AQ80" s="8">
        <f>+AP80-AR80</f>
        <v>0</v>
      </c>
      <c r="AR80" s="8">
        <f>ROUND(AP80*$AR$6,0)</f>
        <v>0</v>
      </c>
      <c r="AS80" s="8"/>
      <c r="AT80" s="8">
        <v>2665</v>
      </c>
      <c r="AU80" s="8">
        <f>+AT80-AV80</f>
        <v>2665</v>
      </c>
      <c r="AV80" s="8">
        <f>ROUND(AT80*$AV$6,0)</f>
        <v>0</v>
      </c>
      <c r="AW80" s="8"/>
      <c r="AX80" s="8">
        <f>SUM(T80,X80,AB80,AF80,AJ80,AN80,AR80,AV80)</f>
        <v>20</v>
      </c>
      <c r="AY80" s="2"/>
      <c r="AZ80" s="2"/>
      <c r="BA80" s="2"/>
      <c r="BB80" s="2"/>
      <c r="BC80" s="2"/>
      <c r="BD80" s="2"/>
      <c r="BE80" s="2"/>
      <c r="BF80" s="2"/>
      <c r="BG80" s="2"/>
      <c r="BH80" s="2"/>
      <c r="BI80" s="2"/>
      <c r="BJ80" s="2"/>
      <c r="BK80" s="2"/>
      <c r="BL80" s="2"/>
    </row>
    <row r="81" spans="1:64" ht="12.75">
      <c r="A81" s="2" t="s">
        <v>41</v>
      </c>
      <c r="B81" s="8"/>
      <c r="C81" s="187">
        <f>+S81</f>
        <v>0</v>
      </c>
      <c r="D81" s="187">
        <f>+W81</f>
        <v>0</v>
      </c>
      <c r="E81" s="187">
        <f>+AA81</f>
        <v>0</v>
      </c>
      <c r="F81" s="187">
        <f>+AE81</f>
        <v>0</v>
      </c>
      <c r="G81" s="187">
        <f>+AI81</f>
        <v>0</v>
      </c>
      <c r="H81" s="187">
        <f>+AM81</f>
        <v>0</v>
      </c>
      <c r="I81" s="187">
        <f>+AQ81</f>
        <v>0</v>
      </c>
      <c r="J81" s="187">
        <f>+AU81</f>
        <v>0</v>
      </c>
      <c r="K81" s="8"/>
      <c r="L81" s="8">
        <f>SUM(C81:J81)</f>
        <v>0</v>
      </c>
      <c r="M81" s="8"/>
      <c r="N81" s="8"/>
      <c r="O81" s="8"/>
      <c r="P81" s="8"/>
      <c r="Q81" s="8"/>
      <c r="R81" s="8">
        <v>0</v>
      </c>
      <c r="S81" s="8">
        <f>+R81-T81</f>
        <v>0</v>
      </c>
      <c r="T81" s="8">
        <f>ROUND(R81*$T$6,0)</f>
        <v>0</v>
      </c>
      <c r="U81" s="8"/>
      <c r="V81" s="8">
        <v>0</v>
      </c>
      <c r="W81" s="8">
        <f>+V81-X81</f>
        <v>0</v>
      </c>
      <c r="X81" s="8">
        <f>ROUND(V81*$X$6,0)</f>
        <v>0</v>
      </c>
      <c r="Y81" s="8"/>
      <c r="Z81" s="8">
        <v>0</v>
      </c>
      <c r="AA81" s="8">
        <f>+Z81-AB81</f>
        <v>0</v>
      </c>
      <c r="AB81" s="8">
        <f>ROUND(Z81*$AB$6,0)</f>
        <v>0</v>
      </c>
      <c r="AC81" s="8"/>
      <c r="AD81" s="8">
        <v>0</v>
      </c>
      <c r="AE81" s="8">
        <f>+AD81-AF81</f>
        <v>0</v>
      </c>
      <c r="AF81" s="8">
        <f>ROUND(AD81*$AF$6,0)</f>
        <v>0</v>
      </c>
      <c r="AG81" s="8"/>
      <c r="AH81" s="8"/>
      <c r="AI81" s="8">
        <f>+AH81-AJ81</f>
        <v>0</v>
      </c>
      <c r="AJ81" s="8">
        <f>ROUND(AH81*$AJ$6,0)</f>
        <v>0</v>
      </c>
      <c r="AK81" s="8"/>
      <c r="AL81" s="8"/>
      <c r="AM81" s="8">
        <f>+AL81-AN81</f>
        <v>0</v>
      </c>
      <c r="AN81" s="8">
        <f>ROUND(AL81*$AN$6,0)</f>
        <v>0</v>
      </c>
      <c r="AO81" s="8"/>
      <c r="AP81" s="8"/>
      <c r="AQ81" s="8">
        <f>+AP81-AR81</f>
        <v>0</v>
      </c>
      <c r="AR81" s="8">
        <f>ROUND(AP81*$AR$6,0)</f>
        <v>0</v>
      </c>
      <c r="AS81" s="8"/>
      <c r="AT81" s="8"/>
      <c r="AU81" s="8">
        <f>+AT81-AV81</f>
        <v>0</v>
      </c>
      <c r="AV81" s="8">
        <f>ROUND(AT81*$AV$6,0)</f>
        <v>0</v>
      </c>
      <c r="AW81" s="8"/>
      <c r="AX81" s="8">
        <f>SUM(T81,X81,AB81,AF81,AJ81,AN81,AR81,AV81)</f>
        <v>0</v>
      </c>
      <c r="AY81" s="2"/>
      <c r="AZ81" s="2"/>
      <c r="BA81" s="2"/>
      <c r="BB81" s="2"/>
      <c r="BC81" s="2"/>
      <c r="BD81" s="2"/>
      <c r="BE81" s="2"/>
      <c r="BF81" s="2"/>
      <c r="BG81" s="2"/>
      <c r="BH81" s="2"/>
      <c r="BI81" s="2"/>
      <c r="BJ81" s="2"/>
      <c r="BK81" s="2"/>
      <c r="BL81" s="2"/>
    </row>
    <row r="82" spans="1:64" ht="12.75">
      <c r="A82" s="2" t="s">
        <v>42</v>
      </c>
      <c r="B82" s="8"/>
      <c r="C82" s="187">
        <f>+S82</f>
        <v>0</v>
      </c>
      <c r="D82" s="187">
        <f>+W82</f>
        <v>0</v>
      </c>
      <c r="E82" s="187">
        <f>+AA82</f>
        <v>0</v>
      </c>
      <c r="F82" s="187">
        <f>+AE82</f>
        <v>0</v>
      </c>
      <c r="G82" s="187">
        <f>+AI82</f>
        <v>0</v>
      </c>
      <c r="H82" s="187">
        <f>+AM82</f>
        <v>0</v>
      </c>
      <c r="I82" s="187">
        <f>+AQ82</f>
        <v>0</v>
      </c>
      <c r="J82" s="187">
        <f>+AU82</f>
        <v>0</v>
      </c>
      <c r="K82" s="8"/>
      <c r="L82" s="8">
        <f>SUM(C82:J82)</f>
        <v>0</v>
      </c>
      <c r="M82" s="8"/>
      <c r="N82" s="8"/>
      <c r="O82" s="8"/>
      <c r="P82" s="8"/>
      <c r="Q82" s="8"/>
      <c r="R82" s="8">
        <v>0</v>
      </c>
      <c r="S82" s="8">
        <f>+R82-T82</f>
        <v>0</v>
      </c>
      <c r="T82" s="8">
        <f>ROUND(R82*$T$6,0)</f>
        <v>0</v>
      </c>
      <c r="U82" s="8"/>
      <c r="V82" s="8">
        <v>0</v>
      </c>
      <c r="W82" s="8">
        <f>+V82-X82</f>
        <v>0</v>
      </c>
      <c r="X82" s="8">
        <f>ROUND(V82*$X$6,0)</f>
        <v>0</v>
      </c>
      <c r="Y82" s="8"/>
      <c r="Z82" s="8">
        <v>0</v>
      </c>
      <c r="AA82" s="8">
        <f>+Z82-AB82</f>
        <v>0</v>
      </c>
      <c r="AB82" s="8">
        <f>ROUND(Z82*$AB$6,0)</f>
        <v>0</v>
      </c>
      <c r="AC82" s="8"/>
      <c r="AD82" s="8">
        <v>0</v>
      </c>
      <c r="AE82" s="8">
        <f>+AD82-AF82</f>
        <v>0</v>
      </c>
      <c r="AF82" s="8">
        <f>ROUND(AD82*$AF$6,0)</f>
        <v>0</v>
      </c>
      <c r="AG82" s="8"/>
      <c r="AH82" s="8"/>
      <c r="AI82" s="8">
        <f>+AH82-AJ82</f>
        <v>0</v>
      </c>
      <c r="AJ82" s="8">
        <f>ROUND(AH82*$AJ$6,0)</f>
        <v>0</v>
      </c>
      <c r="AK82" s="8"/>
      <c r="AL82" s="8"/>
      <c r="AM82" s="8">
        <f>+AL82-AN82</f>
        <v>0</v>
      </c>
      <c r="AN82" s="8">
        <f>ROUND(AL82*$AN$6,0)</f>
        <v>0</v>
      </c>
      <c r="AO82" s="8"/>
      <c r="AP82" s="8"/>
      <c r="AQ82" s="8">
        <f>+AP82-AR82</f>
        <v>0</v>
      </c>
      <c r="AR82" s="8">
        <f>ROUND(AP82*$AR$6,0)</f>
        <v>0</v>
      </c>
      <c r="AS82" s="8"/>
      <c r="AT82" s="8"/>
      <c r="AU82" s="8">
        <f>+AT82-AV82</f>
        <v>0</v>
      </c>
      <c r="AV82" s="8">
        <f>ROUND(AT82*$AV$6,0)</f>
        <v>0</v>
      </c>
      <c r="AW82" s="8"/>
      <c r="AX82" s="8">
        <f>SUM(T82,X82,AB82,AF82,AJ82,AN82,AR82,AV82)</f>
        <v>0</v>
      </c>
      <c r="AY82" s="2"/>
      <c r="AZ82" s="2"/>
      <c r="BA82" s="2"/>
      <c r="BB82" s="2"/>
      <c r="BC82" s="2"/>
      <c r="BD82" s="2"/>
      <c r="BE82" s="2"/>
      <c r="BF82" s="2"/>
      <c r="BG82" s="2"/>
      <c r="BH82" s="2"/>
      <c r="BI82" s="2"/>
      <c r="BJ82" s="2"/>
      <c r="BK82" s="2"/>
      <c r="BL82" s="2"/>
    </row>
    <row r="83" spans="1:64" ht="12.75">
      <c r="A83" s="2" t="s">
        <v>43</v>
      </c>
      <c r="B83" s="8"/>
      <c r="C83" s="187">
        <f>+S83</f>
        <v>0</v>
      </c>
      <c r="D83" s="187">
        <f>+W83</f>
        <v>0</v>
      </c>
      <c r="E83" s="187">
        <f>+AA83</f>
        <v>0</v>
      </c>
      <c r="F83" s="187">
        <f>+AE83</f>
        <v>0</v>
      </c>
      <c r="G83" s="187">
        <f>+AI83</f>
        <v>0</v>
      </c>
      <c r="H83" s="187">
        <f>+AM83</f>
        <v>0</v>
      </c>
      <c r="I83" s="187">
        <f>+AQ83</f>
        <v>0</v>
      </c>
      <c r="J83" s="187">
        <f>+AU83</f>
        <v>0</v>
      </c>
      <c r="K83" s="8"/>
      <c r="L83" s="8">
        <f>SUM(C83:J83)</f>
        <v>0</v>
      </c>
      <c r="M83" s="8"/>
      <c r="N83" s="8"/>
      <c r="O83" s="8"/>
      <c r="P83" s="8"/>
      <c r="Q83" s="8"/>
      <c r="R83" s="8">
        <v>0</v>
      </c>
      <c r="S83" s="8">
        <f>+R83-T83</f>
        <v>0</v>
      </c>
      <c r="T83" s="8">
        <f>ROUND(R83*$T$6,0)</f>
        <v>0</v>
      </c>
      <c r="U83" s="8"/>
      <c r="V83" s="8">
        <v>0</v>
      </c>
      <c r="W83" s="8">
        <f>+V83-X83</f>
        <v>0</v>
      </c>
      <c r="X83" s="8">
        <f>ROUND(V83*$X$6,0)</f>
        <v>0</v>
      </c>
      <c r="Y83" s="8"/>
      <c r="Z83" s="8">
        <v>0</v>
      </c>
      <c r="AA83" s="8">
        <f>+Z83-AB83</f>
        <v>0</v>
      </c>
      <c r="AB83" s="8">
        <f>ROUND(Z83*$AB$6,0)</f>
        <v>0</v>
      </c>
      <c r="AC83" s="8"/>
      <c r="AD83" s="8">
        <v>0</v>
      </c>
      <c r="AE83" s="8">
        <f>+AD83-AF83</f>
        <v>0</v>
      </c>
      <c r="AF83" s="8">
        <f>ROUND(AD83*$AF$6,0)</f>
        <v>0</v>
      </c>
      <c r="AG83" s="8"/>
      <c r="AH83" s="8"/>
      <c r="AI83" s="8">
        <f>+AH83-AJ83</f>
        <v>0</v>
      </c>
      <c r="AJ83" s="8">
        <f>ROUND(AH83*$AJ$6,0)</f>
        <v>0</v>
      </c>
      <c r="AK83" s="8"/>
      <c r="AL83" s="8"/>
      <c r="AM83" s="8">
        <f>+AL83-AN83</f>
        <v>0</v>
      </c>
      <c r="AN83" s="8">
        <f>ROUND(AL83*$AN$6,0)</f>
        <v>0</v>
      </c>
      <c r="AO83" s="8"/>
      <c r="AP83" s="8"/>
      <c r="AQ83" s="8">
        <f>+AP83-AR83</f>
        <v>0</v>
      </c>
      <c r="AR83" s="8">
        <f>ROUND(AP83*$AR$6,0)</f>
        <v>0</v>
      </c>
      <c r="AS83" s="8"/>
      <c r="AT83" s="8"/>
      <c r="AU83" s="8">
        <f>+AT83-AV83</f>
        <v>0</v>
      </c>
      <c r="AV83" s="8">
        <f>ROUND(AT83*$AV$6,0)</f>
        <v>0</v>
      </c>
      <c r="AW83" s="8"/>
      <c r="AX83" s="8">
        <f>SUM(T83,X83,AB83,AF83,AJ83,AN83,AR83,AV83)</f>
        <v>0</v>
      </c>
      <c r="AY83" s="2"/>
      <c r="AZ83" s="2"/>
      <c r="BA83" s="2"/>
      <c r="BB83" s="2"/>
      <c r="BC83" s="2"/>
      <c r="BD83" s="2"/>
      <c r="BE83" s="2"/>
      <c r="BF83" s="2"/>
      <c r="BG83" s="2"/>
      <c r="BH83" s="2"/>
      <c r="BI83" s="2"/>
      <c r="BJ83" s="2"/>
      <c r="BK83" s="2"/>
      <c r="BL83" s="2"/>
    </row>
    <row r="84" spans="1:64" ht="12.75">
      <c r="A84" s="2"/>
      <c r="B84" s="8"/>
      <c r="C84" s="8"/>
      <c r="D84" s="8"/>
      <c r="E84" s="8"/>
      <c r="F84" s="8"/>
      <c r="G84" s="187"/>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2"/>
      <c r="AZ84" s="2"/>
      <c r="BA84" s="2"/>
      <c r="BB84" s="2"/>
      <c r="BC84" s="2"/>
      <c r="BD84" s="2"/>
      <c r="BE84" s="2"/>
      <c r="BF84" s="2"/>
      <c r="BG84" s="2"/>
      <c r="BH84" s="2"/>
      <c r="BI84" s="2"/>
      <c r="BJ84" s="2"/>
      <c r="BK84" s="2"/>
      <c r="BL84" s="2"/>
    </row>
    <row r="85" spans="1:64" ht="12.75">
      <c r="A85" s="3" t="s">
        <v>9</v>
      </c>
      <c r="B85" s="9"/>
      <c r="C85" s="9">
        <f>SUM(C80:C83)</f>
        <v>25</v>
      </c>
      <c r="D85" s="9">
        <f aca="true" t="shared" si="35" ref="D85:L85">SUM(D80:D83)</f>
        <v>57</v>
      </c>
      <c r="E85" s="9">
        <f t="shared" si="35"/>
        <v>-12</v>
      </c>
      <c r="F85" s="9">
        <f t="shared" si="35"/>
        <v>6</v>
      </c>
      <c r="G85" s="9">
        <f t="shared" si="35"/>
        <v>0</v>
      </c>
      <c r="H85" s="9">
        <f t="shared" si="35"/>
        <v>0</v>
      </c>
      <c r="I85" s="9">
        <f t="shared" si="35"/>
        <v>0</v>
      </c>
      <c r="J85" s="9">
        <f t="shared" si="35"/>
        <v>2665</v>
      </c>
      <c r="K85" s="9">
        <f t="shared" si="35"/>
        <v>0</v>
      </c>
      <c r="L85" s="9">
        <f t="shared" si="35"/>
        <v>2741</v>
      </c>
      <c r="M85" s="9"/>
      <c r="N85" s="9">
        <f>SUM(N80:N83)</f>
        <v>0</v>
      </c>
      <c r="O85" s="9">
        <f>SUM(O80:O83)</f>
        <v>0</v>
      </c>
      <c r="P85" s="8"/>
      <c r="Q85" s="8"/>
      <c r="R85" s="9">
        <f>SUM(R80:R83)</f>
        <v>29</v>
      </c>
      <c r="S85" s="9">
        <f>SUM(S80:S83)</f>
        <v>25</v>
      </c>
      <c r="T85" s="9">
        <f>SUM(T80:T83)</f>
        <v>4</v>
      </c>
      <c r="U85" s="9"/>
      <c r="V85" s="9">
        <f>SUM(V80:V83)</f>
        <v>71</v>
      </c>
      <c r="W85" s="9">
        <f>SUM(W80:W83)</f>
        <v>57</v>
      </c>
      <c r="X85" s="9">
        <f>SUM(X80:X83)</f>
        <v>14</v>
      </c>
      <c r="Y85" s="9"/>
      <c r="Z85" s="9">
        <f>SUM(Z80:Z83)</f>
        <v>-12</v>
      </c>
      <c r="AA85" s="9">
        <f>SUM(AA80:AA83)</f>
        <v>-12</v>
      </c>
      <c r="AB85" s="9">
        <f>SUM(AB80:AB83)</f>
        <v>0</v>
      </c>
      <c r="AC85" s="9"/>
      <c r="AD85" s="9">
        <f>SUM(AD80:AD83)</f>
        <v>8</v>
      </c>
      <c r="AE85" s="9">
        <f>SUM(AE80:AE83)</f>
        <v>6</v>
      </c>
      <c r="AF85" s="9">
        <f>SUM(AF80:AF83)</f>
        <v>2</v>
      </c>
      <c r="AG85" s="9"/>
      <c r="AH85" s="9">
        <f>SUM(AH80:AH83)</f>
        <v>0</v>
      </c>
      <c r="AI85" s="9">
        <f>SUM(AI80:AI83)</f>
        <v>0</v>
      </c>
      <c r="AJ85" s="9">
        <f>SUM(AJ80:AJ83)</f>
        <v>0</v>
      </c>
      <c r="AK85" s="9"/>
      <c r="AL85" s="9">
        <f>SUM(AL80:AL83)</f>
        <v>0</v>
      </c>
      <c r="AM85" s="9">
        <f>SUM(AM80:AM83)</f>
        <v>0</v>
      </c>
      <c r="AN85" s="9">
        <f>SUM(AN80:AN83)</f>
        <v>0</v>
      </c>
      <c r="AO85" s="9"/>
      <c r="AP85" s="9">
        <f>SUM(AP80:AP83)</f>
        <v>0</v>
      </c>
      <c r="AQ85" s="9">
        <f>SUM(AQ80:AQ83)</f>
        <v>0</v>
      </c>
      <c r="AR85" s="9">
        <f>SUM(AR80:AR83)</f>
        <v>0</v>
      </c>
      <c r="AS85" s="9"/>
      <c r="AT85" s="9">
        <f>SUM(AT80:AT83)</f>
        <v>2665</v>
      </c>
      <c r="AU85" s="9">
        <f>SUM(AU80:AU83)</f>
        <v>2665</v>
      </c>
      <c r="AV85" s="9">
        <f>SUM(AV80:AV83)</f>
        <v>0</v>
      </c>
      <c r="AW85" s="9"/>
      <c r="AX85" s="9">
        <f>SUM(AX80:AX83)</f>
        <v>20</v>
      </c>
      <c r="AY85" s="2"/>
      <c r="AZ85" s="2"/>
      <c r="BA85" s="2"/>
      <c r="BB85" s="2"/>
      <c r="BC85" s="2"/>
      <c r="BD85" s="2"/>
      <c r="BE85" s="2"/>
      <c r="BF85" s="2"/>
      <c r="BG85" s="2"/>
      <c r="BH85" s="2"/>
      <c r="BI85" s="2"/>
      <c r="BJ85" s="2"/>
      <c r="BK85" s="2"/>
      <c r="BL85" s="2"/>
    </row>
    <row r="86" spans="1:64" ht="13.5" thickBot="1">
      <c r="A86" s="5"/>
      <c r="B86" s="12"/>
      <c r="C86" s="12"/>
      <c r="D86" s="12"/>
      <c r="E86" s="12"/>
      <c r="F86" s="12"/>
      <c r="G86" s="227"/>
      <c r="H86" s="12"/>
      <c r="I86" s="12"/>
      <c r="J86" s="12"/>
      <c r="K86" s="12"/>
      <c r="L86" s="12"/>
      <c r="M86" s="12"/>
      <c r="N86" s="12"/>
      <c r="O86" s="12"/>
      <c r="P86" s="8"/>
      <c r="Q86" s="8"/>
      <c r="R86" s="12"/>
      <c r="S86" s="12">
        <f>ROUND(R85*S6,0)</f>
        <v>25</v>
      </c>
      <c r="T86" s="12">
        <f>ROUND(R85*T6,0)</f>
        <v>4</v>
      </c>
      <c r="U86" s="12"/>
      <c r="V86" s="12"/>
      <c r="W86" s="12">
        <f>ROUND(V85*W6,0)</f>
        <v>57</v>
      </c>
      <c r="X86" s="12">
        <f>ROUND(V85*X6,0)</f>
        <v>14</v>
      </c>
      <c r="Y86" s="12"/>
      <c r="Z86" s="12"/>
      <c r="AA86" s="12">
        <f>ROUND(Z85*AA6,0)</f>
        <v>-12</v>
      </c>
      <c r="AB86" s="12">
        <f>ROUND(Z85*AB6,0)</f>
        <v>0</v>
      </c>
      <c r="AC86" s="12"/>
      <c r="AD86" s="12"/>
      <c r="AE86" s="12">
        <f>ROUND(AD85*AE6,0)</f>
        <v>6</v>
      </c>
      <c r="AF86" s="12">
        <f>ROUND(AD85*AF6,0)</f>
        <v>2</v>
      </c>
      <c r="AG86" s="12"/>
      <c r="AH86" s="12"/>
      <c r="AI86" s="12">
        <f>ROUND(AH85*AI6,0)</f>
        <v>0</v>
      </c>
      <c r="AJ86" s="12">
        <f>ROUND(AH85*AJ6,0)</f>
        <v>0</v>
      </c>
      <c r="AK86" s="12"/>
      <c r="AL86" s="12"/>
      <c r="AM86" s="12">
        <f>ROUND(AL85*AM6,0)</f>
        <v>0</v>
      </c>
      <c r="AN86" s="12">
        <f>ROUND(AL85*AN6,0)</f>
        <v>0</v>
      </c>
      <c r="AO86" s="12"/>
      <c r="AP86" s="12"/>
      <c r="AQ86" s="12">
        <f>ROUND(AP85*AQ6,0)</f>
        <v>0</v>
      </c>
      <c r="AR86" s="12">
        <f>ROUND(AP85*AR6,0)</f>
        <v>0</v>
      </c>
      <c r="AS86" s="12"/>
      <c r="AT86" s="12"/>
      <c r="AU86" s="12">
        <f>ROUND(AT85*AU6,0)</f>
        <v>2665</v>
      </c>
      <c r="AV86" s="12">
        <f>ROUND(AT85*AV6,0)</f>
        <v>0</v>
      </c>
      <c r="AW86" s="12"/>
      <c r="AX86" s="12"/>
      <c r="AY86" s="2"/>
      <c r="AZ86" s="2"/>
      <c r="BA86" s="2"/>
      <c r="BB86" s="2"/>
      <c r="BC86" s="2"/>
      <c r="BD86" s="2"/>
      <c r="BE86" s="2"/>
      <c r="BF86" s="2"/>
      <c r="BG86" s="2"/>
      <c r="BH86" s="2"/>
      <c r="BI86" s="2"/>
      <c r="BJ86" s="2"/>
      <c r="BK86" s="2"/>
      <c r="BL86" s="2"/>
    </row>
    <row r="87" spans="1:64" ht="12.75">
      <c r="A87" s="2"/>
      <c r="B87" s="8"/>
      <c r="C87" s="8"/>
      <c r="D87" s="8"/>
      <c r="E87" s="8"/>
      <c r="F87" s="8"/>
      <c r="G87" s="187"/>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2"/>
      <c r="AZ87" s="2"/>
      <c r="BA87" s="2"/>
      <c r="BB87" s="2"/>
      <c r="BC87" s="2"/>
      <c r="BD87" s="2"/>
      <c r="BE87" s="2"/>
      <c r="BF87" s="2"/>
      <c r="BG87" s="2"/>
      <c r="BH87" s="2"/>
      <c r="BI87" s="2"/>
      <c r="BJ87" s="2"/>
      <c r="BK87" s="2"/>
      <c r="BL87" s="2"/>
    </row>
    <row r="88" spans="1:64" ht="12.75">
      <c r="A88" s="1" t="s">
        <v>44</v>
      </c>
      <c r="B88" s="13"/>
      <c r="C88" s="13">
        <f aca="true" t="shared" si="36" ref="C88:L88">SUM(C15,C38,C54,C62,C70,C73,C76,C85)</f>
        <v>4024</v>
      </c>
      <c r="D88" s="13">
        <f t="shared" si="36"/>
        <v>9334</v>
      </c>
      <c r="E88" s="13">
        <f t="shared" si="36"/>
        <v>-2048</v>
      </c>
      <c r="F88" s="13">
        <f t="shared" si="36"/>
        <v>770</v>
      </c>
      <c r="G88" s="118">
        <f t="shared" si="36"/>
        <v>216</v>
      </c>
      <c r="H88" s="13">
        <f t="shared" si="36"/>
        <v>103</v>
      </c>
      <c r="I88" s="13">
        <f t="shared" si="36"/>
        <v>-107</v>
      </c>
      <c r="J88" s="13">
        <f t="shared" si="36"/>
        <v>2665</v>
      </c>
      <c r="K88" s="13">
        <f t="shared" si="36"/>
        <v>0</v>
      </c>
      <c r="L88" s="13">
        <f t="shared" si="36"/>
        <v>14957</v>
      </c>
      <c r="M88" s="13"/>
      <c r="N88" s="13">
        <f>SUM(N15,N38,N54,N62,N76,N85)</f>
        <v>0</v>
      </c>
      <c r="O88" s="13">
        <f>SUM(O15,O38,O54,O62,O76,O85)</f>
        <v>0</v>
      </c>
      <c r="P88" s="8"/>
      <c r="Q88" s="261" t="s">
        <v>331</v>
      </c>
      <c r="R88" s="13">
        <f>SUM(R15,R38,R54,R62,R70,R73,R76,R85)</f>
        <v>4695</v>
      </c>
      <c r="S88" s="13">
        <f>SUM(S15,S38,S54,S62,S70,S73,S76,S85)</f>
        <v>4024</v>
      </c>
      <c r="T88" s="13">
        <f>SUM(T15,T38,T54,T62,T70,T73,T76,T85)</f>
        <v>671</v>
      </c>
      <c r="U88" s="13"/>
      <c r="V88" s="13">
        <f>SUM(V15,V38,V54,V62,V70,V73,V76,V85)</f>
        <v>11668</v>
      </c>
      <c r="W88" s="13">
        <f>SUM(W15,W38,W54,W62,W70,W73,W76,W85)</f>
        <v>9334</v>
      </c>
      <c r="X88" s="13">
        <f>SUM(X15,X38,X54,X62,X70,X73,X76,X85)</f>
        <v>2334</v>
      </c>
      <c r="Y88" s="13"/>
      <c r="Z88" s="13">
        <f>SUM(Z15,Z38,Z54,Z62,Z70,Z73,Z76,Z85)</f>
        <v>-2048</v>
      </c>
      <c r="AA88" s="13">
        <f>SUM(AA15,AA38,AA54,AA62,AA70,AA73,AA76,AA85)</f>
        <v>-2048</v>
      </c>
      <c r="AB88" s="13">
        <f>SUM(AB15,AB38,AB54,AB62,AB70,AB73,AB76,AB85)</f>
        <v>0</v>
      </c>
      <c r="AC88" s="13"/>
      <c r="AD88" s="13">
        <f>SUM(AD15,AD38,AD54,AD62,AD70,AD73,AD76,AD85)</f>
        <v>963</v>
      </c>
      <c r="AE88" s="13">
        <f>SUM(AE15,AE38,AE54,AE62,AE70,AE73,AE76,AE85)</f>
        <v>770</v>
      </c>
      <c r="AF88" s="13">
        <f>SUM(AF15,AF38,AF54,AF62,AF70,AF73,AF76,AF85)</f>
        <v>193</v>
      </c>
      <c r="AG88" s="13"/>
      <c r="AH88" s="13">
        <f>SUM(AH15,AH38,AH54,AH62,AH70,AH73,AH76,AH85)</f>
        <v>216</v>
      </c>
      <c r="AI88" s="13">
        <f>SUM(AI15,AI38,AI54,AI62,AI70,AI73,AI76,AI85)</f>
        <v>216</v>
      </c>
      <c r="AJ88" s="13">
        <f>SUM(AJ15,AJ38,AJ54,AJ62,AJ70,AJ73,AJ76,AJ85)</f>
        <v>0</v>
      </c>
      <c r="AK88" s="13"/>
      <c r="AL88" s="13">
        <f>SUM(AL15,AL38,AL54,AL62,AL70,AL73,AL76,AL85)</f>
        <v>103</v>
      </c>
      <c r="AM88" s="13">
        <f>SUM(AM15,AM38,AM54,AM62,AM70,AM73,AM76,AM85)</f>
        <v>103</v>
      </c>
      <c r="AN88" s="13">
        <f>SUM(AN15,AN38,AN54,AN62,AN70,AN73,AN76,AN85)</f>
        <v>0</v>
      </c>
      <c r="AO88" s="13"/>
      <c r="AP88" s="13">
        <f>SUM(AP15,AP38,AP54,AP62,AP70,AP73,AP76,AP85)</f>
        <v>-107</v>
      </c>
      <c r="AQ88" s="13">
        <f>SUM(AQ15,AQ38,AQ54,AQ62,AQ70,AQ73,AQ76,AQ85)</f>
        <v>-107</v>
      </c>
      <c r="AR88" s="13">
        <f>SUM(AR15,AR38,AR54,AR62,AR70,AR73,AR76,AR85)</f>
        <v>0</v>
      </c>
      <c r="AS88" s="13"/>
      <c r="AT88" s="13">
        <f>SUM(AT15,AT38,AT54,AT62,AT70,AT73,AT76,AT85)</f>
        <v>2665</v>
      </c>
      <c r="AU88" s="13">
        <f>SUM(AU15,AU38,AU54,AU62,AU70,AU73,AU76,AU85)</f>
        <v>2665</v>
      </c>
      <c r="AV88" s="13">
        <f>SUM(AV15,AV38,AV54,AV62,AV70,AV73,AV76,AV85)</f>
        <v>0</v>
      </c>
      <c r="AW88" s="13"/>
      <c r="AX88" s="13">
        <f>SUM(AX15,AX38,AX54,AX62,AX70,AX73,AX76,AX85)</f>
        <v>3198</v>
      </c>
      <c r="AY88" s="2"/>
      <c r="AZ88" s="8">
        <f>SUM(T88,X88,AB88,AF88,AJ88,AN88,AR88,AV88)</f>
        <v>3198</v>
      </c>
      <c r="BA88" s="2"/>
      <c r="BB88" s="2"/>
      <c r="BC88" s="2"/>
      <c r="BD88" s="2"/>
      <c r="BE88" s="2"/>
      <c r="BF88" s="2"/>
      <c r="BG88" s="2"/>
      <c r="BH88" s="2"/>
      <c r="BI88" s="2"/>
      <c r="BJ88" s="2"/>
      <c r="BK88" s="2"/>
      <c r="BL88" s="2"/>
    </row>
    <row r="89" spans="1:64" ht="12.75">
      <c r="A89" s="2"/>
      <c r="B89" s="2"/>
      <c r="C89" s="187"/>
      <c r="D89" s="187"/>
      <c r="E89" s="187"/>
      <c r="F89" s="187"/>
      <c r="G89" s="187"/>
      <c r="H89" s="8"/>
      <c r="I89" s="8"/>
      <c r="J89" s="8"/>
      <c r="K89" s="8"/>
      <c r="L89" s="8"/>
      <c r="M89" s="8"/>
      <c r="N89" s="8"/>
      <c r="O89" s="8"/>
      <c r="P89" s="8"/>
      <c r="Q89" s="261" t="s">
        <v>329</v>
      </c>
      <c r="R89" s="8"/>
      <c r="S89" s="262">
        <f>ROUND(R88*S6,0)</f>
        <v>4024</v>
      </c>
      <c r="T89" s="262">
        <f>ROUND(R88*T6,0)</f>
        <v>671</v>
      </c>
      <c r="U89" s="8"/>
      <c r="V89" s="8"/>
      <c r="W89" s="262">
        <f>ROUND(V88*W6,0)</f>
        <v>9334</v>
      </c>
      <c r="X89" s="262">
        <f>ROUND(V88*X6,0)</f>
        <v>2334</v>
      </c>
      <c r="Y89" s="8"/>
      <c r="Z89" s="8"/>
      <c r="AA89" s="262">
        <f>ROUND(Z88*AA6,0)</f>
        <v>-2048</v>
      </c>
      <c r="AB89" s="262">
        <f>ROUND(Z88*AB6,0)</f>
        <v>0</v>
      </c>
      <c r="AC89" s="8"/>
      <c r="AD89" s="8"/>
      <c r="AE89" s="262">
        <f>ROUND(AD88*AE6,0)</f>
        <v>770</v>
      </c>
      <c r="AF89" s="262">
        <f>ROUND(AD88*AF6,0)</f>
        <v>193</v>
      </c>
      <c r="AG89" s="8"/>
      <c r="AH89" s="8"/>
      <c r="AI89" s="262">
        <f>ROUND(AH88*AI6,0)</f>
        <v>216</v>
      </c>
      <c r="AJ89" s="262">
        <f>ROUND(AH88*AJ6,0)</f>
        <v>0</v>
      </c>
      <c r="AK89" s="8"/>
      <c r="AL89" s="8"/>
      <c r="AM89" s="262">
        <f>ROUND(AL88*AM6,0)</f>
        <v>103</v>
      </c>
      <c r="AN89" s="262">
        <f>ROUND(AL88*AN6,0)</f>
        <v>0</v>
      </c>
      <c r="AO89" s="8"/>
      <c r="AP89" s="8"/>
      <c r="AQ89" s="262">
        <f>ROUND(AP88*AQ6,0)</f>
        <v>-107</v>
      </c>
      <c r="AR89" s="262">
        <f>ROUND(AP88*AR6,0)</f>
        <v>0</v>
      </c>
      <c r="AS89" s="8"/>
      <c r="AT89" s="8"/>
      <c r="AU89" s="262">
        <f>ROUND(AT88*AU6,0)</f>
        <v>2665</v>
      </c>
      <c r="AV89" s="262">
        <f>ROUND(AT88*AV6,0)</f>
        <v>0</v>
      </c>
      <c r="AW89" s="8"/>
      <c r="AX89" s="8"/>
      <c r="AY89" s="2"/>
      <c r="AZ89" s="2"/>
      <c r="BA89" s="2"/>
      <c r="BB89" s="2"/>
      <c r="BC89" s="2"/>
      <c r="BD89" s="2"/>
      <c r="BE89" s="2"/>
      <c r="BF89" s="2"/>
      <c r="BG89" s="2"/>
      <c r="BH89" s="2"/>
      <c r="BI89" s="2"/>
      <c r="BJ89" s="2"/>
      <c r="BK89" s="2"/>
      <c r="BL89" s="2"/>
    </row>
    <row r="90" spans="1:64" ht="12.75">
      <c r="A90" s="2"/>
      <c r="B90" s="2"/>
      <c r="C90" s="187">
        <v>4024</v>
      </c>
      <c r="D90" s="187">
        <v>9334</v>
      </c>
      <c r="E90" s="187">
        <v>-2048</v>
      </c>
      <c r="F90" s="187">
        <v>770</v>
      </c>
      <c r="G90" s="187">
        <v>216</v>
      </c>
      <c r="H90" s="8">
        <v>103</v>
      </c>
      <c r="I90" s="8">
        <v>-107</v>
      </c>
      <c r="J90" s="8">
        <v>2665</v>
      </c>
      <c r="K90" s="8"/>
      <c r="L90" s="100">
        <f>SUM(C90:J90)</f>
        <v>14957</v>
      </c>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2"/>
      <c r="AZ90" s="2"/>
      <c r="BA90" s="2"/>
      <c r="BB90" s="2"/>
      <c r="BC90" s="2"/>
      <c r="BD90" s="2"/>
      <c r="BE90" s="2"/>
      <c r="BF90" s="2"/>
      <c r="BG90" s="2"/>
      <c r="BH90" s="2"/>
      <c r="BI90" s="2"/>
      <c r="BJ90" s="2"/>
      <c r="BK90" s="2"/>
      <c r="BL90" s="2"/>
    </row>
    <row r="91" spans="1:64" ht="12.75">
      <c r="A91" s="2"/>
      <c r="B91" s="2"/>
      <c r="C91" s="187"/>
      <c r="D91" s="187"/>
      <c r="E91" s="187"/>
      <c r="F91" s="187"/>
      <c r="G91" s="8"/>
      <c r="H91" s="8"/>
      <c r="I91" s="8"/>
      <c r="J91" s="8"/>
      <c r="K91" s="8"/>
      <c r="L91" s="8"/>
      <c r="M91" s="8"/>
      <c r="N91" s="8"/>
      <c r="O91" s="8"/>
      <c r="P91" s="8"/>
      <c r="Q91" s="261" t="s">
        <v>330</v>
      </c>
      <c r="R91" s="8"/>
      <c r="S91" s="8">
        <f>SUM(S16,S39,S55,S63,S71,S74,S77,S86)</f>
        <v>4024</v>
      </c>
      <c r="T91" s="8">
        <f>SUM(T16,T39,T55,T63,T71,T74,T77,T86)</f>
        <v>671</v>
      </c>
      <c r="U91" s="8"/>
      <c r="V91" s="8"/>
      <c r="W91" s="8">
        <f>SUM(W16,W39,W55,W63,W71,W74,W77,W86)</f>
        <v>9334</v>
      </c>
      <c r="X91" s="8">
        <f>SUM(X16,X39,X55,X63,X71,X74,X77,X86)</f>
        <v>2334</v>
      </c>
      <c r="Y91" s="8"/>
      <c r="Z91" s="8"/>
      <c r="AA91" s="8">
        <f>SUM(AA16,AA39,AA55,AA63,AA71,AA74,AA77,AA86)</f>
        <v>-2048</v>
      </c>
      <c r="AB91" s="8">
        <f>SUM(AB16,AB39,AB55,AB63,AB71,AB74,AB77,AB86)</f>
        <v>0</v>
      </c>
      <c r="AC91" s="8"/>
      <c r="AD91" s="8"/>
      <c r="AE91" s="8">
        <f>SUM(AE16,AE39,AE55,AE63,AE71,AE74,AE77,AE86)</f>
        <v>770</v>
      </c>
      <c r="AF91" s="8">
        <f>SUM(AF16,AF39,AF55,AF63,AF71,AF74,AF77,AF86)</f>
        <v>193</v>
      </c>
      <c r="AG91" s="8"/>
      <c r="AH91" s="8"/>
      <c r="AI91" s="8">
        <f>SUM(AI16,AI39,AI55,AI63,AI71,AI74,AI77,AI86)</f>
        <v>216</v>
      </c>
      <c r="AJ91" s="8">
        <f>SUM(AJ16,AJ39,AJ55,AJ63,AJ71,AJ74,AJ77,AJ86)</f>
        <v>0</v>
      </c>
      <c r="AK91" s="8"/>
      <c r="AL91" s="8"/>
      <c r="AM91" s="8">
        <f>SUM(AM16,AM39,AM55,AM63,AM71,AM74,AM77,AM86)</f>
        <v>103</v>
      </c>
      <c r="AN91" s="8">
        <f>SUM(AN16,AN39,AN55,AN63,AN71,AN74,AN77,AN86)</f>
        <v>0</v>
      </c>
      <c r="AO91" s="8"/>
      <c r="AP91" s="8"/>
      <c r="AQ91" s="8">
        <f>SUM(AQ16,AQ39,AQ55,AQ63,AQ71,AQ74,AQ77,AQ86)</f>
        <v>-107</v>
      </c>
      <c r="AR91" s="8">
        <f>SUM(AR16,AR39,AR55,AR63,AR71,AR74,AR77,AR86)</f>
        <v>0</v>
      </c>
      <c r="AS91" s="8"/>
      <c r="AT91" s="8"/>
      <c r="AU91" s="8">
        <f>SUM(AU16,AU39,AU55,AU63,AU71,AU74,AU77,AU86)</f>
        <v>2665</v>
      </c>
      <c r="AV91" s="8">
        <f>SUM(AV16,AV39,AV55,AV63,AV71,AV74,AV77,AV86)</f>
        <v>0</v>
      </c>
      <c r="AW91" s="8"/>
      <c r="AX91" s="8"/>
      <c r="AY91" s="2"/>
      <c r="AZ91" s="2"/>
      <c r="BA91" s="2"/>
      <c r="BB91" s="2"/>
      <c r="BC91" s="2"/>
      <c r="BD91" s="2"/>
      <c r="BE91" s="2"/>
      <c r="BF91" s="2"/>
      <c r="BG91" s="2"/>
      <c r="BH91" s="2"/>
      <c r="BI91" s="2"/>
      <c r="BJ91" s="2"/>
      <c r="BK91" s="2"/>
      <c r="BL91" s="2"/>
    </row>
    <row r="92" spans="1:64" ht="12.75">
      <c r="A92" s="2"/>
      <c r="B92" s="2"/>
      <c r="C92" s="187"/>
      <c r="D92" s="187"/>
      <c r="E92" s="187"/>
      <c r="F92" s="187"/>
      <c r="G92" s="187"/>
      <c r="H92" s="8"/>
      <c r="I92" s="8"/>
      <c r="J92" s="8"/>
      <c r="K92" s="8"/>
      <c r="L92" s="100"/>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2"/>
      <c r="AZ92" s="2"/>
      <c r="BA92" s="2"/>
      <c r="BB92" s="2"/>
      <c r="BC92" s="2"/>
      <c r="BD92" s="2"/>
      <c r="BE92" s="2"/>
      <c r="BF92" s="2"/>
      <c r="BG92" s="2"/>
      <c r="BH92" s="2"/>
      <c r="BI92" s="2"/>
      <c r="BJ92" s="2"/>
      <c r="BK92" s="2"/>
      <c r="BL92" s="2"/>
    </row>
    <row r="93" spans="1:64" ht="12.75">
      <c r="A93" s="133"/>
      <c r="B93" s="2"/>
      <c r="C93" s="187"/>
      <c r="D93" s="187"/>
      <c r="E93" s="187"/>
      <c r="F93" s="187"/>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2"/>
      <c r="AZ93" s="2"/>
      <c r="BA93" s="2"/>
      <c r="BB93" s="2"/>
      <c r="BC93" s="2"/>
      <c r="BD93" s="2"/>
      <c r="BE93" s="2"/>
      <c r="BF93" s="2"/>
      <c r="BG93" s="2"/>
      <c r="BH93" s="2"/>
      <c r="BI93" s="2"/>
      <c r="BJ93" s="2"/>
      <c r="BK93" s="2"/>
      <c r="BL93" s="2"/>
    </row>
    <row r="94" spans="1:64" ht="12.75">
      <c r="A94" s="133"/>
      <c r="B94" s="2"/>
      <c r="C94" s="187"/>
      <c r="D94" s="187"/>
      <c r="E94" s="187"/>
      <c r="F94" s="187"/>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2"/>
      <c r="AZ94" s="2"/>
      <c r="BA94" s="2"/>
      <c r="BB94" s="2"/>
      <c r="BC94" s="2"/>
      <c r="BD94" s="2"/>
      <c r="BE94" s="2"/>
      <c r="BF94" s="2"/>
      <c r="BG94" s="2"/>
      <c r="BH94" s="2"/>
      <c r="BI94" s="2"/>
      <c r="BJ94" s="2"/>
      <c r="BK94" s="2"/>
      <c r="BL94" s="2"/>
    </row>
    <row r="95" spans="1:64" ht="12.75">
      <c r="A95" s="2"/>
      <c r="B95" s="2"/>
      <c r="C95" s="187"/>
      <c r="D95" s="187"/>
      <c r="E95" s="187"/>
      <c r="F95" s="187"/>
      <c r="G95" s="8"/>
      <c r="H95" s="8"/>
      <c r="I95" s="8"/>
      <c r="J95" s="8"/>
      <c r="K95" s="8"/>
      <c r="L95" s="8"/>
      <c r="M95" s="8"/>
      <c r="N95" s="8"/>
      <c r="O95" s="8"/>
      <c r="P95" s="8"/>
      <c r="Q95" s="8"/>
      <c r="R95" s="8"/>
      <c r="S95" s="8"/>
      <c r="T95" s="8"/>
      <c r="U95" s="8"/>
      <c r="V95" s="8">
        <v>11668</v>
      </c>
      <c r="W95" s="8">
        <v>9334</v>
      </c>
      <c r="X95" s="8">
        <f>+V95-W95</f>
        <v>2334</v>
      </c>
      <c r="Y95" s="8"/>
      <c r="Z95" s="8"/>
      <c r="AA95" s="8"/>
      <c r="AB95" s="8"/>
      <c r="AC95" s="8"/>
      <c r="AD95" s="8">
        <v>963</v>
      </c>
      <c r="AE95" s="8">
        <v>770</v>
      </c>
      <c r="AF95" s="8">
        <f>+AD95-AE95</f>
        <v>193</v>
      </c>
      <c r="AG95" s="8"/>
      <c r="AH95" s="8"/>
      <c r="AI95" s="8"/>
      <c r="AJ95" s="8"/>
      <c r="AK95" s="8"/>
      <c r="AL95" s="8"/>
      <c r="AM95" s="8"/>
      <c r="AN95" s="8"/>
      <c r="AO95" s="8"/>
      <c r="AP95" s="8"/>
      <c r="AQ95" s="8"/>
      <c r="AR95" s="8"/>
      <c r="AS95" s="8"/>
      <c r="AT95" s="8"/>
      <c r="AU95" s="8"/>
      <c r="AV95" s="8"/>
      <c r="AW95" s="8"/>
      <c r="AX95" s="8">
        <v>4024</v>
      </c>
      <c r="AY95" s="2"/>
      <c r="AZ95" s="2"/>
      <c r="BA95" s="2"/>
      <c r="BB95" s="2"/>
      <c r="BC95" s="2"/>
      <c r="BD95" s="2"/>
      <c r="BE95" s="2"/>
      <c r="BF95" s="2"/>
      <c r="BG95" s="2"/>
      <c r="BH95" s="2"/>
      <c r="BI95" s="2"/>
      <c r="BJ95" s="2"/>
      <c r="BK95" s="2"/>
      <c r="BL95" s="2"/>
    </row>
    <row r="96" spans="1:64" ht="12.75">
      <c r="A96" s="2"/>
      <c r="B96" s="2"/>
      <c r="C96" s="187"/>
      <c r="D96" s="187"/>
      <c r="E96" s="187"/>
      <c r="F96" s="187"/>
      <c r="G96" s="8"/>
      <c r="H96" s="8"/>
      <c r="I96" s="8"/>
      <c r="J96" s="8"/>
      <c r="K96" s="8"/>
      <c r="L96" s="8"/>
      <c r="M96" s="8"/>
      <c r="N96" s="8"/>
      <c r="O96" s="8"/>
      <c r="P96" s="8"/>
      <c r="Q96" s="8"/>
      <c r="R96" s="8"/>
      <c r="S96" s="8"/>
      <c r="T96" s="8"/>
      <c r="U96" s="8"/>
      <c r="V96" s="8"/>
      <c r="W96" s="8"/>
      <c r="X96" s="305">
        <f>+X95/V95</f>
        <v>0.20003428179636612</v>
      </c>
      <c r="Y96" s="8"/>
      <c r="Z96" s="8"/>
      <c r="AA96" s="8"/>
      <c r="AB96" s="8"/>
      <c r="AC96" s="8"/>
      <c r="AD96" s="8"/>
      <c r="AE96" s="8"/>
      <c r="AF96" s="305">
        <f>+AF95/AD95</f>
        <v>0.20041536863966772</v>
      </c>
      <c r="AG96" s="8"/>
      <c r="AH96" s="8"/>
      <c r="AI96" s="8"/>
      <c r="AJ96" s="8"/>
      <c r="AK96" s="8"/>
      <c r="AL96" s="8"/>
      <c r="AM96" s="8"/>
      <c r="AN96" s="8"/>
      <c r="AO96" s="8"/>
      <c r="AP96" s="8"/>
      <c r="AQ96" s="8"/>
      <c r="AR96" s="8"/>
      <c r="AS96" s="8"/>
      <c r="AT96" s="8"/>
      <c r="AU96" s="8"/>
      <c r="AV96" s="8"/>
      <c r="AW96" s="8"/>
      <c r="AX96" s="8">
        <v>11668</v>
      </c>
      <c r="AY96" s="2"/>
      <c r="AZ96" s="2"/>
      <c r="BA96" s="2"/>
      <c r="BB96" s="2"/>
      <c r="BC96" s="2"/>
      <c r="BD96" s="2"/>
      <c r="BE96" s="2"/>
      <c r="BF96" s="2"/>
      <c r="BG96" s="2"/>
      <c r="BH96" s="2"/>
      <c r="BI96" s="2"/>
      <c r="BJ96" s="2"/>
      <c r="BK96" s="2"/>
      <c r="BL96" s="2"/>
    </row>
    <row r="97" spans="1:64" ht="12.75">
      <c r="A97" s="2"/>
      <c r="B97" s="2"/>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v>-2048</v>
      </c>
      <c r="AY97" s="2"/>
      <c r="AZ97" s="2"/>
      <c r="BA97" s="2"/>
      <c r="BB97" s="2"/>
      <c r="BC97" s="2"/>
      <c r="BD97" s="2"/>
      <c r="BE97" s="2"/>
      <c r="BF97" s="2"/>
      <c r="BG97" s="2"/>
      <c r="BH97" s="2"/>
      <c r="BI97" s="2"/>
      <c r="BJ97" s="2"/>
      <c r="BK97" s="2"/>
      <c r="BL97" s="2"/>
    </row>
    <row r="98" spans="1:64" ht="12.75">
      <c r="A98" s="2"/>
      <c r="B98" s="2"/>
      <c r="M98" s="8"/>
      <c r="N98" s="8"/>
      <c r="O98" s="8"/>
      <c r="P98" s="8"/>
      <c r="Q98" s="8"/>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8">
        <v>963</v>
      </c>
      <c r="AY98" s="8">
        <f>SUM(AX95:AX98)</f>
        <v>14607</v>
      </c>
      <c r="AZ98" s="2"/>
      <c r="BA98" s="2"/>
      <c r="BB98" s="2"/>
      <c r="BC98" s="2"/>
      <c r="BD98" s="2"/>
      <c r="BE98" s="2"/>
      <c r="BF98" s="2"/>
      <c r="BG98" s="2"/>
      <c r="BH98" s="2"/>
      <c r="BI98" s="2"/>
      <c r="BJ98" s="2"/>
      <c r="BK98" s="2"/>
      <c r="BL98" s="2"/>
    </row>
    <row r="99" spans="1:64" ht="12.75">
      <c r="A99" s="2"/>
      <c r="B99" s="2"/>
      <c r="M99" s="8"/>
      <c r="N99" s="8"/>
      <c r="O99" s="8"/>
      <c r="P99" s="8"/>
      <c r="Q99" s="8"/>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8">
        <v>216</v>
      </c>
      <c r="AY99" s="2"/>
      <c r="AZ99" s="2"/>
      <c r="BA99" s="2"/>
      <c r="BB99" s="2"/>
      <c r="BC99" s="2"/>
      <c r="BD99" s="2"/>
      <c r="BE99" s="2"/>
      <c r="BF99" s="2"/>
      <c r="BG99" s="2"/>
      <c r="BH99" s="2"/>
      <c r="BI99" s="2"/>
      <c r="BJ99" s="2"/>
      <c r="BK99" s="2"/>
      <c r="BL99" s="2"/>
    </row>
    <row r="100" spans="1:64" ht="12.75">
      <c r="A100" s="2"/>
      <c r="B100" s="2"/>
      <c r="M100" s="8"/>
      <c r="N100" s="8"/>
      <c r="O100" s="8"/>
      <c r="P100" s="8"/>
      <c r="Q100" s="8"/>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8">
        <v>103</v>
      </c>
      <c r="AY100" s="2"/>
      <c r="AZ100" s="2"/>
      <c r="BA100" s="2"/>
      <c r="BB100" s="2"/>
      <c r="BC100" s="2"/>
      <c r="BD100" s="2"/>
      <c r="BE100" s="2"/>
      <c r="BF100" s="2"/>
      <c r="BG100" s="2"/>
      <c r="BH100" s="2"/>
      <c r="BI100" s="2"/>
      <c r="BJ100" s="2"/>
      <c r="BK100" s="2"/>
      <c r="BL100" s="2"/>
    </row>
    <row r="101" spans="1:64" ht="12.75">
      <c r="A101" s="2"/>
      <c r="B101" s="2"/>
      <c r="M101" s="66"/>
      <c r="N101" s="8"/>
      <c r="O101" s="8"/>
      <c r="P101" s="8"/>
      <c r="Q101" s="8"/>
      <c r="R101" s="2"/>
      <c r="S101" s="2">
        <f>671/4695</f>
        <v>0.14291799787007456</v>
      </c>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8">
        <v>-107</v>
      </c>
      <c r="AY101" s="2"/>
      <c r="AZ101" s="2"/>
      <c r="BA101" s="2"/>
      <c r="BB101" s="2"/>
      <c r="BC101" s="2"/>
      <c r="BD101" s="2"/>
      <c r="BE101" s="2"/>
      <c r="BF101" s="2"/>
      <c r="BG101" s="2"/>
      <c r="BH101" s="2"/>
      <c r="BI101" s="2"/>
      <c r="BJ101" s="2"/>
      <c r="BK101" s="2"/>
      <c r="BL101" s="2"/>
    </row>
    <row r="102" spans="1:64" ht="12.75">
      <c r="A102" s="2"/>
      <c r="B102" s="2"/>
      <c r="M102" s="66"/>
      <c r="N102" s="8"/>
      <c r="O102" s="8"/>
      <c r="P102" s="8"/>
      <c r="Q102" s="8"/>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8">
        <v>2665</v>
      </c>
      <c r="AY102" s="2"/>
      <c r="AZ102" s="2"/>
      <c r="BA102" s="2"/>
      <c r="BB102" s="2"/>
      <c r="BC102" s="2"/>
      <c r="BD102" s="2"/>
      <c r="BE102" s="2"/>
      <c r="BF102" s="2"/>
      <c r="BG102" s="2"/>
      <c r="BH102" s="2"/>
      <c r="BI102" s="2"/>
      <c r="BJ102" s="2"/>
      <c r="BK102" s="2"/>
      <c r="BL102" s="2"/>
    </row>
    <row r="103" spans="1:64" ht="12.75">
      <c r="A103" s="2"/>
      <c r="B103" s="2"/>
      <c r="M103" s="8"/>
      <c r="N103" s="8"/>
      <c r="O103" s="8"/>
      <c r="P103" s="8"/>
      <c r="Q103" s="8"/>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1:64" ht="12.75">
      <c r="A104" s="2"/>
      <c r="B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8">
        <f>SUM(AX95:AX102)</f>
        <v>17484</v>
      </c>
      <c r="AY104" s="2"/>
      <c r="AZ104" s="2"/>
      <c r="BA104" s="2"/>
      <c r="BB104" s="2"/>
      <c r="BC104" s="2"/>
      <c r="BD104" s="2"/>
      <c r="BE104" s="2"/>
      <c r="BF104" s="2"/>
      <c r="BG104" s="2"/>
      <c r="BH104" s="2"/>
      <c r="BI104" s="2"/>
      <c r="BJ104" s="2"/>
      <c r="BK104" s="2"/>
      <c r="BL104" s="2"/>
    </row>
    <row r="105" spans="1:64" ht="12.75">
      <c r="A105" s="2"/>
      <c r="B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1:64" ht="12.75">
      <c r="A106" s="2"/>
      <c r="B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4" ht="12.75">
      <c r="A107" s="2"/>
      <c r="B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8">
        <f>+AX104-AX88</f>
        <v>14286</v>
      </c>
      <c r="AY107" s="2"/>
      <c r="AZ107" s="2"/>
      <c r="BA107" s="2"/>
      <c r="BB107" s="2"/>
      <c r="BC107" s="2"/>
      <c r="BD107" s="2"/>
      <c r="BE107" s="2"/>
      <c r="BF107" s="2"/>
      <c r="BG107" s="2"/>
      <c r="BH107" s="2"/>
      <c r="BI107" s="2"/>
      <c r="BJ107" s="2"/>
      <c r="BK107" s="2"/>
      <c r="BL107" s="2"/>
    </row>
    <row r="108" spans="1:64" ht="12.75">
      <c r="A108" s="2"/>
      <c r="B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ht="12.75">
      <c r="A109" s="2"/>
      <c r="B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ht="12.75">
      <c r="A110" s="2"/>
      <c r="B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ht="12.75">
      <c r="A111" s="2"/>
      <c r="B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ht="12.75">
      <c r="A112" s="2"/>
      <c r="B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64" ht="12.75">
      <c r="A113" s="2"/>
      <c r="B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1:64" ht="12.75">
      <c r="A114" s="2"/>
      <c r="B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13:64" ht="12.75">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13:64" ht="12.75">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13:64" ht="12.75">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13:64" ht="12.75">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13:64" ht="12.75">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13:64" ht="12.75">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13:64" ht="12.75">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13:64" ht="12.75">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13:64" ht="12.75">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13:64" ht="12.75">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13:64" ht="12.75">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13:64" ht="12.7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13:64" ht="12.75">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13:64" ht="12.75">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3:64" ht="12.75">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3:64" ht="12.75">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13:64" ht="12.75">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13:64" ht="12.75">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3:64" ht="12.75">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3:64" ht="12.75">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13:64" ht="12.75">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13:64" ht="12.75">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13:64" ht="12.75">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13:64" ht="12.75">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13:64" ht="12.75">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13:64" ht="12.75">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13:64" ht="12.75">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13:64" ht="12.75">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13:64" ht="12.75">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13:64" ht="12.75">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13:64" ht="12.75">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13:64" ht="12.75">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13:64" ht="12.75">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13:64" ht="12.75">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13:64" ht="12.75">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13:64" ht="12.75">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13:64" ht="12.75">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13:64" ht="12.75">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13:64" ht="12.75">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13:64" ht="12.75">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13:64" ht="12.75">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13:64" ht="12.75">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13:64" ht="12.75">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13:64" ht="12.75">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13:64" ht="12.75">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13:64" ht="12.75">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13:64" ht="12.75">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13:64" ht="12.75">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13:19" ht="12.75">
      <c r="M163" s="2"/>
      <c r="N163" s="2"/>
      <c r="O163" s="2"/>
      <c r="P163" s="2"/>
      <c r="Q163" s="2"/>
      <c r="R163" s="2"/>
      <c r="S163" s="2"/>
    </row>
    <row r="164" spans="13:19" ht="12.75">
      <c r="M164" s="2"/>
      <c r="N164" s="2"/>
      <c r="O164" s="2"/>
      <c r="P164" s="2"/>
      <c r="Q164" s="2"/>
      <c r="R164" s="2"/>
      <c r="S164" s="2"/>
    </row>
    <row r="165" spans="13:19" ht="12.75">
      <c r="M165" s="2"/>
      <c r="N165" s="2"/>
      <c r="O165" s="2"/>
      <c r="P165" s="2"/>
      <c r="Q165" s="2"/>
      <c r="R165" s="2"/>
      <c r="S165" s="2"/>
    </row>
    <row r="166" spans="13:19" ht="12.75">
      <c r="M166" s="2"/>
      <c r="N166" s="2"/>
      <c r="O166" s="2"/>
      <c r="P166" s="2"/>
      <c r="Q166" s="2"/>
      <c r="R166" s="2"/>
      <c r="S166" s="2"/>
    </row>
    <row r="167" spans="13:19" ht="12.75">
      <c r="M167" s="2"/>
      <c r="N167" s="2"/>
      <c r="O167" s="2"/>
      <c r="P167" s="2"/>
      <c r="Q167" s="2"/>
      <c r="R167" s="2"/>
      <c r="S167" s="2"/>
    </row>
    <row r="168" spans="13:19" ht="12.75">
      <c r="M168" s="2"/>
      <c r="N168" s="2"/>
      <c r="O168" s="2"/>
      <c r="P168" s="2"/>
      <c r="Q168" s="2"/>
      <c r="R168" s="2"/>
      <c r="S168" s="2"/>
    </row>
    <row r="169" spans="13:19" ht="12.75">
      <c r="M169" s="2"/>
      <c r="N169" s="2"/>
      <c r="O169" s="2"/>
      <c r="P169" s="2"/>
      <c r="Q169" s="2"/>
      <c r="R169" s="2"/>
      <c r="S169" s="2"/>
    </row>
    <row r="170" spans="13:19" ht="12.75">
      <c r="M170" s="2"/>
      <c r="N170" s="2"/>
      <c r="O170" s="2"/>
      <c r="P170" s="2"/>
      <c r="Q170" s="2"/>
      <c r="R170" s="2"/>
      <c r="S170" s="2"/>
    </row>
    <row r="171" spans="13:19" ht="12.75">
      <c r="M171" s="2"/>
      <c r="N171" s="2"/>
      <c r="O171" s="2"/>
      <c r="P171" s="2"/>
      <c r="Q171" s="2"/>
      <c r="R171" s="2"/>
      <c r="S171" s="2"/>
    </row>
    <row r="172" spans="13:19" ht="12.75">
      <c r="M172" s="2"/>
      <c r="N172" s="2"/>
      <c r="O172" s="2"/>
      <c r="P172" s="2"/>
      <c r="Q172" s="2"/>
      <c r="R172" s="2"/>
      <c r="S172" s="2"/>
    </row>
    <row r="173" spans="13:19" ht="12.75">
      <c r="M173" s="2"/>
      <c r="N173" s="2"/>
      <c r="O173" s="2"/>
      <c r="P173" s="2"/>
      <c r="Q173" s="2"/>
      <c r="R173" s="2"/>
      <c r="S173" s="2"/>
    </row>
    <row r="174" spans="13:19" ht="12.75">
      <c r="M174" s="2"/>
      <c r="N174" s="2"/>
      <c r="O174" s="2"/>
      <c r="P174" s="2"/>
      <c r="Q174" s="2"/>
      <c r="R174" s="2"/>
      <c r="S174" s="2"/>
    </row>
    <row r="175" spans="13:19" ht="12.75">
      <c r="M175" s="2"/>
      <c r="N175" s="2"/>
      <c r="O175" s="2"/>
      <c r="P175" s="2"/>
      <c r="Q175" s="2"/>
      <c r="R175" s="2"/>
      <c r="S175" s="2"/>
    </row>
    <row r="176" spans="13:19" ht="12.75">
      <c r="M176" s="2"/>
      <c r="N176" s="2"/>
      <c r="O176" s="2"/>
      <c r="P176" s="2"/>
      <c r="Q176" s="2"/>
      <c r="R176" s="2"/>
      <c r="S176" s="2"/>
    </row>
    <row r="177" spans="13:19" ht="12.75">
      <c r="M177" s="2"/>
      <c r="N177" s="2"/>
      <c r="O177" s="2"/>
      <c r="P177" s="2"/>
      <c r="Q177" s="2"/>
      <c r="R177" s="2"/>
      <c r="S177" s="2"/>
    </row>
    <row r="178" spans="13:19" ht="12.75">
      <c r="M178" s="2"/>
      <c r="N178" s="2"/>
      <c r="O178" s="2"/>
      <c r="P178" s="2"/>
      <c r="Q178" s="2"/>
      <c r="R178" s="2"/>
      <c r="S178" s="2"/>
    </row>
    <row r="179" spans="13:19" ht="12.75">
      <c r="M179" s="2"/>
      <c r="N179" s="2"/>
      <c r="O179" s="2"/>
      <c r="P179" s="2"/>
      <c r="Q179" s="2"/>
      <c r="R179" s="2"/>
      <c r="S179" s="2"/>
    </row>
    <row r="180" spans="13:19" ht="12.75">
      <c r="M180" s="2"/>
      <c r="N180" s="2"/>
      <c r="O180" s="2"/>
      <c r="P180" s="2"/>
      <c r="Q180" s="2"/>
      <c r="R180" s="2"/>
      <c r="S180" s="2"/>
    </row>
    <row r="181" spans="13:19" ht="12.75">
      <c r="M181" s="2"/>
      <c r="N181" s="2"/>
      <c r="O181" s="2"/>
      <c r="P181" s="2"/>
      <c r="Q181" s="2"/>
      <c r="R181" s="2"/>
      <c r="S181" s="2"/>
    </row>
    <row r="182" spans="13:19" ht="12.75">
      <c r="M182" s="2"/>
      <c r="N182" s="2"/>
      <c r="O182" s="2"/>
      <c r="P182" s="2"/>
      <c r="Q182" s="2"/>
      <c r="R182" s="2"/>
      <c r="S182" s="2"/>
    </row>
    <row r="183" spans="13:19" ht="12.75">
      <c r="M183" s="2"/>
      <c r="N183" s="2"/>
      <c r="O183" s="2"/>
      <c r="P183" s="2"/>
      <c r="Q183" s="2"/>
      <c r="R183" s="2"/>
      <c r="S183" s="2"/>
    </row>
    <row r="184" spans="13:19" ht="12.75">
      <c r="M184" s="2"/>
      <c r="N184" s="2"/>
      <c r="O184" s="2"/>
      <c r="P184" s="2"/>
      <c r="Q184" s="2"/>
      <c r="R184" s="2"/>
      <c r="S184" s="2"/>
    </row>
    <row r="185" spans="13:19" ht="12.75">
      <c r="M185" s="2"/>
      <c r="N185" s="2"/>
      <c r="O185" s="2"/>
      <c r="P185" s="2"/>
      <c r="Q185" s="2"/>
      <c r="R185" s="2"/>
      <c r="S185" s="2"/>
    </row>
    <row r="186" spans="13:19" ht="12.75">
      <c r="M186" s="2"/>
      <c r="N186" s="2"/>
      <c r="O186" s="2"/>
      <c r="P186" s="2"/>
      <c r="Q186" s="2"/>
      <c r="R186" s="2"/>
      <c r="S186" s="2"/>
    </row>
    <row r="187" spans="13:19" ht="12.75">
      <c r="M187" s="2"/>
      <c r="N187" s="2"/>
      <c r="O187" s="2"/>
      <c r="P187" s="2"/>
      <c r="Q187" s="2"/>
      <c r="R187" s="2"/>
      <c r="S187" s="2"/>
    </row>
    <row r="188" spans="13:19" ht="12.75">
      <c r="M188" s="2"/>
      <c r="N188" s="2"/>
      <c r="O188" s="2"/>
      <c r="P188" s="2"/>
      <c r="Q188" s="2"/>
      <c r="R188" s="2"/>
      <c r="S188" s="2"/>
    </row>
    <row r="189" spans="13:19" ht="12.75">
      <c r="M189" s="2"/>
      <c r="N189" s="2"/>
      <c r="O189" s="2"/>
      <c r="P189" s="2"/>
      <c r="Q189" s="2"/>
      <c r="R189" s="2"/>
      <c r="S189" s="2"/>
    </row>
    <row r="190" spans="13:19" ht="12.75">
      <c r="M190" s="2"/>
      <c r="N190" s="2"/>
      <c r="O190" s="2"/>
      <c r="P190" s="2"/>
      <c r="Q190" s="2"/>
      <c r="R190" s="2"/>
      <c r="S190" s="2"/>
    </row>
    <row r="191" spans="13:19" ht="12.75">
      <c r="M191" s="2"/>
      <c r="N191" s="2"/>
      <c r="O191" s="2"/>
      <c r="P191" s="2"/>
      <c r="Q191" s="2"/>
      <c r="R191" s="2"/>
      <c r="S191" s="2"/>
    </row>
    <row r="192" spans="13:19" ht="12.75">
      <c r="M192" s="2"/>
      <c r="N192" s="2"/>
      <c r="O192" s="2"/>
      <c r="P192" s="2"/>
      <c r="Q192" s="2"/>
      <c r="R192" s="2"/>
      <c r="S192" s="2"/>
    </row>
    <row r="193" spans="13:19" ht="12.75">
      <c r="M193" s="2"/>
      <c r="N193" s="2"/>
      <c r="O193" s="2"/>
      <c r="P193" s="2"/>
      <c r="Q193" s="2"/>
      <c r="R193" s="2"/>
      <c r="S193" s="2"/>
    </row>
    <row r="194" spans="13:19" ht="12.75">
      <c r="M194" s="2"/>
      <c r="N194" s="2"/>
      <c r="O194" s="2"/>
      <c r="P194" s="2"/>
      <c r="Q194" s="2"/>
      <c r="R194" s="2"/>
      <c r="S194" s="2"/>
    </row>
    <row r="195" spans="13:19" ht="12.75">
      <c r="M195" s="2"/>
      <c r="N195" s="2"/>
      <c r="O195" s="2"/>
      <c r="P195" s="2"/>
      <c r="Q195" s="2"/>
      <c r="R195" s="2"/>
      <c r="S195" s="2"/>
    </row>
    <row r="196" spans="13:19" ht="12.75">
      <c r="M196" s="2"/>
      <c r="N196" s="2"/>
      <c r="O196" s="2"/>
      <c r="P196" s="2"/>
      <c r="Q196" s="2"/>
      <c r="R196" s="2"/>
      <c r="S196" s="2"/>
    </row>
    <row r="197" spans="13:19" ht="12.75">
      <c r="M197" s="2"/>
      <c r="N197" s="2"/>
      <c r="O197" s="2"/>
      <c r="P197" s="2"/>
      <c r="Q197" s="2"/>
      <c r="R197" s="2"/>
      <c r="S197" s="2"/>
    </row>
    <row r="198" spans="13:19" ht="12.75">
      <c r="M198" s="2"/>
      <c r="N198" s="2"/>
      <c r="O198" s="2"/>
      <c r="P198" s="2"/>
      <c r="Q198" s="2"/>
      <c r="R198" s="2"/>
      <c r="S198" s="2"/>
    </row>
    <row r="199" spans="13:19" ht="12.75">
      <c r="M199" s="2"/>
      <c r="N199" s="2"/>
      <c r="O199" s="2"/>
      <c r="P199" s="2"/>
      <c r="Q199" s="2"/>
      <c r="R199" s="2"/>
      <c r="S199" s="2"/>
    </row>
    <row r="200" spans="13:19" ht="12.75">
      <c r="M200" s="2"/>
      <c r="N200" s="2"/>
      <c r="O200" s="2"/>
      <c r="P200" s="2"/>
      <c r="Q200" s="2"/>
      <c r="R200" s="2"/>
      <c r="S200" s="2"/>
    </row>
    <row r="201" spans="13:19" ht="12.75">
      <c r="M201" s="2"/>
      <c r="N201" s="2"/>
      <c r="O201" s="2"/>
      <c r="P201" s="2"/>
      <c r="Q201" s="2"/>
      <c r="R201" s="2"/>
      <c r="S201" s="2"/>
    </row>
    <row r="202" spans="13:19" ht="12.75">
      <c r="M202" s="2"/>
      <c r="N202" s="2"/>
      <c r="O202" s="2"/>
      <c r="P202" s="2"/>
      <c r="Q202" s="2"/>
      <c r="R202" s="2"/>
      <c r="S202" s="2"/>
    </row>
    <row r="203" spans="13:19" ht="12.75">
      <c r="M203" s="2"/>
      <c r="N203" s="2"/>
      <c r="O203" s="2"/>
      <c r="P203" s="2"/>
      <c r="Q203" s="2"/>
      <c r="R203" s="2"/>
      <c r="S203" s="2"/>
    </row>
    <row r="204" spans="13:19" ht="12.75">
      <c r="M204" s="2"/>
      <c r="N204" s="2"/>
      <c r="O204" s="2"/>
      <c r="P204" s="2"/>
      <c r="Q204" s="2"/>
      <c r="R204" s="2"/>
      <c r="S204" s="2"/>
    </row>
    <row r="205" spans="13:19" ht="12.75">
      <c r="M205" s="2"/>
      <c r="N205" s="2"/>
      <c r="O205" s="2"/>
      <c r="P205" s="2"/>
      <c r="Q205" s="2"/>
      <c r="R205" s="2"/>
      <c r="S205" s="2"/>
    </row>
    <row r="206" spans="13:19" ht="12.75">
      <c r="M206" s="2"/>
      <c r="N206" s="2"/>
      <c r="O206" s="2"/>
      <c r="P206" s="2"/>
      <c r="Q206" s="2"/>
      <c r="R206" s="2"/>
      <c r="S206" s="2"/>
    </row>
    <row r="207" spans="13:19" ht="12.75">
      <c r="M207" s="2"/>
      <c r="N207" s="2"/>
      <c r="O207" s="2"/>
      <c r="P207" s="2"/>
      <c r="Q207" s="2"/>
      <c r="R207" s="2"/>
      <c r="S207" s="2"/>
    </row>
    <row r="208" spans="13:19" ht="12.75">
      <c r="M208" s="2"/>
      <c r="N208" s="2"/>
      <c r="O208" s="2"/>
      <c r="P208" s="2"/>
      <c r="Q208" s="2"/>
      <c r="R208" s="2"/>
      <c r="S208" s="2"/>
    </row>
    <row r="209" spans="13:19" ht="12.75">
      <c r="M209" s="2"/>
      <c r="N209" s="2"/>
      <c r="O209" s="2"/>
      <c r="P209" s="2"/>
      <c r="Q209" s="2"/>
      <c r="R209" s="2"/>
      <c r="S209" s="2"/>
    </row>
    <row r="210" spans="13:19" ht="12.75">
      <c r="M210" s="2"/>
      <c r="N210" s="2"/>
      <c r="O210" s="2"/>
      <c r="P210" s="2"/>
      <c r="Q210" s="2"/>
      <c r="R210" s="2"/>
      <c r="S210" s="2"/>
    </row>
    <row r="211" spans="13:19" ht="12.75">
      <c r="M211" s="2"/>
      <c r="N211" s="2"/>
      <c r="O211" s="2"/>
      <c r="P211" s="2"/>
      <c r="Q211" s="2"/>
      <c r="R211" s="2"/>
      <c r="S211" s="2"/>
    </row>
    <row r="212" spans="13:19" ht="12.75">
      <c r="M212" s="2"/>
      <c r="N212" s="2"/>
      <c r="O212" s="2"/>
      <c r="P212" s="2"/>
      <c r="Q212" s="2"/>
      <c r="R212" s="2"/>
      <c r="S212" s="2"/>
    </row>
    <row r="213" spans="13:19" ht="12.75">
      <c r="M213" s="2"/>
      <c r="N213" s="2"/>
      <c r="O213" s="2"/>
      <c r="P213" s="2"/>
      <c r="Q213" s="2"/>
      <c r="R213" s="2"/>
      <c r="S213" s="2"/>
    </row>
    <row r="214" spans="13:19" ht="12.75">
      <c r="M214" s="2"/>
      <c r="N214" s="2"/>
      <c r="O214" s="2"/>
      <c r="P214" s="2"/>
      <c r="Q214" s="2"/>
      <c r="R214" s="2"/>
      <c r="S214" s="2"/>
    </row>
    <row r="215" spans="13:19" ht="12.75">
      <c r="M215" s="2"/>
      <c r="N215" s="2"/>
      <c r="O215" s="2"/>
      <c r="P215" s="2"/>
      <c r="Q215" s="2"/>
      <c r="R215" s="2"/>
      <c r="S215" s="2"/>
    </row>
    <row r="216" spans="13:19" ht="12.75">
      <c r="M216" s="2"/>
      <c r="N216" s="2"/>
      <c r="O216" s="2"/>
      <c r="P216" s="2"/>
      <c r="Q216" s="2"/>
      <c r="R216" s="2"/>
      <c r="S216" s="2"/>
    </row>
    <row r="217" spans="13:19" ht="12.75">
      <c r="M217" s="2"/>
      <c r="N217" s="2"/>
      <c r="O217" s="2"/>
      <c r="P217" s="2"/>
      <c r="Q217" s="2"/>
      <c r="R217" s="2"/>
      <c r="S217" s="2"/>
    </row>
    <row r="218" spans="13:19" ht="12.75">
      <c r="M218" s="2"/>
      <c r="N218" s="2"/>
      <c r="O218" s="2"/>
      <c r="P218" s="2"/>
      <c r="Q218" s="2"/>
      <c r="R218" s="2"/>
      <c r="S218" s="2"/>
    </row>
    <row r="219" spans="13:19" ht="12.75">
      <c r="M219" s="2"/>
      <c r="N219" s="2"/>
      <c r="O219" s="2"/>
      <c r="P219" s="2"/>
      <c r="Q219" s="2"/>
      <c r="R219" s="2"/>
      <c r="S219" s="2"/>
    </row>
    <row r="220" spans="13:19" ht="12.75">
      <c r="M220" s="2"/>
      <c r="N220" s="2"/>
      <c r="O220" s="2"/>
      <c r="P220" s="2"/>
      <c r="Q220" s="2"/>
      <c r="R220" s="2"/>
      <c r="S220" s="2"/>
    </row>
    <row r="221" spans="13:19" ht="12.75">
      <c r="M221" s="2"/>
      <c r="N221" s="2"/>
      <c r="O221" s="2"/>
      <c r="P221" s="2"/>
      <c r="Q221" s="2"/>
      <c r="R221" s="2"/>
      <c r="S221" s="2"/>
    </row>
    <row r="222" spans="13:19" ht="12.75">
      <c r="M222" s="2"/>
      <c r="N222" s="2"/>
      <c r="O222" s="2"/>
      <c r="P222" s="2"/>
      <c r="Q222" s="2"/>
      <c r="R222" s="2"/>
      <c r="S222" s="2"/>
    </row>
    <row r="223" spans="13:19" ht="12.75">
      <c r="M223" s="2"/>
      <c r="N223" s="2"/>
      <c r="O223" s="2"/>
      <c r="P223" s="2"/>
      <c r="Q223" s="2"/>
      <c r="R223" s="2"/>
      <c r="S223" s="2"/>
    </row>
    <row r="224" spans="13:19" ht="12.75">
      <c r="M224" s="2"/>
      <c r="N224" s="2"/>
      <c r="O224" s="2"/>
      <c r="P224" s="2"/>
      <c r="Q224" s="2"/>
      <c r="R224" s="2"/>
      <c r="S224" s="2"/>
    </row>
    <row r="225" spans="13:19" ht="12.75">
      <c r="M225" s="2"/>
      <c r="N225" s="2"/>
      <c r="O225" s="2"/>
      <c r="P225" s="2"/>
      <c r="Q225" s="2"/>
      <c r="R225" s="2"/>
      <c r="S225" s="2"/>
    </row>
    <row r="226" spans="13:19" ht="12.75">
      <c r="M226" s="2"/>
      <c r="N226" s="2"/>
      <c r="O226" s="2"/>
      <c r="P226" s="2"/>
      <c r="Q226" s="2"/>
      <c r="R226" s="2"/>
      <c r="S226" s="2"/>
    </row>
    <row r="227" spans="13:19" ht="12.75">
      <c r="M227" s="2"/>
      <c r="N227" s="2"/>
      <c r="O227" s="2"/>
      <c r="P227" s="2"/>
      <c r="Q227" s="2"/>
      <c r="R227" s="2"/>
      <c r="S227" s="2"/>
    </row>
    <row r="228" spans="13:19" ht="12.75">
      <c r="M228" s="2"/>
      <c r="N228" s="2"/>
      <c r="O228" s="2"/>
      <c r="P228" s="2"/>
      <c r="Q228" s="2"/>
      <c r="R228" s="2"/>
      <c r="S228" s="2"/>
    </row>
    <row r="229" spans="13:19" ht="12.75">
      <c r="M229" s="2"/>
      <c r="N229" s="2"/>
      <c r="O229" s="2"/>
      <c r="P229" s="2"/>
      <c r="Q229" s="2"/>
      <c r="R229" s="2"/>
      <c r="S229" s="2"/>
    </row>
    <row r="230" spans="13:19" ht="12.75">
      <c r="M230" s="2"/>
      <c r="N230" s="2"/>
      <c r="O230" s="2"/>
      <c r="P230" s="2"/>
      <c r="Q230" s="2"/>
      <c r="R230" s="2"/>
      <c r="S230" s="2"/>
    </row>
    <row r="231" spans="13:19" ht="12.75">
      <c r="M231" s="2"/>
      <c r="N231" s="2"/>
      <c r="O231" s="2"/>
      <c r="P231" s="2"/>
      <c r="Q231" s="2"/>
      <c r="R231" s="2"/>
      <c r="S231" s="2"/>
    </row>
    <row r="232" spans="13:19" ht="12.75">
      <c r="M232" s="2"/>
      <c r="N232" s="2"/>
      <c r="O232" s="2"/>
      <c r="P232" s="2"/>
      <c r="Q232" s="2"/>
      <c r="R232" s="2"/>
      <c r="S232" s="2"/>
    </row>
    <row r="233" spans="13:19" ht="12.75">
      <c r="M233" s="2"/>
      <c r="N233" s="2"/>
      <c r="O233" s="2"/>
      <c r="P233" s="2"/>
      <c r="Q233" s="2"/>
      <c r="R233" s="2"/>
      <c r="S233" s="2"/>
    </row>
    <row r="234" spans="13:19" ht="12.75">
      <c r="M234" s="2"/>
      <c r="N234" s="2"/>
      <c r="O234" s="2"/>
      <c r="P234" s="2"/>
      <c r="Q234" s="2"/>
      <c r="R234" s="2"/>
      <c r="S234" s="2"/>
    </row>
    <row r="235" spans="13:19" ht="12.75">
      <c r="M235" s="2"/>
      <c r="N235" s="2"/>
      <c r="O235" s="2"/>
      <c r="P235" s="2"/>
      <c r="Q235" s="2"/>
      <c r="R235" s="2"/>
      <c r="S235" s="2"/>
    </row>
    <row r="236" spans="13:19" ht="12.75">
      <c r="M236" s="2"/>
      <c r="N236" s="2"/>
      <c r="O236" s="2"/>
      <c r="P236" s="2"/>
      <c r="Q236" s="2"/>
      <c r="R236" s="2"/>
      <c r="S236" s="2"/>
    </row>
    <row r="237" spans="13:19" ht="12.75">
      <c r="M237" s="2"/>
      <c r="N237" s="2"/>
      <c r="O237" s="2"/>
      <c r="P237" s="2"/>
      <c r="Q237" s="2"/>
      <c r="R237" s="2"/>
      <c r="S237" s="2"/>
    </row>
    <row r="238" spans="13:19" ht="12.75">
      <c r="M238" s="2"/>
      <c r="N238" s="2"/>
      <c r="O238" s="2"/>
      <c r="P238" s="2"/>
      <c r="Q238" s="2"/>
      <c r="R238" s="2"/>
      <c r="S238" s="2"/>
    </row>
    <row r="239" spans="13:19" ht="12.75">
      <c r="M239" s="2"/>
      <c r="N239" s="2"/>
      <c r="O239" s="2"/>
      <c r="P239" s="2"/>
      <c r="Q239" s="2"/>
      <c r="R239" s="2"/>
      <c r="S239" s="2"/>
    </row>
    <row r="240" spans="13:19" ht="12.75">
      <c r="M240" s="2"/>
      <c r="N240" s="2"/>
      <c r="O240" s="2"/>
      <c r="P240" s="2"/>
      <c r="Q240" s="2"/>
      <c r="R240" s="2"/>
      <c r="S240" s="2"/>
    </row>
    <row r="241" spans="13:19" ht="12.75">
      <c r="M241" s="2"/>
      <c r="N241" s="2"/>
      <c r="O241" s="2"/>
      <c r="P241" s="2"/>
      <c r="Q241" s="2"/>
      <c r="R241" s="2"/>
      <c r="S241" s="2"/>
    </row>
    <row r="242" spans="13:19" ht="12.75">
      <c r="M242" s="2"/>
      <c r="N242" s="2"/>
      <c r="O242" s="2"/>
      <c r="P242" s="2"/>
      <c r="Q242" s="2"/>
      <c r="R242" s="2"/>
      <c r="S242" s="2"/>
    </row>
    <row r="243" spans="13:19" ht="12.75">
      <c r="M243" s="2"/>
      <c r="N243" s="2"/>
      <c r="O243" s="2"/>
      <c r="P243" s="2"/>
      <c r="Q243" s="2"/>
      <c r="R243" s="2"/>
      <c r="S243" s="2"/>
    </row>
    <row r="244" spans="13:19" ht="12.75">
      <c r="M244" s="2"/>
      <c r="N244" s="2"/>
      <c r="O244" s="2"/>
      <c r="P244" s="2"/>
      <c r="Q244" s="2"/>
      <c r="R244" s="2"/>
      <c r="S244" s="2"/>
    </row>
    <row r="245" spans="13:19" ht="12.75">
      <c r="M245" s="2"/>
      <c r="N245" s="2"/>
      <c r="O245" s="2"/>
      <c r="P245" s="2"/>
      <c r="Q245" s="2"/>
      <c r="R245" s="2"/>
      <c r="S245" s="2"/>
    </row>
    <row r="246" spans="13:19" ht="12.75">
      <c r="M246" s="2"/>
      <c r="N246" s="2"/>
      <c r="O246" s="2"/>
      <c r="P246" s="2"/>
      <c r="Q246" s="2"/>
      <c r="R246" s="2"/>
      <c r="S246" s="2"/>
    </row>
    <row r="247" spans="13:19" ht="12.75">
      <c r="M247" s="2"/>
      <c r="N247" s="2"/>
      <c r="O247" s="2"/>
      <c r="P247" s="2"/>
      <c r="Q247" s="2"/>
      <c r="R247" s="2"/>
      <c r="S247" s="2"/>
    </row>
    <row r="248" spans="13:19" ht="12.75">
      <c r="M248" s="2"/>
      <c r="N248" s="2"/>
      <c r="O248" s="2"/>
      <c r="P248" s="2"/>
      <c r="Q248" s="2"/>
      <c r="R248" s="2"/>
      <c r="S248" s="2"/>
    </row>
    <row r="249" spans="13:19" ht="12.75">
      <c r="M249" s="2"/>
      <c r="N249" s="2"/>
      <c r="O249" s="2"/>
      <c r="P249" s="2"/>
      <c r="Q249" s="2"/>
      <c r="R249" s="2"/>
      <c r="S249" s="2"/>
    </row>
    <row r="250" spans="13:19" ht="12.75">
      <c r="M250" s="2"/>
      <c r="N250" s="2"/>
      <c r="O250" s="2"/>
      <c r="P250" s="2"/>
      <c r="Q250" s="2"/>
      <c r="R250" s="2"/>
      <c r="S250" s="2"/>
    </row>
    <row r="251" spans="13:19" ht="12.75">
      <c r="M251" s="2"/>
      <c r="N251" s="2"/>
      <c r="O251" s="2"/>
      <c r="P251" s="2"/>
      <c r="Q251" s="2"/>
      <c r="R251" s="2"/>
      <c r="S251" s="2"/>
    </row>
    <row r="252" spans="13:19" ht="12.75">
      <c r="M252" s="2"/>
      <c r="N252" s="2"/>
      <c r="O252" s="2"/>
      <c r="P252" s="2"/>
      <c r="Q252" s="2"/>
      <c r="R252" s="2"/>
      <c r="S252" s="2"/>
    </row>
    <row r="253" spans="13:19" ht="12.75">
      <c r="M253" s="2"/>
      <c r="N253" s="2"/>
      <c r="O253" s="2"/>
      <c r="P253" s="2"/>
      <c r="Q253" s="2"/>
      <c r="R253" s="2"/>
      <c r="S253" s="2"/>
    </row>
    <row r="254" spans="13:19" ht="12.75">
      <c r="M254" s="2"/>
      <c r="N254" s="2"/>
      <c r="O254" s="2"/>
      <c r="P254" s="2"/>
      <c r="Q254" s="2"/>
      <c r="R254" s="2"/>
      <c r="S254" s="2"/>
    </row>
    <row r="255" spans="13:19" ht="12.75">
      <c r="M255" s="2"/>
      <c r="N255" s="2"/>
      <c r="O255" s="2"/>
      <c r="P255" s="2"/>
      <c r="Q255" s="2"/>
      <c r="R255" s="2"/>
      <c r="S255" s="2"/>
    </row>
    <row r="256" spans="13:19" ht="12.75">
      <c r="M256" s="2"/>
      <c r="N256" s="2"/>
      <c r="O256" s="2"/>
      <c r="P256" s="2"/>
      <c r="Q256" s="2"/>
      <c r="R256" s="2"/>
      <c r="S256" s="2"/>
    </row>
    <row r="257" spans="13:19" ht="12.75">
      <c r="M257" s="2"/>
      <c r="N257" s="2"/>
      <c r="O257" s="2"/>
      <c r="P257" s="2"/>
      <c r="Q257" s="2"/>
      <c r="R257" s="2"/>
      <c r="S257" s="2"/>
    </row>
    <row r="258" spans="13:19" ht="12.75">
      <c r="M258" s="2"/>
      <c r="N258" s="2"/>
      <c r="O258" s="2"/>
      <c r="P258" s="2"/>
      <c r="Q258" s="2"/>
      <c r="R258" s="2"/>
      <c r="S258" s="2"/>
    </row>
    <row r="259" spans="13:19" ht="12.75">
      <c r="M259" s="2"/>
      <c r="N259" s="2"/>
      <c r="O259" s="2"/>
      <c r="P259" s="2"/>
      <c r="Q259" s="2"/>
      <c r="R259" s="2"/>
      <c r="S259" s="2"/>
    </row>
    <row r="260" spans="13:19" ht="12.75">
      <c r="M260" s="2"/>
      <c r="N260" s="2"/>
      <c r="O260" s="2"/>
      <c r="P260" s="2"/>
      <c r="Q260" s="2"/>
      <c r="R260" s="2"/>
      <c r="S260" s="2"/>
    </row>
    <row r="261" spans="13:19" ht="12.75">
      <c r="M261" s="2"/>
      <c r="N261" s="2"/>
      <c r="O261" s="2"/>
      <c r="P261" s="2"/>
      <c r="Q261" s="2"/>
      <c r="R261" s="2"/>
      <c r="S261" s="2"/>
    </row>
    <row r="262" spans="13:19" ht="12.75">
      <c r="M262" s="2"/>
      <c r="N262" s="2"/>
      <c r="O262" s="2"/>
      <c r="P262" s="2"/>
      <c r="Q262" s="2"/>
      <c r="R262" s="2"/>
      <c r="S262" s="2"/>
    </row>
    <row r="263" spans="13:19" ht="12.75">
      <c r="M263" s="2"/>
      <c r="N263" s="2"/>
      <c r="O263" s="2"/>
      <c r="P263" s="2"/>
      <c r="Q263" s="2"/>
      <c r="R263" s="2"/>
      <c r="S263" s="2"/>
    </row>
    <row r="264" spans="13:19" ht="12.75">
      <c r="M264" s="2"/>
      <c r="N264" s="2"/>
      <c r="O264" s="2"/>
      <c r="P264" s="2"/>
      <c r="Q264" s="2"/>
      <c r="R264" s="2"/>
      <c r="S264" s="2"/>
    </row>
    <row r="265" spans="13:19" ht="12.75">
      <c r="M265" s="2"/>
      <c r="N265" s="2"/>
      <c r="O265" s="2"/>
      <c r="P265" s="2"/>
      <c r="Q265" s="2"/>
      <c r="R265" s="2"/>
      <c r="S265" s="2"/>
    </row>
    <row r="266" spans="13:19" ht="12.75">
      <c r="M266" s="2"/>
      <c r="N266" s="2"/>
      <c r="O266" s="2"/>
      <c r="P266" s="2"/>
      <c r="Q266" s="2"/>
      <c r="R266" s="2"/>
      <c r="S266" s="2"/>
    </row>
    <row r="267" spans="13:19" ht="12.75">
      <c r="M267" s="2"/>
      <c r="N267" s="2"/>
      <c r="O267" s="2"/>
      <c r="P267" s="2"/>
      <c r="Q267" s="2"/>
      <c r="R267" s="2"/>
      <c r="S267" s="2"/>
    </row>
    <row r="268" spans="13:19" ht="12.75">
      <c r="M268" s="2"/>
      <c r="N268" s="2"/>
      <c r="O268" s="2"/>
      <c r="P268" s="2"/>
      <c r="Q268" s="2"/>
      <c r="R268" s="2"/>
      <c r="S268" s="2"/>
    </row>
    <row r="269" spans="13:19" ht="12.75">
      <c r="M269" s="2"/>
      <c r="N269" s="2"/>
      <c r="O269" s="2"/>
      <c r="P269" s="2"/>
      <c r="Q269" s="2"/>
      <c r="R269" s="2"/>
      <c r="S269" s="2"/>
    </row>
    <row r="270" spans="13:19" ht="12.75">
      <c r="M270" s="2"/>
      <c r="N270" s="2"/>
      <c r="O270" s="2"/>
      <c r="P270" s="2"/>
      <c r="Q270" s="2"/>
      <c r="R270" s="2"/>
      <c r="S270" s="2"/>
    </row>
    <row r="271" spans="13:19" ht="12.75">
      <c r="M271" s="2"/>
      <c r="N271" s="2"/>
      <c r="O271" s="2"/>
      <c r="P271" s="2"/>
      <c r="Q271" s="2"/>
      <c r="R271" s="2"/>
      <c r="S271" s="2"/>
    </row>
    <row r="272" spans="13:19" ht="12.75">
      <c r="M272" s="2"/>
      <c r="N272" s="2"/>
      <c r="O272" s="2"/>
      <c r="P272" s="2"/>
      <c r="Q272" s="2"/>
      <c r="R272" s="2"/>
      <c r="S272" s="2"/>
    </row>
    <row r="273" spans="13:19" ht="12.75">
      <c r="M273" s="2"/>
      <c r="N273" s="2"/>
      <c r="O273" s="2"/>
      <c r="P273" s="2"/>
      <c r="Q273" s="2"/>
      <c r="R273" s="2"/>
      <c r="S273" s="2"/>
    </row>
    <row r="274" spans="13:19" ht="12.75">
      <c r="M274" s="2"/>
      <c r="N274" s="2"/>
      <c r="O274" s="2"/>
      <c r="P274" s="2"/>
      <c r="Q274" s="2"/>
      <c r="R274" s="2"/>
      <c r="S274" s="2"/>
    </row>
    <row r="275" spans="13:19" ht="12.75">
      <c r="M275" s="2"/>
      <c r="N275" s="2"/>
      <c r="O275" s="2"/>
      <c r="P275" s="2"/>
      <c r="Q275" s="2"/>
      <c r="R275" s="2"/>
      <c r="S275" s="2"/>
    </row>
    <row r="276" spans="13:19" ht="12.75">
      <c r="M276" s="2"/>
      <c r="N276" s="2"/>
      <c r="O276" s="2"/>
      <c r="P276" s="2"/>
      <c r="Q276" s="2"/>
      <c r="R276" s="2"/>
      <c r="S276" s="2"/>
    </row>
    <row r="277" spans="13:19" ht="12.75">
      <c r="M277" s="2"/>
      <c r="N277" s="2"/>
      <c r="O277" s="2"/>
      <c r="P277" s="2"/>
      <c r="Q277" s="2"/>
      <c r="R277" s="2"/>
      <c r="S277" s="2"/>
    </row>
    <row r="278" spans="13:19" ht="12.75">
      <c r="M278" s="2"/>
      <c r="N278" s="2"/>
      <c r="O278" s="2"/>
      <c r="P278" s="2"/>
      <c r="Q278" s="2"/>
      <c r="R278" s="2"/>
      <c r="S278" s="2"/>
    </row>
    <row r="279" spans="13:19" ht="12.75">
      <c r="M279" s="2"/>
      <c r="N279" s="2"/>
      <c r="O279" s="2"/>
      <c r="P279" s="2"/>
      <c r="Q279" s="2"/>
      <c r="R279" s="2"/>
      <c r="S279" s="2"/>
    </row>
    <row r="280" spans="13:19" ht="12.75">
      <c r="M280" s="2"/>
      <c r="N280" s="2"/>
      <c r="O280" s="2"/>
      <c r="P280" s="2"/>
      <c r="Q280" s="2"/>
      <c r="R280" s="2"/>
      <c r="S280" s="2"/>
    </row>
    <row r="281" spans="13:19" ht="12.75">
      <c r="M281" s="2"/>
      <c r="N281" s="2"/>
      <c r="O281" s="2"/>
      <c r="P281" s="2"/>
      <c r="Q281" s="2"/>
      <c r="R281" s="2"/>
      <c r="S281" s="2"/>
    </row>
    <row r="282" spans="13:19" ht="12.75">
      <c r="M282" s="2"/>
      <c r="N282" s="2"/>
      <c r="O282" s="2"/>
      <c r="P282" s="2"/>
      <c r="Q282" s="2"/>
      <c r="R282" s="2"/>
      <c r="S282" s="2"/>
    </row>
    <row r="283" spans="13:19" ht="12.75">
      <c r="M283" s="2"/>
      <c r="N283" s="2"/>
      <c r="O283" s="2"/>
      <c r="P283" s="2"/>
      <c r="Q283" s="2"/>
      <c r="R283" s="2"/>
      <c r="S283" s="2"/>
    </row>
    <row r="284" spans="13:19" ht="12.75">
      <c r="M284" s="2"/>
      <c r="N284" s="2"/>
      <c r="O284" s="2"/>
      <c r="P284" s="2"/>
      <c r="Q284" s="2"/>
      <c r="R284" s="2"/>
      <c r="S284" s="2"/>
    </row>
    <row r="285" spans="13:19" ht="12.75">
      <c r="M285" s="2"/>
      <c r="N285" s="2"/>
      <c r="O285" s="2"/>
      <c r="P285" s="2"/>
      <c r="Q285" s="2"/>
      <c r="R285" s="2"/>
      <c r="S285" s="2"/>
    </row>
    <row r="286" spans="13:19" ht="12.75">
      <c r="M286" s="2"/>
      <c r="N286" s="2"/>
      <c r="O286" s="2"/>
      <c r="P286" s="2"/>
      <c r="Q286" s="2"/>
      <c r="R286" s="2"/>
      <c r="S286" s="2"/>
    </row>
    <row r="287" spans="13:19" ht="12.75">
      <c r="M287" s="2"/>
      <c r="N287" s="2"/>
      <c r="O287" s="2"/>
      <c r="P287" s="2"/>
      <c r="Q287" s="2"/>
      <c r="R287" s="2"/>
      <c r="S287" s="2"/>
    </row>
    <row r="288" spans="13:19" ht="12.75">
      <c r="M288" s="2"/>
      <c r="N288" s="2"/>
      <c r="O288" s="2"/>
      <c r="P288" s="2"/>
      <c r="Q288" s="2"/>
      <c r="R288" s="2"/>
      <c r="S288" s="2"/>
    </row>
    <row r="289" spans="13:19" ht="12.75">
      <c r="M289" s="2"/>
      <c r="N289" s="2"/>
      <c r="O289" s="2"/>
      <c r="P289" s="2"/>
      <c r="Q289" s="2"/>
      <c r="R289" s="2"/>
      <c r="S289" s="2"/>
    </row>
    <row r="290" spans="13:19" ht="12.75">
      <c r="M290" s="2"/>
      <c r="N290" s="2"/>
      <c r="O290" s="2"/>
      <c r="P290" s="2"/>
      <c r="Q290" s="2"/>
      <c r="R290" s="2"/>
      <c r="S290" s="2"/>
    </row>
    <row r="291" spans="13:19" ht="12.75">
      <c r="M291" s="2"/>
      <c r="N291" s="2"/>
      <c r="O291" s="2"/>
      <c r="P291" s="2"/>
      <c r="Q291" s="2"/>
      <c r="R291" s="2"/>
      <c r="S291" s="2"/>
    </row>
    <row r="292" spans="13:19" ht="12.75">
      <c r="M292" s="2"/>
      <c r="N292" s="2"/>
      <c r="O292" s="2"/>
      <c r="P292" s="2"/>
      <c r="Q292" s="2"/>
      <c r="R292" s="2"/>
      <c r="S292" s="2"/>
    </row>
    <row r="293" spans="13:19" ht="12.75">
      <c r="M293" s="2"/>
      <c r="N293" s="2"/>
      <c r="O293" s="2"/>
      <c r="P293" s="2"/>
      <c r="Q293" s="2"/>
      <c r="R293" s="2"/>
      <c r="S293" s="2"/>
    </row>
    <row r="294" spans="13:19" ht="12.75">
      <c r="M294" s="2"/>
      <c r="N294" s="2"/>
      <c r="O294" s="2"/>
      <c r="P294" s="2"/>
      <c r="Q294" s="2"/>
      <c r="R294" s="2"/>
      <c r="S294" s="2"/>
    </row>
    <row r="295" spans="13:19" ht="12.75">
      <c r="M295" s="2"/>
      <c r="N295" s="2"/>
      <c r="O295" s="2"/>
      <c r="P295" s="2"/>
      <c r="Q295" s="2"/>
      <c r="R295" s="2"/>
      <c r="S295" s="2"/>
    </row>
    <row r="296" spans="13:19" ht="12.75">
      <c r="M296" s="2"/>
      <c r="N296" s="2"/>
      <c r="O296" s="2"/>
      <c r="P296" s="2"/>
      <c r="Q296" s="2"/>
      <c r="R296" s="2"/>
      <c r="S296" s="2"/>
    </row>
    <row r="297" spans="13:19" ht="12.75">
      <c r="M297" s="2"/>
      <c r="N297" s="2"/>
      <c r="O297" s="2"/>
      <c r="P297" s="2"/>
      <c r="Q297" s="2"/>
      <c r="R297" s="2"/>
      <c r="S297" s="2"/>
    </row>
    <row r="298" spans="13:19" ht="12.75">
      <c r="M298" s="2"/>
      <c r="N298" s="2"/>
      <c r="O298" s="2"/>
      <c r="P298" s="2"/>
      <c r="Q298" s="2"/>
      <c r="R298" s="2"/>
      <c r="S298" s="2"/>
    </row>
    <row r="299" spans="13:19" ht="12.75">
      <c r="M299" s="2"/>
      <c r="N299" s="2"/>
      <c r="O299" s="2"/>
      <c r="P299" s="2"/>
      <c r="Q299" s="2"/>
      <c r="R299" s="2"/>
      <c r="S299" s="2"/>
    </row>
    <row r="300" spans="13:19" ht="12.75">
      <c r="M300" s="2"/>
      <c r="N300" s="2"/>
      <c r="O300" s="2"/>
      <c r="P300" s="2"/>
      <c r="Q300" s="2"/>
      <c r="R300" s="2"/>
      <c r="S300" s="2"/>
    </row>
    <row r="301" spans="13:19" ht="12.75">
      <c r="M301" s="2"/>
      <c r="N301" s="2"/>
      <c r="O301" s="2"/>
      <c r="P301" s="2"/>
      <c r="Q301" s="2"/>
      <c r="R301" s="2"/>
      <c r="S301" s="2"/>
    </row>
    <row r="302" spans="13:19" ht="12.75">
      <c r="M302" s="2"/>
      <c r="N302" s="2"/>
      <c r="O302" s="2"/>
      <c r="P302" s="2"/>
      <c r="Q302" s="2"/>
      <c r="R302" s="2"/>
      <c r="S302" s="2"/>
    </row>
    <row r="303" spans="13:19" ht="12.75">
      <c r="M303" s="2"/>
      <c r="N303" s="2"/>
      <c r="O303" s="2"/>
      <c r="P303" s="2"/>
      <c r="Q303" s="2"/>
      <c r="R303" s="2"/>
      <c r="S303" s="2"/>
    </row>
    <row r="304" spans="13:19" ht="12.75">
      <c r="M304" s="2"/>
      <c r="N304" s="2"/>
      <c r="O304" s="2"/>
      <c r="P304" s="2"/>
      <c r="Q304" s="2"/>
      <c r="R304" s="2"/>
      <c r="S304" s="2"/>
    </row>
    <row r="305" spans="13:19" ht="12.75">
      <c r="M305" s="2"/>
      <c r="N305" s="2"/>
      <c r="O305" s="2"/>
      <c r="P305" s="2"/>
      <c r="Q305" s="2"/>
      <c r="R305" s="2"/>
      <c r="S305" s="2"/>
    </row>
    <row r="306" spans="13:19" ht="12.75">
      <c r="M306" s="2"/>
      <c r="N306" s="2"/>
      <c r="O306" s="2"/>
      <c r="P306" s="2"/>
      <c r="Q306" s="2"/>
      <c r="R306" s="2"/>
      <c r="S306" s="2"/>
    </row>
    <row r="307" spans="13:19" ht="12.75">
      <c r="M307" s="2"/>
      <c r="N307" s="2"/>
      <c r="O307" s="2"/>
      <c r="P307" s="2"/>
      <c r="Q307" s="2"/>
      <c r="R307" s="2"/>
      <c r="S307" s="2"/>
    </row>
    <row r="308" spans="13:19" ht="12.75">
      <c r="M308" s="2"/>
      <c r="N308" s="2"/>
      <c r="O308" s="2"/>
      <c r="P308" s="2"/>
      <c r="Q308" s="2"/>
      <c r="R308" s="2"/>
      <c r="S308" s="2"/>
    </row>
    <row r="309" spans="13:19" ht="12.75">
      <c r="M309" s="2"/>
      <c r="N309" s="2"/>
      <c r="O309" s="2"/>
      <c r="P309" s="2"/>
      <c r="Q309" s="2"/>
      <c r="R309" s="2"/>
      <c r="S309" s="2"/>
    </row>
    <row r="310" spans="13:19" ht="12.75">
      <c r="M310" s="2"/>
      <c r="N310" s="2"/>
      <c r="O310" s="2"/>
      <c r="P310" s="2"/>
      <c r="Q310" s="2"/>
      <c r="R310" s="2"/>
      <c r="S310" s="2"/>
    </row>
    <row r="311" spans="13:19" ht="12.75">
      <c r="M311" s="2"/>
      <c r="N311" s="2"/>
      <c r="O311" s="2"/>
      <c r="P311" s="2"/>
      <c r="Q311" s="2"/>
      <c r="R311" s="2"/>
      <c r="S311" s="2"/>
    </row>
    <row r="312" spans="13:19" ht="12.75">
      <c r="M312" s="2"/>
      <c r="N312" s="2"/>
      <c r="O312" s="2"/>
      <c r="P312" s="2"/>
      <c r="Q312" s="2"/>
      <c r="R312" s="2"/>
      <c r="S312" s="2"/>
    </row>
    <row r="313" spans="13:19" ht="12.75">
      <c r="M313" s="2"/>
      <c r="N313" s="2"/>
      <c r="O313" s="2"/>
      <c r="P313" s="2"/>
      <c r="Q313" s="2"/>
      <c r="R313" s="2"/>
      <c r="S313" s="2"/>
    </row>
    <row r="314" spans="13:19" ht="12.75">
      <c r="M314" s="2"/>
      <c r="N314" s="2"/>
      <c r="O314" s="2"/>
      <c r="P314" s="2"/>
      <c r="Q314" s="2"/>
      <c r="R314" s="2"/>
      <c r="S314" s="2"/>
    </row>
    <row r="315" spans="13:19" ht="12.75">
      <c r="M315" s="2"/>
      <c r="N315" s="2"/>
      <c r="O315" s="2"/>
      <c r="P315" s="2"/>
      <c r="Q315" s="2"/>
      <c r="R315" s="2"/>
      <c r="S315" s="2"/>
    </row>
    <row r="316" spans="13:19" ht="12.75">
      <c r="M316" s="2"/>
      <c r="N316" s="2"/>
      <c r="O316" s="2"/>
      <c r="P316" s="2"/>
      <c r="Q316" s="2"/>
      <c r="R316" s="2"/>
      <c r="S316" s="2"/>
    </row>
    <row r="317" spans="13:19" ht="12.75">
      <c r="M317" s="2"/>
      <c r="N317" s="2"/>
      <c r="O317" s="2"/>
      <c r="P317" s="2"/>
      <c r="Q317" s="2"/>
      <c r="R317" s="2"/>
      <c r="S317" s="2"/>
    </row>
    <row r="318" spans="13:19" ht="12.75">
      <c r="M318" s="2"/>
      <c r="N318" s="2"/>
      <c r="O318" s="2"/>
      <c r="P318" s="2"/>
      <c r="Q318" s="2"/>
      <c r="R318" s="2"/>
      <c r="S318" s="2"/>
    </row>
    <row r="319" spans="13:19" ht="12.75">
      <c r="M319" s="2"/>
      <c r="N319" s="2"/>
      <c r="O319" s="2"/>
      <c r="P319" s="2"/>
      <c r="Q319" s="2"/>
      <c r="R319" s="2"/>
      <c r="S319" s="2"/>
    </row>
    <row r="320" spans="13:19" ht="12.75">
      <c r="M320" s="2"/>
      <c r="N320" s="2"/>
      <c r="O320" s="2"/>
      <c r="P320" s="2"/>
      <c r="Q320" s="2"/>
      <c r="R320" s="2"/>
      <c r="S320" s="2"/>
    </row>
    <row r="321" spans="13:19" ht="12.75">
      <c r="M321" s="2"/>
      <c r="N321" s="2"/>
      <c r="O321" s="2"/>
      <c r="P321" s="2"/>
      <c r="Q321" s="2"/>
      <c r="R321" s="2"/>
      <c r="S321" s="2"/>
    </row>
    <row r="322" spans="13:19" ht="12.75">
      <c r="M322" s="2"/>
      <c r="N322" s="2"/>
      <c r="O322" s="2"/>
      <c r="P322" s="2"/>
      <c r="Q322" s="2"/>
      <c r="R322" s="2"/>
      <c r="S322" s="2"/>
    </row>
    <row r="323" spans="13:19" ht="12.75">
      <c r="M323" s="2"/>
      <c r="N323" s="2"/>
      <c r="O323" s="2"/>
      <c r="P323" s="2"/>
      <c r="Q323" s="2"/>
      <c r="R323" s="2"/>
      <c r="S323" s="2"/>
    </row>
    <row r="324" spans="13:19" ht="12.75">
      <c r="M324" s="2"/>
      <c r="N324" s="2"/>
      <c r="O324" s="2"/>
      <c r="P324" s="2"/>
      <c r="Q324" s="2"/>
      <c r="R324" s="2"/>
      <c r="S324" s="2"/>
    </row>
    <row r="325" spans="13:19" ht="12.75">
      <c r="M325" s="2"/>
      <c r="N325" s="2"/>
      <c r="O325" s="2"/>
      <c r="P325" s="2"/>
      <c r="Q325" s="2"/>
      <c r="R325" s="2"/>
      <c r="S325" s="2"/>
    </row>
    <row r="326" spans="13:19" ht="12.75">
      <c r="M326" s="2"/>
      <c r="N326" s="2"/>
      <c r="O326" s="2"/>
      <c r="P326" s="2"/>
      <c r="Q326" s="2"/>
      <c r="R326" s="2"/>
      <c r="S326" s="2"/>
    </row>
    <row r="327" spans="13:19" ht="12.75">
      <c r="M327" s="2"/>
      <c r="N327" s="2"/>
      <c r="O327" s="2"/>
      <c r="P327" s="2"/>
      <c r="Q327" s="2"/>
      <c r="R327" s="2"/>
      <c r="S327" s="2"/>
    </row>
    <row r="328" spans="13:19" ht="12.75">
      <c r="M328" s="2"/>
      <c r="N328" s="2"/>
      <c r="O328" s="2"/>
      <c r="P328" s="2"/>
      <c r="Q328" s="2"/>
      <c r="R328" s="2"/>
      <c r="S328" s="2"/>
    </row>
    <row r="329" spans="13:19" ht="12.75">
      <c r="M329" s="2"/>
      <c r="N329" s="2"/>
      <c r="O329" s="2"/>
      <c r="P329" s="2"/>
      <c r="Q329" s="2"/>
      <c r="R329" s="2"/>
      <c r="S329" s="2"/>
    </row>
    <row r="330" spans="13:19" ht="12.75">
      <c r="M330" s="2"/>
      <c r="N330" s="2"/>
      <c r="O330" s="2"/>
      <c r="P330" s="2"/>
      <c r="Q330" s="2"/>
      <c r="R330" s="2"/>
      <c r="S330" s="2"/>
    </row>
    <row r="331" spans="13:19" ht="12.75">
      <c r="M331" s="2"/>
      <c r="N331" s="2"/>
      <c r="O331" s="2"/>
      <c r="P331" s="2"/>
      <c r="Q331" s="2"/>
      <c r="R331" s="2"/>
      <c r="S331" s="2"/>
    </row>
    <row r="332" spans="13:19" ht="12.75">
      <c r="M332" s="2"/>
      <c r="N332" s="2"/>
      <c r="O332" s="2"/>
      <c r="P332" s="2"/>
      <c r="Q332" s="2"/>
      <c r="R332" s="2"/>
      <c r="S332" s="2"/>
    </row>
    <row r="333" spans="13:19" ht="12.75">
      <c r="M333" s="2"/>
      <c r="N333" s="2"/>
      <c r="O333" s="2"/>
      <c r="P333" s="2"/>
      <c r="Q333" s="2"/>
      <c r="R333" s="2"/>
      <c r="S333" s="2"/>
    </row>
    <row r="334" spans="13:19" ht="12.75">
      <c r="M334" s="2"/>
      <c r="N334" s="2"/>
      <c r="O334" s="2"/>
      <c r="P334" s="2"/>
      <c r="Q334" s="2"/>
      <c r="R334" s="2"/>
      <c r="S334" s="2"/>
    </row>
    <row r="335" spans="13:19" ht="12.75">
      <c r="M335" s="2"/>
      <c r="N335" s="2"/>
      <c r="O335" s="2"/>
      <c r="P335" s="2"/>
      <c r="Q335" s="2"/>
      <c r="R335" s="2"/>
      <c r="S335" s="2"/>
    </row>
    <row r="336" spans="13:19" ht="12.75">
      <c r="M336" s="2"/>
      <c r="N336" s="2"/>
      <c r="O336" s="2"/>
      <c r="P336" s="2"/>
      <c r="Q336" s="2"/>
      <c r="R336" s="2"/>
      <c r="S336" s="2"/>
    </row>
    <row r="337" spans="13:19" ht="12.75">
      <c r="M337" s="2"/>
      <c r="N337" s="2"/>
      <c r="O337" s="2"/>
      <c r="P337" s="2"/>
      <c r="Q337" s="2"/>
      <c r="R337" s="2"/>
      <c r="S337" s="2"/>
    </row>
    <row r="338" spans="13:19" ht="12.75">
      <c r="M338" s="2"/>
      <c r="N338" s="2"/>
      <c r="O338" s="2"/>
      <c r="P338" s="2"/>
      <c r="Q338" s="2"/>
      <c r="R338" s="2"/>
      <c r="S338" s="2"/>
    </row>
    <row r="339" spans="13:19" ht="12.75">
      <c r="M339" s="2"/>
      <c r="N339" s="2"/>
      <c r="O339" s="2"/>
      <c r="P339" s="2"/>
      <c r="Q339" s="2"/>
      <c r="R339" s="2"/>
      <c r="S339" s="2"/>
    </row>
    <row r="340" spans="13:19" ht="12.75">
      <c r="M340" s="2"/>
      <c r="N340" s="2"/>
      <c r="O340" s="2"/>
      <c r="P340" s="2"/>
      <c r="Q340" s="2"/>
      <c r="R340" s="2"/>
      <c r="S340" s="2"/>
    </row>
    <row r="341" spans="13:19" ht="12.75">
      <c r="M341" s="2"/>
      <c r="N341" s="2"/>
      <c r="O341" s="2"/>
      <c r="P341" s="2"/>
      <c r="Q341" s="2"/>
      <c r="R341" s="2"/>
      <c r="S341" s="2"/>
    </row>
    <row r="342" spans="13:19" ht="12.75">
      <c r="M342" s="2"/>
      <c r="N342" s="2"/>
      <c r="O342" s="2"/>
      <c r="P342" s="2"/>
      <c r="Q342" s="2"/>
      <c r="R342" s="2"/>
      <c r="S342" s="2"/>
    </row>
    <row r="343" spans="13:19" ht="12.75">
      <c r="M343" s="2"/>
      <c r="N343" s="2"/>
      <c r="O343" s="2"/>
      <c r="P343" s="2"/>
      <c r="Q343" s="2"/>
      <c r="R343" s="2"/>
      <c r="S343" s="2"/>
    </row>
    <row r="344" spans="13:19" ht="12.75">
      <c r="M344" s="2"/>
      <c r="N344" s="2"/>
      <c r="O344" s="2"/>
      <c r="P344" s="2"/>
      <c r="Q344" s="2"/>
      <c r="R344" s="2"/>
      <c r="S344" s="2"/>
    </row>
    <row r="345" spans="13:19" ht="12.75">
      <c r="M345" s="2"/>
      <c r="N345" s="2"/>
      <c r="O345" s="2"/>
      <c r="P345" s="2"/>
      <c r="Q345" s="2"/>
      <c r="R345" s="2"/>
      <c r="S345" s="2"/>
    </row>
    <row r="346" spans="13:19" ht="12.75">
      <c r="M346" s="2"/>
      <c r="N346" s="2"/>
      <c r="O346" s="2"/>
      <c r="P346" s="2"/>
      <c r="Q346" s="2"/>
      <c r="R346" s="2"/>
      <c r="S346" s="2"/>
    </row>
    <row r="347" spans="13:19" ht="12.75">
      <c r="M347" s="2"/>
      <c r="N347" s="2"/>
      <c r="O347" s="2"/>
      <c r="P347" s="2"/>
      <c r="Q347" s="2"/>
      <c r="R347" s="2"/>
      <c r="S347" s="2"/>
    </row>
    <row r="348" spans="13:19" ht="12.75">
      <c r="M348" s="2"/>
      <c r="N348" s="2"/>
      <c r="O348" s="2"/>
      <c r="P348" s="2"/>
      <c r="Q348" s="2"/>
      <c r="R348" s="2"/>
      <c r="S348" s="2"/>
    </row>
    <row r="349" spans="13:19" ht="12.75">
      <c r="M349" s="2"/>
      <c r="N349" s="2"/>
      <c r="O349" s="2"/>
      <c r="P349" s="2"/>
      <c r="Q349" s="2"/>
      <c r="R349" s="2"/>
      <c r="S349" s="2"/>
    </row>
    <row r="350" spans="13:19" ht="12.75">
      <c r="M350" s="2"/>
      <c r="N350" s="2"/>
      <c r="O350" s="2"/>
      <c r="P350" s="2"/>
      <c r="Q350" s="2"/>
      <c r="R350" s="2"/>
      <c r="S350" s="2"/>
    </row>
    <row r="351" spans="13:19" ht="12.75">
      <c r="M351" s="2"/>
      <c r="N351" s="2"/>
      <c r="O351" s="2"/>
      <c r="P351" s="2"/>
      <c r="Q351" s="2"/>
      <c r="R351" s="2"/>
      <c r="S351" s="2"/>
    </row>
    <row r="352" spans="13:19" ht="12.75">
      <c r="M352" s="2"/>
      <c r="N352" s="2"/>
      <c r="O352" s="2"/>
      <c r="P352" s="2"/>
      <c r="Q352" s="2"/>
      <c r="R352" s="2"/>
      <c r="S352" s="2"/>
    </row>
    <row r="353" spans="13:19" ht="12.75">
      <c r="M353" s="2"/>
      <c r="N353" s="2"/>
      <c r="O353" s="2"/>
      <c r="P353" s="2"/>
      <c r="Q353" s="2"/>
      <c r="R353" s="2"/>
      <c r="S353" s="2"/>
    </row>
    <row r="354" spans="13:19" ht="12.75">
      <c r="M354" s="2"/>
      <c r="N354" s="2"/>
      <c r="O354" s="2"/>
      <c r="P354" s="2"/>
      <c r="Q354" s="2"/>
      <c r="R354" s="2"/>
      <c r="S354" s="2"/>
    </row>
    <row r="355" spans="13:19" ht="12.75">
      <c r="M355" s="2"/>
      <c r="N355" s="2"/>
      <c r="O355" s="2"/>
      <c r="P355" s="2"/>
      <c r="Q355" s="2"/>
      <c r="R355" s="2"/>
      <c r="S355" s="2"/>
    </row>
    <row r="356" spans="13:19" ht="12.75">
      <c r="M356" s="2"/>
      <c r="N356" s="2"/>
      <c r="O356" s="2"/>
      <c r="P356" s="2"/>
      <c r="Q356" s="2"/>
      <c r="R356" s="2"/>
      <c r="S356" s="2"/>
    </row>
    <row r="357" spans="13:19" ht="12.75">
      <c r="M357" s="2"/>
      <c r="N357" s="2"/>
      <c r="O357" s="2"/>
      <c r="P357" s="2"/>
      <c r="Q357" s="2"/>
      <c r="R357" s="2"/>
      <c r="S357" s="2"/>
    </row>
    <row r="358" spans="13:19" ht="12.75">
      <c r="M358" s="2"/>
      <c r="N358" s="2"/>
      <c r="O358" s="2"/>
      <c r="P358" s="2"/>
      <c r="Q358" s="2"/>
      <c r="R358" s="2"/>
      <c r="S358" s="2"/>
    </row>
    <row r="359" spans="13:19" ht="12.75">
      <c r="M359" s="2"/>
      <c r="N359" s="2"/>
      <c r="O359" s="2"/>
      <c r="P359" s="2"/>
      <c r="Q359" s="2"/>
      <c r="R359" s="2"/>
      <c r="S359" s="2"/>
    </row>
    <row r="360" spans="13:19" ht="12.75">
      <c r="M360" s="2"/>
      <c r="N360" s="2"/>
      <c r="O360" s="2"/>
      <c r="P360" s="2"/>
      <c r="Q360" s="2"/>
      <c r="R360" s="2"/>
      <c r="S360" s="2"/>
    </row>
    <row r="361" spans="13:19" ht="12.75">
      <c r="M361" s="2"/>
      <c r="N361" s="2"/>
      <c r="O361" s="2"/>
      <c r="P361" s="2"/>
      <c r="Q361" s="2"/>
      <c r="R361" s="2"/>
      <c r="S361" s="2"/>
    </row>
    <row r="362" spans="13:19" ht="12.75">
      <c r="M362" s="2"/>
      <c r="N362" s="2"/>
      <c r="O362" s="2"/>
      <c r="P362" s="2"/>
      <c r="Q362" s="2"/>
      <c r="R362" s="2"/>
      <c r="S362" s="2"/>
    </row>
    <row r="363" spans="13:19" ht="12.75">
      <c r="M363" s="2"/>
      <c r="N363" s="2"/>
      <c r="O363" s="2"/>
      <c r="P363" s="2"/>
      <c r="Q363" s="2"/>
      <c r="R363" s="2"/>
      <c r="S363" s="2"/>
    </row>
    <row r="364" spans="13:19" ht="12.75">
      <c r="M364" s="2"/>
      <c r="N364" s="2"/>
      <c r="O364" s="2"/>
      <c r="P364" s="2"/>
      <c r="Q364" s="2"/>
      <c r="R364" s="2"/>
      <c r="S364" s="2"/>
    </row>
    <row r="365" spans="13:19" ht="12.75">
      <c r="M365" s="2"/>
      <c r="N365" s="2"/>
      <c r="O365" s="2"/>
      <c r="P365" s="2"/>
      <c r="Q365" s="2"/>
      <c r="R365" s="2"/>
      <c r="S365" s="2"/>
    </row>
    <row r="366" spans="13:19" ht="12.75">
      <c r="M366" s="2"/>
      <c r="N366" s="2"/>
      <c r="O366" s="2"/>
      <c r="P366" s="2"/>
      <c r="Q366" s="2"/>
      <c r="R366" s="2"/>
      <c r="S366" s="2"/>
    </row>
    <row r="367" spans="13:19" ht="12.75">
      <c r="M367" s="2"/>
      <c r="N367" s="2"/>
      <c r="O367" s="2"/>
      <c r="P367" s="2"/>
      <c r="Q367" s="2"/>
      <c r="R367" s="2"/>
      <c r="S367" s="2"/>
    </row>
    <row r="368" spans="13:19" ht="12.75">
      <c r="M368" s="2"/>
      <c r="N368" s="2"/>
      <c r="O368" s="2"/>
      <c r="P368" s="2"/>
      <c r="Q368" s="2"/>
      <c r="R368" s="2"/>
      <c r="S368" s="2"/>
    </row>
    <row r="369" spans="13:19" ht="12.75">
      <c r="M369" s="2"/>
      <c r="N369" s="2"/>
      <c r="O369" s="2"/>
      <c r="P369" s="2"/>
      <c r="Q369" s="2"/>
      <c r="R369" s="2"/>
      <c r="S369" s="2"/>
    </row>
    <row r="370" spans="13:19" ht="12.75">
      <c r="M370" s="2"/>
      <c r="N370" s="2"/>
      <c r="O370" s="2"/>
      <c r="P370" s="2"/>
      <c r="Q370" s="2"/>
      <c r="R370" s="2"/>
      <c r="S370" s="2"/>
    </row>
    <row r="371" spans="13:19" ht="12.75">
      <c r="M371" s="2"/>
      <c r="N371" s="2"/>
      <c r="O371" s="2"/>
      <c r="P371" s="2"/>
      <c r="Q371" s="2"/>
      <c r="R371" s="2"/>
      <c r="S371" s="2"/>
    </row>
    <row r="372" spans="13:19" ht="12.75">
      <c r="M372" s="2"/>
      <c r="N372" s="2"/>
      <c r="O372" s="2"/>
      <c r="P372" s="2"/>
      <c r="Q372" s="2"/>
      <c r="R372" s="2"/>
      <c r="S372" s="2"/>
    </row>
    <row r="373" spans="13:19" ht="12.75">
      <c r="M373" s="2"/>
      <c r="N373" s="2"/>
      <c r="O373" s="2"/>
      <c r="P373" s="2"/>
      <c r="Q373" s="2"/>
      <c r="R373" s="2"/>
      <c r="S373" s="2"/>
    </row>
    <row r="374" spans="13:19" ht="12.75">
      <c r="M374" s="2"/>
      <c r="N374" s="2"/>
      <c r="O374" s="2"/>
      <c r="P374" s="2"/>
      <c r="Q374" s="2"/>
      <c r="R374" s="2"/>
      <c r="S374" s="2"/>
    </row>
    <row r="375" spans="13:19" ht="12.75">
      <c r="M375" s="2"/>
      <c r="N375" s="2"/>
      <c r="O375" s="2"/>
      <c r="P375" s="2"/>
      <c r="Q375" s="2"/>
      <c r="R375" s="2"/>
      <c r="S375" s="2"/>
    </row>
    <row r="376" spans="13:19" ht="12.75">
      <c r="M376" s="2"/>
      <c r="N376" s="2"/>
      <c r="O376" s="2"/>
      <c r="P376" s="2"/>
      <c r="Q376" s="2"/>
      <c r="R376" s="2"/>
      <c r="S376" s="2"/>
    </row>
    <row r="377" spans="13:19" ht="12.75">
      <c r="M377" s="2"/>
      <c r="N377" s="2"/>
      <c r="O377" s="2"/>
      <c r="P377" s="2"/>
      <c r="Q377" s="2"/>
      <c r="R377" s="2"/>
      <c r="S377" s="2"/>
    </row>
    <row r="378" spans="13:19" ht="12.75">
      <c r="M378" s="2"/>
      <c r="N378" s="2"/>
      <c r="O378" s="2"/>
      <c r="P378" s="2"/>
      <c r="Q378" s="2"/>
      <c r="R378" s="2"/>
      <c r="S378" s="2"/>
    </row>
    <row r="379" spans="13:19" ht="12.75">
      <c r="M379" s="2"/>
      <c r="N379" s="2"/>
      <c r="O379" s="2"/>
      <c r="P379" s="2"/>
      <c r="Q379" s="2"/>
      <c r="R379" s="2"/>
      <c r="S379" s="2"/>
    </row>
    <row r="380" spans="13:19" ht="12.75">
      <c r="M380" s="2"/>
      <c r="N380" s="2"/>
      <c r="O380" s="2"/>
      <c r="P380" s="2"/>
      <c r="Q380" s="2"/>
      <c r="R380" s="2"/>
      <c r="S380" s="2"/>
    </row>
    <row r="381" spans="13:19" ht="12.75">
      <c r="M381" s="2"/>
      <c r="N381" s="2"/>
      <c r="O381" s="2"/>
      <c r="P381" s="2"/>
      <c r="Q381" s="2"/>
      <c r="R381" s="2"/>
      <c r="S381" s="2"/>
    </row>
    <row r="382" spans="13:19" ht="12.75">
      <c r="M382" s="2"/>
      <c r="N382" s="2"/>
      <c r="O382" s="2"/>
      <c r="P382" s="2"/>
      <c r="Q382" s="2"/>
      <c r="R382" s="2"/>
      <c r="S382" s="2"/>
    </row>
    <row r="383" spans="13:19" ht="12.75">
      <c r="M383" s="2"/>
      <c r="N383" s="2"/>
      <c r="O383" s="2"/>
      <c r="P383" s="2"/>
      <c r="Q383" s="2"/>
      <c r="R383" s="2"/>
      <c r="S383" s="2"/>
    </row>
    <row r="384" spans="13:19" ht="12.75">
      <c r="M384" s="2"/>
      <c r="N384" s="2"/>
      <c r="O384" s="2"/>
      <c r="P384" s="2"/>
      <c r="Q384" s="2"/>
      <c r="R384" s="2"/>
      <c r="S384" s="2"/>
    </row>
    <row r="385" spans="13:19" ht="12.75">
      <c r="M385" s="2"/>
      <c r="N385" s="2"/>
      <c r="O385" s="2"/>
      <c r="P385" s="2"/>
      <c r="Q385" s="2"/>
      <c r="R385" s="2"/>
      <c r="S385" s="2"/>
    </row>
    <row r="386" spans="13:19" ht="12.75">
      <c r="M386" s="2"/>
      <c r="N386" s="2"/>
      <c r="O386" s="2"/>
      <c r="P386" s="2"/>
      <c r="Q386" s="2"/>
      <c r="R386" s="2"/>
      <c r="S386" s="2"/>
    </row>
    <row r="387" spans="13:19" ht="12.75">
      <c r="M387" s="2"/>
      <c r="N387" s="2"/>
      <c r="O387" s="2"/>
      <c r="P387" s="2"/>
      <c r="Q387" s="2"/>
      <c r="R387" s="2"/>
      <c r="S387" s="2"/>
    </row>
    <row r="388" spans="13:19" ht="12.75">
      <c r="M388" s="2"/>
      <c r="N388" s="2"/>
      <c r="O388" s="2"/>
      <c r="P388" s="2"/>
      <c r="Q388" s="2"/>
      <c r="R388" s="2"/>
      <c r="S388" s="2"/>
    </row>
    <row r="389" spans="13:19" ht="12.75">
      <c r="M389" s="2"/>
      <c r="N389" s="2"/>
      <c r="O389" s="2"/>
      <c r="P389" s="2"/>
      <c r="Q389" s="2"/>
      <c r="R389" s="2"/>
      <c r="S389" s="2"/>
    </row>
    <row r="390" spans="13:19" ht="12.75">
      <c r="M390" s="2"/>
      <c r="N390" s="2"/>
      <c r="O390" s="2"/>
      <c r="P390" s="2"/>
      <c r="Q390" s="2"/>
      <c r="R390" s="2"/>
      <c r="S390" s="2"/>
    </row>
    <row r="391" spans="13:19" ht="12.75">
      <c r="M391" s="2"/>
      <c r="N391" s="2"/>
      <c r="O391" s="2"/>
      <c r="P391" s="2"/>
      <c r="Q391" s="2"/>
      <c r="R391" s="2"/>
      <c r="S391" s="2"/>
    </row>
    <row r="392" spans="13:19" ht="12.75">
      <c r="M392" s="2"/>
      <c r="N392" s="2"/>
      <c r="O392" s="2"/>
      <c r="P392" s="2"/>
      <c r="Q392" s="2"/>
      <c r="R392" s="2"/>
      <c r="S392" s="2"/>
    </row>
    <row r="393" spans="13:19" ht="12.75">
      <c r="M393" s="2"/>
      <c r="N393" s="2"/>
      <c r="O393" s="2"/>
      <c r="P393" s="2"/>
      <c r="Q393" s="2"/>
      <c r="R393" s="2"/>
      <c r="S393" s="2"/>
    </row>
    <row r="394" spans="13:19" ht="12.75">
      <c r="M394" s="2"/>
      <c r="N394" s="2"/>
      <c r="O394" s="2"/>
      <c r="P394" s="2"/>
      <c r="Q394" s="2"/>
      <c r="R394" s="2"/>
      <c r="S394" s="2"/>
    </row>
    <row r="395" spans="13:19" ht="12.75">
      <c r="M395" s="2"/>
      <c r="N395" s="2"/>
      <c r="O395" s="2"/>
      <c r="P395" s="2"/>
      <c r="Q395" s="2"/>
      <c r="R395" s="2"/>
      <c r="S395" s="2"/>
    </row>
    <row r="396" spans="13:19" ht="12.75">
      <c r="M396" s="2"/>
      <c r="N396" s="2"/>
      <c r="O396" s="2"/>
      <c r="P396" s="2"/>
      <c r="Q396" s="2"/>
      <c r="R396" s="2"/>
      <c r="S396" s="2"/>
    </row>
    <row r="397" spans="13:19" ht="12.75">
      <c r="M397" s="2"/>
      <c r="N397" s="2"/>
      <c r="O397" s="2"/>
      <c r="P397" s="2"/>
      <c r="Q397" s="2"/>
      <c r="R397" s="2"/>
      <c r="S397" s="2"/>
    </row>
    <row r="398" spans="13:19" ht="12.75">
      <c r="M398" s="2"/>
      <c r="N398" s="2"/>
      <c r="O398" s="2"/>
      <c r="P398" s="2"/>
      <c r="Q398" s="2"/>
      <c r="R398" s="2"/>
      <c r="S398" s="2"/>
    </row>
    <row r="399" spans="13:19" ht="12.75">
      <c r="M399" s="2"/>
      <c r="N399" s="2"/>
      <c r="O399" s="2"/>
      <c r="P399" s="2"/>
      <c r="Q399" s="2"/>
      <c r="R399" s="2"/>
      <c r="S399" s="2"/>
    </row>
    <row r="400" spans="13:19" ht="12.75">
      <c r="M400" s="2"/>
      <c r="N400" s="2"/>
      <c r="O400" s="2"/>
      <c r="P400" s="2"/>
      <c r="Q400" s="2"/>
      <c r="R400" s="2"/>
      <c r="S400" s="2"/>
    </row>
    <row r="401" spans="13:19" ht="12.75">
      <c r="M401" s="2"/>
      <c r="N401" s="2"/>
      <c r="O401" s="2"/>
      <c r="P401" s="2"/>
      <c r="Q401" s="2"/>
      <c r="R401" s="2"/>
      <c r="S401" s="2"/>
    </row>
    <row r="402" spans="13:19" ht="12.75">
      <c r="M402" s="2"/>
      <c r="N402" s="2"/>
      <c r="O402" s="2"/>
      <c r="P402" s="2"/>
      <c r="Q402" s="2"/>
      <c r="R402" s="2"/>
      <c r="S402" s="2"/>
    </row>
    <row r="403" spans="13:19" ht="12.75">
      <c r="M403" s="2"/>
      <c r="N403" s="2"/>
      <c r="O403" s="2"/>
      <c r="P403" s="2"/>
      <c r="Q403" s="2"/>
      <c r="R403" s="2"/>
      <c r="S403" s="2"/>
    </row>
    <row r="404" spans="13:19" ht="12.75">
      <c r="M404" s="2"/>
      <c r="N404" s="2"/>
      <c r="O404" s="2"/>
      <c r="P404" s="2"/>
      <c r="Q404" s="2"/>
      <c r="R404" s="2"/>
      <c r="S404" s="2"/>
    </row>
    <row r="405" spans="13:19" ht="12.75">
      <c r="M405" s="2"/>
      <c r="N405" s="2"/>
      <c r="O405" s="2"/>
      <c r="P405" s="2"/>
      <c r="Q405" s="2"/>
      <c r="R405" s="2"/>
      <c r="S405" s="2"/>
    </row>
    <row r="406" spans="13:19" ht="12.75">
      <c r="M406" s="2"/>
      <c r="N406" s="2"/>
      <c r="O406" s="2"/>
      <c r="P406" s="2"/>
      <c r="Q406" s="2"/>
      <c r="R406" s="2"/>
      <c r="S406" s="2"/>
    </row>
    <row r="407" spans="13:19" ht="12.75">
      <c r="M407" s="2"/>
      <c r="N407" s="2"/>
      <c r="O407" s="2"/>
      <c r="P407" s="2"/>
      <c r="Q407" s="2"/>
      <c r="R407" s="2"/>
      <c r="S407" s="2"/>
    </row>
    <row r="408" spans="13:19" ht="12.75">
      <c r="M408" s="2"/>
      <c r="N408" s="2"/>
      <c r="O408" s="2"/>
      <c r="P408" s="2"/>
      <c r="Q408" s="2"/>
      <c r="R408" s="2"/>
      <c r="S408" s="2"/>
    </row>
    <row r="409" spans="13:19" ht="12.75">
      <c r="M409" s="2"/>
      <c r="N409" s="2"/>
      <c r="O409" s="2"/>
      <c r="P409" s="2"/>
      <c r="Q409" s="2"/>
      <c r="R409" s="2"/>
      <c r="S409" s="2"/>
    </row>
    <row r="410" spans="13:19" ht="12.75">
      <c r="M410" s="2"/>
      <c r="N410" s="2"/>
      <c r="O410" s="2"/>
      <c r="P410" s="2"/>
      <c r="Q410" s="2"/>
      <c r="R410" s="2"/>
      <c r="S410" s="2"/>
    </row>
    <row r="411" spans="13:19" ht="12.75">
      <c r="M411" s="2"/>
      <c r="N411" s="2"/>
      <c r="O411" s="2"/>
      <c r="P411" s="2"/>
      <c r="Q411" s="2"/>
      <c r="R411" s="2"/>
      <c r="S411" s="2"/>
    </row>
    <row r="412" spans="13:19" ht="12.75">
      <c r="M412" s="2"/>
      <c r="N412" s="2"/>
      <c r="O412" s="2"/>
      <c r="P412" s="2"/>
      <c r="Q412" s="2"/>
      <c r="R412" s="2"/>
      <c r="S412" s="2"/>
    </row>
    <row r="413" spans="13:19" ht="12.75">
      <c r="M413" s="2"/>
      <c r="N413" s="2"/>
      <c r="O413" s="2"/>
      <c r="P413" s="2"/>
      <c r="Q413" s="2"/>
      <c r="R413" s="2"/>
      <c r="S413" s="2"/>
    </row>
    <row r="414" spans="13:19" ht="12.75">
      <c r="M414" s="2"/>
      <c r="N414" s="2"/>
      <c r="O414" s="2"/>
      <c r="P414" s="2"/>
      <c r="Q414" s="2"/>
      <c r="R414" s="2"/>
      <c r="S414" s="2"/>
    </row>
    <row r="415" spans="13:19" ht="12.75">
      <c r="M415" s="2"/>
      <c r="N415" s="2"/>
      <c r="O415" s="2"/>
      <c r="P415" s="2"/>
      <c r="Q415" s="2"/>
      <c r="R415" s="2"/>
      <c r="S415" s="2"/>
    </row>
    <row r="416" spans="13:19" ht="12.75">
      <c r="M416" s="2"/>
      <c r="N416" s="2"/>
      <c r="O416" s="2"/>
      <c r="P416" s="2"/>
      <c r="Q416" s="2"/>
      <c r="R416" s="2"/>
      <c r="S416" s="2"/>
    </row>
    <row r="417" spans="13:19" ht="12.75">
      <c r="M417" s="2"/>
      <c r="N417" s="2"/>
      <c r="O417" s="2"/>
      <c r="P417" s="2"/>
      <c r="Q417" s="2"/>
      <c r="R417" s="2"/>
      <c r="S417" s="2"/>
    </row>
    <row r="418" spans="13:19" ht="12.75">
      <c r="M418" s="2"/>
      <c r="N418" s="2"/>
      <c r="O418" s="2"/>
      <c r="P418" s="2"/>
      <c r="Q418" s="2"/>
      <c r="R418" s="2"/>
      <c r="S418" s="2"/>
    </row>
    <row r="419" spans="13:19" ht="12.75">
      <c r="M419" s="2"/>
      <c r="N419" s="2"/>
      <c r="O419" s="2"/>
      <c r="P419" s="2"/>
      <c r="Q419" s="2"/>
      <c r="R419" s="2"/>
      <c r="S419" s="2"/>
    </row>
    <row r="420" spans="13:19" ht="12.75">
      <c r="M420" s="2"/>
      <c r="N420" s="2"/>
      <c r="O420" s="2"/>
      <c r="P420" s="2"/>
      <c r="Q420" s="2"/>
      <c r="R420" s="2"/>
      <c r="S420" s="2"/>
    </row>
    <row r="421" spans="13:19" ht="12.75">
      <c r="M421" s="2"/>
      <c r="N421" s="2"/>
      <c r="O421" s="2"/>
      <c r="P421" s="2"/>
      <c r="Q421" s="2"/>
      <c r="R421" s="2"/>
      <c r="S421" s="2"/>
    </row>
    <row r="422" spans="13:19" ht="12.75">
      <c r="M422" s="2"/>
      <c r="N422" s="2"/>
      <c r="O422" s="2"/>
      <c r="P422" s="2"/>
      <c r="Q422" s="2"/>
      <c r="R422" s="2"/>
      <c r="S422" s="2"/>
    </row>
    <row r="423" spans="13:19" ht="12.75">
      <c r="M423" s="2"/>
      <c r="N423" s="2"/>
      <c r="O423" s="2"/>
      <c r="P423" s="2"/>
      <c r="Q423" s="2"/>
      <c r="R423" s="2"/>
      <c r="S423" s="2"/>
    </row>
    <row r="424" spans="13:19" ht="12.75">
      <c r="M424" s="2"/>
      <c r="N424" s="2"/>
      <c r="O424" s="2"/>
      <c r="P424" s="2"/>
      <c r="Q424" s="2"/>
      <c r="R424" s="2"/>
      <c r="S424" s="2"/>
    </row>
    <row r="425" spans="13:19" ht="12.75">
      <c r="M425" s="2"/>
      <c r="N425" s="2"/>
      <c r="O425" s="2"/>
      <c r="P425" s="2"/>
      <c r="Q425" s="2"/>
      <c r="R425" s="2"/>
      <c r="S425" s="2"/>
    </row>
    <row r="426" spans="13:19" ht="12.75">
      <c r="M426" s="2"/>
      <c r="N426" s="2"/>
      <c r="O426" s="2"/>
      <c r="P426" s="2"/>
      <c r="Q426" s="2"/>
      <c r="R426" s="2"/>
      <c r="S426" s="2"/>
    </row>
    <row r="427" spans="13:19" ht="12.75">
      <c r="M427" s="2"/>
      <c r="N427" s="2"/>
      <c r="O427" s="2"/>
      <c r="P427" s="2"/>
      <c r="Q427" s="2"/>
      <c r="R427" s="2"/>
      <c r="S427" s="2"/>
    </row>
    <row r="428" spans="13:19" ht="12.75">
      <c r="M428" s="2"/>
      <c r="N428" s="2"/>
      <c r="O428" s="2"/>
      <c r="P428" s="2"/>
      <c r="Q428" s="2"/>
      <c r="R428" s="2"/>
      <c r="S428" s="2"/>
    </row>
    <row r="429" spans="13:19" ht="12.75">
      <c r="M429" s="2"/>
      <c r="N429" s="2"/>
      <c r="O429" s="2"/>
      <c r="P429" s="2"/>
      <c r="Q429" s="2"/>
      <c r="R429" s="2"/>
      <c r="S429" s="2"/>
    </row>
    <row r="430" spans="13:19" ht="12.75">
      <c r="M430" s="2"/>
      <c r="N430" s="2"/>
      <c r="O430" s="2"/>
      <c r="P430" s="2"/>
      <c r="Q430" s="2"/>
      <c r="R430" s="2"/>
      <c r="S430" s="2"/>
    </row>
    <row r="431" spans="13:19" ht="12.75">
      <c r="M431" s="2"/>
      <c r="N431" s="2"/>
      <c r="O431" s="2"/>
      <c r="P431" s="2"/>
      <c r="Q431" s="2"/>
      <c r="R431" s="2"/>
      <c r="S431" s="2"/>
    </row>
    <row r="432" spans="13:19" ht="12.75">
      <c r="M432" s="2"/>
      <c r="N432" s="2"/>
      <c r="O432" s="2"/>
      <c r="P432" s="2"/>
      <c r="Q432" s="2"/>
      <c r="R432" s="2"/>
      <c r="S432" s="2"/>
    </row>
    <row r="433" spans="13:19" ht="12.75">
      <c r="M433" s="2"/>
      <c r="N433" s="2"/>
      <c r="O433" s="2"/>
      <c r="P433" s="2"/>
      <c r="Q433" s="2"/>
      <c r="R433" s="2"/>
      <c r="S433" s="2"/>
    </row>
    <row r="434" spans="13:19" ht="12.75">
      <c r="M434" s="2"/>
      <c r="N434" s="2"/>
      <c r="O434" s="2"/>
      <c r="P434" s="2"/>
      <c r="Q434" s="2"/>
      <c r="R434" s="2"/>
      <c r="S434" s="2"/>
    </row>
    <row r="435" spans="13:19" ht="12.75">
      <c r="M435" s="2"/>
      <c r="N435" s="2"/>
      <c r="O435" s="2"/>
      <c r="P435" s="2"/>
      <c r="Q435" s="2"/>
      <c r="R435" s="2"/>
      <c r="S435" s="2"/>
    </row>
    <row r="436" spans="13:19" ht="12.75">
      <c r="M436" s="2"/>
      <c r="N436" s="2"/>
      <c r="O436" s="2"/>
      <c r="P436" s="2"/>
      <c r="Q436" s="2"/>
      <c r="R436" s="2"/>
      <c r="S436" s="2"/>
    </row>
    <row r="437" spans="13:19" ht="12.75">
      <c r="M437" s="2"/>
      <c r="N437" s="2"/>
      <c r="O437" s="2"/>
      <c r="P437" s="2"/>
      <c r="Q437" s="2"/>
      <c r="R437" s="2"/>
      <c r="S437" s="2"/>
    </row>
    <row r="438" spans="13:19" ht="12.75">
      <c r="M438" s="2"/>
      <c r="N438" s="2"/>
      <c r="O438" s="2"/>
      <c r="P438" s="2"/>
      <c r="Q438" s="2"/>
      <c r="R438" s="2"/>
      <c r="S438" s="2"/>
    </row>
    <row r="439" spans="13:19" ht="12.75">
      <c r="M439" s="2"/>
      <c r="N439" s="2"/>
      <c r="O439" s="2"/>
      <c r="P439" s="2"/>
      <c r="Q439" s="2"/>
      <c r="R439" s="2"/>
      <c r="S439" s="2"/>
    </row>
    <row r="440" spans="13:19" ht="12.75">
      <c r="M440" s="2"/>
      <c r="N440" s="2"/>
      <c r="O440" s="2"/>
      <c r="P440" s="2"/>
      <c r="Q440" s="2"/>
      <c r="R440" s="2"/>
      <c r="S440" s="2"/>
    </row>
    <row r="441" spans="13:19" ht="12.75">
      <c r="M441" s="2"/>
      <c r="N441" s="2"/>
      <c r="O441" s="2"/>
      <c r="P441" s="2"/>
      <c r="Q441" s="2"/>
      <c r="R441" s="2"/>
      <c r="S441" s="2"/>
    </row>
    <row r="442" spans="13:19" ht="12.75">
      <c r="M442" s="2"/>
      <c r="N442" s="2"/>
      <c r="O442" s="2"/>
      <c r="P442" s="2"/>
      <c r="Q442" s="2"/>
      <c r="R442" s="2"/>
      <c r="S442" s="2"/>
    </row>
    <row r="443" spans="13:19" ht="12.75">
      <c r="M443" s="2"/>
      <c r="N443" s="2"/>
      <c r="O443" s="2"/>
      <c r="P443" s="2"/>
      <c r="Q443" s="2"/>
      <c r="R443" s="2"/>
      <c r="S443" s="2"/>
    </row>
    <row r="444" spans="13:19" ht="12.75">
      <c r="M444" s="2"/>
      <c r="N444" s="2"/>
      <c r="O444" s="2"/>
      <c r="P444" s="2"/>
      <c r="Q444" s="2"/>
      <c r="R444" s="2"/>
      <c r="S444" s="2"/>
    </row>
    <row r="445" spans="13:19" ht="12.75">
      <c r="M445" s="2"/>
      <c r="N445" s="2"/>
      <c r="O445" s="2"/>
      <c r="P445" s="2"/>
      <c r="Q445" s="2"/>
      <c r="R445" s="2"/>
      <c r="S445" s="2"/>
    </row>
    <row r="446" spans="13:19" ht="12.75">
      <c r="M446" s="2"/>
      <c r="N446" s="2"/>
      <c r="O446" s="2"/>
      <c r="P446" s="2"/>
      <c r="Q446" s="2"/>
      <c r="R446" s="2"/>
      <c r="S446" s="2"/>
    </row>
    <row r="447" spans="13:19" ht="12.75">
      <c r="M447" s="2"/>
      <c r="N447" s="2"/>
      <c r="O447" s="2"/>
      <c r="P447" s="2"/>
      <c r="Q447" s="2"/>
      <c r="R447" s="2"/>
      <c r="S447" s="2"/>
    </row>
    <row r="448" spans="13:19" ht="12.75">
      <c r="M448" s="2"/>
      <c r="N448" s="2"/>
      <c r="O448" s="2"/>
      <c r="P448" s="2"/>
      <c r="Q448" s="2"/>
      <c r="R448" s="2"/>
      <c r="S448" s="2"/>
    </row>
    <row r="449" spans="13:19" ht="12.75">
      <c r="M449" s="2"/>
      <c r="N449" s="2"/>
      <c r="O449" s="2"/>
      <c r="P449" s="2"/>
      <c r="Q449" s="2"/>
      <c r="R449" s="2"/>
      <c r="S449" s="2"/>
    </row>
    <row r="450" spans="13:19" ht="12.75">
      <c r="M450" s="2"/>
      <c r="N450" s="2"/>
      <c r="O450" s="2"/>
      <c r="P450" s="2"/>
      <c r="Q450" s="2"/>
      <c r="R450" s="2"/>
      <c r="S450" s="2"/>
    </row>
    <row r="451" spans="13:19" ht="12.75">
      <c r="M451" s="2"/>
      <c r="N451" s="2"/>
      <c r="O451" s="2"/>
      <c r="P451" s="2"/>
      <c r="Q451" s="2"/>
      <c r="R451" s="2"/>
      <c r="S451" s="2"/>
    </row>
    <row r="452" spans="13:19" ht="12.75">
      <c r="M452" s="2"/>
      <c r="N452" s="2"/>
      <c r="O452" s="2"/>
      <c r="P452" s="2"/>
      <c r="Q452" s="2"/>
      <c r="R452" s="2"/>
      <c r="S452" s="2"/>
    </row>
    <row r="453" spans="13:19" ht="12.75">
      <c r="M453" s="2"/>
      <c r="N453" s="2"/>
      <c r="O453" s="2"/>
      <c r="P453" s="2"/>
      <c r="Q453" s="2"/>
      <c r="R453" s="2"/>
      <c r="S453" s="2"/>
    </row>
    <row r="454" spans="13:19" ht="12.75">
      <c r="M454" s="2"/>
      <c r="N454" s="2"/>
      <c r="O454" s="2"/>
      <c r="P454" s="2"/>
      <c r="Q454" s="2"/>
      <c r="R454" s="2"/>
      <c r="S454" s="2"/>
    </row>
    <row r="455" spans="13:19" ht="12.75">
      <c r="M455" s="2"/>
      <c r="N455" s="2"/>
      <c r="O455" s="2"/>
      <c r="P455" s="2"/>
      <c r="Q455" s="2"/>
      <c r="R455" s="2"/>
      <c r="S455" s="2"/>
    </row>
    <row r="456" spans="13:19" ht="12.75">
      <c r="M456" s="2"/>
      <c r="N456" s="2"/>
      <c r="O456" s="2"/>
      <c r="P456" s="2"/>
      <c r="Q456" s="2"/>
      <c r="R456" s="2"/>
      <c r="S456" s="2"/>
    </row>
    <row r="457" spans="13:19" ht="12.75">
      <c r="M457" s="2"/>
      <c r="N457" s="2"/>
      <c r="O457" s="2"/>
      <c r="P457" s="2"/>
      <c r="Q457" s="2"/>
      <c r="R457" s="2"/>
      <c r="S457" s="2"/>
    </row>
    <row r="458" spans="13:19" ht="12.75">
      <c r="M458" s="2"/>
      <c r="N458" s="2"/>
      <c r="O458" s="2"/>
      <c r="P458" s="2"/>
      <c r="Q458" s="2"/>
      <c r="R458" s="2"/>
      <c r="S458" s="2"/>
    </row>
    <row r="459" spans="13:19" ht="12.75">
      <c r="M459" s="2"/>
      <c r="N459" s="2"/>
      <c r="O459" s="2"/>
      <c r="P459" s="2"/>
      <c r="Q459" s="2"/>
      <c r="R459" s="2"/>
      <c r="S459" s="2"/>
    </row>
    <row r="460" spans="13:19" ht="12.75">
      <c r="M460" s="2"/>
      <c r="N460" s="2"/>
      <c r="O460" s="2"/>
      <c r="P460" s="2"/>
      <c r="Q460" s="2"/>
      <c r="R460" s="2"/>
      <c r="S460" s="2"/>
    </row>
    <row r="461" spans="13:19" ht="12.75">
      <c r="M461" s="2"/>
      <c r="N461" s="2"/>
      <c r="O461" s="2"/>
      <c r="P461" s="2"/>
      <c r="Q461" s="2"/>
      <c r="R461" s="2"/>
      <c r="S461" s="2"/>
    </row>
    <row r="462" spans="13:19" ht="12.75">
      <c r="M462" s="2"/>
      <c r="N462" s="2"/>
      <c r="O462" s="2"/>
      <c r="P462" s="2"/>
      <c r="Q462" s="2"/>
      <c r="R462" s="2"/>
      <c r="S462" s="2"/>
    </row>
    <row r="463" spans="13:19" ht="12.75">
      <c r="M463" s="2"/>
      <c r="N463" s="2"/>
      <c r="O463" s="2"/>
      <c r="P463" s="2"/>
      <c r="Q463" s="2"/>
      <c r="R463" s="2"/>
      <c r="S463" s="2"/>
    </row>
    <row r="464" spans="13:19" ht="12.75">
      <c r="M464" s="2"/>
      <c r="N464" s="2"/>
      <c r="O464" s="2"/>
      <c r="P464" s="2"/>
      <c r="Q464" s="2"/>
      <c r="R464" s="2"/>
      <c r="S464" s="2"/>
    </row>
    <row r="465" spans="13:19" ht="12.75">
      <c r="M465" s="2"/>
      <c r="N465" s="2"/>
      <c r="O465" s="2"/>
      <c r="P465" s="2"/>
      <c r="Q465" s="2"/>
      <c r="R465" s="2"/>
      <c r="S465" s="2"/>
    </row>
    <row r="466" spans="13:19" ht="12.75">
      <c r="M466" s="2"/>
      <c r="N466" s="2"/>
      <c r="O466" s="2"/>
      <c r="P466" s="2"/>
      <c r="Q466" s="2"/>
      <c r="R466" s="2"/>
      <c r="S466" s="2"/>
    </row>
    <row r="467" spans="13:19" ht="12.75">
      <c r="M467" s="2"/>
      <c r="N467" s="2"/>
      <c r="O467" s="2"/>
      <c r="P467" s="2"/>
      <c r="Q467" s="2"/>
      <c r="R467" s="2"/>
      <c r="S467" s="2"/>
    </row>
    <row r="468" spans="13:19" ht="12.75">
      <c r="M468" s="2"/>
      <c r="N468" s="2"/>
      <c r="O468" s="2"/>
      <c r="P468" s="2"/>
      <c r="Q468" s="2"/>
      <c r="R468" s="2"/>
      <c r="S468" s="2"/>
    </row>
    <row r="469" spans="13:19" ht="12.75">
      <c r="M469" s="2"/>
      <c r="N469" s="2"/>
      <c r="O469" s="2"/>
      <c r="P469" s="2"/>
      <c r="Q469" s="2"/>
      <c r="R469" s="2"/>
      <c r="S469" s="2"/>
    </row>
    <row r="470" spans="13:19" ht="12.75">
      <c r="M470" s="2"/>
      <c r="N470" s="2"/>
      <c r="O470" s="2"/>
      <c r="P470" s="2"/>
      <c r="Q470" s="2"/>
      <c r="R470" s="2"/>
      <c r="S470" s="2"/>
    </row>
    <row r="471" spans="13:19" ht="12.75">
      <c r="M471" s="2"/>
      <c r="N471" s="2"/>
      <c r="O471" s="2"/>
      <c r="P471" s="2"/>
      <c r="Q471" s="2"/>
      <c r="R471" s="2"/>
      <c r="S471" s="2"/>
    </row>
    <row r="472" spans="13:19" ht="12.75">
      <c r="M472" s="2"/>
      <c r="N472" s="2"/>
      <c r="O472" s="2"/>
      <c r="P472" s="2"/>
      <c r="Q472" s="2"/>
      <c r="R472" s="2"/>
      <c r="S472" s="2"/>
    </row>
    <row r="473" spans="13:19" ht="12.75">
      <c r="M473" s="2"/>
      <c r="N473" s="2"/>
      <c r="O473" s="2"/>
      <c r="P473" s="2"/>
      <c r="Q473" s="2"/>
      <c r="R473" s="2"/>
      <c r="S473" s="2"/>
    </row>
    <row r="474" spans="13:19" ht="12.75">
      <c r="M474" s="2"/>
      <c r="N474" s="2"/>
      <c r="O474" s="2"/>
      <c r="P474" s="2"/>
      <c r="Q474" s="2"/>
      <c r="R474" s="2"/>
      <c r="S474" s="2"/>
    </row>
    <row r="475" spans="13:19" ht="12.75">
      <c r="M475" s="2"/>
      <c r="N475" s="2"/>
      <c r="O475" s="2"/>
      <c r="P475" s="2"/>
      <c r="Q475" s="2"/>
      <c r="R475" s="2"/>
      <c r="S475" s="2"/>
    </row>
    <row r="476" spans="13:19" ht="12.75">
      <c r="M476" s="2"/>
      <c r="N476" s="2"/>
      <c r="O476" s="2"/>
      <c r="P476" s="2"/>
      <c r="Q476" s="2"/>
      <c r="R476" s="2"/>
      <c r="S476" s="2"/>
    </row>
    <row r="477" spans="13:19" ht="12.75">
      <c r="M477" s="2"/>
      <c r="N477" s="2"/>
      <c r="O477" s="2"/>
      <c r="P477" s="2"/>
      <c r="Q477" s="2"/>
      <c r="R477" s="2"/>
      <c r="S477" s="2"/>
    </row>
    <row r="478" spans="13:19" ht="12.75">
      <c r="M478" s="2"/>
      <c r="N478" s="2"/>
      <c r="O478" s="2"/>
      <c r="P478" s="2"/>
      <c r="Q478" s="2"/>
      <c r="R478" s="2"/>
      <c r="S478" s="2"/>
    </row>
    <row r="479" spans="13:19" ht="12.75">
      <c r="M479" s="2"/>
      <c r="N479" s="2"/>
      <c r="O479" s="2"/>
      <c r="P479" s="2"/>
      <c r="Q479" s="2"/>
      <c r="R479" s="2"/>
      <c r="S479" s="2"/>
    </row>
    <row r="480" spans="13:19" ht="12.75">
      <c r="M480" s="2"/>
      <c r="N480" s="2"/>
      <c r="O480" s="2"/>
      <c r="P480" s="2"/>
      <c r="Q480" s="2"/>
      <c r="R480" s="2"/>
      <c r="S480" s="2"/>
    </row>
    <row r="481" spans="13:19" ht="12.75">
      <c r="M481" s="2"/>
      <c r="N481" s="2"/>
      <c r="O481" s="2"/>
      <c r="P481" s="2"/>
      <c r="Q481" s="2"/>
      <c r="R481" s="2"/>
      <c r="S481" s="2"/>
    </row>
    <row r="482" spans="13:19" ht="12.75">
      <c r="M482" s="2"/>
      <c r="N482" s="2"/>
      <c r="O482" s="2"/>
      <c r="P482" s="2"/>
      <c r="Q482" s="2"/>
      <c r="R482" s="2"/>
      <c r="S482" s="2"/>
    </row>
    <row r="483" spans="13:19" ht="12.75">
      <c r="M483" s="2"/>
      <c r="N483" s="2"/>
      <c r="O483" s="2"/>
      <c r="P483" s="2"/>
      <c r="Q483" s="2"/>
      <c r="R483" s="2"/>
      <c r="S483" s="2"/>
    </row>
    <row r="484" spans="13:19" ht="12.75">
      <c r="M484" s="2"/>
      <c r="N484" s="2"/>
      <c r="O484" s="2"/>
      <c r="P484" s="2"/>
      <c r="Q484" s="2"/>
      <c r="R484" s="2"/>
      <c r="S484" s="2"/>
    </row>
    <row r="485" spans="13:19" ht="12.75">
      <c r="M485" s="2"/>
      <c r="N485" s="2"/>
      <c r="O485" s="2"/>
      <c r="P485" s="2"/>
      <c r="Q485" s="2"/>
      <c r="R485" s="2"/>
      <c r="S485" s="2"/>
    </row>
    <row r="486" spans="13:19" ht="12.75">
      <c r="M486" s="2"/>
      <c r="N486" s="2"/>
      <c r="O486" s="2"/>
      <c r="P486" s="2"/>
      <c r="Q486" s="2"/>
      <c r="R486" s="2"/>
      <c r="S486" s="2"/>
    </row>
    <row r="487" spans="13:19" ht="12.75">
      <c r="M487" s="2"/>
      <c r="N487" s="2"/>
      <c r="O487" s="2"/>
      <c r="P487" s="2"/>
      <c r="Q487" s="2"/>
      <c r="R487" s="2"/>
      <c r="S487" s="2"/>
    </row>
    <row r="488" spans="13:19" ht="12.75">
      <c r="M488" s="2"/>
      <c r="N488" s="2"/>
      <c r="O488" s="2"/>
      <c r="P488" s="2"/>
      <c r="Q488" s="2"/>
      <c r="R488" s="2"/>
      <c r="S488" s="2"/>
    </row>
    <row r="489" spans="13:19" ht="12.75">
      <c r="M489" s="2"/>
      <c r="N489" s="2"/>
      <c r="O489" s="2"/>
      <c r="P489" s="2"/>
      <c r="Q489" s="2"/>
      <c r="R489" s="2"/>
      <c r="S489" s="2"/>
    </row>
    <row r="490" spans="13:19" ht="12.75">
      <c r="M490" s="2"/>
      <c r="N490" s="2"/>
      <c r="O490" s="2"/>
      <c r="P490" s="2"/>
      <c r="Q490" s="2"/>
      <c r="R490" s="2"/>
      <c r="S490" s="2"/>
    </row>
    <row r="491" spans="13:19" ht="12.75">
      <c r="M491" s="2"/>
      <c r="N491" s="2"/>
      <c r="O491" s="2"/>
      <c r="P491" s="2"/>
      <c r="Q491" s="2"/>
      <c r="R491" s="2"/>
      <c r="S491" s="2"/>
    </row>
    <row r="492" spans="13:19" ht="12.75">
      <c r="M492" s="2"/>
      <c r="N492" s="2"/>
      <c r="O492" s="2"/>
      <c r="P492" s="2"/>
      <c r="Q492" s="2"/>
      <c r="R492" s="2"/>
      <c r="S492" s="2"/>
    </row>
    <row r="493" spans="13:19" ht="12.75">
      <c r="M493" s="2"/>
      <c r="N493" s="2"/>
      <c r="O493" s="2"/>
      <c r="P493" s="2"/>
      <c r="Q493" s="2"/>
      <c r="R493" s="2"/>
      <c r="S493" s="2"/>
    </row>
    <row r="494" spans="13:19" ht="12.75">
      <c r="M494" s="2"/>
      <c r="N494" s="2"/>
      <c r="O494" s="2"/>
      <c r="P494" s="2"/>
      <c r="Q494" s="2"/>
      <c r="R494" s="2"/>
      <c r="S494" s="2"/>
    </row>
    <row r="495" spans="13:19" ht="12.75">
      <c r="M495" s="2"/>
      <c r="N495" s="2"/>
      <c r="O495" s="2"/>
      <c r="P495" s="2"/>
      <c r="Q495" s="2"/>
      <c r="R495" s="2"/>
      <c r="S495" s="2"/>
    </row>
    <row r="496" spans="13:19" ht="12.75">
      <c r="M496" s="2"/>
      <c r="N496" s="2"/>
      <c r="O496" s="2"/>
      <c r="P496" s="2"/>
      <c r="Q496" s="2"/>
      <c r="R496" s="2"/>
      <c r="S496" s="2"/>
    </row>
    <row r="497" spans="13:19" ht="12.75">
      <c r="M497" s="2"/>
      <c r="N497" s="2"/>
      <c r="O497" s="2"/>
      <c r="P497" s="2"/>
      <c r="Q497" s="2"/>
      <c r="R497" s="2"/>
      <c r="S497" s="2"/>
    </row>
    <row r="498" spans="13:19" ht="12.75">
      <c r="M498" s="2"/>
      <c r="N498" s="2"/>
      <c r="O498" s="2"/>
      <c r="P498" s="2"/>
      <c r="Q498" s="2"/>
      <c r="R498" s="2"/>
      <c r="S498" s="2"/>
    </row>
    <row r="499" spans="13:19" ht="12.75">
      <c r="M499" s="2"/>
      <c r="N499" s="2"/>
      <c r="O499" s="2"/>
      <c r="P499" s="2"/>
      <c r="Q499" s="2"/>
      <c r="R499" s="2"/>
      <c r="S499" s="2"/>
    </row>
    <row r="500" spans="13:19" ht="12.75">
      <c r="M500" s="2"/>
      <c r="N500" s="2"/>
      <c r="O500" s="2"/>
      <c r="P500" s="2"/>
      <c r="Q500" s="2"/>
      <c r="R500" s="2"/>
      <c r="S500" s="2"/>
    </row>
    <row r="501" spans="13:19" ht="12.75">
      <c r="M501" s="2"/>
      <c r="N501" s="2"/>
      <c r="O501" s="2"/>
      <c r="P501" s="2"/>
      <c r="Q501" s="2"/>
      <c r="R501" s="2"/>
      <c r="S501" s="2"/>
    </row>
    <row r="502" spans="13:19" ht="12.75">
      <c r="M502" s="2"/>
      <c r="N502" s="2"/>
      <c r="O502" s="2"/>
      <c r="P502" s="2"/>
      <c r="Q502" s="2"/>
      <c r="R502" s="2"/>
      <c r="S502" s="2"/>
    </row>
    <row r="503" spans="13:19" ht="12.75">
      <c r="M503" s="2"/>
      <c r="N503" s="2"/>
      <c r="O503" s="2"/>
      <c r="P503" s="2"/>
      <c r="Q503" s="2"/>
      <c r="R503" s="2"/>
      <c r="S503" s="2"/>
    </row>
    <row r="504" spans="13:19" ht="12.75">
      <c r="M504" s="2"/>
      <c r="N504" s="2"/>
      <c r="O504" s="2"/>
      <c r="P504" s="2"/>
      <c r="Q504" s="2"/>
      <c r="R504" s="2"/>
      <c r="S504" s="2"/>
    </row>
    <row r="505" spans="13:19" ht="12.75">
      <c r="M505" s="2"/>
      <c r="N505" s="2"/>
      <c r="O505" s="2"/>
      <c r="P505" s="2"/>
      <c r="Q505" s="2"/>
      <c r="R505" s="2"/>
      <c r="S505" s="2"/>
    </row>
    <row r="506" spans="13:19" ht="12.75">
      <c r="M506" s="2"/>
      <c r="N506" s="2"/>
      <c r="O506" s="2"/>
      <c r="P506" s="2"/>
      <c r="Q506" s="2"/>
      <c r="R506" s="2"/>
      <c r="S506" s="2"/>
    </row>
    <row r="507" spans="13:19" ht="12.75">
      <c r="M507" s="2"/>
      <c r="N507" s="2"/>
      <c r="O507" s="2"/>
      <c r="P507" s="2"/>
      <c r="Q507" s="2"/>
      <c r="R507" s="2"/>
      <c r="S507" s="2"/>
    </row>
    <row r="508" spans="13:19" ht="12.75">
      <c r="M508" s="2"/>
      <c r="N508" s="2"/>
      <c r="O508" s="2"/>
      <c r="P508" s="2"/>
      <c r="Q508" s="2"/>
      <c r="R508" s="2"/>
      <c r="S508" s="2"/>
    </row>
    <row r="509" spans="13:19" ht="12.75">
      <c r="M509" s="2"/>
      <c r="N509" s="2"/>
      <c r="O509" s="2"/>
      <c r="P509" s="2"/>
      <c r="Q509" s="2"/>
      <c r="R509" s="2"/>
      <c r="S509" s="2"/>
    </row>
    <row r="510" spans="13:19" ht="12.75">
      <c r="M510" s="2"/>
      <c r="N510" s="2"/>
      <c r="O510" s="2"/>
      <c r="P510" s="2"/>
      <c r="Q510" s="2"/>
      <c r="R510" s="2"/>
      <c r="S510" s="2"/>
    </row>
    <row r="511" spans="13:19" ht="12.75">
      <c r="M511" s="2"/>
      <c r="N511" s="2"/>
      <c r="O511" s="2"/>
      <c r="P511" s="2"/>
      <c r="Q511" s="2"/>
      <c r="R511" s="2"/>
      <c r="S511" s="2"/>
    </row>
    <row r="512" spans="13:19" ht="12.75">
      <c r="M512" s="2"/>
      <c r="N512" s="2"/>
      <c r="O512" s="2"/>
      <c r="P512" s="2"/>
      <c r="Q512" s="2"/>
      <c r="R512" s="2"/>
      <c r="S512" s="2"/>
    </row>
    <row r="513" spans="13:19" ht="12.75">
      <c r="M513" s="2"/>
      <c r="N513" s="2"/>
      <c r="O513" s="2"/>
      <c r="P513" s="2"/>
      <c r="Q513" s="2"/>
      <c r="R513" s="2"/>
      <c r="S513" s="2"/>
    </row>
    <row r="514" spans="13:19" ht="12.75">
      <c r="M514" s="2"/>
      <c r="N514" s="2"/>
      <c r="O514" s="2"/>
      <c r="P514" s="2"/>
      <c r="Q514" s="2"/>
      <c r="R514" s="2"/>
      <c r="S514" s="2"/>
    </row>
    <row r="515" spans="13:19" ht="12.75">
      <c r="M515" s="2"/>
      <c r="N515" s="2"/>
      <c r="O515" s="2"/>
      <c r="P515" s="2"/>
      <c r="Q515" s="2"/>
      <c r="R515" s="2"/>
      <c r="S515" s="2"/>
    </row>
    <row r="516" spans="13:19" ht="12.75">
      <c r="M516" s="2"/>
      <c r="N516" s="2"/>
      <c r="O516" s="2"/>
      <c r="P516" s="2"/>
      <c r="Q516" s="2"/>
      <c r="R516" s="2"/>
      <c r="S516" s="2"/>
    </row>
    <row r="517" spans="13:19" ht="12.75">
      <c r="M517" s="2"/>
      <c r="N517" s="2"/>
      <c r="O517" s="2"/>
      <c r="P517" s="2"/>
      <c r="Q517" s="2"/>
      <c r="R517" s="2"/>
      <c r="S517" s="2"/>
    </row>
    <row r="518" spans="13:19" ht="12.75">
      <c r="M518" s="2"/>
      <c r="N518" s="2"/>
      <c r="O518" s="2"/>
      <c r="P518" s="2"/>
      <c r="Q518" s="2"/>
      <c r="R518" s="2"/>
      <c r="S518" s="2"/>
    </row>
    <row r="519" spans="13:19" ht="12.75">
      <c r="M519" s="2"/>
      <c r="N519" s="2"/>
      <c r="O519" s="2"/>
      <c r="P519" s="2"/>
      <c r="Q519" s="2"/>
      <c r="R519" s="2"/>
      <c r="S519" s="2"/>
    </row>
    <row r="520" spans="13:19" ht="12.75">
      <c r="M520" s="2"/>
      <c r="N520" s="2"/>
      <c r="O520" s="2"/>
      <c r="P520" s="2"/>
      <c r="Q520" s="2"/>
      <c r="R520" s="2"/>
      <c r="S520" s="2"/>
    </row>
    <row r="521" spans="13:19" ht="12.75">
      <c r="M521" s="2"/>
      <c r="N521" s="2"/>
      <c r="O521" s="2"/>
      <c r="P521" s="2"/>
      <c r="Q521" s="2"/>
      <c r="R521" s="2"/>
      <c r="S521" s="2"/>
    </row>
    <row r="522" spans="13:19" ht="12.75">
      <c r="M522" s="2"/>
      <c r="N522" s="2"/>
      <c r="O522" s="2"/>
      <c r="P522" s="2"/>
      <c r="Q522" s="2"/>
      <c r="R522" s="2"/>
      <c r="S522" s="2"/>
    </row>
    <row r="523" spans="13:19" ht="12.75">
      <c r="M523" s="2"/>
      <c r="N523" s="2"/>
      <c r="O523" s="2"/>
      <c r="P523" s="2"/>
      <c r="Q523" s="2"/>
      <c r="R523" s="2"/>
      <c r="S523" s="2"/>
    </row>
    <row r="524" spans="13:19" ht="12.75">
      <c r="M524" s="2"/>
      <c r="N524" s="2"/>
      <c r="O524" s="2"/>
      <c r="P524" s="2"/>
      <c r="Q524" s="2"/>
      <c r="R524" s="2"/>
      <c r="S524" s="2"/>
    </row>
    <row r="525" spans="13:19" ht="12.75">
      <c r="M525" s="2"/>
      <c r="N525" s="2"/>
      <c r="O525" s="2"/>
      <c r="P525" s="2"/>
      <c r="Q525" s="2"/>
      <c r="R525" s="2"/>
      <c r="S525" s="2"/>
    </row>
    <row r="526" spans="13:19" ht="12.75">
      <c r="M526" s="2"/>
      <c r="N526" s="2"/>
      <c r="O526" s="2"/>
      <c r="P526" s="2"/>
      <c r="Q526" s="2"/>
      <c r="R526" s="2"/>
      <c r="S526" s="2"/>
    </row>
    <row r="527" spans="13:19" ht="12.75">
      <c r="M527" s="2"/>
      <c r="N527" s="2"/>
      <c r="O527" s="2"/>
      <c r="P527" s="2"/>
      <c r="Q527" s="2"/>
      <c r="R527" s="2"/>
      <c r="S527" s="2"/>
    </row>
    <row r="528" spans="13:19" ht="12.75">
      <c r="M528" s="2"/>
      <c r="N528" s="2"/>
      <c r="O528" s="2"/>
      <c r="P528" s="2"/>
      <c r="Q528" s="2"/>
      <c r="R528" s="2"/>
      <c r="S528" s="2"/>
    </row>
    <row r="529" spans="13:19" ht="12.75">
      <c r="M529" s="2"/>
      <c r="N529" s="2"/>
      <c r="O529" s="2"/>
      <c r="P529" s="2"/>
      <c r="Q529" s="2"/>
      <c r="R529" s="2"/>
      <c r="S529" s="2"/>
    </row>
    <row r="530" spans="13:19" ht="12.75">
      <c r="M530" s="2"/>
      <c r="N530" s="2"/>
      <c r="O530" s="2"/>
      <c r="P530" s="2"/>
      <c r="Q530" s="2"/>
      <c r="R530" s="2"/>
      <c r="S530" s="2"/>
    </row>
    <row r="531" spans="13:19" ht="12.75">
      <c r="M531" s="2"/>
      <c r="N531" s="2"/>
      <c r="O531" s="2"/>
      <c r="P531" s="2"/>
      <c r="Q531" s="2"/>
      <c r="R531" s="2"/>
      <c r="S531" s="2"/>
    </row>
    <row r="532" spans="13:19" ht="12.75">
      <c r="M532" s="2"/>
      <c r="N532" s="2"/>
      <c r="O532" s="2"/>
      <c r="P532" s="2"/>
      <c r="Q532" s="2"/>
      <c r="R532" s="2"/>
      <c r="S532" s="2"/>
    </row>
    <row r="533" spans="13:19" ht="12.75">
      <c r="M533" s="2"/>
      <c r="N533" s="2"/>
      <c r="O533" s="2"/>
      <c r="P533" s="2"/>
      <c r="Q533" s="2"/>
      <c r="R533" s="2"/>
      <c r="S533" s="2"/>
    </row>
    <row r="534" spans="13:19" ht="12.75">
      <c r="M534" s="2"/>
      <c r="N534" s="2"/>
      <c r="O534" s="2"/>
      <c r="P534" s="2"/>
      <c r="Q534" s="2"/>
      <c r="R534" s="2"/>
      <c r="S534" s="2"/>
    </row>
    <row r="535" spans="13:19" ht="12.75">
      <c r="M535" s="2"/>
      <c r="N535" s="2"/>
      <c r="O535" s="2"/>
      <c r="P535" s="2"/>
      <c r="Q535" s="2"/>
      <c r="R535" s="2"/>
      <c r="S535" s="2"/>
    </row>
    <row r="536" spans="13:19" ht="12.75">
      <c r="M536" s="2"/>
      <c r="N536" s="2"/>
      <c r="O536" s="2"/>
      <c r="P536" s="2"/>
      <c r="Q536" s="2"/>
      <c r="R536" s="2"/>
      <c r="S536" s="2"/>
    </row>
    <row r="537" spans="13:19" ht="12.75">
      <c r="M537" s="2"/>
      <c r="N537" s="2"/>
      <c r="O537" s="2"/>
      <c r="P537" s="2"/>
      <c r="Q537" s="2"/>
      <c r="R537" s="2"/>
      <c r="S537" s="2"/>
    </row>
    <row r="538" spans="13:19" ht="12.75">
      <c r="M538" s="2"/>
      <c r="N538" s="2"/>
      <c r="O538" s="2"/>
      <c r="P538" s="2"/>
      <c r="Q538" s="2"/>
      <c r="R538" s="2"/>
      <c r="S538" s="2"/>
    </row>
    <row r="539" spans="13:19" ht="12.75">
      <c r="M539" s="2"/>
      <c r="N539" s="2"/>
      <c r="O539" s="2"/>
      <c r="P539" s="2"/>
      <c r="Q539" s="2"/>
      <c r="R539" s="2"/>
      <c r="S539" s="2"/>
    </row>
    <row r="540" spans="13:19" ht="12.75">
      <c r="M540" s="2"/>
      <c r="N540" s="2"/>
      <c r="O540" s="2"/>
      <c r="P540" s="2"/>
      <c r="Q540" s="2"/>
      <c r="R540" s="2"/>
      <c r="S540" s="2"/>
    </row>
    <row r="541" spans="13:19" ht="12.75">
      <c r="M541" s="2"/>
      <c r="N541" s="2"/>
      <c r="O541" s="2"/>
      <c r="P541" s="2"/>
      <c r="Q541" s="2"/>
      <c r="R541" s="2"/>
      <c r="S541" s="2"/>
    </row>
    <row r="542" spans="13:19" ht="12.75">
      <c r="M542" s="2"/>
      <c r="N542" s="2"/>
      <c r="O542" s="2"/>
      <c r="P542" s="2"/>
      <c r="Q542" s="2"/>
      <c r="R542" s="2"/>
      <c r="S542" s="2"/>
    </row>
    <row r="543" spans="13:19" ht="12.75">
      <c r="M543" s="2"/>
      <c r="N543" s="2"/>
      <c r="O543" s="2"/>
      <c r="P543" s="2"/>
      <c r="Q543" s="2"/>
      <c r="R543" s="2"/>
      <c r="S543" s="2"/>
    </row>
    <row r="544" spans="13:19" ht="12.75">
      <c r="M544" s="2"/>
      <c r="N544" s="2"/>
      <c r="O544" s="2"/>
      <c r="P544" s="2"/>
      <c r="Q544" s="2"/>
      <c r="R544" s="2"/>
      <c r="S544" s="2"/>
    </row>
    <row r="545" spans="13:19" ht="12.75">
      <c r="M545" s="2"/>
      <c r="N545" s="2"/>
      <c r="O545" s="2"/>
      <c r="P545" s="2"/>
      <c r="Q545" s="2"/>
      <c r="R545" s="2"/>
      <c r="S545" s="2"/>
    </row>
    <row r="546" spans="13:19" ht="12.75">
      <c r="M546" s="2"/>
      <c r="N546" s="2"/>
      <c r="O546" s="2"/>
      <c r="P546" s="2"/>
      <c r="Q546" s="2"/>
      <c r="R546" s="2"/>
      <c r="S546" s="2"/>
    </row>
    <row r="547" spans="13:19" ht="12.75">
      <c r="M547" s="2"/>
      <c r="N547" s="2"/>
      <c r="O547" s="2"/>
      <c r="P547" s="2"/>
      <c r="Q547" s="2"/>
      <c r="R547" s="2"/>
      <c r="S547" s="2"/>
    </row>
    <row r="548" spans="13:19" ht="12.75">
      <c r="M548" s="2"/>
      <c r="N548" s="2"/>
      <c r="O548" s="2"/>
      <c r="P548" s="2"/>
      <c r="Q548" s="2"/>
      <c r="R548" s="2"/>
      <c r="S548" s="2"/>
    </row>
    <row r="549" spans="13:19" ht="12.75">
      <c r="M549" s="2"/>
      <c r="N549" s="2"/>
      <c r="O549" s="2"/>
      <c r="P549" s="2"/>
      <c r="Q549" s="2"/>
      <c r="R549" s="2"/>
      <c r="S549" s="2"/>
    </row>
    <row r="550" spans="13:19" ht="12.75">
      <c r="M550" s="2"/>
      <c r="N550" s="2"/>
      <c r="O550" s="2"/>
      <c r="P550" s="2"/>
      <c r="Q550" s="2"/>
      <c r="R550" s="2"/>
      <c r="S550" s="2"/>
    </row>
    <row r="551" spans="13:19" ht="12.75">
      <c r="M551" s="2"/>
      <c r="N551" s="2"/>
      <c r="O551" s="2"/>
      <c r="P551" s="2"/>
      <c r="Q551" s="2"/>
      <c r="R551" s="2"/>
      <c r="S551" s="2"/>
    </row>
    <row r="552" spans="13:19" ht="12.75">
      <c r="M552" s="2"/>
      <c r="N552" s="2"/>
      <c r="O552" s="2"/>
      <c r="P552" s="2"/>
      <c r="Q552" s="2"/>
      <c r="R552" s="2"/>
      <c r="S552" s="2"/>
    </row>
    <row r="553" spans="13:19" ht="12.75">
      <c r="M553" s="2"/>
      <c r="N553" s="2"/>
      <c r="O553" s="2"/>
      <c r="P553" s="2"/>
      <c r="Q553" s="2"/>
      <c r="R553" s="2"/>
      <c r="S553" s="2"/>
    </row>
    <row r="554" spans="13:19" ht="12.75">
      <c r="M554" s="2"/>
      <c r="N554" s="2"/>
      <c r="O554" s="2"/>
      <c r="P554" s="2"/>
      <c r="Q554" s="2"/>
      <c r="R554" s="2"/>
      <c r="S554" s="2"/>
    </row>
    <row r="555" spans="13:19" ht="12.75">
      <c r="M555" s="2"/>
      <c r="N555" s="2"/>
      <c r="O555" s="2"/>
      <c r="P555" s="2"/>
      <c r="Q555" s="2"/>
      <c r="R555" s="2"/>
      <c r="S555" s="2"/>
    </row>
    <row r="556" spans="13:19" ht="12.75">
      <c r="M556" s="2"/>
      <c r="N556" s="2"/>
      <c r="O556" s="2"/>
      <c r="P556" s="2"/>
      <c r="Q556" s="2"/>
      <c r="R556" s="2"/>
      <c r="S556" s="2"/>
    </row>
    <row r="557" spans="13:19" ht="12.75">
      <c r="M557" s="2"/>
      <c r="N557" s="2"/>
      <c r="O557" s="2"/>
      <c r="P557" s="2"/>
      <c r="Q557" s="2"/>
      <c r="R557" s="2"/>
      <c r="S557" s="2"/>
    </row>
    <row r="558" spans="13:19" ht="12.75">
      <c r="M558" s="2"/>
      <c r="N558" s="2"/>
      <c r="O558" s="2"/>
      <c r="P558" s="2"/>
      <c r="Q558" s="2"/>
      <c r="R558" s="2"/>
      <c r="S558" s="2"/>
    </row>
    <row r="559" spans="13:19" ht="12.75">
      <c r="M559" s="2"/>
      <c r="N559" s="2"/>
      <c r="O559" s="2"/>
      <c r="P559" s="2"/>
      <c r="Q559" s="2"/>
      <c r="R559" s="2"/>
      <c r="S559" s="2"/>
    </row>
    <row r="560" spans="13:19" ht="12.75">
      <c r="M560" s="2"/>
      <c r="N560" s="2"/>
      <c r="O560" s="2"/>
      <c r="P560" s="2"/>
      <c r="Q560" s="2"/>
      <c r="R560" s="2"/>
      <c r="S560" s="2"/>
    </row>
    <row r="561" spans="13:19" ht="12.75">
      <c r="M561" s="2"/>
      <c r="N561" s="2"/>
      <c r="O561" s="2"/>
      <c r="P561" s="2"/>
      <c r="Q561" s="2"/>
      <c r="R561" s="2"/>
      <c r="S561" s="2"/>
    </row>
    <row r="562" spans="13:19" ht="12.75">
      <c r="M562" s="2"/>
      <c r="N562" s="2"/>
      <c r="O562" s="2"/>
      <c r="P562" s="2"/>
      <c r="Q562" s="2"/>
      <c r="R562" s="2"/>
      <c r="S562" s="2"/>
    </row>
    <row r="563" spans="13:19" ht="12.75">
      <c r="M563" s="2"/>
      <c r="N563" s="2"/>
      <c r="O563" s="2"/>
      <c r="P563" s="2"/>
      <c r="Q563" s="2"/>
      <c r="R563" s="2"/>
      <c r="S563" s="2"/>
    </row>
    <row r="564" spans="13:19" ht="12.75">
      <c r="M564" s="2"/>
      <c r="N564" s="2"/>
      <c r="O564" s="2"/>
      <c r="P564" s="2"/>
      <c r="Q564" s="2"/>
      <c r="R564" s="2"/>
      <c r="S564" s="2"/>
    </row>
    <row r="565" spans="13:19" ht="12.75">
      <c r="M565" s="2"/>
      <c r="N565" s="2"/>
      <c r="O565" s="2"/>
      <c r="P565" s="2"/>
      <c r="Q565" s="2"/>
      <c r="R565" s="2"/>
      <c r="S565" s="2"/>
    </row>
    <row r="566" spans="13:19" ht="12.75">
      <c r="M566" s="2"/>
      <c r="N566" s="2"/>
      <c r="O566" s="2"/>
      <c r="P566" s="2"/>
      <c r="Q566" s="2"/>
      <c r="R566" s="2"/>
      <c r="S566" s="2"/>
    </row>
    <row r="567" spans="13:19" ht="12.75">
      <c r="M567" s="2"/>
      <c r="N567" s="2"/>
      <c r="O567" s="2"/>
      <c r="P567" s="2"/>
      <c r="Q567" s="2"/>
      <c r="R567" s="2"/>
      <c r="S567" s="2"/>
    </row>
    <row r="568" spans="13:19" ht="12.75">
      <c r="M568" s="2"/>
      <c r="N568" s="2"/>
      <c r="O568" s="2"/>
      <c r="P568" s="2"/>
      <c r="Q568" s="2"/>
      <c r="R568" s="2"/>
      <c r="S568" s="2"/>
    </row>
    <row r="569" spans="13:19" ht="12.75">
      <c r="M569" s="2"/>
      <c r="N569" s="2"/>
      <c r="O569" s="2"/>
      <c r="P569" s="2"/>
      <c r="Q569" s="2"/>
      <c r="R569" s="2"/>
      <c r="S569" s="2"/>
    </row>
    <row r="570" spans="13:19" ht="12.75">
      <c r="M570" s="2"/>
      <c r="N570" s="2"/>
      <c r="O570" s="2"/>
      <c r="P570" s="2"/>
      <c r="Q570" s="2"/>
      <c r="R570" s="2"/>
      <c r="S570" s="2"/>
    </row>
    <row r="571" spans="13:19" ht="12.75">
      <c r="M571" s="2"/>
      <c r="N571" s="2"/>
      <c r="O571" s="2"/>
      <c r="P571" s="2"/>
      <c r="Q571" s="2"/>
      <c r="R571" s="2"/>
      <c r="S571" s="2"/>
    </row>
    <row r="572" spans="13:19" ht="12.75">
      <c r="M572" s="2"/>
      <c r="N572" s="2"/>
      <c r="O572" s="2"/>
      <c r="P572" s="2"/>
      <c r="Q572" s="2"/>
      <c r="R572" s="2"/>
      <c r="S572" s="2"/>
    </row>
    <row r="573" spans="13:19" ht="12.75">
      <c r="M573" s="2"/>
      <c r="N573" s="2"/>
      <c r="O573" s="2"/>
      <c r="P573" s="2"/>
      <c r="Q573" s="2"/>
      <c r="R573" s="2"/>
      <c r="S573" s="2"/>
    </row>
    <row r="574" spans="13:19" ht="12.75">
      <c r="M574" s="2"/>
      <c r="N574" s="2"/>
      <c r="O574" s="2"/>
      <c r="P574" s="2"/>
      <c r="Q574" s="2"/>
      <c r="R574" s="2"/>
      <c r="S574" s="2"/>
    </row>
    <row r="575" spans="13:19" ht="12.75">
      <c r="M575" s="2"/>
      <c r="N575" s="2"/>
      <c r="O575" s="2"/>
      <c r="P575" s="2"/>
      <c r="Q575" s="2"/>
      <c r="R575" s="2"/>
      <c r="S575" s="2"/>
    </row>
    <row r="576" spans="13:19" ht="12.75">
      <c r="M576" s="2"/>
      <c r="N576" s="2"/>
      <c r="O576" s="2"/>
      <c r="P576" s="2"/>
      <c r="Q576" s="2"/>
      <c r="R576" s="2"/>
      <c r="S576" s="2"/>
    </row>
    <row r="577" spans="13:19" ht="12.75">
      <c r="M577" s="2"/>
      <c r="N577" s="2"/>
      <c r="O577" s="2"/>
      <c r="P577" s="2"/>
      <c r="Q577" s="2"/>
      <c r="R577" s="2"/>
      <c r="S577" s="2"/>
    </row>
    <row r="578" spans="13:19" ht="12.75">
      <c r="M578" s="2"/>
      <c r="N578" s="2"/>
      <c r="O578" s="2"/>
      <c r="P578" s="2"/>
      <c r="Q578" s="2"/>
      <c r="R578" s="2"/>
      <c r="S578" s="2"/>
    </row>
    <row r="579" spans="13:19" ht="12.75">
      <c r="M579" s="2"/>
      <c r="N579" s="2"/>
      <c r="O579" s="2"/>
      <c r="P579" s="2"/>
      <c r="Q579" s="2"/>
      <c r="R579" s="2"/>
      <c r="S579" s="2"/>
    </row>
    <row r="580" spans="13:19" ht="12.75">
      <c r="M580" s="2"/>
      <c r="N580" s="2"/>
      <c r="O580" s="2"/>
      <c r="P580" s="2"/>
      <c r="Q580" s="2"/>
      <c r="R580" s="2"/>
      <c r="S580" s="2"/>
    </row>
    <row r="581" spans="13:19" ht="12.75">
      <c r="M581" s="2"/>
      <c r="N581" s="2"/>
      <c r="O581" s="2"/>
      <c r="P581" s="2"/>
      <c r="Q581" s="2"/>
      <c r="R581" s="2"/>
      <c r="S581" s="2"/>
    </row>
    <row r="582" spans="13:19" ht="12.75">
      <c r="M582" s="2"/>
      <c r="N582" s="2"/>
      <c r="O582" s="2"/>
      <c r="P582" s="2"/>
      <c r="Q582" s="2"/>
      <c r="R582" s="2"/>
      <c r="S582" s="2"/>
    </row>
    <row r="583" spans="13:19" ht="12.75">
      <c r="M583" s="2"/>
      <c r="N583" s="2"/>
      <c r="O583" s="2"/>
      <c r="P583" s="2"/>
      <c r="Q583" s="2"/>
      <c r="R583" s="2"/>
      <c r="S583" s="2"/>
    </row>
    <row r="584" spans="13:19" ht="12.75">
      <c r="M584" s="2"/>
      <c r="N584" s="2"/>
      <c r="O584" s="2"/>
      <c r="P584" s="2"/>
      <c r="Q584" s="2"/>
      <c r="R584" s="2"/>
      <c r="S584" s="2"/>
    </row>
    <row r="585" spans="13:19" ht="12.75">
      <c r="M585" s="2"/>
      <c r="N585" s="2"/>
      <c r="O585" s="2"/>
      <c r="P585" s="2"/>
      <c r="Q585" s="2"/>
      <c r="R585" s="2"/>
      <c r="S585" s="2"/>
    </row>
    <row r="586" spans="13:19" ht="12.75">
      <c r="M586" s="2"/>
      <c r="N586" s="2"/>
      <c r="O586" s="2"/>
      <c r="P586" s="2"/>
      <c r="Q586" s="2"/>
      <c r="R586" s="2"/>
      <c r="S586" s="2"/>
    </row>
    <row r="587" spans="13:19" ht="12.75">
      <c r="M587" s="2"/>
      <c r="N587" s="2"/>
      <c r="O587" s="2"/>
      <c r="P587" s="2"/>
      <c r="Q587" s="2"/>
      <c r="R587" s="2"/>
      <c r="S587" s="2"/>
    </row>
    <row r="588" spans="13:19" ht="12.75">
      <c r="M588" s="2"/>
      <c r="N588" s="2"/>
      <c r="O588" s="2"/>
      <c r="P588" s="2"/>
      <c r="Q588" s="2"/>
      <c r="R588" s="2"/>
      <c r="S588" s="2"/>
    </row>
    <row r="589" spans="13:19" ht="12.75">
      <c r="M589" s="2"/>
      <c r="N589" s="2"/>
      <c r="O589" s="2"/>
      <c r="P589" s="2"/>
      <c r="Q589" s="2"/>
      <c r="R589" s="2"/>
      <c r="S589" s="2"/>
    </row>
    <row r="590" spans="13:19" ht="12.75">
      <c r="M590" s="2"/>
      <c r="N590" s="2"/>
      <c r="O590" s="2"/>
      <c r="P590" s="2"/>
      <c r="Q590" s="2"/>
      <c r="R590" s="2"/>
      <c r="S590" s="2"/>
    </row>
    <row r="591" spans="13:19" ht="12.75">
      <c r="M591" s="2"/>
      <c r="N591" s="2"/>
      <c r="O591" s="2"/>
      <c r="P591" s="2"/>
      <c r="Q591" s="2"/>
      <c r="R591" s="2"/>
      <c r="S591" s="2"/>
    </row>
    <row r="592" spans="13:19" ht="12.75">
      <c r="M592" s="2"/>
      <c r="N592" s="2"/>
      <c r="O592" s="2"/>
      <c r="P592" s="2"/>
      <c r="Q592" s="2"/>
      <c r="R592" s="2"/>
      <c r="S592" s="2"/>
    </row>
    <row r="593" spans="13:19" ht="12.75">
      <c r="M593" s="2"/>
      <c r="N593" s="2"/>
      <c r="O593" s="2"/>
      <c r="P593" s="2"/>
      <c r="Q593" s="2"/>
      <c r="R593" s="2"/>
      <c r="S593" s="2"/>
    </row>
    <row r="594" spans="13:19" ht="12.75">
      <c r="M594" s="2"/>
      <c r="N594" s="2"/>
      <c r="O594" s="2"/>
      <c r="P594" s="2"/>
      <c r="Q594" s="2"/>
      <c r="R594" s="2"/>
      <c r="S594" s="2"/>
    </row>
    <row r="595" spans="13:19" ht="12.75">
      <c r="M595" s="2"/>
      <c r="N595" s="2"/>
      <c r="O595" s="2"/>
      <c r="P595" s="2"/>
      <c r="Q595" s="2"/>
      <c r="R595" s="2"/>
      <c r="S595" s="2"/>
    </row>
    <row r="596" spans="13:19" ht="12.75">
      <c r="M596" s="2"/>
      <c r="N596" s="2"/>
      <c r="O596" s="2"/>
      <c r="P596" s="2"/>
      <c r="Q596" s="2"/>
      <c r="R596" s="2"/>
      <c r="S596" s="2"/>
    </row>
    <row r="597" spans="13:19" ht="12.75">
      <c r="M597" s="2"/>
      <c r="N597" s="2"/>
      <c r="O597" s="2"/>
      <c r="P597" s="2"/>
      <c r="Q597" s="2"/>
      <c r="R597" s="2"/>
      <c r="S597" s="2"/>
    </row>
    <row r="598" spans="13:19" ht="12.75">
      <c r="M598" s="2"/>
      <c r="N598" s="2"/>
      <c r="O598" s="2"/>
      <c r="P598" s="2"/>
      <c r="Q598" s="2"/>
      <c r="R598" s="2"/>
      <c r="S598" s="2"/>
    </row>
    <row r="599" spans="13:19" ht="12.75">
      <c r="M599" s="2"/>
      <c r="N599" s="2"/>
      <c r="O599" s="2"/>
      <c r="P599" s="2"/>
      <c r="Q599" s="2"/>
      <c r="R599" s="2"/>
      <c r="S599" s="2"/>
    </row>
    <row r="600" spans="13:19" ht="12.75">
      <c r="M600" s="2"/>
      <c r="N600" s="2"/>
      <c r="O600" s="2"/>
      <c r="P600" s="2"/>
      <c r="Q600" s="2"/>
      <c r="R600" s="2"/>
      <c r="S600" s="2"/>
    </row>
    <row r="601" spans="13:19" ht="12.75">
      <c r="M601" s="2"/>
      <c r="N601" s="2"/>
      <c r="O601" s="2"/>
      <c r="P601" s="2"/>
      <c r="Q601" s="2"/>
      <c r="R601" s="2"/>
      <c r="S601" s="2"/>
    </row>
    <row r="602" spans="13:19" ht="12.75">
      <c r="M602" s="2"/>
      <c r="N602" s="2"/>
      <c r="O602" s="2"/>
      <c r="P602" s="2"/>
      <c r="Q602" s="2"/>
      <c r="R602" s="2"/>
      <c r="S602" s="2"/>
    </row>
    <row r="603" spans="13:19" ht="12.75">
      <c r="M603" s="2"/>
      <c r="N603" s="2"/>
      <c r="O603" s="2"/>
      <c r="P603" s="2"/>
      <c r="Q603" s="2"/>
      <c r="R603" s="2"/>
      <c r="S603" s="2"/>
    </row>
    <row r="604" spans="13:19" ht="12.75">
      <c r="M604" s="2"/>
      <c r="N604" s="2"/>
      <c r="O604" s="2"/>
      <c r="P604" s="2"/>
      <c r="Q604" s="2"/>
      <c r="R604" s="2"/>
      <c r="S604" s="2"/>
    </row>
    <row r="605" spans="13:19" ht="12.75">
      <c r="M605" s="2"/>
      <c r="N605" s="2"/>
      <c r="O605" s="2"/>
      <c r="P605" s="2"/>
      <c r="Q605" s="2"/>
      <c r="R605" s="2"/>
      <c r="S605" s="2"/>
    </row>
    <row r="606" spans="13:19" ht="12.75">
      <c r="M606" s="2"/>
      <c r="N606" s="2"/>
      <c r="O606" s="2"/>
      <c r="P606" s="2"/>
      <c r="Q606" s="2"/>
      <c r="R606" s="2"/>
      <c r="S606" s="2"/>
    </row>
    <row r="607" spans="13:19" ht="12.75">
      <c r="M607" s="2"/>
      <c r="N607" s="2"/>
      <c r="O607" s="2"/>
      <c r="P607" s="2"/>
      <c r="Q607" s="2"/>
      <c r="R607" s="2"/>
      <c r="S607" s="2"/>
    </row>
    <row r="608" spans="13:19" ht="12.75">
      <c r="M608" s="2"/>
      <c r="N608" s="2"/>
      <c r="O608" s="2"/>
      <c r="P608" s="2"/>
      <c r="Q608" s="2"/>
      <c r="R608" s="2"/>
      <c r="S608" s="2"/>
    </row>
    <row r="609" spans="13:19" ht="12.75">
      <c r="M609" s="2"/>
      <c r="N609" s="2"/>
      <c r="O609" s="2"/>
      <c r="P609" s="2"/>
      <c r="Q609" s="2"/>
      <c r="R609" s="2"/>
      <c r="S609" s="2"/>
    </row>
    <row r="610" spans="13:19" ht="12.75">
      <c r="M610" s="2"/>
      <c r="N610" s="2"/>
      <c r="O610" s="2"/>
      <c r="P610" s="2"/>
      <c r="Q610" s="2"/>
      <c r="R610" s="2"/>
      <c r="S610" s="2"/>
    </row>
    <row r="611" spans="13:19" ht="12.75">
      <c r="M611" s="2"/>
      <c r="N611" s="2"/>
      <c r="O611" s="2"/>
      <c r="P611" s="2"/>
      <c r="Q611" s="2"/>
      <c r="R611" s="2"/>
      <c r="S611" s="2"/>
    </row>
    <row r="612" spans="13:19" ht="12.75">
      <c r="M612" s="2"/>
      <c r="N612" s="2"/>
      <c r="O612" s="2"/>
      <c r="P612" s="2"/>
      <c r="Q612" s="2"/>
      <c r="R612" s="2"/>
      <c r="S612" s="2"/>
    </row>
    <row r="613" spans="13:19" ht="12.75">
      <c r="M613" s="2"/>
      <c r="N613" s="2"/>
      <c r="O613" s="2"/>
      <c r="P613" s="2"/>
      <c r="Q613" s="2"/>
      <c r="R613" s="2"/>
      <c r="S613" s="2"/>
    </row>
    <row r="614" spans="13:19" ht="12.75">
      <c r="M614" s="2"/>
      <c r="N614" s="2"/>
      <c r="O614" s="2"/>
      <c r="P614" s="2"/>
      <c r="Q614" s="2"/>
      <c r="R614" s="2"/>
      <c r="S614" s="2"/>
    </row>
    <row r="615" spans="13:19" ht="12.75">
      <c r="M615" s="2"/>
      <c r="N615" s="2"/>
      <c r="O615" s="2"/>
      <c r="P615" s="2"/>
      <c r="Q615" s="2"/>
      <c r="R615" s="2"/>
      <c r="S615" s="2"/>
    </row>
    <row r="616" spans="13:19" ht="12.75">
      <c r="M616" s="2"/>
      <c r="N616" s="2"/>
      <c r="O616" s="2"/>
      <c r="P616" s="2"/>
      <c r="Q616" s="2"/>
      <c r="R616" s="2"/>
      <c r="S616" s="2"/>
    </row>
    <row r="617" spans="13:19" ht="12.75">
      <c r="M617" s="2"/>
      <c r="N617" s="2"/>
      <c r="O617" s="2"/>
      <c r="P617" s="2"/>
      <c r="Q617" s="2"/>
      <c r="R617" s="2"/>
      <c r="S617" s="2"/>
    </row>
    <row r="618" spans="13:19" ht="12.75">
      <c r="M618" s="2"/>
      <c r="N618" s="2"/>
      <c r="O618" s="2"/>
      <c r="P618" s="2"/>
      <c r="Q618" s="2"/>
      <c r="R618" s="2"/>
      <c r="S618" s="2"/>
    </row>
    <row r="619" spans="13:19" ht="12.75">
      <c r="M619" s="2"/>
      <c r="N619" s="2"/>
      <c r="O619" s="2"/>
      <c r="P619" s="2"/>
      <c r="Q619" s="2"/>
      <c r="R619" s="2"/>
      <c r="S619" s="2"/>
    </row>
    <row r="620" spans="13:19" ht="12.75">
      <c r="M620" s="2"/>
      <c r="N620" s="2"/>
      <c r="O620" s="2"/>
      <c r="P620" s="2"/>
      <c r="Q620" s="2"/>
      <c r="R620" s="2"/>
      <c r="S620" s="2"/>
    </row>
    <row r="621" spans="13:19" ht="12.75">
      <c r="M621" s="2"/>
      <c r="N621" s="2"/>
      <c r="O621" s="2"/>
      <c r="P621" s="2"/>
      <c r="Q621" s="2"/>
      <c r="R621" s="2"/>
      <c r="S621" s="2"/>
    </row>
    <row r="622" spans="13:19" ht="12.75">
      <c r="M622" s="2"/>
      <c r="N622" s="2"/>
      <c r="O622" s="2"/>
      <c r="P622" s="2"/>
      <c r="Q622" s="2"/>
      <c r="R622" s="2"/>
      <c r="S622" s="2"/>
    </row>
    <row r="623" spans="13:19" ht="12.75">
      <c r="M623" s="2"/>
      <c r="N623" s="2"/>
      <c r="O623" s="2"/>
      <c r="P623" s="2"/>
      <c r="Q623" s="2"/>
      <c r="R623" s="2"/>
      <c r="S623" s="2"/>
    </row>
    <row r="624" spans="13:19" ht="12.75">
      <c r="M624" s="2"/>
      <c r="N624" s="2"/>
      <c r="O624" s="2"/>
      <c r="P624" s="2"/>
      <c r="Q624" s="2"/>
      <c r="R624" s="2"/>
      <c r="S624" s="2"/>
    </row>
    <row r="625" spans="13:19" ht="12.75">
      <c r="M625" s="2"/>
      <c r="N625" s="2"/>
      <c r="O625" s="2"/>
      <c r="P625" s="2"/>
      <c r="Q625" s="2"/>
      <c r="R625" s="2"/>
      <c r="S625" s="2"/>
    </row>
    <row r="626" spans="13:19" ht="12.75">
      <c r="M626" s="2"/>
      <c r="N626" s="2"/>
      <c r="O626" s="2"/>
      <c r="P626" s="2"/>
      <c r="Q626" s="2"/>
      <c r="R626" s="2"/>
      <c r="S626" s="2"/>
    </row>
    <row r="627" spans="13:19" ht="12.75">
      <c r="M627" s="2"/>
      <c r="N627" s="2"/>
      <c r="O627" s="2"/>
      <c r="P627" s="2"/>
      <c r="Q627" s="2"/>
      <c r="R627" s="2"/>
      <c r="S627" s="2"/>
    </row>
    <row r="628" spans="13:19" ht="12.75">
      <c r="M628" s="2"/>
      <c r="N628" s="2"/>
      <c r="O628" s="2"/>
      <c r="P628" s="2"/>
      <c r="Q628" s="2"/>
      <c r="R628" s="2"/>
      <c r="S628" s="2"/>
    </row>
    <row r="629" spans="13:19" ht="12.75">
      <c r="M629" s="2"/>
      <c r="N629" s="2"/>
      <c r="O629" s="2"/>
      <c r="P629" s="2"/>
      <c r="Q629" s="2"/>
      <c r="R629" s="2"/>
      <c r="S629" s="2"/>
    </row>
    <row r="630" spans="13:19" ht="12.75">
      <c r="M630" s="2"/>
      <c r="N630" s="2"/>
      <c r="O630" s="2"/>
      <c r="P630" s="2"/>
      <c r="Q630" s="2"/>
      <c r="R630" s="2"/>
      <c r="S630" s="2"/>
    </row>
    <row r="631" spans="13:19" ht="12.75">
      <c r="M631" s="2"/>
      <c r="N631" s="2"/>
      <c r="O631" s="2"/>
      <c r="P631" s="2"/>
      <c r="Q631" s="2"/>
      <c r="R631" s="2"/>
      <c r="S631" s="2"/>
    </row>
    <row r="632" spans="13:19" ht="12.75">
      <c r="M632" s="2"/>
      <c r="N632" s="2"/>
      <c r="O632" s="2"/>
      <c r="P632" s="2"/>
      <c r="Q632" s="2"/>
      <c r="R632" s="2"/>
      <c r="S632" s="2"/>
    </row>
    <row r="633" spans="13:19" ht="12.75">
      <c r="M633" s="2"/>
      <c r="N633" s="2"/>
      <c r="O633" s="2"/>
      <c r="P633" s="2"/>
      <c r="Q633" s="2"/>
      <c r="R633" s="2"/>
      <c r="S633" s="2"/>
    </row>
    <row r="634" spans="13:19" ht="12.75">
      <c r="M634" s="2"/>
      <c r="N634" s="2"/>
      <c r="O634" s="2"/>
      <c r="P634" s="2"/>
      <c r="Q634" s="2"/>
      <c r="R634" s="2"/>
      <c r="S634" s="2"/>
    </row>
    <row r="635" spans="13:19" ht="12.75">
      <c r="M635" s="2"/>
      <c r="N635" s="2"/>
      <c r="O635" s="2"/>
      <c r="P635" s="2"/>
      <c r="Q635" s="2"/>
      <c r="R635" s="2"/>
      <c r="S635" s="2"/>
    </row>
    <row r="636" spans="13:19" ht="12.75">
      <c r="M636" s="2"/>
      <c r="N636" s="2"/>
      <c r="O636" s="2"/>
      <c r="P636" s="2"/>
      <c r="Q636" s="2"/>
      <c r="R636" s="2"/>
      <c r="S636" s="2"/>
    </row>
    <row r="637" spans="13:19" ht="12.75">
      <c r="M637" s="2"/>
      <c r="N637" s="2"/>
      <c r="O637" s="2"/>
      <c r="P637" s="2"/>
      <c r="Q637" s="2"/>
      <c r="R637" s="2"/>
      <c r="S637" s="2"/>
    </row>
    <row r="638" spans="13:19" ht="12.75">
      <c r="M638" s="2"/>
      <c r="N638" s="2"/>
      <c r="O638" s="2"/>
      <c r="P638" s="2"/>
      <c r="Q638" s="2"/>
      <c r="R638" s="2"/>
      <c r="S638" s="2"/>
    </row>
    <row r="639" spans="13:19" ht="12.75">
      <c r="M639" s="2"/>
      <c r="N639" s="2"/>
      <c r="O639" s="2"/>
      <c r="P639" s="2"/>
      <c r="Q639" s="2"/>
      <c r="R639" s="2"/>
      <c r="S639" s="2"/>
    </row>
    <row r="640" spans="13:19" ht="12.75">
      <c r="M640" s="2"/>
      <c r="N640" s="2"/>
      <c r="O640" s="2"/>
      <c r="P640" s="2"/>
      <c r="Q640" s="2"/>
      <c r="R640" s="2"/>
      <c r="S640" s="2"/>
    </row>
    <row r="641" spans="13:19" ht="12.75">
      <c r="M641" s="2"/>
      <c r="N641" s="2"/>
      <c r="O641" s="2"/>
      <c r="P641" s="2"/>
      <c r="Q641" s="2"/>
      <c r="R641" s="2"/>
      <c r="S641" s="2"/>
    </row>
    <row r="642" spans="13:19" ht="12.75">
      <c r="M642" s="2"/>
      <c r="N642" s="2"/>
      <c r="O642" s="2"/>
      <c r="P642" s="2"/>
      <c r="Q642" s="2"/>
      <c r="R642" s="2"/>
      <c r="S642" s="2"/>
    </row>
    <row r="643" spans="13:19" ht="12.75">
      <c r="M643" s="2"/>
      <c r="N643" s="2"/>
      <c r="O643" s="2"/>
      <c r="P643" s="2"/>
      <c r="Q643" s="2"/>
      <c r="R643" s="2"/>
      <c r="S643" s="2"/>
    </row>
    <row r="644" spans="13:19" ht="12.75">
      <c r="M644" s="2"/>
      <c r="N644" s="2"/>
      <c r="O644" s="2"/>
      <c r="P644" s="2"/>
      <c r="Q644" s="2"/>
      <c r="R644" s="2"/>
      <c r="S644" s="2"/>
    </row>
    <row r="645" spans="13:19" ht="12.75">
      <c r="M645" s="2"/>
      <c r="N645" s="2"/>
      <c r="O645" s="2"/>
      <c r="P645" s="2"/>
      <c r="Q645" s="2"/>
      <c r="R645" s="2"/>
      <c r="S645" s="2"/>
    </row>
    <row r="646" spans="13:19" ht="12.75">
      <c r="M646" s="2"/>
      <c r="N646" s="2"/>
      <c r="O646" s="2"/>
      <c r="P646" s="2"/>
      <c r="Q646" s="2"/>
      <c r="R646" s="2"/>
      <c r="S646" s="2"/>
    </row>
    <row r="647" spans="13:19" ht="12.75">
      <c r="M647" s="2"/>
      <c r="N647" s="2"/>
      <c r="O647" s="2"/>
      <c r="P647" s="2"/>
      <c r="Q647" s="2"/>
      <c r="R647" s="2"/>
      <c r="S647" s="2"/>
    </row>
    <row r="648" spans="13:19" ht="12.75">
      <c r="M648" s="2"/>
      <c r="N648" s="2"/>
      <c r="O648" s="2"/>
      <c r="P648" s="2"/>
      <c r="Q648" s="2"/>
      <c r="R648" s="2"/>
      <c r="S648" s="2"/>
    </row>
    <row r="649" spans="13:19" ht="12.75">
      <c r="M649" s="2"/>
      <c r="N649" s="2"/>
      <c r="O649" s="2"/>
      <c r="P649" s="2"/>
      <c r="Q649" s="2"/>
      <c r="R649" s="2"/>
      <c r="S649" s="2"/>
    </row>
    <row r="650" spans="13:19" ht="12.75">
      <c r="M650" s="2"/>
      <c r="N650" s="2"/>
      <c r="O650" s="2"/>
      <c r="P650" s="2"/>
      <c r="Q650" s="2"/>
      <c r="R650" s="2"/>
      <c r="S650" s="2"/>
    </row>
    <row r="651" spans="13:19" ht="12.75">
      <c r="M651" s="2"/>
      <c r="N651" s="2"/>
      <c r="O651" s="2"/>
      <c r="P651" s="2"/>
      <c r="Q651" s="2"/>
      <c r="R651" s="2"/>
      <c r="S651" s="2"/>
    </row>
    <row r="652" spans="13:19" ht="12.75">
      <c r="M652" s="2"/>
      <c r="N652" s="2"/>
      <c r="O652" s="2"/>
      <c r="P652" s="2"/>
      <c r="Q652" s="2"/>
      <c r="R652" s="2"/>
      <c r="S652" s="2"/>
    </row>
    <row r="653" spans="13:19" ht="12.75">
      <c r="M653" s="2"/>
      <c r="N653" s="2"/>
      <c r="O653" s="2"/>
      <c r="P653" s="2"/>
      <c r="Q653" s="2"/>
      <c r="R653" s="2"/>
      <c r="S653" s="2"/>
    </row>
    <row r="654" spans="13:19" ht="12.75">
      <c r="M654" s="2"/>
      <c r="N654" s="2"/>
      <c r="O654" s="2"/>
      <c r="P654" s="2"/>
      <c r="Q654" s="2"/>
      <c r="R654" s="2"/>
      <c r="S654" s="2"/>
    </row>
    <row r="655" spans="13:19" ht="12.75">
      <c r="M655" s="2"/>
      <c r="N655" s="2"/>
      <c r="O655" s="2"/>
      <c r="P655" s="2"/>
      <c r="Q655" s="2"/>
      <c r="R655" s="2"/>
      <c r="S655" s="2"/>
    </row>
    <row r="656" spans="13:19" ht="12.75">
      <c r="M656" s="2"/>
      <c r="N656" s="2"/>
      <c r="O656" s="2"/>
      <c r="P656" s="2"/>
      <c r="Q656" s="2"/>
      <c r="R656" s="2"/>
      <c r="S656" s="2"/>
    </row>
    <row r="657" spans="13:19" ht="12.75">
      <c r="M657" s="2"/>
      <c r="N657" s="2"/>
      <c r="O657" s="2"/>
      <c r="P657" s="2"/>
      <c r="Q657" s="2"/>
      <c r="R657" s="2"/>
      <c r="S657" s="2"/>
    </row>
    <row r="658" spans="13:19" ht="12.75">
      <c r="M658" s="2"/>
      <c r="N658" s="2"/>
      <c r="O658" s="2"/>
      <c r="P658" s="2"/>
      <c r="Q658" s="2"/>
      <c r="R658" s="2"/>
      <c r="S658" s="2"/>
    </row>
    <row r="659" spans="13:19" ht="12.75">
      <c r="M659" s="2"/>
      <c r="N659" s="2"/>
      <c r="O659" s="2"/>
      <c r="P659" s="2"/>
      <c r="Q659" s="2"/>
      <c r="R659" s="2"/>
      <c r="S659" s="2"/>
    </row>
    <row r="660" spans="13:19" ht="12.75">
      <c r="M660" s="2"/>
      <c r="N660" s="2"/>
      <c r="O660" s="2"/>
      <c r="P660" s="2"/>
      <c r="Q660" s="2"/>
      <c r="R660" s="2"/>
      <c r="S660" s="2"/>
    </row>
    <row r="661" spans="13:19" ht="12.75">
      <c r="M661" s="2"/>
      <c r="N661" s="2"/>
      <c r="O661" s="2"/>
      <c r="P661" s="2"/>
      <c r="Q661" s="2"/>
      <c r="R661" s="2"/>
      <c r="S661" s="2"/>
    </row>
    <row r="662" spans="13:19" ht="12.75">
      <c r="M662" s="2"/>
      <c r="N662" s="2"/>
      <c r="O662" s="2"/>
      <c r="P662" s="2"/>
      <c r="Q662" s="2"/>
      <c r="R662" s="2"/>
      <c r="S662" s="2"/>
    </row>
    <row r="663" spans="13:19" ht="12.75">
      <c r="M663" s="2"/>
      <c r="N663" s="2"/>
      <c r="O663" s="2"/>
      <c r="P663" s="2"/>
      <c r="Q663" s="2"/>
      <c r="R663" s="2"/>
      <c r="S663" s="2"/>
    </row>
    <row r="664" spans="13:19" ht="12.75">
      <c r="M664" s="2"/>
      <c r="N664" s="2"/>
      <c r="O664" s="2"/>
      <c r="P664" s="2"/>
      <c r="Q664" s="2"/>
      <c r="R664" s="2"/>
      <c r="S664" s="2"/>
    </row>
    <row r="665" spans="13:19" ht="12.75">
      <c r="M665" s="2"/>
      <c r="N665" s="2"/>
      <c r="O665" s="2"/>
      <c r="P665" s="2"/>
      <c r="Q665" s="2"/>
      <c r="R665" s="2"/>
      <c r="S665" s="2"/>
    </row>
    <row r="666" spans="13:19" ht="12.75">
      <c r="M666" s="2"/>
      <c r="N666" s="2"/>
      <c r="O666" s="2"/>
      <c r="P666" s="2"/>
      <c r="Q666" s="2"/>
      <c r="R666" s="2"/>
      <c r="S666" s="2"/>
    </row>
    <row r="667" spans="13:19" ht="12.75">
      <c r="M667" s="2"/>
      <c r="N667" s="2"/>
      <c r="O667" s="2"/>
      <c r="P667" s="2"/>
      <c r="Q667" s="2"/>
      <c r="R667" s="2"/>
      <c r="S667" s="2"/>
    </row>
    <row r="668" spans="13:19" ht="12.75">
      <c r="M668" s="2"/>
      <c r="N668" s="2"/>
      <c r="O668" s="2"/>
      <c r="P668" s="2"/>
      <c r="Q668" s="2"/>
      <c r="R668" s="2"/>
      <c r="S668" s="2"/>
    </row>
    <row r="669" spans="13:19" ht="12.75">
      <c r="M669" s="2"/>
      <c r="N669" s="2"/>
      <c r="O669" s="2"/>
      <c r="P669" s="2"/>
      <c r="Q669" s="2"/>
      <c r="R669" s="2"/>
      <c r="S669" s="2"/>
    </row>
    <row r="670" spans="13:19" ht="12.75">
      <c r="M670" s="2"/>
      <c r="N670" s="2"/>
      <c r="O670" s="2"/>
      <c r="P670" s="2"/>
      <c r="Q670" s="2"/>
      <c r="R670" s="2"/>
      <c r="S670" s="2"/>
    </row>
    <row r="671" spans="13:19" ht="12.75">
      <c r="M671" s="2"/>
      <c r="N671" s="2"/>
      <c r="O671" s="2"/>
      <c r="P671" s="2"/>
      <c r="Q671" s="2"/>
      <c r="R671" s="2"/>
      <c r="S671" s="2"/>
    </row>
    <row r="672" spans="13:19" ht="12.75">
      <c r="M672" s="2"/>
      <c r="N672" s="2"/>
      <c r="O672" s="2"/>
      <c r="P672" s="2"/>
      <c r="Q672" s="2"/>
      <c r="R672" s="2"/>
      <c r="S672" s="2"/>
    </row>
    <row r="673" spans="13:19" ht="12.75">
      <c r="M673" s="2"/>
      <c r="N673" s="2"/>
      <c r="O673" s="2"/>
      <c r="P673" s="2"/>
      <c r="Q673" s="2"/>
      <c r="R673" s="2"/>
      <c r="S673" s="2"/>
    </row>
    <row r="674" spans="13:19" ht="12.75">
      <c r="M674" s="2"/>
      <c r="N674" s="2"/>
      <c r="O674" s="2"/>
      <c r="P674" s="2"/>
      <c r="Q674" s="2"/>
      <c r="R674" s="2"/>
      <c r="S674" s="2"/>
    </row>
    <row r="675" spans="13:19" ht="12.75">
      <c r="M675" s="2"/>
      <c r="N675" s="2"/>
      <c r="O675" s="2"/>
      <c r="P675" s="2"/>
      <c r="Q675" s="2"/>
      <c r="R675" s="2"/>
      <c r="S675" s="2"/>
    </row>
    <row r="676" spans="13:19" ht="12.75">
      <c r="M676" s="2"/>
      <c r="N676" s="2"/>
      <c r="O676" s="2"/>
      <c r="P676" s="2"/>
      <c r="Q676" s="2"/>
      <c r="R676" s="2"/>
      <c r="S676" s="2"/>
    </row>
    <row r="677" spans="13:19" ht="12.75">
      <c r="M677" s="2"/>
      <c r="N677" s="2"/>
      <c r="O677" s="2"/>
      <c r="P677" s="2"/>
      <c r="Q677" s="2"/>
      <c r="R677" s="2"/>
      <c r="S677" s="2"/>
    </row>
    <row r="678" spans="13:19" ht="12.75">
      <c r="M678" s="2"/>
      <c r="N678" s="2"/>
      <c r="O678" s="2"/>
      <c r="P678" s="2"/>
      <c r="Q678" s="2"/>
      <c r="R678" s="2"/>
      <c r="S678" s="2"/>
    </row>
    <row r="679" spans="13:19" ht="12.75">
      <c r="M679" s="2"/>
      <c r="N679" s="2"/>
      <c r="O679" s="2"/>
      <c r="P679" s="2"/>
      <c r="Q679" s="2"/>
      <c r="R679" s="2"/>
      <c r="S679" s="2"/>
    </row>
    <row r="680" spans="13:19" ht="12.75">
      <c r="M680" s="2"/>
      <c r="N680" s="2"/>
      <c r="O680" s="2"/>
      <c r="P680" s="2"/>
      <c r="Q680" s="2"/>
      <c r="R680" s="2"/>
      <c r="S680" s="2"/>
    </row>
    <row r="681" spans="13:19" ht="12.75">
      <c r="M681" s="2"/>
      <c r="N681" s="2"/>
      <c r="O681" s="2"/>
      <c r="P681" s="2"/>
      <c r="Q681" s="2"/>
      <c r="R681" s="2"/>
      <c r="S681" s="2"/>
    </row>
    <row r="682" spans="13:19" ht="12.75">
      <c r="M682" s="2"/>
      <c r="N682" s="2"/>
      <c r="O682" s="2"/>
      <c r="P682" s="2"/>
      <c r="Q682" s="2"/>
      <c r="R682" s="2"/>
      <c r="S682" s="2"/>
    </row>
    <row r="683" spans="13:19" ht="12.75">
      <c r="M683" s="2"/>
      <c r="N683" s="2"/>
      <c r="O683" s="2"/>
      <c r="P683" s="2"/>
      <c r="Q683" s="2"/>
      <c r="R683" s="2"/>
      <c r="S683" s="2"/>
    </row>
    <row r="684" spans="13:19" ht="12.75">
      <c r="M684" s="2"/>
      <c r="N684" s="2"/>
      <c r="O684" s="2"/>
      <c r="P684" s="2"/>
      <c r="Q684" s="2"/>
      <c r="R684" s="2"/>
      <c r="S684" s="2"/>
    </row>
    <row r="685" spans="13:19" ht="12.75">
      <c r="M685" s="2"/>
      <c r="N685" s="2"/>
      <c r="O685" s="2"/>
      <c r="P685" s="2"/>
      <c r="Q685" s="2"/>
      <c r="R685" s="2"/>
      <c r="S685" s="2"/>
    </row>
    <row r="686" spans="13:19" ht="12.75">
      <c r="M686" s="2"/>
      <c r="N686" s="2"/>
      <c r="O686" s="2"/>
      <c r="P686" s="2"/>
      <c r="Q686" s="2"/>
      <c r="R686" s="2"/>
      <c r="S686" s="2"/>
    </row>
    <row r="687" spans="13:19" ht="12.75">
      <c r="M687" s="2"/>
      <c r="N687" s="2"/>
      <c r="O687" s="2"/>
      <c r="P687" s="2"/>
      <c r="Q687" s="2"/>
      <c r="R687" s="2"/>
      <c r="S687" s="2"/>
    </row>
    <row r="688" spans="13:19" ht="12.75">
      <c r="M688" s="2"/>
      <c r="N688" s="2"/>
      <c r="O688" s="2"/>
      <c r="P688" s="2"/>
      <c r="Q688" s="2"/>
      <c r="R688" s="2"/>
      <c r="S688" s="2"/>
    </row>
    <row r="689" spans="13:19" ht="12.75">
      <c r="M689" s="2"/>
      <c r="N689" s="2"/>
      <c r="O689" s="2"/>
      <c r="P689" s="2"/>
      <c r="Q689" s="2"/>
      <c r="R689" s="2"/>
      <c r="S689" s="2"/>
    </row>
    <row r="690" spans="13:19" ht="12.75">
      <c r="M690" s="2"/>
      <c r="N690" s="2"/>
      <c r="O690" s="2"/>
      <c r="P690" s="2"/>
      <c r="Q690" s="2"/>
      <c r="R690" s="2"/>
      <c r="S690" s="2"/>
    </row>
    <row r="691" spans="13:19" ht="12.75">
      <c r="M691" s="2"/>
      <c r="N691" s="2"/>
      <c r="O691" s="2"/>
      <c r="P691" s="2"/>
      <c r="Q691" s="2"/>
      <c r="R691" s="2"/>
      <c r="S691" s="2"/>
    </row>
    <row r="692" spans="13:19" ht="12.75">
      <c r="M692" s="2"/>
      <c r="N692" s="2"/>
      <c r="O692" s="2"/>
      <c r="P692" s="2"/>
      <c r="Q692" s="2"/>
      <c r="R692" s="2"/>
      <c r="S692" s="2"/>
    </row>
    <row r="693" spans="13:19" ht="12.75">
      <c r="M693" s="2"/>
      <c r="N693" s="2"/>
      <c r="O693" s="2"/>
      <c r="P693" s="2"/>
      <c r="Q693" s="2"/>
      <c r="R693" s="2"/>
      <c r="S693" s="2"/>
    </row>
    <row r="694" spans="13:19" ht="12.75">
      <c r="M694" s="2"/>
      <c r="N694" s="2"/>
      <c r="O694" s="2"/>
      <c r="P694" s="2"/>
      <c r="Q694" s="2"/>
      <c r="R694" s="2"/>
      <c r="S694" s="2"/>
    </row>
    <row r="695" spans="13:19" ht="12.75">
      <c r="M695" s="2"/>
      <c r="N695" s="2"/>
      <c r="O695" s="2"/>
      <c r="P695" s="2"/>
      <c r="Q695" s="2"/>
      <c r="R695" s="2"/>
      <c r="S695" s="2"/>
    </row>
    <row r="696" spans="13:19" ht="12.75">
      <c r="M696" s="2"/>
      <c r="N696" s="2"/>
      <c r="O696" s="2"/>
      <c r="P696" s="2"/>
      <c r="Q696" s="2"/>
      <c r="R696" s="2"/>
      <c r="S696" s="2"/>
    </row>
    <row r="697" spans="13:19" ht="12.75">
      <c r="M697" s="2"/>
      <c r="N697" s="2"/>
      <c r="O697" s="2"/>
      <c r="P697" s="2"/>
      <c r="Q697" s="2"/>
      <c r="R697" s="2"/>
      <c r="S697" s="2"/>
    </row>
    <row r="698" spans="13:19" ht="12.75">
      <c r="M698" s="2"/>
      <c r="N698" s="2"/>
      <c r="O698" s="2"/>
      <c r="P698" s="2"/>
      <c r="Q698" s="2"/>
      <c r="R698" s="2"/>
      <c r="S698" s="2"/>
    </row>
    <row r="699" spans="13:19" ht="12.75">
      <c r="M699" s="2"/>
      <c r="N699" s="2"/>
      <c r="O699" s="2"/>
      <c r="P699" s="2"/>
      <c r="Q699" s="2"/>
      <c r="R699" s="2"/>
      <c r="S699" s="2"/>
    </row>
    <row r="700" spans="13:19" ht="12.75">
      <c r="M700" s="2"/>
      <c r="N700" s="2"/>
      <c r="O700" s="2"/>
      <c r="P700" s="2"/>
      <c r="Q700" s="2"/>
      <c r="R700" s="2"/>
      <c r="S700" s="2"/>
    </row>
    <row r="701" spans="13:19" ht="12.75">
      <c r="M701" s="2"/>
      <c r="N701" s="2"/>
      <c r="O701" s="2"/>
      <c r="P701" s="2"/>
      <c r="Q701" s="2"/>
      <c r="R701" s="2"/>
      <c r="S701" s="2"/>
    </row>
    <row r="702" spans="13:19" ht="12.75">
      <c r="M702" s="2"/>
      <c r="N702" s="2"/>
      <c r="O702" s="2"/>
      <c r="P702" s="2"/>
      <c r="Q702" s="2"/>
      <c r="R702" s="2"/>
      <c r="S702" s="2"/>
    </row>
    <row r="703" spans="13:19" ht="12.75">
      <c r="M703" s="2"/>
      <c r="N703" s="2"/>
      <c r="O703" s="2"/>
      <c r="P703" s="2"/>
      <c r="Q703" s="2"/>
      <c r="R703" s="2"/>
      <c r="S703" s="2"/>
    </row>
    <row r="704" spans="13:19" ht="12.75">
      <c r="M704" s="2"/>
      <c r="N704" s="2"/>
      <c r="O704" s="2"/>
      <c r="P704" s="2"/>
      <c r="Q704" s="2"/>
      <c r="R704" s="2"/>
      <c r="S704" s="2"/>
    </row>
    <row r="705" spans="13:19" ht="12.75">
      <c r="M705" s="2"/>
      <c r="N705" s="2"/>
      <c r="O705" s="2"/>
      <c r="P705" s="2"/>
      <c r="Q705" s="2"/>
      <c r="R705" s="2"/>
      <c r="S705" s="2"/>
    </row>
    <row r="706" spans="13:19" ht="12.75">
      <c r="M706" s="2"/>
      <c r="N706" s="2"/>
      <c r="O706" s="2"/>
      <c r="P706" s="2"/>
      <c r="Q706" s="2"/>
      <c r="R706" s="2"/>
      <c r="S706" s="2"/>
    </row>
    <row r="707" spans="13:19" ht="12.75">
      <c r="M707" s="2"/>
      <c r="N707" s="2"/>
      <c r="O707" s="2"/>
      <c r="P707" s="2"/>
      <c r="Q707" s="2"/>
      <c r="R707" s="2"/>
      <c r="S707" s="2"/>
    </row>
    <row r="708" spans="13:19" ht="12.75">
      <c r="M708" s="2"/>
      <c r="N708" s="2"/>
      <c r="O708" s="2"/>
      <c r="P708" s="2"/>
      <c r="Q708" s="2"/>
      <c r="R708" s="2"/>
      <c r="S708" s="2"/>
    </row>
    <row r="709" spans="13:19" ht="12.75">
      <c r="M709" s="2"/>
      <c r="N709" s="2"/>
      <c r="O709" s="2"/>
      <c r="P709" s="2"/>
      <c r="Q709" s="2"/>
      <c r="R709" s="2"/>
      <c r="S709" s="2"/>
    </row>
    <row r="710" spans="13:19" ht="12.75">
      <c r="M710" s="2"/>
      <c r="N710" s="2"/>
      <c r="O710" s="2"/>
      <c r="P710" s="2"/>
      <c r="Q710" s="2"/>
      <c r="R710" s="2"/>
      <c r="S710" s="2"/>
    </row>
    <row r="711" spans="13:19" ht="12.75">
      <c r="M711" s="2"/>
      <c r="N711" s="2"/>
      <c r="O711" s="2"/>
      <c r="P711" s="2"/>
      <c r="Q711" s="2"/>
      <c r="R711" s="2"/>
      <c r="S711" s="2"/>
    </row>
    <row r="712" spans="13:19" ht="12.75">
      <c r="M712" s="2"/>
      <c r="N712" s="2"/>
      <c r="O712" s="2"/>
      <c r="P712" s="2"/>
      <c r="Q712" s="2"/>
      <c r="R712" s="2"/>
      <c r="S712" s="2"/>
    </row>
    <row r="713" spans="13:19" ht="12.75">
      <c r="M713" s="2"/>
      <c r="N713" s="2"/>
      <c r="O713" s="2"/>
      <c r="P713" s="2"/>
      <c r="Q713" s="2"/>
      <c r="R713" s="2"/>
      <c r="S713" s="2"/>
    </row>
    <row r="714" spans="13:19" ht="12.75">
      <c r="M714" s="2"/>
      <c r="N714" s="2"/>
      <c r="O714" s="2"/>
      <c r="P714" s="2"/>
      <c r="Q714" s="2"/>
      <c r="R714" s="2"/>
      <c r="S714" s="2"/>
    </row>
    <row r="715" spans="13:19" ht="12.75">
      <c r="M715" s="2"/>
      <c r="N715" s="2"/>
      <c r="O715" s="2"/>
      <c r="P715" s="2"/>
      <c r="Q715" s="2"/>
      <c r="R715" s="2"/>
      <c r="S715" s="2"/>
    </row>
    <row r="716" spans="13:19" ht="12.75">
      <c r="M716" s="2"/>
      <c r="N716" s="2"/>
      <c r="O716" s="2"/>
      <c r="P716" s="2"/>
      <c r="Q716" s="2"/>
      <c r="R716" s="2"/>
      <c r="S716" s="2"/>
    </row>
    <row r="717" spans="13:19" ht="12.75">
      <c r="M717" s="2"/>
      <c r="N717" s="2"/>
      <c r="O717" s="2"/>
      <c r="P717" s="2"/>
      <c r="Q717" s="2"/>
      <c r="R717" s="2"/>
      <c r="S717" s="2"/>
    </row>
    <row r="718" spans="13:19" ht="12.75">
      <c r="M718" s="2"/>
      <c r="N718" s="2"/>
      <c r="O718" s="2"/>
      <c r="P718" s="2"/>
      <c r="Q718" s="2"/>
      <c r="R718" s="2"/>
      <c r="S718" s="2"/>
    </row>
    <row r="719" spans="13:19" ht="12.75">
      <c r="M719" s="2"/>
      <c r="N719" s="2"/>
      <c r="O719" s="2"/>
      <c r="P719" s="2"/>
      <c r="Q719" s="2"/>
      <c r="R719" s="2"/>
      <c r="S719" s="2"/>
    </row>
    <row r="720" spans="13:19" ht="12.75">
      <c r="M720" s="2"/>
      <c r="N720" s="2"/>
      <c r="O720" s="2"/>
      <c r="P720" s="2"/>
      <c r="Q720" s="2"/>
      <c r="R720" s="2"/>
      <c r="S720" s="2"/>
    </row>
    <row r="721" spans="13:19" ht="12.75">
      <c r="M721" s="2"/>
      <c r="N721" s="2"/>
      <c r="O721" s="2"/>
      <c r="P721" s="2"/>
      <c r="Q721" s="2"/>
      <c r="R721" s="2"/>
      <c r="S721" s="2"/>
    </row>
    <row r="722" spans="13:19" ht="12.75">
      <c r="M722" s="2"/>
      <c r="N722" s="2"/>
      <c r="O722" s="2"/>
      <c r="P722" s="2"/>
      <c r="Q722" s="2"/>
      <c r="R722" s="2"/>
      <c r="S722" s="2"/>
    </row>
    <row r="723" spans="13:19" ht="12.75">
      <c r="M723" s="2"/>
      <c r="N723" s="2"/>
      <c r="O723" s="2"/>
      <c r="P723" s="2"/>
      <c r="Q723" s="2"/>
      <c r="R723" s="2"/>
      <c r="S723" s="2"/>
    </row>
    <row r="724" spans="13:19" ht="12.75">
      <c r="M724" s="2"/>
      <c r="N724" s="2"/>
      <c r="O724" s="2"/>
      <c r="P724" s="2"/>
      <c r="Q724" s="2"/>
      <c r="R724" s="2"/>
      <c r="S724" s="2"/>
    </row>
    <row r="725" spans="13:19" ht="12.75">
      <c r="M725" s="2"/>
      <c r="N725" s="2"/>
      <c r="O725" s="2"/>
      <c r="P725" s="2"/>
      <c r="Q725" s="2"/>
      <c r="R725" s="2"/>
      <c r="S725" s="2"/>
    </row>
    <row r="726" spans="13:19" ht="12.75">
      <c r="M726" s="2"/>
      <c r="N726" s="2"/>
      <c r="O726" s="2"/>
      <c r="P726" s="2"/>
      <c r="Q726" s="2"/>
      <c r="R726" s="2"/>
      <c r="S726" s="2"/>
    </row>
    <row r="727" spans="13:19" ht="12.75">
      <c r="M727" s="2"/>
      <c r="N727" s="2"/>
      <c r="O727" s="2"/>
      <c r="P727" s="2"/>
      <c r="Q727" s="2"/>
      <c r="R727" s="2"/>
      <c r="S727" s="2"/>
    </row>
    <row r="728" spans="13:19" ht="12.75">
      <c r="M728" s="2"/>
      <c r="N728" s="2"/>
      <c r="O728" s="2"/>
      <c r="P728" s="2"/>
      <c r="Q728" s="2"/>
      <c r="R728" s="2"/>
      <c r="S728" s="2"/>
    </row>
    <row r="729" spans="13:19" ht="12.75">
      <c r="M729" s="2"/>
      <c r="N729" s="2"/>
      <c r="O729" s="2"/>
      <c r="P729" s="2"/>
      <c r="Q729" s="2"/>
      <c r="R729" s="2"/>
      <c r="S729" s="2"/>
    </row>
    <row r="730" spans="13:19" ht="12.75">
      <c r="M730" s="2"/>
      <c r="N730" s="2"/>
      <c r="O730" s="2"/>
      <c r="P730" s="2"/>
      <c r="Q730" s="2"/>
      <c r="R730" s="2"/>
      <c r="S730" s="2"/>
    </row>
    <row r="731" spans="13:19" ht="12.75">
      <c r="M731" s="2"/>
      <c r="N731" s="2"/>
      <c r="O731" s="2"/>
      <c r="P731" s="2"/>
      <c r="Q731" s="2"/>
      <c r="R731" s="2"/>
      <c r="S731" s="2"/>
    </row>
    <row r="732" spans="13:19" ht="12.75">
      <c r="M732" s="2"/>
      <c r="N732" s="2"/>
      <c r="O732" s="2"/>
      <c r="P732" s="2"/>
      <c r="Q732" s="2"/>
      <c r="R732" s="2"/>
      <c r="S732" s="2"/>
    </row>
    <row r="733" spans="13:19" ht="12.75">
      <c r="M733" s="2"/>
      <c r="N733" s="2"/>
      <c r="O733" s="2"/>
      <c r="P733" s="2"/>
      <c r="Q733" s="2"/>
      <c r="R733" s="2"/>
      <c r="S733" s="2"/>
    </row>
    <row r="734" spans="13:19" ht="12.75">
      <c r="M734" s="2"/>
      <c r="N734" s="2"/>
      <c r="O734" s="2"/>
      <c r="P734" s="2"/>
      <c r="Q734" s="2"/>
      <c r="R734" s="2"/>
      <c r="S734" s="2"/>
    </row>
    <row r="735" spans="13:19" ht="12.75">
      <c r="M735" s="2"/>
      <c r="N735" s="2"/>
      <c r="O735" s="2"/>
      <c r="P735" s="2"/>
      <c r="Q735" s="2"/>
      <c r="R735" s="2"/>
      <c r="S735" s="2"/>
    </row>
    <row r="736" spans="13:19" ht="12.75">
      <c r="M736" s="2"/>
      <c r="N736" s="2"/>
      <c r="O736" s="2"/>
      <c r="P736" s="2"/>
      <c r="Q736" s="2"/>
      <c r="R736" s="2"/>
      <c r="S736" s="2"/>
    </row>
    <row r="737" spans="13:19" ht="12.75">
      <c r="M737" s="2"/>
      <c r="N737" s="2"/>
      <c r="O737" s="2"/>
      <c r="P737" s="2"/>
      <c r="Q737" s="2"/>
      <c r="R737" s="2"/>
      <c r="S737" s="2"/>
    </row>
    <row r="738" spans="13:19" ht="12.75">
      <c r="M738" s="2"/>
      <c r="N738" s="2"/>
      <c r="O738" s="2"/>
      <c r="P738" s="2"/>
      <c r="Q738" s="2"/>
      <c r="R738" s="2"/>
      <c r="S738" s="2"/>
    </row>
    <row r="739" spans="13:19" ht="12.75">
      <c r="M739" s="2"/>
      <c r="N739" s="2"/>
      <c r="O739" s="2"/>
      <c r="P739" s="2"/>
      <c r="Q739" s="2"/>
      <c r="R739" s="2"/>
      <c r="S739" s="2"/>
    </row>
    <row r="740" spans="13:19" ht="12.75">
      <c r="M740" s="2"/>
      <c r="N740" s="2"/>
      <c r="O740" s="2"/>
      <c r="P740" s="2"/>
      <c r="Q740" s="2"/>
      <c r="R740" s="2"/>
      <c r="S740" s="2"/>
    </row>
    <row r="741" spans="13:19" ht="12.75">
      <c r="M741" s="2"/>
      <c r="N741" s="2"/>
      <c r="O741" s="2"/>
      <c r="P741" s="2"/>
      <c r="Q741" s="2"/>
      <c r="R741" s="2"/>
      <c r="S741" s="2"/>
    </row>
    <row r="742" spans="13:19" ht="12.75">
      <c r="M742" s="2"/>
      <c r="N742" s="2"/>
      <c r="O742" s="2"/>
      <c r="P742" s="2"/>
      <c r="Q742" s="2"/>
      <c r="R742" s="2"/>
      <c r="S742" s="2"/>
    </row>
    <row r="743" spans="13:19" ht="12.75">
      <c r="M743" s="2"/>
      <c r="N743" s="2"/>
      <c r="O743" s="2"/>
      <c r="P743" s="2"/>
      <c r="Q743" s="2"/>
      <c r="R743" s="2"/>
      <c r="S743" s="2"/>
    </row>
    <row r="744" spans="13:19" ht="12.75">
      <c r="M744" s="2"/>
      <c r="N744" s="2"/>
      <c r="O744" s="2"/>
      <c r="P744" s="2"/>
      <c r="Q744" s="2"/>
      <c r="R744" s="2"/>
      <c r="S744" s="2"/>
    </row>
    <row r="745" spans="13:19" ht="12.75">
      <c r="M745" s="2"/>
      <c r="N745" s="2"/>
      <c r="O745" s="2"/>
      <c r="P745" s="2"/>
      <c r="Q745" s="2"/>
      <c r="R745" s="2"/>
      <c r="S745" s="2"/>
    </row>
    <row r="746" spans="13:19" ht="12.75">
      <c r="M746" s="2"/>
      <c r="N746" s="2"/>
      <c r="O746" s="2"/>
      <c r="P746" s="2"/>
      <c r="Q746" s="2"/>
      <c r="R746" s="2"/>
      <c r="S746" s="2"/>
    </row>
    <row r="747" spans="13:19" ht="12.75">
      <c r="M747" s="2"/>
      <c r="N747" s="2"/>
      <c r="O747" s="2"/>
      <c r="P747" s="2"/>
      <c r="Q747" s="2"/>
      <c r="R747" s="2"/>
      <c r="S747" s="2"/>
    </row>
    <row r="748" spans="13:19" ht="12.75">
      <c r="M748" s="2"/>
      <c r="N748" s="2"/>
      <c r="O748" s="2"/>
      <c r="P748" s="2"/>
      <c r="Q748" s="2"/>
      <c r="R748" s="2"/>
      <c r="S748" s="2"/>
    </row>
    <row r="749" spans="13:19" ht="12.75">
      <c r="M749" s="2"/>
      <c r="N749" s="2"/>
      <c r="O749" s="2"/>
      <c r="P749" s="2"/>
      <c r="Q749" s="2"/>
      <c r="R749" s="2"/>
      <c r="S749" s="2"/>
    </row>
    <row r="750" spans="13:19" ht="12.75">
      <c r="M750" s="2"/>
      <c r="N750" s="2"/>
      <c r="O750" s="2"/>
      <c r="P750" s="2"/>
      <c r="Q750" s="2"/>
      <c r="R750" s="2"/>
      <c r="S750" s="2"/>
    </row>
    <row r="751" spans="13:19" ht="12.75">
      <c r="M751" s="2"/>
      <c r="N751" s="2"/>
      <c r="O751" s="2"/>
      <c r="P751" s="2"/>
      <c r="Q751" s="2"/>
      <c r="R751" s="2"/>
      <c r="S751" s="2"/>
    </row>
    <row r="752" spans="13:19" ht="12.75">
      <c r="M752" s="2"/>
      <c r="N752" s="2"/>
      <c r="O752" s="2"/>
      <c r="P752" s="2"/>
      <c r="Q752" s="2"/>
      <c r="R752" s="2"/>
      <c r="S752" s="2"/>
    </row>
    <row r="753" spans="13:19" ht="12.75">
      <c r="M753" s="2"/>
      <c r="N753" s="2"/>
      <c r="O753" s="2"/>
      <c r="P753" s="2"/>
      <c r="Q753" s="2"/>
      <c r="R753" s="2"/>
      <c r="S753" s="2"/>
    </row>
    <row r="754" spans="13:19" ht="12.75">
      <c r="M754" s="2"/>
      <c r="N754" s="2"/>
      <c r="O754" s="2"/>
      <c r="P754" s="2"/>
      <c r="Q754" s="2"/>
      <c r="R754" s="2"/>
      <c r="S754" s="2"/>
    </row>
    <row r="755" spans="13:19" ht="12.75">
      <c r="M755" s="2"/>
      <c r="N755" s="2"/>
      <c r="O755" s="2"/>
      <c r="P755" s="2"/>
      <c r="Q755" s="2"/>
      <c r="R755" s="2"/>
      <c r="S755" s="2"/>
    </row>
    <row r="756" spans="13:19" ht="12.75">
      <c r="M756" s="2"/>
      <c r="N756" s="2"/>
      <c r="O756" s="2"/>
      <c r="P756" s="2"/>
      <c r="Q756" s="2"/>
      <c r="R756" s="2"/>
      <c r="S756" s="2"/>
    </row>
    <row r="757" spans="13:19" ht="12.75">
      <c r="M757" s="2"/>
      <c r="N757" s="2"/>
      <c r="O757" s="2"/>
      <c r="P757" s="2"/>
      <c r="Q757" s="2"/>
      <c r="R757" s="2"/>
      <c r="S757" s="2"/>
    </row>
    <row r="758" spans="13:19" ht="12.75">
      <c r="M758" s="2"/>
      <c r="N758" s="2"/>
      <c r="O758" s="2"/>
      <c r="P758" s="2"/>
      <c r="Q758" s="2"/>
      <c r="R758" s="2"/>
      <c r="S758" s="2"/>
    </row>
    <row r="759" spans="13:19" ht="12.75">
      <c r="M759" s="2"/>
      <c r="N759" s="2"/>
      <c r="O759" s="2"/>
      <c r="P759" s="2"/>
      <c r="Q759" s="2"/>
      <c r="R759" s="2"/>
      <c r="S759" s="2"/>
    </row>
    <row r="760" spans="13:19" ht="12.75">
      <c r="M760" s="2"/>
      <c r="N760" s="2"/>
      <c r="O760" s="2"/>
      <c r="P760" s="2"/>
      <c r="Q760" s="2"/>
      <c r="R760" s="2"/>
      <c r="S760" s="2"/>
    </row>
    <row r="761" spans="13:19" ht="12.75">
      <c r="M761" s="2"/>
      <c r="N761" s="2"/>
      <c r="O761" s="2"/>
      <c r="P761" s="2"/>
      <c r="Q761" s="2"/>
      <c r="R761" s="2"/>
      <c r="S761" s="2"/>
    </row>
    <row r="762" spans="13:19" ht="12.75">
      <c r="M762" s="2"/>
      <c r="N762" s="2"/>
      <c r="O762" s="2"/>
      <c r="P762" s="2"/>
      <c r="Q762" s="2"/>
      <c r="R762" s="2"/>
      <c r="S762" s="2"/>
    </row>
    <row r="763" spans="13:19" ht="12.75">
      <c r="M763" s="2"/>
      <c r="N763" s="2"/>
      <c r="O763" s="2"/>
      <c r="P763" s="2"/>
      <c r="Q763" s="2"/>
      <c r="R763" s="2"/>
      <c r="S763" s="2"/>
    </row>
    <row r="764" spans="13:19" ht="12.75">
      <c r="M764" s="2"/>
      <c r="N764" s="2"/>
      <c r="O764" s="2"/>
      <c r="P764" s="2"/>
      <c r="Q764" s="2"/>
      <c r="R764" s="2"/>
      <c r="S764" s="2"/>
    </row>
    <row r="765" spans="13:19" ht="12.75">
      <c r="M765" s="2"/>
      <c r="N765" s="2"/>
      <c r="O765" s="2"/>
      <c r="P765" s="2"/>
      <c r="Q765" s="2"/>
      <c r="R765" s="2"/>
      <c r="S765" s="2"/>
    </row>
    <row r="766" spans="13:19" ht="12.75">
      <c r="M766" s="2"/>
      <c r="N766" s="2"/>
      <c r="O766" s="2"/>
      <c r="P766" s="2"/>
      <c r="Q766" s="2"/>
      <c r="R766" s="2"/>
      <c r="S766" s="2"/>
    </row>
    <row r="767" spans="13:19" ht="12.75">
      <c r="M767" s="2"/>
      <c r="N767" s="2"/>
      <c r="O767" s="2"/>
      <c r="P767" s="2"/>
      <c r="Q767" s="2"/>
      <c r="R767" s="2"/>
      <c r="S767" s="2"/>
    </row>
    <row r="768" spans="13:19" ht="12.75">
      <c r="M768" s="2"/>
      <c r="N768" s="2"/>
      <c r="O768" s="2"/>
      <c r="P768" s="2"/>
      <c r="Q768" s="2"/>
      <c r="R768" s="2"/>
      <c r="S768" s="2"/>
    </row>
    <row r="769" spans="13:19" ht="12.75">
      <c r="M769" s="2"/>
      <c r="N769" s="2"/>
      <c r="O769" s="2"/>
      <c r="P769" s="2"/>
      <c r="Q769" s="2"/>
      <c r="R769" s="2"/>
      <c r="S769" s="2"/>
    </row>
    <row r="770" spans="13:19" ht="12.75">
      <c r="M770" s="2"/>
      <c r="N770" s="2"/>
      <c r="O770" s="2"/>
      <c r="P770" s="2"/>
      <c r="Q770" s="2"/>
      <c r="R770" s="2"/>
      <c r="S770" s="2"/>
    </row>
    <row r="771" spans="13:19" ht="12.75">
      <c r="M771" s="2"/>
      <c r="N771" s="2"/>
      <c r="O771" s="2"/>
      <c r="P771" s="2"/>
      <c r="Q771" s="2"/>
      <c r="R771" s="2"/>
      <c r="S771" s="2"/>
    </row>
    <row r="772" spans="13:19" ht="12.75">
      <c r="M772" s="2"/>
      <c r="N772" s="2"/>
      <c r="O772" s="2"/>
      <c r="P772" s="2"/>
      <c r="Q772" s="2"/>
      <c r="R772" s="2"/>
      <c r="S772" s="2"/>
    </row>
    <row r="773" spans="13:19" ht="12.75">
      <c r="M773" s="2"/>
      <c r="N773" s="2"/>
      <c r="O773" s="2"/>
      <c r="P773" s="2"/>
      <c r="Q773" s="2"/>
      <c r="R773" s="2"/>
      <c r="S773" s="2"/>
    </row>
    <row r="774" spans="13:19" ht="12.75">
      <c r="M774" s="2"/>
      <c r="N774" s="2"/>
      <c r="O774" s="2"/>
      <c r="P774" s="2"/>
      <c r="Q774" s="2"/>
      <c r="R774" s="2"/>
      <c r="S774" s="2"/>
    </row>
    <row r="775" spans="13:19" ht="12.75">
      <c r="M775" s="2"/>
      <c r="N775" s="2"/>
      <c r="O775" s="2"/>
      <c r="P775" s="2"/>
      <c r="Q775" s="2"/>
      <c r="R775" s="2"/>
      <c r="S775" s="2"/>
    </row>
    <row r="776" spans="13:19" ht="12.75">
      <c r="M776" s="2"/>
      <c r="N776" s="2"/>
      <c r="O776" s="2"/>
      <c r="P776" s="2"/>
      <c r="Q776" s="2"/>
      <c r="R776" s="2"/>
      <c r="S776" s="2"/>
    </row>
    <row r="777" spans="13:19" ht="12.75">
      <c r="M777" s="2"/>
      <c r="N777" s="2"/>
      <c r="O777" s="2"/>
      <c r="P777" s="2"/>
      <c r="Q777" s="2"/>
      <c r="R777" s="2"/>
      <c r="S777" s="2"/>
    </row>
    <row r="778" spans="13:19" ht="12.75">
      <c r="M778" s="2"/>
      <c r="N778" s="2"/>
      <c r="O778" s="2"/>
      <c r="P778" s="2"/>
      <c r="Q778" s="2"/>
      <c r="R778" s="2"/>
      <c r="S778" s="2"/>
    </row>
    <row r="779" spans="13:19" ht="12.75">
      <c r="M779" s="2"/>
      <c r="N779" s="2"/>
      <c r="O779" s="2"/>
      <c r="P779" s="2"/>
      <c r="Q779" s="2"/>
      <c r="R779" s="2"/>
      <c r="S779" s="2"/>
    </row>
    <row r="780" spans="13:19" ht="12.75">
      <c r="M780" s="2"/>
      <c r="N780" s="2"/>
      <c r="O780" s="2"/>
      <c r="P780" s="2"/>
      <c r="Q780" s="2"/>
      <c r="R780" s="2"/>
      <c r="S780" s="2"/>
    </row>
    <row r="781" spans="13:19" ht="12.75">
      <c r="M781" s="2"/>
      <c r="N781" s="2"/>
      <c r="O781" s="2"/>
      <c r="P781" s="2"/>
      <c r="Q781" s="2"/>
      <c r="R781" s="2"/>
      <c r="S781" s="2"/>
    </row>
    <row r="782" spans="13:19" ht="12.75">
      <c r="M782" s="2"/>
      <c r="N782" s="2"/>
      <c r="O782" s="2"/>
      <c r="P782" s="2"/>
      <c r="Q782" s="2"/>
      <c r="R782" s="2"/>
      <c r="S782" s="2"/>
    </row>
    <row r="783" spans="13:19" ht="12.75">
      <c r="M783" s="2"/>
      <c r="N783" s="2"/>
      <c r="O783" s="2"/>
      <c r="P783" s="2"/>
      <c r="Q783" s="2"/>
      <c r="R783" s="2"/>
      <c r="S783" s="2"/>
    </row>
    <row r="784" spans="13:19" ht="12.75">
      <c r="M784" s="2"/>
      <c r="N784" s="2"/>
      <c r="O784" s="2"/>
      <c r="P784" s="2"/>
      <c r="Q784" s="2"/>
      <c r="R784" s="2"/>
      <c r="S784" s="2"/>
    </row>
    <row r="785" spans="13:19" ht="12.75">
      <c r="M785" s="2"/>
      <c r="N785" s="2"/>
      <c r="O785" s="2"/>
      <c r="P785" s="2"/>
      <c r="Q785" s="2"/>
      <c r="R785" s="2"/>
      <c r="S785" s="2"/>
    </row>
    <row r="786" spans="13:19" ht="12.75">
      <c r="M786" s="2"/>
      <c r="N786" s="2"/>
      <c r="O786" s="2"/>
      <c r="P786" s="2"/>
      <c r="Q786" s="2"/>
      <c r="R786" s="2"/>
      <c r="S786" s="2"/>
    </row>
    <row r="787" spans="13:19" ht="12.75">
      <c r="M787" s="2"/>
      <c r="N787" s="2"/>
      <c r="O787" s="2"/>
      <c r="P787" s="2"/>
      <c r="Q787" s="2"/>
      <c r="R787" s="2"/>
      <c r="S787" s="2"/>
    </row>
    <row r="788" spans="13:19" ht="12.75">
      <c r="M788" s="2"/>
      <c r="N788" s="2"/>
      <c r="O788" s="2"/>
      <c r="P788" s="2"/>
      <c r="Q788" s="2"/>
      <c r="R788" s="2"/>
      <c r="S788" s="2"/>
    </row>
    <row r="789" spans="13:19" ht="12.75">
      <c r="M789" s="2"/>
      <c r="N789" s="2"/>
      <c r="O789" s="2"/>
      <c r="P789" s="2"/>
      <c r="Q789" s="2"/>
      <c r="R789" s="2"/>
      <c r="S789" s="2"/>
    </row>
    <row r="790" spans="13:19" ht="12.75">
      <c r="M790" s="2"/>
      <c r="N790" s="2"/>
      <c r="O790" s="2"/>
      <c r="P790" s="2"/>
      <c r="Q790" s="2"/>
      <c r="R790" s="2"/>
      <c r="S790" s="2"/>
    </row>
    <row r="791" spans="13:19" ht="12.75">
      <c r="M791" s="2"/>
      <c r="N791" s="2"/>
      <c r="O791" s="2"/>
      <c r="P791" s="2"/>
      <c r="Q791" s="2"/>
      <c r="R791" s="2"/>
      <c r="S791" s="2"/>
    </row>
    <row r="792" spans="13:19" ht="12.75">
      <c r="M792" s="2"/>
      <c r="N792" s="2"/>
      <c r="O792" s="2"/>
      <c r="P792" s="2"/>
      <c r="Q792" s="2"/>
      <c r="R792" s="2"/>
      <c r="S792" s="2"/>
    </row>
    <row r="793" spans="13:19" ht="12.75">
      <c r="M793" s="2"/>
      <c r="N793" s="2"/>
      <c r="O793" s="2"/>
      <c r="P793" s="2"/>
      <c r="Q793" s="2"/>
      <c r="R793" s="2"/>
      <c r="S793" s="2"/>
    </row>
    <row r="794" spans="13:19" ht="12.75">
      <c r="M794" s="2"/>
      <c r="N794" s="2"/>
      <c r="O794" s="2"/>
      <c r="P794" s="2"/>
      <c r="Q794" s="2"/>
      <c r="R794" s="2"/>
      <c r="S794" s="2"/>
    </row>
    <row r="795" spans="13:19" ht="12.75">
      <c r="M795" s="2"/>
      <c r="N795" s="2"/>
      <c r="O795" s="2"/>
      <c r="P795" s="2"/>
      <c r="Q795" s="2"/>
      <c r="R795" s="2"/>
      <c r="S795" s="2"/>
    </row>
    <row r="796" spans="13:19" ht="12.75">
      <c r="M796" s="2"/>
      <c r="N796" s="2"/>
      <c r="O796" s="2"/>
      <c r="P796" s="2"/>
      <c r="Q796" s="2"/>
      <c r="R796" s="2"/>
      <c r="S796" s="2"/>
    </row>
    <row r="797" spans="13:19" ht="12.75">
      <c r="M797" s="2"/>
      <c r="N797" s="2"/>
      <c r="O797" s="2"/>
      <c r="P797" s="2"/>
      <c r="Q797" s="2"/>
      <c r="R797" s="2"/>
      <c r="S797" s="2"/>
    </row>
    <row r="798" spans="13:19" ht="12.75">
      <c r="M798" s="2"/>
      <c r="N798" s="2"/>
      <c r="O798" s="2"/>
      <c r="P798" s="2"/>
      <c r="Q798" s="2"/>
      <c r="R798" s="2"/>
      <c r="S798" s="2"/>
    </row>
    <row r="799" spans="13:19" ht="12.75">
      <c r="M799" s="2"/>
      <c r="N799" s="2"/>
      <c r="O799" s="2"/>
      <c r="P799" s="2"/>
      <c r="Q799" s="2"/>
      <c r="R799" s="2"/>
      <c r="S799" s="2"/>
    </row>
    <row r="800" spans="13:19" ht="12.75">
      <c r="M800" s="2"/>
      <c r="N800" s="2"/>
      <c r="O800" s="2"/>
      <c r="P800" s="2"/>
      <c r="Q800" s="2"/>
      <c r="R800" s="2"/>
      <c r="S800" s="2"/>
    </row>
    <row r="801" spans="13:19" ht="12.75">
      <c r="M801" s="2"/>
      <c r="N801" s="2"/>
      <c r="O801" s="2"/>
      <c r="P801" s="2"/>
      <c r="Q801" s="2"/>
      <c r="R801" s="2"/>
      <c r="S801" s="2"/>
    </row>
    <row r="802" spans="13:19" ht="12.75">
      <c r="M802" s="2"/>
      <c r="N802" s="2"/>
      <c r="O802" s="2"/>
      <c r="P802" s="2"/>
      <c r="Q802" s="2"/>
      <c r="R802" s="2"/>
      <c r="S802" s="2"/>
    </row>
    <row r="803" spans="13:19" ht="12.75">
      <c r="M803" s="2"/>
      <c r="N803" s="2"/>
      <c r="O803" s="2"/>
      <c r="P803" s="2"/>
      <c r="Q803" s="2"/>
      <c r="R803" s="2"/>
      <c r="S803" s="2"/>
    </row>
    <row r="804" spans="13:19" ht="12.75">
      <c r="M804" s="2"/>
      <c r="N804" s="2"/>
      <c r="O804" s="2"/>
      <c r="P804" s="2"/>
      <c r="Q804" s="2"/>
      <c r="R804" s="2"/>
      <c r="S804" s="2"/>
    </row>
    <row r="805" spans="13:19" ht="12.75">
      <c r="M805" s="2"/>
      <c r="N805" s="2"/>
      <c r="O805" s="2"/>
      <c r="P805" s="2"/>
      <c r="Q805" s="2"/>
      <c r="R805" s="2"/>
      <c r="S805" s="2"/>
    </row>
    <row r="806" spans="13:19" ht="12.75">
      <c r="M806" s="2"/>
      <c r="N806" s="2"/>
      <c r="O806" s="2"/>
      <c r="P806" s="2"/>
      <c r="Q806" s="2"/>
      <c r="R806" s="2"/>
      <c r="S806" s="2"/>
    </row>
    <row r="807" spans="13:19" ht="12.75">
      <c r="M807" s="2"/>
      <c r="N807" s="2"/>
      <c r="O807" s="2"/>
      <c r="P807" s="2"/>
      <c r="Q807" s="2"/>
      <c r="R807" s="2"/>
      <c r="S807" s="2"/>
    </row>
    <row r="808" spans="13:19" ht="12.75">
      <c r="M808" s="2"/>
      <c r="N808" s="2"/>
      <c r="O808" s="2"/>
      <c r="P808" s="2"/>
      <c r="Q808" s="2"/>
      <c r="R808" s="2"/>
      <c r="S808" s="2"/>
    </row>
    <row r="809" spans="13:19" ht="12.75">
      <c r="M809" s="2"/>
      <c r="N809" s="2"/>
      <c r="O809" s="2"/>
      <c r="P809" s="2"/>
      <c r="Q809" s="2"/>
      <c r="R809" s="2"/>
      <c r="S809" s="2"/>
    </row>
    <row r="810" spans="13:19" ht="12.75">
      <c r="M810" s="2"/>
      <c r="N810" s="2"/>
      <c r="O810" s="2"/>
      <c r="P810" s="2"/>
      <c r="Q810" s="2"/>
      <c r="R810" s="2"/>
      <c r="S810" s="2"/>
    </row>
    <row r="811" spans="13:19" ht="12.75">
      <c r="M811" s="2"/>
      <c r="N811" s="2"/>
      <c r="O811" s="2"/>
      <c r="P811" s="2"/>
      <c r="Q811" s="2"/>
      <c r="R811" s="2"/>
      <c r="S811" s="2"/>
    </row>
    <row r="812" spans="13:19" ht="12.75">
      <c r="M812" s="2"/>
      <c r="N812" s="2"/>
      <c r="O812" s="2"/>
      <c r="P812" s="2"/>
      <c r="Q812" s="2"/>
      <c r="R812" s="2"/>
      <c r="S812" s="2"/>
    </row>
    <row r="813" spans="13:19" ht="12.75">
      <c r="M813" s="2"/>
      <c r="N813" s="2"/>
      <c r="O813" s="2"/>
      <c r="P813" s="2"/>
      <c r="Q813" s="2"/>
      <c r="R813" s="2"/>
      <c r="S813" s="2"/>
    </row>
    <row r="814" spans="13:19" ht="12.75">
      <c r="M814" s="2"/>
      <c r="N814" s="2"/>
      <c r="O814" s="2"/>
      <c r="P814" s="2"/>
      <c r="Q814" s="2"/>
      <c r="R814" s="2"/>
      <c r="S814" s="2"/>
    </row>
    <row r="815" spans="13:19" ht="12.75">
      <c r="M815" s="2"/>
      <c r="N815" s="2"/>
      <c r="O815" s="2"/>
      <c r="P815" s="2"/>
      <c r="Q815" s="2"/>
      <c r="R815" s="2"/>
      <c r="S815" s="2"/>
    </row>
    <row r="816" spans="13:19" ht="12.75">
      <c r="M816" s="2"/>
      <c r="N816" s="2"/>
      <c r="O816" s="2"/>
      <c r="P816" s="2"/>
      <c r="Q816" s="2"/>
      <c r="R816" s="2"/>
      <c r="S816" s="2"/>
    </row>
    <row r="817" spans="13:19" ht="12.75">
      <c r="M817" s="2"/>
      <c r="N817" s="2"/>
      <c r="O817" s="2"/>
      <c r="P817" s="2"/>
      <c r="Q817" s="2"/>
      <c r="R817" s="2"/>
      <c r="S817" s="2"/>
    </row>
    <row r="818" spans="13:19" ht="12.75">
      <c r="M818" s="2"/>
      <c r="N818" s="2"/>
      <c r="O818" s="2"/>
      <c r="P818" s="2"/>
      <c r="Q818" s="2"/>
      <c r="R818" s="2"/>
      <c r="S818" s="2"/>
    </row>
    <row r="819" spans="13:19" ht="12.75">
      <c r="M819" s="2"/>
      <c r="N819" s="2"/>
      <c r="O819" s="2"/>
      <c r="P819" s="2"/>
      <c r="Q819" s="2"/>
      <c r="R819" s="2"/>
      <c r="S819" s="2"/>
    </row>
    <row r="820" spans="13:19" ht="12.75">
      <c r="M820" s="2"/>
      <c r="N820" s="2"/>
      <c r="O820" s="2"/>
      <c r="P820" s="2"/>
      <c r="Q820" s="2"/>
      <c r="R820" s="2"/>
      <c r="S820" s="2"/>
    </row>
    <row r="821" spans="13:19" ht="12.75">
      <c r="M821" s="2"/>
      <c r="N821" s="2"/>
      <c r="O821" s="2"/>
      <c r="P821" s="2"/>
      <c r="Q821" s="2"/>
      <c r="R821" s="2"/>
      <c r="S821" s="2"/>
    </row>
    <row r="822" spans="13:19" ht="12.75">
      <c r="M822" s="2"/>
      <c r="N822" s="2"/>
      <c r="O822" s="2"/>
      <c r="P822" s="2"/>
      <c r="Q822" s="2"/>
      <c r="R822" s="2"/>
      <c r="S822" s="2"/>
    </row>
    <row r="823" spans="13:19" ht="12.75">
      <c r="M823" s="2"/>
      <c r="N823" s="2"/>
      <c r="O823" s="2"/>
      <c r="P823" s="2"/>
      <c r="Q823" s="2"/>
      <c r="R823" s="2"/>
      <c r="S823" s="2"/>
    </row>
    <row r="824" spans="13:19" ht="12.75">
      <c r="M824" s="2"/>
      <c r="N824" s="2"/>
      <c r="O824" s="2"/>
      <c r="P824" s="2"/>
      <c r="Q824" s="2"/>
      <c r="R824" s="2"/>
      <c r="S824" s="2"/>
    </row>
    <row r="825" spans="13:19" ht="12.75">
      <c r="M825" s="2"/>
      <c r="N825" s="2"/>
      <c r="O825" s="2"/>
      <c r="P825" s="2"/>
      <c r="Q825" s="2"/>
      <c r="R825" s="2"/>
      <c r="S825" s="2"/>
    </row>
    <row r="826" spans="13:19" ht="12.75">
      <c r="M826" s="2"/>
      <c r="N826" s="2"/>
      <c r="O826" s="2"/>
      <c r="P826" s="2"/>
      <c r="Q826" s="2"/>
      <c r="R826" s="2"/>
      <c r="S826" s="2"/>
    </row>
    <row r="827" spans="13:19" ht="12.75">
      <c r="M827" s="2"/>
      <c r="N827" s="2"/>
      <c r="O827" s="2"/>
      <c r="P827" s="2"/>
      <c r="Q827" s="2"/>
      <c r="R827" s="2"/>
      <c r="S827" s="2"/>
    </row>
    <row r="828" spans="13:19" ht="12.75">
      <c r="M828" s="2"/>
      <c r="N828" s="2"/>
      <c r="O828" s="2"/>
      <c r="P828" s="2"/>
      <c r="Q828" s="2"/>
      <c r="R828" s="2"/>
      <c r="S828" s="2"/>
    </row>
    <row r="829" spans="13:19" ht="12.75">
      <c r="M829" s="2"/>
      <c r="N829" s="2"/>
      <c r="O829" s="2"/>
      <c r="P829" s="2"/>
      <c r="Q829" s="2"/>
      <c r="R829" s="2"/>
      <c r="S829" s="2"/>
    </row>
    <row r="830" spans="13:19" ht="12.75">
      <c r="M830" s="2"/>
      <c r="N830" s="2"/>
      <c r="O830" s="2"/>
      <c r="P830" s="2"/>
      <c r="Q830" s="2"/>
      <c r="R830" s="2"/>
      <c r="S830" s="2"/>
    </row>
    <row r="831" spans="13:19" ht="12.75">
      <c r="M831" s="2"/>
      <c r="N831" s="2"/>
      <c r="O831" s="2"/>
      <c r="P831" s="2"/>
      <c r="Q831" s="2"/>
      <c r="R831" s="2"/>
      <c r="S831" s="2"/>
    </row>
    <row r="832" spans="13:19" ht="12.75">
      <c r="M832" s="2"/>
      <c r="N832" s="2"/>
      <c r="O832" s="2"/>
      <c r="P832" s="2"/>
      <c r="Q832" s="2"/>
      <c r="R832" s="2"/>
      <c r="S832" s="2"/>
    </row>
    <row r="833" spans="13:19" ht="12.75">
      <c r="M833" s="2"/>
      <c r="N833" s="2"/>
      <c r="O833" s="2"/>
      <c r="P833" s="2"/>
      <c r="Q833" s="2"/>
      <c r="R833" s="2"/>
      <c r="S833" s="2"/>
    </row>
    <row r="834" spans="13:19" ht="12.75">
      <c r="M834" s="2"/>
      <c r="N834" s="2"/>
      <c r="O834" s="2"/>
      <c r="P834" s="2"/>
      <c r="Q834" s="2"/>
      <c r="R834" s="2"/>
      <c r="S834" s="2"/>
    </row>
    <row r="835" spans="13:19" ht="12.75">
      <c r="M835" s="2"/>
      <c r="N835" s="2"/>
      <c r="O835" s="2"/>
      <c r="P835" s="2"/>
      <c r="Q835" s="2"/>
      <c r="R835" s="2"/>
      <c r="S835" s="2"/>
    </row>
    <row r="836" spans="13:19" ht="12.75">
      <c r="M836" s="2"/>
      <c r="N836" s="2"/>
      <c r="O836" s="2"/>
      <c r="P836" s="2"/>
      <c r="Q836" s="2"/>
      <c r="R836" s="2"/>
      <c r="S836" s="2"/>
    </row>
    <row r="837" spans="13:19" ht="12.75">
      <c r="M837" s="2"/>
      <c r="N837" s="2"/>
      <c r="O837" s="2"/>
      <c r="P837" s="2"/>
      <c r="Q837" s="2"/>
      <c r="R837" s="2"/>
      <c r="S837" s="2"/>
    </row>
    <row r="838" spans="13:19" ht="12.75">
      <c r="M838" s="2"/>
      <c r="N838" s="2"/>
      <c r="O838" s="2"/>
      <c r="P838" s="2"/>
      <c r="Q838" s="2"/>
      <c r="R838" s="2"/>
      <c r="S838" s="2"/>
    </row>
    <row r="839" spans="13:19" ht="12.75">
      <c r="M839" s="2"/>
      <c r="N839" s="2"/>
      <c r="O839" s="2"/>
      <c r="P839" s="2"/>
      <c r="Q839" s="2"/>
      <c r="R839" s="2"/>
      <c r="S839" s="2"/>
    </row>
    <row r="840" spans="13:19" ht="12.75">
      <c r="M840" s="2"/>
      <c r="N840" s="2"/>
      <c r="O840" s="2"/>
      <c r="P840" s="2"/>
      <c r="Q840" s="2"/>
      <c r="R840" s="2"/>
      <c r="S840" s="2"/>
    </row>
    <row r="841" spans="13:19" ht="12.75">
      <c r="M841" s="2"/>
      <c r="N841" s="2"/>
      <c r="O841" s="2"/>
      <c r="P841" s="2"/>
      <c r="Q841" s="2"/>
      <c r="R841" s="2"/>
      <c r="S841" s="2"/>
    </row>
    <row r="842" spans="13:19" ht="12.75">
      <c r="M842" s="2"/>
      <c r="N842" s="2"/>
      <c r="O842" s="2"/>
      <c r="P842" s="2"/>
      <c r="Q842" s="2"/>
      <c r="R842" s="2"/>
      <c r="S842" s="2"/>
    </row>
    <row r="843" spans="13:19" ht="12.75">
      <c r="M843" s="2"/>
      <c r="N843" s="2"/>
      <c r="O843" s="2"/>
      <c r="P843" s="2"/>
      <c r="Q843" s="2"/>
      <c r="R843" s="2"/>
      <c r="S843" s="2"/>
    </row>
    <row r="844" spans="13:19" ht="12.75">
      <c r="M844" s="2"/>
      <c r="N844" s="2"/>
      <c r="O844" s="2"/>
      <c r="P844" s="2"/>
      <c r="Q844" s="2"/>
      <c r="R844" s="2"/>
      <c r="S844" s="2"/>
    </row>
    <row r="845" spans="13:19" ht="12.75">
      <c r="M845" s="2"/>
      <c r="N845" s="2"/>
      <c r="O845" s="2"/>
      <c r="P845" s="2"/>
      <c r="Q845" s="2"/>
      <c r="R845" s="2"/>
      <c r="S845" s="2"/>
    </row>
    <row r="846" spans="13:19" ht="12.75">
      <c r="M846" s="2"/>
      <c r="N846" s="2"/>
      <c r="O846" s="2"/>
      <c r="P846" s="2"/>
      <c r="Q846" s="2"/>
      <c r="R846" s="2"/>
      <c r="S846" s="2"/>
    </row>
    <row r="847" spans="13:19" ht="12.75">
      <c r="M847" s="2"/>
      <c r="N847" s="2"/>
      <c r="O847" s="2"/>
      <c r="P847" s="2"/>
      <c r="Q847" s="2"/>
      <c r="R847" s="2"/>
      <c r="S847" s="2"/>
    </row>
    <row r="848" spans="13:19" ht="12.75">
      <c r="M848" s="2"/>
      <c r="N848" s="2"/>
      <c r="O848" s="2"/>
      <c r="P848" s="2"/>
      <c r="Q848" s="2"/>
      <c r="R848" s="2"/>
      <c r="S848" s="2"/>
    </row>
    <row r="849" spans="13:19" ht="12.75">
      <c r="M849" s="2"/>
      <c r="N849" s="2"/>
      <c r="O849" s="2"/>
      <c r="P849" s="2"/>
      <c r="Q849" s="2"/>
      <c r="R849" s="2"/>
      <c r="S849" s="2"/>
    </row>
    <row r="850" spans="13:19" ht="12.75">
      <c r="M850" s="2"/>
      <c r="N850" s="2"/>
      <c r="O850" s="2"/>
      <c r="P850" s="2"/>
      <c r="Q850" s="2"/>
      <c r="R850" s="2"/>
      <c r="S850" s="2"/>
    </row>
    <row r="851" spans="13:19" ht="12.75">
      <c r="M851" s="2"/>
      <c r="N851" s="2"/>
      <c r="O851" s="2"/>
      <c r="P851" s="2"/>
      <c r="Q851" s="2"/>
      <c r="R851" s="2"/>
      <c r="S851" s="2"/>
    </row>
    <row r="852" spans="13:19" ht="12.75">
      <c r="M852" s="2"/>
      <c r="N852" s="2"/>
      <c r="O852" s="2"/>
      <c r="P852" s="2"/>
      <c r="Q852" s="2"/>
      <c r="R852" s="2"/>
      <c r="S852" s="2"/>
    </row>
    <row r="853" spans="13:19" ht="12.75">
      <c r="M853" s="2"/>
      <c r="N853" s="2"/>
      <c r="O853" s="2"/>
      <c r="P853" s="2"/>
      <c r="Q853" s="2"/>
      <c r="R853" s="2"/>
      <c r="S853" s="2"/>
    </row>
    <row r="854" spans="13:19" ht="12.75">
      <c r="M854" s="2"/>
      <c r="N854" s="2"/>
      <c r="O854" s="2"/>
      <c r="P854" s="2"/>
      <c r="Q854" s="2"/>
      <c r="R854" s="2"/>
      <c r="S854" s="2"/>
    </row>
    <row r="855" spans="13:19" ht="12.75">
      <c r="M855" s="2"/>
      <c r="N855" s="2"/>
      <c r="O855" s="2"/>
      <c r="P855" s="2"/>
      <c r="Q855" s="2"/>
      <c r="R855" s="2"/>
      <c r="S855" s="2"/>
    </row>
    <row r="856" spans="13:19" ht="12.75">
      <c r="M856" s="2"/>
      <c r="N856" s="2"/>
      <c r="O856" s="2"/>
      <c r="P856" s="2"/>
      <c r="Q856" s="2"/>
      <c r="R856" s="2"/>
      <c r="S856" s="2"/>
    </row>
    <row r="857" spans="13:19" ht="12.75">
      <c r="M857" s="2"/>
      <c r="N857" s="2"/>
      <c r="O857" s="2"/>
      <c r="P857" s="2"/>
      <c r="Q857" s="2"/>
      <c r="R857" s="2"/>
      <c r="S857" s="2"/>
    </row>
    <row r="858" spans="13:19" ht="12.75">
      <c r="M858" s="2"/>
      <c r="N858" s="2"/>
      <c r="O858" s="2"/>
      <c r="P858" s="2"/>
      <c r="Q858" s="2"/>
      <c r="R858" s="2"/>
      <c r="S858" s="2"/>
    </row>
    <row r="859" spans="13:19" ht="12.75">
      <c r="M859" s="2"/>
      <c r="N859" s="2"/>
      <c r="O859" s="2"/>
      <c r="P859" s="2"/>
      <c r="Q859" s="2"/>
      <c r="R859" s="2"/>
      <c r="S859" s="2"/>
    </row>
    <row r="860" spans="13:19" ht="12.75">
      <c r="M860" s="2"/>
      <c r="N860" s="2"/>
      <c r="O860" s="2"/>
      <c r="P860" s="2"/>
      <c r="Q860" s="2"/>
      <c r="R860" s="2"/>
      <c r="S860" s="2"/>
    </row>
    <row r="861" spans="13:19" ht="12.75">
      <c r="M861" s="2"/>
      <c r="N861" s="2"/>
      <c r="O861" s="2"/>
      <c r="P861" s="2"/>
      <c r="Q861" s="2"/>
      <c r="R861" s="2"/>
      <c r="S861" s="2"/>
    </row>
    <row r="862" spans="13:19" ht="12.75">
      <c r="M862" s="2"/>
      <c r="N862" s="2"/>
      <c r="O862" s="2"/>
      <c r="P862" s="2"/>
      <c r="Q862" s="2"/>
      <c r="R862" s="2"/>
      <c r="S862" s="2"/>
    </row>
    <row r="863" spans="13:19" ht="12.75">
      <c r="M863" s="2"/>
      <c r="N863" s="2"/>
      <c r="O863" s="2"/>
      <c r="P863" s="2"/>
      <c r="Q863" s="2"/>
      <c r="R863" s="2"/>
      <c r="S863" s="2"/>
    </row>
    <row r="864" spans="13:19" ht="12.75">
      <c r="M864" s="2"/>
      <c r="N864" s="2"/>
      <c r="O864" s="2"/>
      <c r="P864" s="2"/>
      <c r="Q864" s="2"/>
      <c r="R864" s="2"/>
      <c r="S864" s="2"/>
    </row>
    <row r="865" spans="13:19" ht="12.75">
      <c r="M865" s="2"/>
      <c r="N865" s="2"/>
      <c r="O865" s="2"/>
      <c r="P865" s="2"/>
      <c r="Q865" s="2"/>
      <c r="R865" s="2"/>
      <c r="S865" s="2"/>
    </row>
    <row r="866" spans="13:19" ht="12.75">
      <c r="M866" s="2"/>
      <c r="N866" s="2"/>
      <c r="O866" s="2"/>
      <c r="P866" s="2"/>
      <c r="Q866" s="2"/>
      <c r="R866" s="2"/>
      <c r="S866" s="2"/>
    </row>
    <row r="867" spans="13:19" ht="12.75">
      <c r="M867" s="2"/>
      <c r="N867" s="2"/>
      <c r="O867" s="2"/>
      <c r="P867" s="2"/>
      <c r="Q867" s="2"/>
      <c r="R867" s="2"/>
      <c r="S867" s="2"/>
    </row>
    <row r="868" spans="13:19" ht="12.75">
      <c r="M868" s="2"/>
      <c r="N868" s="2"/>
      <c r="O868" s="2"/>
      <c r="P868" s="2"/>
      <c r="Q868" s="2"/>
      <c r="R868" s="2"/>
      <c r="S868" s="2"/>
    </row>
    <row r="869" spans="13:19" ht="12.75">
      <c r="M869" s="2"/>
      <c r="N869" s="2"/>
      <c r="O869" s="2"/>
      <c r="P869" s="2"/>
      <c r="Q869" s="2"/>
      <c r="R869" s="2"/>
      <c r="S869" s="2"/>
    </row>
    <row r="870" spans="13:19" ht="12.75">
      <c r="M870" s="2"/>
      <c r="N870" s="2"/>
      <c r="O870" s="2"/>
      <c r="P870" s="2"/>
      <c r="Q870" s="2"/>
      <c r="R870" s="2"/>
      <c r="S870" s="2"/>
    </row>
    <row r="871" spans="13:19" ht="12.75">
      <c r="M871" s="2"/>
      <c r="N871" s="2"/>
      <c r="O871" s="2"/>
      <c r="P871" s="2"/>
      <c r="Q871" s="2"/>
      <c r="R871" s="2"/>
      <c r="S871" s="2"/>
    </row>
    <row r="872" spans="13:19" ht="12.75">
      <c r="M872" s="2"/>
      <c r="N872" s="2"/>
      <c r="O872" s="2"/>
      <c r="P872" s="2"/>
      <c r="Q872" s="2"/>
      <c r="R872" s="2"/>
      <c r="S872" s="2"/>
    </row>
    <row r="873" spans="13:19" ht="12.75">
      <c r="M873" s="2"/>
      <c r="N873" s="2"/>
      <c r="O873" s="2"/>
      <c r="P873" s="2"/>
      <c r="Q873" s="2"/>
      <c r="R873" s="2"/>
      <c r="S873" s="2"/>
    </row>
    <row r="874" spans="13:19" ht="12.75">
      <c r="M874" s="2"/>
      <c r="N874" s="2"/>
      <c r="O874" s="2"/>
      <c r="P874" s="2"/>
      <c r="Q874" s="2"/>
      <c r="R874" s="2"/>
      <c r="S874" s="2"/>
    </row>
    <row r="875" spans="13:19" ht="12.75">
      <c r="M875" s="2"/>
      <c r="N875" s="2"/>
      <c r="O875" s="2"/>
      <c r="P875" s="2"/>
      <c r="Q875" s="2"/>
      <c r="R875" s="2"/>
      <c r="S875" s="2"/>
    </row>
    <row r="876" spans="13:19" ht="12.75">
      <c r="M876" s="2"/>
      <c r="N876" s="2"/>
      <c r="O876" s="2"/>
      <c r="P876" s="2"/>
      <c r="Q876" s="2"/>
      <c r="R876" s="2"/>
      <c r="S876" s="2"/>
    </row>
    <row r="877" spans="13:19" ht="12.75">
      <c r="M877" s="2"/>
      <c r="N877" s="2"/>
      <c r="O877" s="2"/>
      <c r="P877" s="2"/>
      <c r="Q877" s="2"/>
      <c r="R877" s="2"/>
      <c r="S877" s="2"/>
    </row>
    <row r="878" spans="13:19" ht="12.75">
      <c r="M878" s="2"/>
      <c r="N878" s="2"/>
      <c r="O878" s="2"/>
      <c r="P878" s="2"/>
      <c r="Q878" s="2"/>
      <c r="R878" s="2"/>
      <c r="S878" s="2"/>
    </row>
    <row r="879" spans="13:19" ht="12.75">
      <c r="M879" s="2"/>
      <c r="N879" s="2"/>
      <c r="O879" s="2"/>
      <c r="P879" s="2"/>
      <c r="Q879" s="2"/>
      <c r="R879" s="2"/>
      <c r="S879" s="2"/>
    </row>
    <row r="880" spans="13:19" ht="12.75">
      <c r="M880" s="2"/>
      <c r="N880" s="2"/>
      <c r="O880" s="2"/>
      <c r="P880" s="2"/>
      <c r="Q880" s="2"/>
      <c r="R880" s="2"/>
      <c r="S880" s="2"/>
    </row>
    <row r="881" spans="13:19" ht="12.75">
      <c r="M881" s="2"/>
      <c r="N881" s="2"/>
      <c r="O881" s="2"/>
      <c r="P881" s="2"/>
      <c r="Q881" s="2"/>
      <c r="R881" s="2"/>
      <c r="S881" s="2"/>
    </row>
    <row r="882" spans="13:19" ht="12.75">
      <c r="M882" s="2"/>
      <c r="N882" s="2"/>
      <c r="O882" s="2"/>
      <c r="P882" s="2"/>
      <c r="Q882" s="2"/>
      <c r="R882" s="2"/>
      <c r="S882" s="2"/>
    </row>
    <row r="883" spans="13:19" ht="12.75">
      <c r="M883" s="2"/>
      <c r="N883" s="2"/>
      <c r="O883" s="2"/>
      <c r="P883" s="2"/>
      <c r="Q883" s="2"/>
      <c r="R883" s="2"/>
      <c r="S883" s="2"/>
    </row>
    <row r="884" spans="13:19" ht="12.75">
      <c r="M884" s="2"/>
      <c r="N884" s="2"/>
      <c r="O884" s="2"/>
      <c r="P884" s="2"/>
      <c r="Q884" s="2"/>
      <c r="R884" s="2"/>
      <c r="S884" s="2"/>
    </row>
    <row r="885" spans="13:19" ht="12.75">
      <c r="M885" s="2"/>
      <c r="N885" s="2"/>
      <c r="O885" s="2"/>
      <c r="P885" s="2"/>
      <c r="Q885" s="2"/>
      <c r="R885" s="2"/>
      <c r="S885" s="2"/>
    </row>
    <row r="886" spans="13:19" ht="12.75">
      <c r="M886" s="2"/>
      <c r="N886" s="2"/>
      <c r="O886" s="2"/>
      <c r="P886" s="2"/>
      <c r="Q886" s="2"/>
      <c r="R886" s="2"/>
      <c r="S886" s="2"/>
    </row>
    <row r="887" spans="13:19" ht="12.75">
      <c r="M887" s="2"/>
      <c r="N887" s="2"/>
      <c r="O887" s="2"/>
      <c r="P887" s="2"/>
      <c r="Q887" s="2"/>
      <c r="R887" s="2"/>
      <c r="S887" s="2"/>
    </row>
    <row r="888" spans="13:19" ht="12.75">
      <c r="M888" s="2"/>
      <c r="N888" s="2"/>
      <c r="O888" s="2"/>
      <c r="P888" s="2"/>
      <c r="Q888" s="2"/>
      <c r="R888" s="2"/>
      <c r="S888" s="2"/>
    </row>
    <row r="889" spans="13:19" ht="12.75">
      <c r="M889" s="2"/>
      <c r="N889" s="2"/>
      <c r="O889" s="2"/>
      <c r="P889" s="2"/>
      <c r="Q889" s="2"/>
      <c r="R889" s="2"/>
      <c r="S889" s="2"/>
    </row>
    <row r="890" spans="13:19" ht="12.75">
      <c r="M890" s="2"/>
      <c r="N890" s="2"/>
      <c r="O890" s="2"/>
      <c r="P890" s="2"/>
      <c r="Q890" s="2"/>
      <c r="R890" s="2"/>
      <c r="S890" s="2"/>
    </row>
    <row r="891" spans="13:19" ht="12.75">
      <c r="M891" s="2"/>
      <c r="N891" s="2"/>
      <c r="O891" s="2"/>
      <c r="P891" s="2"/>
      <c r="Q891" s="2"/>
      <c r="R891" s="2"/>
      <c r="S891" s="2"/>
    </row>
    <row r="892" spans="13:19" ht="12.75">
      <c r="M892" s="2"/>
      <c r="N892" s="2"/>
      <c r="O892" s="2"/>
      <c r="P892" s="2"/>
      <c r="Q892" s="2"/>
      <c r="R892" s="2"/>
      <c r="S892" s="2"/>
    </row>
    <row r="893" spans="13:19" ht="12.75">
      <c r="M893" s="2"/>
      <c r="N893" s="2"/>
      <c r="O893" s="2"/>
      <c r="P893" s="2"/>
      <c r="Q893" s="2"/>
      <c r="R893" s="2"/>
      <c r="S893" s="2"/>
    </row>
    <row r="894" spans="13:19" ht="12.75">
      <c r="M894" s="2"/>
      <c r="N894" s="2"/>
      <c r="O894" s="2"/>
      <c r="P894" s="2"/>
      <c r="Q894" s="2"/>
      <c r="R894" s="2"/>
      <c r="S894" s="2"/>
    </row>
    <row r="895" spans="13:19" ht="12.75">
      <c r="M895" s="2"/>
      <c r="N895" s="2"/>
      <c r="O895" s="2"/>
      <c r="P895" s="2"/>
      <c r="Q895" s="2"/>
      <c r="R895" s="2"/>
      <c r="S895" s="2"/>
    </row>
    <row r="896" spans="13:19" ht="12.75">
      <c r="M896" s="2"/>
      <c r="N896" s="2"/>
      <c r="O896" s="2"/>
      <c r="P896" s="2"/>
      <c r="Q896" s="2"/>
      <c r="R896" s="2"/>
      <c r="S896" s="2"/>
    </row>
    <row r="897" spans="13:19" ht="12.75">
      <c r="M897" s="2"/>
      <c r="N897" s="2"/>
      <c r="O897" s="2"/>
      <c r="P897" s="2"/>
      <c r="Q897" s="2"/>
      <c r="R897" s="2"/>
      <c r="S897" s="2"/>
    </row>
    <row r="898" spans="13:19" ht="12.75">
      <c r="M898" s="2"/>
      <c r="N898" s="2"/>
      <c r="O898" s="2"/>
      <c r="P898" s="2"/>
      <c r="Q898" s="2"/>
      <c r="R898" s="2"/>
      <c r="S898" s="2"/>
    </row>
    <row r="899" spans="13:19" ht="12.75">
      <c r="M899" s="2"/>
      <c r="N899" s="2"/>
      <c r="O899" s="2"/>
      <c r="P899" s="2"/>
      <c r="Q899" s="2"/>
      <c r="R899" s="2"/>
      <c r="S899" s="2"/>
    </row>
    <row r="900" spans="13:19" ht="12.75">
      <c r="M900" s="2"/>
      <c r="N900" s="2"/>
      <c r="O900" s="2"/>
      <c r="P900" s="2"/>
      <c r="Q900" s="2"/>
      <c r="R900" s="2"/>
      <c r="S900" s="2"/>
    </row>
    <row r="901" spans="13:19" ht="12.75">
      <c r="M901" s="2"/>
      <c r="N901" s="2"/>
      <c r="O901" s="2"/>
      <c r="P901" s="2"/>
      <c r="Q901" s="2"/>
      <c r="R901" s="2"/>
      <c r="S901" s="2"/>
    </row>
    <row r="902" spans="13:19" ht="12.75">
      <c r="M902" s="2"/>
      <c r="N902" s="2"/>
      <c r="O902" s="2"/>
      <c r="P902" s="2"/>
      <c r="Q902" s="2"/>
      <c r="R902" s="2"/>
      <c r="S902" s="2"/>
    </row>
    <row r="903" spans="13:19" ht="12.75">
      <c r="M903" s="2"/>
      <c r="N903" s="2"/>
      <c r="O903" s="2"/>
      <c r="P903" s="2"/>
      <c r="Q903" s="2"/>
      <c r="R903" s="2"/>
      <c r="S903" s="2"/>
    </row>
    <row r="904" spans="13:19" ht="12.75">
      <c r="M904" s="2"/>
      <c r="N904" s="2"/>
      <c r="O904" s="2"/>
      <c r="P904" s="2"/>
      <c r="Q904" s="2"/>
      <c r="R904" s="2"/>
      <c r="S904" s="2"/>
    </row>
    <row r="905" spans="13:19" ht="12.75">
      <c r="M905" s="2"/>
      <c r="N905" s="2"/>
      <c r="O905" s="2"/>
      <c r="P905" s="2"/>
      <c r="Q905" s="2"/>
      <c r="R905" s="2"/>
      <c r="S905" s="2"/>
    </row>
    <row r="906" spans="13:19" ht="12.75">
      <c r="M906" s="2"/>
      <c r="N906" s="2"/>
      <c r="O906" s="2"/>
      <c r="P906" s="2"/>
      <c r="Q906" s="2"/>
      <c r="R906" s="2"/>
      <c r="S906" s="2"/>
    </row>
    <row r="907" spans="13:19" ht="12.75">
      <c r="M907" s="2"/>
      <c r="N907" s="2"/>
      <c r="O907" s="2"/>
      <c r="P907" s="2"/>
      <c r="Q907" s="2"/>
      <c r="R907" s="2"/>
      <c r="S907" s="2"/>
    </row>
    <row r="908" spans="13:19" ht="12.75">
      <c r="M908" s="2"/>
      <c r="N908" s="2"/>
      <c r="O908" s="2"/>
      <c r="P908" s="2"/>
      <c r="Q908" s="2"/>
      <c r="R908" s="2"/>
      <c r="S908" s="2"/>
    </row>
    <row r="909" spans="13:19" ht="12.75">
      <c r="M909" s="2"/>
      <c r="N909" s="2"/>
      <c r="O909" s="2"/>
      <c r="P909" s="2"/>
      <c r="Q909" s="2"/>
      <c r="R909" s="2"/>
      <c r="S909" s="2"/>
    </row>
    <row r="910" spans="13:19" ht="12.75">
      <c r="M910" s="2"/>
      <c r="N910" s="2"/>
      <c r="O910" s="2"/>
      <c r="P910" s="2"/>
      <c r="Q910" s="2"/>
      <c r="R910" s="2"/>
      <c r="S910" s="2"/>
    </row>
    <row r="911" spans="13:19" ht="12.75">
      <c r="M911" s="2"/>
      <c r="N911" s="2"/>
      <c r="O911" s="2"/>
      <c r="P911" s="2"/>
      <c r="Q911" s="2"/>
      <c r="R911" s="2"/>
      <c r="S911" s="2"/>
    </row>
    <row r="912" spans="13:19" ht="12.75">
      <c r="M912" s="2"/>
      <c r="N912" s="2"/>
      <c r="O912" s="2"/>
      <c r="P912" s="2"/>
      <c r="Q912" s="2"/>
      <c r="R912" s="2"/>
      <c r="S912" s="2"/>
    </row>
    <row r="913" spans="13:19" ht="12.75">
      <c r="M913" s="2"/>
      <c r="N913" s="2"/>
      <c r="O913" s="2"/>
      <c r="P913" s="2"/>
      <c r="Q913" s="2"/>
      <c r="R913" s="2"/>
      <c r="S913" s="2"/>
    </row>
    <row r="914" spans="13:19" ht="12.75">
      <c r="M914" s="2"/>
      <c r="N914" s="2"/>
      <c r="O914" s="2"/>
      <c r="P914" s="2"/>
      <c r="Q914" s="2"/>
      <c r="R914" s="2"/>
      <c r="S914" s="2"/>
    </row>
    <row r="915" spans="13:19" ht="12.75">
      <c r="M915" s="2"/>
      <c r="N915" s="2"/>
      <c r="O915" s="2"/>
      <c r="P915" s="2"/>
      <c r="Q915" s="2"/>
      <c r="R915" s="2"/>
      <c r="S915" s="2"/>
    </row>
    <row r="916" spans="13:19" ht="12.75">
      <c r="M916" s="2"/>
      <c r="N916" s="2"/>
      <c r="O916" s="2"/>
      <c r="P916" s="2"/>
      <c r="Q916" s="2"/>
      <c r="R916" s="2"/>
      <c r="S916" s="2"/>
    </row>
    <row r="917" spans="13:19" ht="12.75">
      <c r="M917" s="2"/>
      <c r="N917" s="2"/>
      <c r="O917" s="2"/>
      <c r="P917" s="2"/>
      <c r="Q917" s="2"/>
      <c r="R917" s="2"/>
      <c r="S917" s="2"/>
    </row>
    <row r="918" spans="13:19" ht="12.75">
      <c r="M918" s="2"/>
      <c r="N918" s="2"/>
      <c r="O918" s="2"/>
      <c r="P918" s="2"/>
      <c r="Q918" s="2"/>
      <c r="R918" s="2"/>
      <c r="S918" s="2"/>
    </row>
    <row r="919" spans="13:19" ht="12.75">
      <c r="M919" s="2"/>
      <c r="N919" s="2"/>
      <c r="O919" s="2"/>
      <c r="P919" s="2"/>
      <c r="Q919" s="2"/>
      <c r="R919" s="2"/>
      <c r="S919" s="2"/>
    </row>
    <row r="920" spans="13:19" ht="12.75">
      <c r="M920" s="2"/>
      <c r="N920" s="2"/>
      <c r="O920" s="2"/>
      <c r="P920" s="2"/>
      <c r="Q920" s="2"/>
      <c r="R920" s="2"/>
      <c r="S920" s="2"/>
    </row>
    <row r="921" spans="13:19" ht="12.75">
      <c r="M921" s="2"/>
      <c r="N921" s="2"/>
      <c r="O921" s="2"/>
      <c r="P921" s="2"/>
      <c r="Q921" s="2"/>
      <c r="R921" s="2"/>
      <c r="S921" s="2"/>
    </row>
    <row r="922" spans="13:19" ht="12.75">
      <c r="M922" s="2"/>
      <c r="N922" s="2"/>
      <c r="O922" s="2"/>
      <c r="P922" s="2"/>
      <c r="Q922" s="2"/>
      <c r="R922" s="2"/>
      <c r="S922" s="2"/>
    </row>
    <row r="923" spans="13:19" ht="12.75">
      <c r="M923" s="2"/>
      <c r="N923" s="2"/>
      <c r="O923" s="2"/>
      <c r="P923" s="2"/>
      <c r="Q923" s="2"/>
      <c r="R923" s="2"/>
      <c r="S923" s="2"/>
    </row>
    <row r="924" spans="13:19" ht="12.75">
      <c r="M924" s="2"/>
      <c r="N924" s="2"/>
      <c r="O924" s="2"/>
      <c r="P924" s="2"/>
      <c r="Q924" s="2"/>
      <c r="R924" s="2"/>
      <c r="S924" s="2"/>
    </row>
    <row r="925" spans="13:19" ht="12.75">
      <c r="M925" s="2"/>
      <c r="N925" s="2"/>
      <c r="O925" s="2"/>
      <c r="P925" s="2"/>
      <c r="Q925" s="2"/>
      <c r="R925" s="2"/>
      <c r="S925" s="2"/>
    </row>
    <row r="926" spans="13:19" ht="12.75">
      <c r="M926" s="2"/>
      <c r="N926" s="2"/>
      <c r="O926" s="2"/>
      <c r="P926" s="2"/>
      <c r="Q926" s="2"/>
      <c r="R926" s="2"/>
      <c r="S926" s="2"/>
    </row>
    <row r="927" spans="13:19" ht="12.75">
      <c r="M927" s="2"/>
      <c r="N927" s="2"/>
      <c r="O927" s="2"/>
      <c r="P927" s="2"/>
      <c r="Q927" s="2"/>
      <c r="R927" s="2"/>
      <c r="S927" s="2"/>
    </row>
    <row r="928" spans="13:19" ht="12.75">
      <c r="M928" s="2"/>
      <c r="N928" s="2"/>
      <c r="O928" s="2"/>
      <c r="P928" s="2"/>
      <c r="Q928" s="2"/>
      <c r="R928" s="2"/>
      <c r="S928" s="2"/>
    </row>
    <row r="929" spans="13:19" ht="12.75">
      <c r="M929" s="2"/>
      <c r="N929" s="2"/>
      <c r="O929" s="2"/>
      <c r="P929" s="2"/>
      <c r="Q929" s="2"/>
      <c r="R929" s="2"/>
      <c r="S929" s="2"/>
    </row>
    <row r="930" spans="13:19" ht="12.75">
      <c r="M930" s="2"/>
      <c r="N930" s="2"/>
      <c r="O930" s="2"/>
      <c r="P930" s="2"/>
      <c r="Q930" s="2"/>
      <c r="R930" s="2"/>
      <c r="S930" s="2"/>
    </row>
    <row r="931" spans="13:19" ht="12.75">
      <c r="M931" s="2"/>
      <c r="N931" s="2"/>
      <c r="O931" s="2"/>
      <c r="P931" s="2"/>
      <c r="Q931" s="2"/>
      <c r="R931" s="2"/>
      <c r="S931" s="2"/>
    </row>
    <row r="932" spans="13:19" ht="12.75">
      <c r="M932" s="2"/>
      <c r="N932" s="2"/>
      <c r="O932" s="2"/>
      <c r="P932" s="2"/>
      <c r="Q932" s="2"/>
      <c r="R932" s="2"/>
      <c r="S932" s="2"/>
    </row>
    <row r="933" spans="13:19" ht="12.75">
      <c r="M933" s="2"/>
      <c r="N933" s="2"/>
      <c r="O933" s="2"/>
      <c r="P933" s="2"/>
      <c r="Q933" s="2"/>
      <c r="R933" s="2"/>
      <c r="S933" s="2"/>
    </row>
    <row r="934" spans="13:19" ht="12.75">
      <c r="M934" s="2"/>
      <c r="N934" s="2"/>
      <c r="O934" s="2"/>
      <c r="P934" s="2"/>
      <c r="Q934" s="2"/>
      <c r="R934" s="2"/>
      <c r="S934" s="2"/>
    </row>
    <row r="935" spans="13:19" ht="12.75">
      <c r="M935" s="2"/>
      <c r="N935" s="2"/>
      <c r="O935" s="2"/>
      <c r="P935" s="2"/>
      <c r="Q935" s="2"/>
      <c r="R935" s="2"/>
      <c r="S935" s="2"/>
    </row>
    <row r="936" spans="13:19" ht="12.75">
      <c r="M936" s="2"/>
      <c r="N936" s="2"/>
      <c r="O936" s="2"/>
      <c r="P936" s="2"/>
      <c r="Q936" s="2"/>
      <c r="R936" s="2"/>
      <c r="S936" s="2"/>
    </row>
    <row r="937" spans="13:19" ht="12.75">
      <c r="M937" s="2"/>
      <c r="N937" s="2"/>
      <c r="O937" s="2"/>
      <c r="P937" s="2"/>
      <c r="Q937" s="2"/>
      <c r="R937" s="2"/>
      <c r="S937" s="2"/>
    </row>
    <row r="938" spans="13:19" ht="12.75">
      <c r="M938" s="2"/>
      <c r="N938" s="2"/>
      <c r="O938" s="2"/>
      <c r="P938" s="2"/>
      <c r="Q938" s="2"/>
      <c r="R938" s="2"/>
      <c r="S938" s="2"/>
    </row>
    <row r="939" spans="13:19" ht="12.75">
      <c r="M939" s="2"/>
      <c r="N939" s="2"/>
      <c r="O939" s="2"/>
      <c r="P939" s="2"/>
      <c r="Q939" s="2"/>
      <c r="R939" s="2"/>
      <c r="S939" s="2"/>
    </row>
    <row r="940" spans="13:19" ht="12.75">
      <c r="M940" s="2"/>
      <c r="N940" s="2"/>
      <c r="O940" s="2"/>
      <c r="P940" s="2"/>
      <c r="Q940" s="2"/>
      <c r="R940" s="2"/>
      <c r="S940" s="2"/>
    </row>
    <row r="941" spans="13:19" ht="12.75">
      <c r="M941" s="2"/>
      <c r="N941" s="2"/>
      <c r="O941" s="2"/>
      <c r="P941" s="2"/>
      <c r="Q941" s="2"/>
      <c r="R941" s="2"/>
      <c r="S941" s="2"/>
    </row>
    <row r="942" spans="13:19" ht="12.75">
      <c r="M942" s="2"/>
      <c r="N942" s="2"/>
      <c r="O942" s="2"/>
      <c r="P942" s="2"/>
      <c r="Q942" s="2"/>
      <c r="R942" s="2"/>
      <c r="S942" s="2"/>
    </row>
    <row r="943" spans="13:19" ht="12.75">
      <c r="M943" s="2"/>
      <c r="N943" s="2"/>
      <c r="O943" s="2"/>
      <c r="P943" s="2"/>
      <c r="Q943" s="2"/>
      <c r="R943" s="2"/>
      <c r="S943" s="2"/>
    </row>
    <row r="944" spans="13:19" ht="12.75">
      <c r="M944" s="2"/>
      <c r="N944" s="2"/>
      <c r="O944" s="2"/>
      <c r="P944" s="2"/>
      <c r="Q944" s="2"/>
      <c r="R944" s="2"/>
      <c r="S944" s="2"/>
    </row>
    <row r="945" spans="13:19" ht="12.75">
      <c r="M945" s="2"/>
      <c r="N945" s="2"/>
      <c r="O945" s="2"/>
      <c r="P945" s="2"/>
      <c r="Q945" s="2"/>
      <c r="R945" s="2"/>
      <c r="S945" s="2"/>
    </row>
    <row r="946" spans="13:19" ht="12.75">
      <c r="M946" s="2"/>
      <c r="N946" s="2"/>
      <c r="O946" s="2"/>
      <c r="P946" s="2"/>
      <c r="Q946" s="2"/>
      <c r="R946" s="2"/>
      <c r="S946" s="2"/>
    </row>
    <row r="947" spans="13:19" ht="12.75">
      <c r="M947" s="2"/>
      <c r="N947" s="2"/>
      <c r="O947" s="2"/>
      <c r="P947" s="2"/>
      <c r="Q947" s="2"/>
      <c r="R947" s="2"/>
      <c r="S947" s="2"/>
    </row>
    <row r="948" spans="13:19" ht="12.75">
      <c r="M948" s="2"/>
      <c r="N948" s="2"/>
      <c r="O948" s="2"/>
      <c r="P948" s="2"/>
      <c r="Q948" s="2"/>
      <c r="R948" s="2"/>
      <c r="S948" s="2"/>
    </row>
    <row r="949" spans="13:19" ht="12.75">
      <c r="M949" s="2"/>
      <c r="N949" s="2"/>
      <c r="O949" s="2"/>
      <c r="P949" s="2"/>
      <c r="Q949" s="2"/>
      <c r="R949" s="2"/>
      <c r="S949" s="2"/>
    </row>
    <row r="950" spans="13:19" ht="12.75">
      <c r="M950" s="2"/>
      <c r="N950" s="2"/>
      <c r="O950" s="2"/>
      <c r="P950" s="2"/>
      <c r="Q950" s="2"/>
      <c r="R950" s="2"/>
      <c r="S950" s="2"/>
    </row>
    <row r="951" spans="13:19" ht="12.75">
      <c r="M951" s="2"/>
      <c r="N951" s="2"/>
      <c r="O951" s="2"/>
      <c r="P951" s="2"/>
      <c r="Q951" s="2"/>
      <c r="R951" s="2"/>
      <c r="S951" s="2"/>
    </row>
    <row r="952" spans="13:19" ht="12.75">
      <c r="M952" s="2"/>
      <c r="N952" s="2"/>
      <c r="O952" s="2"/>
      <c r="P952" s="2"/>
      <c r="Q952" s="2"/>
      <c r="R952" s="2"/>
      <c r="S952" s="2"/>
    </row>
    <row r="953" spans="13:19" ht="12.75">
      <c r="M953" s="2"/>
      <c r="N953" s="2"/>
      <c r="O953" s="2"/>
      <c r="P953" s="2"/>
      <c r="Q953" s="2"/>
      <c r="R953" s="2"/>
      <c r="S953" s="2"/>
    </row>
    <row r="954" spans="13:19" ht="12.75">
      <c r="M954" s="2"/>
      <c r="N954" s="2"/>
      <c r="O954" s="2"/>
      <c r="P954" s="2"/>
      <c r="Q954" s="2"/>
      <c r="R954" s="2"/>
      <c r="S954" s="2"/>
    </row>
    <row r="955" spans="13:19" ht="12.75">
      <c r="M955" s="2"/>
      <c r="N955" s="2"/>
      <c r="O955" s="2"/>
      <c r="P955" s="2"/>
      <c r="Q955" s="2"/>
      <c r="R955" s="2"/>
      <c r="S955" s="2"/>
    </row>
    <row r="956" spans="13:19" ht="12.75">
      <c r="M956" s="2"/>
      <c r="N956" s="2"/>
      <c r="O956" s="2"/>
      <c r="P956" s="2"/>
      <c r="Q956" s="2"/>
      <c r="R956" s="2"/>
      <c r="S956" s="2"/>
    </row>
    <row r="957" spans="13:19" ht="12.75">
      <c r="M957" s="2"/>
      <c r="N957" s="2"/>
      <c r="O957" s="2"/>
      <c r="P957" s="2"/>
      <c r="Q957" s="2"/>
      <c r="R957" s="2"/>
      <c r="S957" s="2"/>
    </row>
    <row r="958" spans="13:19" ht="12.75">
      <c r="M958" s="2"/>
      <c r="N958" s="2"/>
      <c r="O958" s="2"/>
      <c r="P958" s="2"/>
      <c r="Q958" s="2"/>
      <c r="R958" s="2"/>
      <c r="S958" s="2"/>
    </row>
    <row r="959" spans="13:19" ht="12.75">
      <c r="M959" s="2"/>
      <c r="N959" s="2"/>
      <c r="O959" s="2"/>
      <c r="P959" s="2"/>
      <c r="Q959" s="2"/>
      <c r="R959" s="2"/>
      <c r="S959" s="2"/>
    </row>
    <row r="960" spans="13:19" ht="12.75">
      <c r="M960" s="2"/>
      <c r="N960" s="2"/>
      <c r="O960" s="2"/>
      <c r="P960" s="2"/>
      <c r="Q960" s="2"/>
      <c r="R960" s="2"/>
      <c r="S960" s="2"/>
    </row>
    <row r="961" spans="13:19" ht="12.75">
      <c r="M961" s="2"/>
      <c r="N961" s="2"/>
      <c r="O961" s="2"/>
      <c r="P961" s="2"/>
      <c r="Q961" s="2"/>
      <c r="R961" s="2"/>
      <c r="S961" s="2"/>
    </row>
    <row r="962" spans="13:19" ht="12.75">
      <c r="M962" s="2"/>
      <c r="N962" s="2"/>
      <c r="O962" s="2"/>
      <c r="P962" s="2"/>
      <c r="Q962" s="2"/>
      <c r="R962" s="2"/>
      <c r="S962" s="2"/>
    </row>
    <row r="963" spans="13:19" ht="12.75">
      <c r="M963" s="2"/>
      <c r="N963" s="2"/>
      <c r="O963" s="2"/>
      <c r="P963" s="2"/>
      <c r="Q963" s="2"/>
      <c r="R963" s="2"/>
      <c r="S963" s="2"/>
    </row>
    <row r="964" spans="13:19" ht="12.75">
      <c r="M964" s="2"/>
      <c r="N964" s="2"/>
      <c r="O964" s="2"/>
      <c r="P964" s="2"/>
      <c r="Q964" s="2"/>
      <c r="R964" s="2"/>
      <c r="S964" s="2"/>
    </row>
    <row r="965" spans="13:19" ht="12.75">
      <c r="M965" s="2"/>
      <c r="N965" s="2"/>
      <c r="O965" s="2"/>
      <c r="P965" s="2"/>
      <c r="Q965" s="2"/>
      <c r="R965" s="2"/>
      <c r="S965" s="2"/>
    </row>
    <row r="966" spans="13:19" ht="12.75">
      <c r="M966" s="2"/>
      <c r="N966" s="2"/>
      <c r="O966" s="2"/>
      <c r="P966" s="2"/>
      <c r="Q966" s="2"/>
      <c r="R966" s="2"/>
      <c r="S966" s="2"/>
    </row>
    <row r="967" spans="13:19" ht="12.75">
      <c r="M967" s="2"/>
      <c r="N967" s="2"/>
      <c r="O967" s="2"/>
      <c r="P967" s="2"/>
      <c r="Q967" s="2"/>
      <c r="R967" s="2"/>
      <c r="S967" s="2"/>
    </row>
    <row r="968" spans="13:19" ht="12.75">
      <c r="M968" s="2"/>
      <c r="N968" s="2"/>
      <c r="O968" s="2"/>
      <c r="P968" s="2"/>
      <c r="Q968" s="2"/>
      <c r="R968" s="2"/>
      <c r="S968" s="2"/>
    </row>
    <row r="969" spans="13:19" ht="12.75">
      <c r="M969" s="2"/>
      <c r="N969" s="2"/>
      <c r="O969" s="2"/>
      <c r="P969" s="2"/>
      <c r="Q969" s="2"/>
      <c r="R969" s="2"/>
      <c r="S969" s="2"/>
    </row>
    <row r="970" spans="13:19" ht="12.75">
      <c r="M970" s="2"/>
      <c r="N970" s="2"/>
      <c r="O970" s="2"/>
      <c r="P970" s="2"/>
      <c r="Q970" s="2"/>
      <c r="R970" s="2"/>
      <c r="S970" s="2"/>
    </row>
    <row r="971" spans="13:19" ht="12.75">
      <c r="M971" s="2"/>
      <c r="N971" s="2"/>
      <c r="O971" s="2"/>
      <c r="P971" s="2"/>
      <c r="Q971" s="2"/>
      <c r="R971" s="2"/>
      <c r="S971" s="2"/>
    </row>
    <row r="972" spans="13:19" ht="12.75">
      <c r="M972" s="2"/>
      <c r="N972" s="2"/>
      <c r="O972" s="2"/>
      <c r="P972" s="2"/>
      <c r="Q972" s="2"/>
      <c r="R972" s="2"/>
      <c r="S972" s="2"/>
    </row>
    <row r="973" spans="13:19" ht="12.75">
      <c r="M973" s="2"/>
      <c r="N973" s="2"/>
      <c r="O973" s="2"/>
      <c r="P973" s="2"/>
      <c r="Q973" s="2"/>
      <c r="R973" s="2"/>
      <c r="S973" s="2"/>
    </row>
    <row r="974" spans="13:19" ht="12.75">
      <c r="M974" s="2"/>
      <c r="N974" s="2"/>
      <c r="O974" s="2"/>
      <c r="P974" s="2"/>
      <c r="Q974" s="2"/>
      <c r="R974" s="2"/>
      <c r="S974" s="2"/>
    </row>
    <row r="975" spans="13:19" ht="12.75">
      <c r="M975" s="2"/>
      <c r="N975" s="2"/>
      <c r="O975" s="2"/>
      <c r="P975" s="2"/>
      <c r="Q975" s="2"/>
      <c r="R975" s="2"/>
      <c r="S975" s="2"/>
    </row>
    <row r="976" spans="13:19" ht="12.75">
      <c r="M976" s="2"/>
      <c r="N976" s="2"/>
      <c r="O976" s="2"/>
      <c r="P976" s="2"/>
      <c r="Q976" s="2"/>
      <c r="R976" s="2"/>
      <c r="S976" s="2"/>
    </row>
    <row r="977" spans="13:19" ht="12.75">
      <c r="M977" s="2"/>
      <c r="N977" s="2"/>
      <c r="O977" s="2"/>
      <c r="P977" s="2"/>
      <c r="Q977" s="2"/>
      <c r="R977" s="2"/>
      <c r="S977" s="2"/>
    </row>
    <row r="978" spans="13:19" ht="12.75">
      <c r="M978" s="2"/>
      <c r="N978" s="2"/>
      <c r="O978" s="2"/>
      <c r="P978" s="2"/>
      <c r="Q978" s="2"/>
      <c r="R978" s="2"/>
      <c r="S978" s="2"/>
    </row>
    <row r="979" spans="13:19" ht="12.75">
      <c r="M979" s="2"/>
      <c r="N979" s="2"/>
      <c r="O979" s="2"/>
      <c r="P979" s="2"/>
      <c r="Q979" s="2"/>
      <c r="R979" s="2"/>
      <c r="S979" s="2"/>
    </row>
    <row r="980" spans="13:19" ht="12.75">
      <c r="M980" s="2"/>
      <c r="N980" s="2"/>
      <c r="O980" s="2"/>
      <c r="P980" s="2"/>
      <c r="Q980" s="2"/>
      <c r="R980" s="2"/>
      <c r="S980" s="2"/>
    </row>
    <row r="981" spans="13:19" ht="12.75">
      <c r="M981" s="2"/>
      <c r="N981" s="2"/>
      <c r="O981" s="2"/>
      <c r="P981" s="2"/>
      <c r="Q981" s="2"/>
      <c r="R981" s="2"/>
      <c r="S981" s="2"/>
    </row>
    <row r="982" spans="13:19" ht="12.75">
      <c r="M982" s="2"/>
      <c r="N982" s="2"/>
      <c r="O982" s="2"/>
      <c r="P982" s="2"/>
      <c r="Q982" s="2"/>
      <c r="R982" s="2"/>
      <c r="S982" s="2"/>
    </row>
    <row r="983" spans="13:19" ht="12.75">
      <c r="M983" s="2"/>
      <c r="N983" s="2"/>
      <c r="O983" s="2"/>
      <c r="P983" s="2"/>
      <c r="Q983" s="2"/>
      <c r="R983" s="2"/>
      <c r="S983" s="2"/>
    </row>
    <row r="984" spans="13:19" ht="12.75">
      <c r="M984" s="2"/>
      <c r="N984" s="2"/>
      <c r="O984" s="2"/>
      <c r="P984" s="2"/>
      <c r="Q984" s="2"/>
      <c r="R984" s="2"/>
      <c r="S984" s="2"/>
    </row>
    <row r="985" spans="13:19" ht="12.75">
      <c r="M985" s="2"/>
      <c r="N985" s="2"/>
      <c r="O985" s="2"/>
      <c r="P985" s="2"/>
      <c r="Q985" s="2"/>
      <c r="R985" s="2"/>
      <c r="S985" s="2"/>
    </row>
    <row r="986" spans="13:19" ht="12.75">
      <c r="M986" s="2"/>
      <c r="N986" s="2"/>
      <c r="O986" s="2"/>
      <c r="P986" s="2"/>
      <c r="Q986" s="2"/>
      <c r="R986" s="2"/>
      <c r="S986" s="2"/>
    </row>
    <row r="987" spans="13:19" ht="12.75">
      <c r="M987" s="2"/>
      <c r="N987" s="2"/>
      <c r="O987" s="2"/>
      <c r="P987" s="2"/>
      <c r="Q987" s="2"/>
      <c r="R987" s="2"/>
      <c r="S987" s="2"/>
    </row>
    <row r="988" spans="13:19" ht="12.75">
      <c r="M988" s="2"/>
      <c r="N988" s="2"/>
      <c r="O988" s="2"/>
      <c r="P988" s="2"/>
      <c r="Q988" s="2"/>
      <c r="R988" s="2"/>
      <c r="S988" s="2"/>
    </row>
    <row r="989" spans="13:19" ht="12.75">
      <c r="M989" s="2"/>
      <c r="N989" s="2"/>
      <c r="O989" s="2"/>
      <c r="P989" s="2"/>
      <c r="Q989" s="2"/>
      <c r="R989" s="2"/>
      <c r="S989" s="2"/>
    </row>
    <row r="990" spans="13:19" ht="12.75">
      <c r="M990" s="2"/>
      <c r="N990" s="2"/>
      <c r="O990" s="2"/>
      <c r="P990" s="2"/>
      <c r="Q990" s="2"/>
      <c r="R990" s="2"/>
      <c r="S990" s="2"/>
    </row>
    <row r="991" spans="13:19" ht="12.75">
      <c r="M991" s="2"/>
      <c r="N991" s="2"/>
      <c r="O991" s="2"/>
      <c r="P991" s="2"/>
      <c r="Q991" s="2"/>
      <c r="R991" s="2"/>
      <c r="S991" s="2"/>
    </row>
    <row r="992" spans="13:19" ht="12.75">
      <c r="M992" s="2"/>
      <c r="N992" s="2"/>
      <c r="O992" s="2"/>
      <c r="P992" s="2"/>
      <c r="Q992" s="2"/>
      <c r="R992" s="2"/>
      <c r="S992" s="2"/>
    </row>
    <row r="993" spans="13:19" ht="12.75">
      <c r="M993" s="2"/>
      <c r="N993" s="2"/>
      <c r="O993" s="2"/>
      <c r="P993" s="2"/>
      <c r="Q993" s="2"/>
      <c r="R993" s="2"/>
      <c r="S993" s="2"/>
    </row>
    <row r="994" spans="13:19" ht="12.75">
      <c r="M994" s="2"/>
      <c r="N994" s="2"/>
      <c r="O994" s="2"/>
      <c r="P994" s="2"/>
      <c r="Q994" s="2"/>
      <c r="R994" s="2"/>
      <c r="S994" s="2"/>
    </row>
    <row r="995" spans="13:19" ht="12.75">
      <c r="M995" s="2"/>
      <c r="N995" s="2"/>
      <c r="O995" s="2"/>
      <c r="P995" s="2"/>
      <c r="Q995" s="2"/>
      <c r="R995" s="2"/>
      <c r="S995" s="2"/>
    </row>
    <row r="996" spans="13:19" ht="12.75">
      <c r="M996" s="2"/>
      <c r="N996" s="2"/>
      <c r="O996" s="2"/>
      <c r="P996" s="2"/>
      <c r="Q996" s="2"/>
      <c r="R996" s="2"/>
      <c r="S996" s="2"/>
    </row>
    <row r="997" spans="13:19" ht="12.75">
      <c r="M997" s="2"/>
      <c r="N997" s="2"/>
      <c r="O997" s="2"/>
      <c r="P997" s="2"/>
      <c r="Q997" s="2"/>
      <c r="R997" s="2"/>
      <c r="S997" s="2"/>
    </row>
    <row r="998" spans="13:19" ht="12.75">
      <c r="M998" s="2"/>
      <c r="N998" s="2"/>
      <c r="O998" s="2"/>
      <c r="P998" s="2"/>
      <c r="Q998" s="2"/>
      <c r="R998" s="2"/>
      <c r="S998" s="2"/>
    </row>
    <row r="999" spans="13:19" ht="12.75">
      <c r="M999" s="2"/>
      <c r="N999" s="2"/>
      <c r="O999" s="2"/>
      <c r="P999" s="2"/>
      <c r="Q999" s="2"/>
      <c r="R999" s="2"/>
      <c r="S999" s="2"/>
    </row>
    <row r="1000" spans="13:19" ht="12.75">
      <c r="M1000" s="2"/>
      <c r="N1000" s="2"/>
      <c r="O1000" s="2"/>
      <c r="P1000" s="2"/>
      <c r="Q1000" s="2"/>
      <c r="R1000" s="2"/>
      <c r="S1000" s="2"/>
    </row>
    <row r="1001" spans="13:19" ht="12.75">
      <c r="M1001" s="2"/>
      <c r="N1001" s="2"/>
      <c r="O1001" s="2"/>
      <c r="P1001" s="2"/>
      <c r="Q1001" s="2"/>
      <c r="R1001" s="2"/>
      <c r="S1001" s="2"/>
    </row>
    <row r="1002" spans="13:19" ht="12.75">
      <c r="M1002" s="2"/>
      <c r="N1002" s="2"/>
      <c r="O1002" s="2"/>
      <c r="P1002" s="2"/>
      <c r="Q1002" s="2"/>
      <c r="R1002" s="2"/>
      <c r="S1002" s="2"/>
    </row>
    <row r="1003" spans="13:19" ht="12.75">
      <c r="M1003" s="2"/>
      <c r="N1003" s="2"/>
      <c r="O1003" s="2"/>
      <c r="P1003" s="2"/>
      <c r="Q1003" s="2"/>
      <c r="R1003" s="2"/>
      <c r="S1003" s="2"/>
    </row>
    <row r="1004" spans="13:19" ht="12.75">
      <c r="M1004" s="2"/>
      <c r="N1004" s="2"/>
      <c r="O1004" s="2"/>
      <c r="P1004" s="2"/>
      <c r="Q1004" s="2"/>
      <c r="R1004" s="2"/>
      <c r="S1004" s="2"/>
    </row>
    <row r="1005" spans="13:19" ht="12.75">
      <c r="M1005" s="2"/>
      <c r="N1005" s="2"/>
      <c r="O1005" s="2"/>
      <c r="P1005" s="2"/>
      <c r="Q1005" s="2"/>
      <c r="R1005" s="2"/>
      <c r="S1005" s="2"/>
    </row>
    <row r="1006" spans="13:19" ht="12.75">
      <c r="M1006" s="2"/>
      <c r="N1006" s="2"/>
      <c r="O1006" s="2"/>
      <c r="P1006" s="2"/>
      <c r="Q1006" s="2"/>
      <c r="R1006" s="2"/>
      <c r="S1006" s="2"/>
    </row>
    <row r="1007" spans="13:19" ht="12.75">
      <c r="M1007" s="2"/>
      <c r="N1007" s="2"/>
      <c r="O1007" s="2"/>
      <c r="P1007" s="2"/>
      <c r="Q1007" s="2"/>
      <c r="R1007" s="2"/>
      <c r="S1007" s="2"/>
    </row>
    <row r="1008" spans="13:19" ht="12.75">
      <c r="M1008" s="2"/>
      <c r="N1008" s="2"/>
      <c r="O1008" s="2"/>
      <c r="P1008" s="2"/>
      <c r="Q1008" s="2"/>
      <c r="R1008" s="2"/>
      <c r="S1008" s="2"/>
    </row>
    <row r="1009" spans="13:19" ht="12.75">
      <c r="M1009" s="2"/>
      <c r="N1009" s="2"/>
      <c r="O1009" s="2"/>
      <c r="P1009" s="2"/>
      <c r="Q1009" s="2"/>
      <c r="R1009" s="2"/>
      <c r="S1009" s="2"/>
    </row>
    <row r="1010" spans="13:19" ht="12.75">
      <c r="M1010" s="2"/>
      <c r="N1010" s="2"/>
      <c r="O1010" s="2"/>
      <c r="P1010" s="2"/>
      <c r="Q1010" s="2"/>
      <c r="R1010" s="2"/>
      <c r="S1010" s="2"/>
    </row>
    <row r="1011" spans="13:19" ht="12.75">
      <c r="M1011" s="2"/>
      <c r="N1011" s="2"/>
      <c r="O1011" s="2"/>
      <c r="P1011" s="2"/>
      <c r="Q1011" s="2"/>
      <c r="R1011" s="2"/>
      <c r="S1011" s="2"/>
    </row>
    <row r="1012" spans="13:19" ht="12.75">
      <c r="M1012" s="2"/>
      <c r="N1012" s="2"/>
      <c r="O1012" s="2"/>
      <c r="P1012" s="2"/>
      <c r="Q1012" s="2"/>
      <c r="R1012" s="2"/>
      <c r="S1012" s="2"/>
    </row>
    <row r="1013" spans="13:19" ht="12.75">
      <c r="M1013" s="2"/>
      <c r="N1013" s="2"/>
      <c r="O1013" s="2"/>
      <c r="P1013" s="2"/>
      <c r="Q1013" s="2"/>
      <c r="R1013" s="2"/>
      <c r="S1013" s="2"/>
    </row>
    <row r="1014" spans="13:19" ht="12.75">
      <c r="M1014" s="2"/>
      <c r="N1014" s="2"/>
      <c r="O1014" s="2"/>
      <c r="P1014" s="2"/>
      <c r="Q1014" s="2"/>
      <c r="R1014" s="2"/>
      <c r="S1014" s="2"/>
    </row>
    <row r="1015" spans="13:19" ht="12.75">
      <c r="M1015" s="2"/>
      <c r="N1015" s="2"/>
      <c r="O1015" s="2"/>
      <c r="P1015" s="2"/>
      <c r="Q1015" s="2"/>
      <c r="R1015" s="2"/>
      <c r="S1015" s="2"/>
    </row>
    <row r="1016" spans="13:19" ht="12.75">
      <c r="M1016" s="2"/>
      <c r="N1016" s="2"/>
      <c r="O1016" s="2"/>
      <c r="P1016" s="2"/>
      <c r="Q1016" s="2"/>
      <c r="R1016" s="2"/>
      <c r="S1016" s="2"/>
    </row>
    <row r="1017" spans="13:19" ht="12.75">
      <c r="M1017" s="2"/>
      <c r="N1017" s="2"/>
      <c r="O1017" s="2"/>
      <c r="P1017" s="2"/>
      <c r="Q1017" s="2"/>
      <c r="R1017" s="2"/>
      <c r="S1017" s="2"/>
    </row>
    <row r="1018" spans="13:19" ht="12.75">
      <c r="M1018" s="2"/>
      <c r="N1018" s="2"/>
      <c r="O1018" s="2"/>
      <c r="P1018" s="2"/>
      <c r="Q1018" s="2"/>
      <c r="R1018" s="2"/>
      <c r="S1018" s="2"/>
    </row>
    <row r="1019" spans="13:19" ht="12.75">
      <c r="M1019" s="2"/>
      <c r="N1019" s="2"/>
      <c r="O1019" s="2"/>
      <c r="P1019" s="2"/>
      <c r="Q1019" s="2"/>
      <c r="R1019" s="2"/>
      <c r="S1019" s="2"/>
    </row>
    <row r="1020" spans="13:19" ht="12.75">
      <c r="M1020" s="2"/>
      <c r="N1020" s="2"/>
      <c r="O1020" s="2"/>
      <c r="P1020" s="2"/>
      <c r="Q1020" s="2"/>
      <c r="R1020" s="2"/>
      <c r="S1020" s="2"/>
    </row>
    <row r="1021" spans="13:19" ht="12.75">
      <c r="M1021" s="2"/>
      <c r="N1021" s="2"/>
      <c r="O1021" s="2"/>
      <c r="P1021" s="2"/>
      <c r="Q1021" s="2"/>
      <c r="R1021" s="2"/>
      <c r="S1021" s="2"/>
    </row>
    <row r="1022" spans="13:19" ht="12.75">
      <c r="M1022" s="2"/>
      <c r="N1022" s="2"/>
      <c r="O1022" s="2"/>
      <c r="P1022" s="2"/>
      <c r="Q1022" s="2"/>
      <c r="R1022" s="2"/>
      <c r="S1022" s="2"/>
    </row>
    <row r="1023" spans="13:19" ht="12.75">
      <c r="M1023" s="2"/>
      <c r="N1023" s="2"/>
      <c r="O1023" s="2"/>
      <c r="P1023" s="2"/>
      <c r="Q1023" s="2"/>
      <c r="R1023" s="2"/>
      <c r="S1023" s="2"/>
    </row>
    <row r="1024" spans="13:19" ht="12.75">
      <c r="M1024" s="2"/>
      <c r="N1024" s="2"/>
      <c r="O1024" s="2"/>
      <c r="P1024" s="2"/>
      <c r="Q1024" s="2"/>
      <c r="R1024" s="2"/>
      <c r="S1024" s="2"/>
    </row>
    <row r="1025" spans="13:19" ht="12.75">
      <c r="M1025" s="2"/>
      <c r="N1025" s="2"/>
      <c r="O1025" s="2"/>
      <c r="P1025" s="2"/>
      <c r="Q1025" s="2"/>
      <c r="R1025" s="2"/>
      <c r="S1025" s="2"/>
    </row>
    <row r="1026" spans="13:19" ht="12.75">
      <c r="M1026" s="2"/>
      <c r="N1026" s="2"/>
      <c r="O1026" s="2"/>
      <c r="P1026" s="2"/>
      <c r="Q1026" s="2"/>
      <c r="R1026" s="2"/>
      <c r="S1026" s="2"/>
    </row>
    <row r="1027" spans="13:19" ht="12.75">
      <c r="M1027" s="2"/>
      <c r="N1027" s="2"/>
      <c r="O1027" s="2"/>
      <c r="P1027" s="2"/>
      <c r="Q1027" s="2"/>
      <c r="R1027" s="2"/>
      <c r="S1027" s="2"/>
    </row>
    <row r="1028" spans="13:19" ht="12.75">
      <c r="M1028" s="2"/>
      <c r="N1028" s="2"/>
      <c r="O1028" s="2"/>
      <c r="P1028" s="2"/>
      <c r="Q1028" s="2"/>
      <c r="R1028" s="2"/>
      <c r="S1028" s="2"/>
    </row>
    <row r="1029" spans="13:19" ht="12.75">
      <c r="M1029" s="2"/>
      <c r="N1029" s="2"/>
      <c r="O1029" s="2"/>
      <c r="P1029" s="2"/>
      <c r="Q1029" s="2"/>
      <c r="R1029" s="2"/>
      <c r="S1029" s="2"/>
    </row>
    <row r="1030" spans="13:19" ht="12.75">
      <c r="M1030" s="2"/>
      <c r="N1030" s="2"/>
      <c r="O1030" s="2"/>
      <c r="P1030" s="2"/>
      <c r="Q1030" s="2"/>
      <c r="R1030" s="2"/>
      <c r="S1030" s="2"/>
    </row>
    <row r="1031" spans="13:19" ht="12.75">
      <c r="M1031" s="2"/>
      <c r="N1031" s="2"/>
      <c r="O1031" s="2"/>
      <c r="P1031" s="2"/>
      <c r="Q1031" s="2"/>
      <c r="R1031" s="2"/>
      <c r="S1031" s="2"/>
    </row>
    <row r="1032" spans="13:19" ht="12.75">
      <c r="M1032" s="2"/>
      <c r="N1032" s="2"/>
      <c r="O1032" s="2"/>
      <c r="P1032" s="2"/>
      <c r="Q1032" s="2"/>
      <c r="R1032" s="2"/>
      <c r="S1032" s="2"/>
    </row>
    <row r="1033" spans="13:19" ht="12.75">
      <c r="M1033" s="2"/>
      <c r="N1033" s="2"/>
      <c r="O1033" s="2"/>
      <c r="P1033" s="2"/>
      <c r="Q1033" s="2"/>
      <c r="R1033" s="2"/>
      <c r="S1033" s="2"/>
    </row>
    <row r="1034" spans="13:19" ht="12.75">
      <c r="M1034" s="2"/>
      <c r="N1034" s="2"/>
      <c r="O1034" s="2"/>
      <c r="P1034" s="2"/>
      <c r="Q1034" s="2"/>
      <c r="R1034" s="2"/>
      <c r="S1034" s="2"/>
    </row>
    <row r="1035" spans="13:19" ht="12.75">
      <c r="M1035" s="2"/>
      <c r="N1035" s="2"/>
      <c r="O1035" s="2"/>
      <c r="P1035" s="2"/>
      <c r="Q1035" s="2"/>
      <c r="R1035" s="2"/>
      <c r="S1035" s="2"/>
    </row>
    <row r="1036" spans="13:19" ht="12.75">
      <c r="M1036" s="2"/>
      <c r="N1036" s="2"/>
      <c r="O1036" s="2"/>
      <c r="P1036" s="2"/>
      <c r="Q1036" s="2"/>
      <c r="R1036" s="2"/>
      <c r="S1036" s="2"/>
    </row>
    <row r="1037" spans="13:19" ht="12.75">
      <c r="M1037" s="2"/>
      <c r="N1037" s="2"/>
      <c r="O1037" s="2"/>
      <c r="P1037" s="2"/>
      <c r="Q1037" s="2"/>
      <c r="R1037" s="2"/>
      <c r="S1037" s="2"/>
    </row>
    <row r="1038" spans="13:19" ht="12.75">
      <c r="M1038" s="2"/>
      <c r="N1038" s="2"/>
      <c r="O1038" s="2"/>
      <c r="P1038" s="2"/>
      <c r="Q1038" s="2"/>
      <c r="R1038" s="2"/>
      <c r="S1038" s="2"/>
    </row>
    <row r="1039" spans="13:19" ht="12.75">
      <c r="M1039" s="2"/>
      <c r="N1039" s="2"/>
      <c r="O1039" s="2"/>
      <c r="P1039" s="2"/>
      <c r="Q1039" s="2"/>
      <c r="R1039" s="2"/>
      <c r="S1039" s="2"/>
    </row>
    <row r="1040" spans="13:19" ht="12.75">
      <c r="M1040" s="2"/>
      <c r="N1040" s="2"/>
      <c r="O1040" s="2"/>
      <c r="P1040" s="2"/>
      <c r="Q1040" s="2"/>
      <c r="R1040" s="2"/>
      <c r="S1040" s="2"/>
    </row>
    <row r="1041" spans="13:19" ht="12.75">
      <c r="M1041" s="2"/>
      <c r="N1041" s="2"/>
      <c r="O1041" s="2"/>
      <c r="P1041" s="2"/>
      <c r="Q1041" s="2"/>
      <c r="R1041" s="2"/>
      <c r="S1041" s="2"/>
    </row>
    <row r="1042" spans="13:19" ht="12.75">
      <c r="M1042" s="2"/>
      <c r="N1042" s="2"/>
      <c r="O1042" s="2"/>
      <c r="P1042" s="2"/>
      <c r="Q1042" s="2"/>
      <c r="R1042" s="2"/>
      <c r="S1042" s="2"/>
    </row>
    <row r="1043" spans="13:19" ht="12.75">
      <c r="M1043" s="2"/>
      <c r="N1043" s="2"/>
      <c r="O1043" s="2"/>
      <c r="P1043" s="2"/>
      <c r="Q1043" s="2"/>
      <c r="R1043" s="2"/>
      <c r="S1043" s="2"/>
    </row>
    <row r="1044" spans="13:19" ht="12.75">
      <c r="M1044" s="2"/>
      <c r="N1044" s="2"/>
      <c r="O1044" s="2"/>
      <c r="P1044" s="2"/>
      <c r="Q1044" s="2"/>
      <c r="R1044" s="2"/>
      <c r="S1044" s="2"/>
    </row>
    <row r="1045" spans="13:19" ht="12.75">
      <c r="M1045" s="2"/>
      <c r="N1045" s="2"/>
      <c r="O1045" s="2"/>
      <c r="P1045" s="2"/>
      <c r="Q1045" s="2"/>
      <c r="R1045" s="2"/>
      <c r="S1045" s="2"/>
    </row>
    <row r="1046" spans="13:19" ht="12.75">
      <c r="M1046" s="2"/>
      <c r="N1046" s="2"/>
      <c r="O1046" s="2"/>
      <c r="P1046" s="2"/>
      <c r="Q1046" s="2"/>
      <c r="R1046" s="2"/>
      <c r="S1046" s="2"/>
    </row>
    <row r="1047" spans="13:19" ht="12.75">
      <c r="M1047" s="2"/>
      <c r="N1047" s="2"/>
      <c r="O1047" s="2"/>
      <c r="P1047" s="2"/>
      <c r="Q1047" s="2"/>
      <c r="R1047" s="2"/>
      <c r="S1047" s="2"/>
    </row>
    <row r="1048" spans="13:19" ht="12.75">
      <c r="M1048" s="2"/>
      <c r="N1048" s="2"/>
      <c r="O1048" s="2"/>
      <c r="P1048" s="2"/>
      <c r="Q1048" s="2"/>
      <c r="R1048" s="2"/>
      <c r="S1048" s="2"/>
    </row>
    <row r="1049" spans="13:19" ht="12.75">
      <c r="M1049" s="2"/>
      <c r="N1049" s="2"/>
      <c r="O1049" s="2"/>
      <c r="P1049" s="2"/>
      <c r="Q1049" s="2"/>
      <c r="R1049" s="2"/>
      <c r="S1049" s="2"/>
    </row>
    <row r="1050" spans="13:19" ht="12.75">
      <c r="M1050" s="2"/>
      <c r="N1050" s="2"/>
      <c r="O1050" s="2"/>
      <c r="P1050" s="2"/>
      <c r="Q1050" s="2"/>
      <c r="R1050" s="2"/>
      <c r="S1050" s="2"/>
    </row>
    <row r="1051" spans="13:19" ht="12.75">
      <c r="M1051" s="2"/>
      <c r="N1051" s="2"/>
      <c r="O1051" s="2"/>
      <c r="P1051" s="2"/>
      <c r="Q1051" s="2"/>
      <c r="R1051" s="2"/>
      <c r="S1051" s="2"/>
    </row>
    <row r="1052" spans="13:19" ht="12.75">
      <c r="M1052" s="2"/>
      <c r="N1052" s="2"/>
      <c r="O1052" s="2"/>
      <c r="P1052" s="2"/>
      <c r="Q1052" s="2"/>
      <c r="R1052" s="2"/>
      <c r="S1052" s="2"/>
    </row>
    <row r="1053" spans="13:19" ht="12.75">
      <c r="M1053" s="2"/>
      <c r="N1053" s="2"/>
      <c r="O1053" s="2"/>
      <c r="P1053" s="2"/>
      <c r="Q1053" s="2"/>
      <c r="R1053" s="2"/>
      <c r="S1053" s="2"/>
    </row>
    <row r="1054" spans="13:19" ht="12.75">
      <c r="M1054" s="2"/>
      <c r="N1054" s="2"/>
      <c r="O1054" s="2"/>
      <c r="P1054" s="2"/>
      <c r="Q1054" s="2"/>
      <c r="R1054" s="2"/>
      <c r="S1054" s="2"/>
    </row>
    <row r="1055" spans="13:19" ht="12.75">
      <c r="M1055" s="2"/>
      <c r="N1055" s="2"/>
      <c r="O1055" s="2"/>
      <c r="P1055" s="2"/>
      <c r="Q1055" s="2"/>
      <c r="R1055" s="2"/>
      <c r="S1055" s="2"/>
    </row>
    <row r="1056" spans="13:19" ht="12.75">
      <c r="M1056" s="2"/>
      <c r="N1056" s="2"/>
      <c r="O1056" s="2"/>
      <c r="P1056" s="2"/>
      <c r="Q1056" s="2"/>
      <c r="R1056" s="2"/>
      <c r="S1056" s="2"/>
    </row>
    <row r="1057" spans="13:19" ht="12.75">
      <c r="M1057" s="2"/>
      <c r="N1057" s="2"/>
      <c r="O1057" s="2"/>
      <c r="P1057" s="2"/>
      <c r="Q1057" s="2"/>
      <c r="R1057" s="2"/>
      <c r="S1057" s="2"/>
    </row>
    <row r="1058" spans="13:19" ht="12.75">
      <c r="M1058" s="2"/>
      <c r="N1058" s="2"/>
      <c r="O1058" s="2"/>
      <c r="P1058" s="2"/>
      <c r="Q1058" s="2"/>
      <c r="R1058" s="2"/>
      <c r="S1058" s="2"/>
    </row>
    <row r="1059" spans="13:19" ht="12.75">
      <c r="M1059" s="2"/>
      <c r="N1059" s="2"/>
      <c r="O1059" s="2"/>
      <c r="P1059" s="2"/>
      <c r="Q1059" s="2"/>
      <c r="R1059" s="2"/>
      <c r="S1059" s="2"/>
    </row>
    <row r="1060" spans="13:19" ht="12.75">
      <c r="M1060" s="2"/>
      <c r="N1060" s="2"/>
      <c r="O1060" s="2"/>
      <c r="P1060" s="2"/>
      <c r="Q1060" s="2"/>
      <c r="R1060" s="2"/>
      <c r="S1060" s="2"/>
    </row>
    <row r="1061" spans="13:19" ht="12.75">
      <c r="M1061" s="2"/>
      <c r="N1061" s="2"/>
      <c r="O1061" s="2"/>
      <c r="P1061" s="2"/>
      <c r="Q1061" s="2"/>
      <c r="R1061" s="2"/>
      <c r="S1061" s="2"/>
    </row>
    <row r="1062" spans="13:19" ht="12.75">
      <c r="M1062" s="2"/>
      <c r="N1062" s="2"/>
      <c r="O1062" s="2"/>
      <c r="P1062" s="2"/>
      <c r="Q1062" s="2"/>
      <c r="R1062" s="2"/>
      <c r="S1062" s="2"/>
    </row>
    <row r="1063" spans="13:19" ht="12.75">
      <c r="M1063" s="2"/>
      <c r="N1063" s="2"/>
      <c r="O1063" s="2"/>
      <c r="P1063" s="2"/>
      <c r="Q1063" s="2"/>
      <c r="R1063" s="2"/>
      <c r="S1063" s="2"/>
    </row>
    <row r="1064" spans="13:19" ht="12.75">
      <c r="M1064" s="2"/>
      <c r="N1064" s="2"/>
      <c r="O1064" s="2"/>
      <c r="P1064" s="2"/>
      <c r="Q1064" s="2"/>
      <c r="R1064" s="2"/>
      <c r="S1064" s="2"/>
    </row>
    <row r="1065" spans="13:19" ht="12.75">
      <c r="M1065" s="2"/>
      <c r="N1065" s="2"/>
      <c r="O1065" s="2"/>
      <c r="P1065" s="2"/>
      <c r="Q1065" s="2"/>
      <c r="R1065" s="2"/>
      <c r="S1065" s="2"/>
    </row>
    <row r="1066" spans="13:19" ht="12.75">
      <c r="M1066" s="2"/>
      <c r="N1066" s="2"/>
      <c r="O1066" s="2"/>
      <c r="P1066" s="2"/>
      <c r="Q1066" s="2"/>
      <c r="R1066" s="2"/>
      <c r="S1066" s="2"/>
    </row>
    <row r="1067" spans="13:19" ht="12.75">
      <c r="M1067" s="2"/>
      <c r="N1067" s="2"/>
      <c r="O1067" s="2"/>
      <c r="P1067" s="2"/>
      <c r="Q1067" s="2"/>
      <c r="R1067" s="2"/>
      <c r="S1067" s="2"/>
    </row>
    <row r="1068" spans="13:19" ht="12.75">
      <c r="M1068" s="2"/>
      <c r="N1068" s="2"/>
      <c r="O1068" s="2"/>
      <c r="P1068" s="2"/>
      <c r="Q1068" s="2"/>
      <c r="R1068" s="2"/>
      <c r="S1068" s="2"/>
    </row>
    <row r="1069" spans="13:19" ht="12.75">
      <c r="M1069" s="2"/>
      <c r="N1069" s="2"/>
      <c r="O1069" s="2"/>
      <c r="P1069" s="2"/>
      <c r="Q1069" s="2"/>
      <c r="R1069" s="2"/>
      <c r="S1069" s="2"/>
    </row>
    <row r="1070" spans="13:19" ht="12.75">
      <c r="M1070" s="2"/>
      <c r="N1070" s="2"/>
      <c r="O1070" s="2"/>
      <c r="P1070" s="2"/>
      <c r="Q1070" s="2"/>
      <c r="R1070" s="2"/>
      <c r="S1070" s="2"/>
    </row>
    <row r="1071" spans="13:19" ht="12.75">
      <c r="M1071" s="2"/>
      <c r="N1071" s="2"/>
      <c r="O1071" s="2"/>
      <c r="P1071" s="2"/>
      <c r="Q1071" s="2"/>
      <c r="R1071" s="2"/>
      <c r="S1071" s="2"/>
    </row>
    <row r="1072" spans="13:19" ht="12.75">
      <c r="M1072" s="2"/>
      <c r="N1072" s="2"/>
      <c r="O1072" s="2"/>
      <c r="P1072" s="2"/>
      <c r="Q1072" s="2"/>
      <c r="R1072" s="2"/>
      <c r="S1072" s="2"/>
    </row>
    <row r="1073" spans="13:19" ht="12.75">
      <c r="M1073" s="2"/>
      <c r="N1073" s="2"/>
      <c r="O1073" s="2"/>
      <c r="P1073" s="2"/>
      <c r="Q1073" s="2"/>
      <c r="R1073" s="2"/>
      <c r="S1073" s="2"/>
    </row>
    <row r="1074" spans="13:19" ht="12.75">
      <c r="M1074" s="2"/>
      <c r="N1074" s="2"/>
      <c r="O1074" s="2"/>
      <c r="P1074" s="2"/>
      <c r="Q1074" s="2"/>
      <c r="R1074" s="2"/>
      <c r="S1074" s="2"/>
    </row>
    <row r="1075" spans="13:19" ht="12.75">
      <c r="M1075" s="2"/>
      <c r="N1075" s="2"/>
      <c r="O1075" s="2"/>
      <c r="P1075" s="2"/>
      <c r="Q1075" s="2"/>
      <c r="R1075" s="2"/>
      <c r="S1075" s="2"/>
    </row>
    <row r="1076" spans="13:19" ht="12.75">
      <c r="M1076" s="2"/>
      <c r="N1076" s="2"/>
      <c r="O1076" s="2"/>
      <c r="P1076" s="2"/>
      <c r="Q1076" s="2"/>
      <c r="R1076" s="2"/>
      <c r="S1076" s="2"/>
    </row>
    <row r="1077" spans="13:19" ht="12.75">
      <c r="M1077" s="2"/>
      <c r="N1077" s="2"/>
      <c r="O1077" s="2"/>
      <c r="P1077" s="2"/>
      <c r="Q1077" s="2"/>
      <c r="R1077" s="2"/>
      <c r="S1077" s="2"/>
    </row>
    <row r="1078" spans="13:19" ht="12.75">
      <c r="M1078" s="2"/>
      <c r="N1078" s="2"/>
      <c r="O1078" s="2"/>
      <c r="P1078" s="2"/>
      <c r="Q1078" s="2"/>
      <c r="R1078" s="2"/>
      <c r="S1078" s="2"/>
    </row>
    <row r="1079" spans="13:19" ht="12.75">
      <c r="M1079" s="2"/>
      <c r="N1079" s="2"/>
      <c r="O1079" s="2"/>
      <c r="P1079" s="2"/>
      <c r="Q1079" s="2"/>
      <c r="R1079" s="2"/>
      <c r="S1079" s="2"/>
    </row>
    <row r="1080" spans="13:19" ht="12.75">
      <c r="M1080" s="2"/>
      <c r="N1080" s="2"/>
      <c r="O1080" s="2"/>
      <c r="P1080" s="2"/>
      <c r="Q1080" s="2"/>
      <c r="R1080" s="2"/>
      <c r="S1080" s="2"/>
    </row>
    <row r="1081" spans="13:19" ht="12.75">
      <c r="M1081" s="2"/>
      <c r="N1081" s="2"/>
      <c r="O1081" s="2"/>
      <c r="P1081" s="2"/>
      <c r="Q1081" s="2"/>
      <c r="R1081" s="2"/>
      <c r="S1081" s="2"/>
    </row>
    <row r="1082" spans="13:19" ht="12.75">
      <c r="M1082" s="2"/>
      <c r="N1082" s="2"/>
      <c r="O1082" s="2"/>
      <c r="P1082" s="2"/>
      <c r="Q1082" s="2"/>
      <c r="R1082" s="2"/>
      <c r="S1082" s="2"/>
    </row>
    <row r="1083" spans="13:19" ht="12.75">
      <c r="M1083" s="2"/>
      <c r="N1083" s="2"/>
      <c r="O1083" s="2"/>
      <c r="P1083" s="2"/>
      <c r="Q1083" s="2"/>
      <c r="R1083" s="2"/>
      <c r="S1083" s="2"/>
    </row>
    <row r="1084" spans="13:19" ht="12.75">
      <c r="M1084" s="2"/>
      <c r="N1084" s="2"/>
      <c r="O1084" s="2"/>
      <c r="P1084" s="2"/>
      <c r="Q1084" s="2"/>
      <c r="R1084" s="2"/>
      <c r="S1084" s="2"/>
    </row>
    <row r="1085" spans="13:19" ht="12.75">
      <c r="M1085" s="2"/>
      <c r="N1085" s="2"/>
      <c r="O1085" s="2"/>
      <c r="P1085" s="2"/>
      <c r="Q1085" s="2"/>
      <c r="R1085" s="2"/>
      <c r="S1085" s="2"/>
    </row>
    <row r="1086" spans="13:19" ht="12.75">
      <c r="M1086" s="2"/>
      <c r="N1086" s="2"/>
      <c r="O1086" s="2"/>
      <c r="P1086" s="2"/>
      <c r="Q1086" s="2"/>
      <c r="R1086" s="2"/>
      <c r="S1086" s="2"/>
    </row>
    <row r="1087" spans="13:19" ht="12.75">
      <c r="M1087" s="2"/>
      <c r="N1087" s="2"/>
      <c r="O1087" s="2"/>
      <c r="P1087" s="2"/>
      <c r="Q1087" s="2"/>
      <c r="R1087" s="2"/>
      <c r="S1087" s="2"/>
    </row>
    <row r="1088" spans="13:19" ht="12.75">
      <c r="M1088" s="2"/>
      <c r="N1088" s="2"/>
      <c r="O1088" s="2"/>
      <c r="P1088" s="2"/>
      <c r="Q1088" s="2"/>
      <c r="R1088" s="2"/>
      <c r="S1088" s="2"/>
    </row>
    <row r="1089" spans="13:19" ht="12.75">
      <c r="M1089" s="2"/>
      <c r="N1089" s="2"/>
      <c r="O1089" s="2"/>
      <c r="P1089" s="2"/>
      <c r="Q1089" s="2"/>
      <c r="R1089" s="2"/>
      <c r="S1089" s="2"/>
    </row>
    <row r="1090" spans="13:19" ht="12.75">
      <c r="M1090" s="2"/>
      <c r="N1090" s="2"/>
      <c r="O1090" s="2"/>
      <c r="P1090" s="2"/>
      <c r="Q1090" s="2"/>
      <c r="R1090" s="2"/>
      <c r="S1090" s="2"/>
    </row>
    <row r="1091" spans="13:19" ht="12.75">
      <c r="M1091" s="2"/>
      <c r="N1091" s="2"/>
      <c r="O1091" s="2"/>
      <c r="P1091" s="2"/>
      <c r="Q1091" s="2"/>
      <c r="R1091" s="2"/>
      <c r="S1091" s="2"/>
    </row>
    <row r="1092" spans="13:19" ht="12.75">
      <c r="M1092" s="2"/>
      <c r="N1092" s="2"/>
      <c r="O1092" s="2"/>
      <c r="P1092" s="2"/>
      <c r="Q1092" s="2"/>
      <c r="R1092" s="2"/>
      <c r="S1092" s="2"/>
    </row>
    <row r="1093" spans="13:19" ht="12.75">
      <c r="M1093" s="2"/>
      <c r="N1093" s="2"/>
      <c r="O1093" s="2"/>
      <c r="P1093" s="2"/>
      <c r="Q1093" s="2"/>
      <c r="R1093" s="2"/>
      <c r="S1093" s="2"/>
    </row>
    <row r="1094" spans="13:19" ht="12.75">
      <c r="M1094" s="2"/>
      <c r="N1094" s="2"/>
      <c r="O1094" s="2"/>
      <c r="P1094" s="2"/>
      <c r="Q1094" s="2"/>
      <c r="R1094" s="2"/>
      <c r="S1094" s="2"/>
    </row>
    <row r="1095" spans="13:19" ht="12.75">
      <c r="M1095" s="2"/>
      <c r="N1095" s="2"/>
      <c r="O1095" s="2"/>
      <c r="P1095" s="2"/>
      <c r="Q1095" s="2"/>
      <c r="R1095" s="2"/>
      <c r="S1095" s="2"/>
    </row>
    <row r="1096" spans="13:19" ht="12.75">
      <c r="M1096" s="2"/>
      <c r="N1096" s="2"/>
      <c r="O1096" s="2"/>
      <c r="P1096" s="2"/>
      <c r="Q1096" s="2"/>
      <c r="R1096" s="2"/>
      <c r="S1096" s="2"/>
    </row>
    <row r="1097" spans="13:19" ht="12.75">
      <c r="M1097" s="2"/>
      <c r="N1097" s="2"/>
      <c r="O1097" s="2"/>
      <c r="P1097" s="2"/>
      <c r="Q1097" s="2"/>
      <c r="R1097" s="2"/>
      <c r="S1097" s="2"/>
    </row>
    <row r="1098" spans="13:19" ht="12.75">
      <c r="M1098" s="2"/>
      <c r="N1098" s="2"/>
      <c r="O1098" s="2"/>
      <c r="P1098" s="2"/>
      <c r="Q1098" s="2"/>
      <c r="R1098" s="2"/>
      <c r="S1098" s="2"/>
    </row>
    <row r="1099" spans="13:19" ht="12.75">
      <c r="M1099" s="2"/>
      <c r="N1099" s="2"/>
      <c r="O1099" s="2"/>
      <c r="P1099" s="2"/>
      <c r="Q1099" s="2"/>
      <c r="R1099" s="2"/>
      <c r="S1099" s="2"/>
    </row>
    <row r="1100" spans="13:19" ht="12.75">
      <c r="M1100" s="2"/>
      <c r="N1100" s="2"/>
      <c r="O1100" s="2"/>
      <c r="P1100" s="2"/>
      <c r="Q1100" s="2"/>
      <c r="R1100" s="2"/>
      <c r="S1100" s="2"/>
    </row>
    <row r="1101" spans="13:19" ht="12.75">
      <c r="M1101" s="2"/>
      <c r="N1101" s="2"/>
      <c r="O1101" s="2"/>
      <c r="P1101" s="2"/>
      <c r="Q1101" s="2"/>
      <c r="R1101" s="2"/>
      <c r="S1101" s="2"/>
    </row>
  </sheetData>
  <mergeCells count="10">
    <mergeCell ref="AD7:AF7"/>
    <mergeCell ref="AT7:AV7"/>
    <mergeCell ref="Z7:AB7"/>
    <mergeCell ref="AH7:AJ7"/>
    <mergeCell ref="AL7:AN7"/>
    <mergeCell ref="AP7:AR7"/>
    <mergeCell ref="A3:L3"/>
    <mergeCell ref="A4:L4"/>
    <mergeCell ref="R7:T7"/>
    <mergeCell ref="V7:X7"/>
  </mergeCells>
  <printOptions/>
  <pageMargins left="0.25" right="0.25" top="0.4" bottom="0.4" header="0.5" footer="0.5"/>
  <pageSetup horizontalDpi="600" verticalDpi="600" orientation="landscape" scale="78" r:id="rId1"/>
  <rowBreaks count="2" manualBreakCount="2">
    <brk id="39" max="255" man="1"/>
    <brk id="74" max="255" man="1"/>
  </rowBreaks>
</worksheet>
</file>

<file path=xl/worksheets/sheet6.xml><?xml version="1.0" encoding="utf-8"?>
<worksheet xmlns="http://schemas.openxmlformats.org/spreadsheetml/2006/main" xmlns:r="http://schemas.openxmlformats.org/officeDocument/2006/relationships">
  <dimension ref="A1:P716"/>
  <sheetViews>
    <sheetView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140625" defaultRowHeight="12.75"/>
  <cols>
    <col min="1" max="1" width="40.7109375" style="0" customWidth="1"/>
    <col min="2" max="2" width="1.7109375" style="0" customWidth="1"/>
    <col min="3" max="3" width="9.7109375" style="0" customWidth="1"/>
    <col min="4" max="4" width="2.7109375" style="0" customWidth="1"/>
    <col min="5" max="5" width="11.7109375" style="0" customWidth="1"/>
    <col min="6" max="6" width="2.7109375" style="0" customWidth="1"/>
    <col min="7" max="7" width="9.7109375" style="0" customWidth="1"/>
    <col min="8" max="8" width="2.7109375" style="0" customWidth="1"/>
    <col min="19" max="19" width="11.7109375" style="0" customWidth="1"/>
  </cols>
  <sheetData>
    <row r="1" ht="12.75">
      <c r="A1" t="str">
        <f>+MasterFile!A1</f>
        <v>File:  T:\TABLES\FY2009\03CongReq\09JustificationTables_BaseOmnibus_02.XLS</v>
      </c>
    </row>
    <row r="2" ht="12.75">
      <c r="A2" t="str">
        <f>+MasterFile!A2</f>
        <v>Date:  Revised 02/04/08</v>
      </c>
    </row>
    <row r="3" spans="1:10" ht="12.75">
      <c r="A3" s="442" t="s">
        <v>271</v>
      </c>
      <c r="B3" s="442"/>
      <c r="C3" s="442"/>
      <c r="D3" s="442"/>
      <c r="E3" s="442"/>
      <c r="F3" s="442"/>
      <c r="G3" s="442"/>
      <c r="H3" s="442"/>
      <c r="I3" s="442"/>
      <c r="J3" s="442"/>
    </row>
    <row r="4" spans="1:10" ht="12.75">
      <c r="A4" s="443" t="s">
        <v>59</v>
      </c>
      <c r="B4" s="443"/>
      <c r="C4" s="443"/>
      <c r="D4" s="443"/>
      <c r="E4" s="443"/>
      <c r="F4" s="443"/>
      <c r="G4" s="443"/>
      <c r="H4" s="443"/>
      <c r="I4" s="443"/>
      <c r="J4" s="443"/>
    </row>
    <row r="5" spans="1:10" ht="12.75">
      <c r="A5" s="67"/>
      <c r="B5" s="67"/>
      <c r="C5" s="67"/>
      <c r="D5" s="67"/>
      <c r="E5" s="67"/>
      <c r="F5" s="67"/>
      <c r="G5" s="67"/>
      <c r="H5" s="67"/>
      <c r="I5" s="67"/>
      <c r="J5" s="67"/>
    </row>
    <row r="6" spans="1:10" ht="12.75">
      <c r="A6" s="67"/>
      <c r="B6" s="67"/>
      <c r="C6" s="67"/>
      <c r="D6" s="67"/>
      <c r="E6" s="67"/>
      <c r="F6" s="67"/>
      <c r="G6" s="67"/>
      <c r="H6" s="67"/>
      <c r="I6" s="67"/>
      <c r="J6" s="67"/>
    </row>
    <row r="7" spans="1:10" ht="12.75">
      <c r="A7" s="67"/>
      <c r="B7" s="67"/>
      <c r="C7" s="67"/>
      <c r="D7" s="67"/>
      <c r="E7" s="67"/>
      <c r="F7" s="67"/>
      <c r="G7" s="67"/>
      <c r="H7" s="67"/>
      <c r="I7" s="67"/>
      <c r="J7" s="67"/>
    </row>
    <row r="8" spans="3:10" ht="13.5" thickBot="1">
      <c r="C8" s="444" t="s">
        <v>272</v>
      </c>
      <c r="D8" s="444"/>
      <c r="E8" s="444"/>
      <c r="F8" s="444"/>
      <c r="G8" s="444"/>
      <c r="H8" s="444"/>
      <c r="I8" s="444"/>
      <c r="J8" s="68"/>
    </row>
    <row r="9" spans="3:15" ht="12.75">
      <c r="C9" s="216" t="s">
        <v>234</v>
      </c>
      <c r="D9" s="6"/>
      <c r="E9" s="6" t="s">
        <v>258</v>
      </c>
      <c r="F9" s="6"/>
      <c r="G9" s="28"/>
      <c r="N9" s="216" t="s">
        <v>234</v>
      </c>
      <c r="O9" s="28" t="s">
        <v>436</v>
      </c>
    </row>
    <row r="10" spans="3:15" ht="12.75">
      <c r="C10" s="222" t="s">
        <v>55</v>
      </c>
      <c r="D10" s="6"/>
      <c r="E10" s="6" t="s">
        <v>259</v>
      </c>
      <c r="F10" s="6"/>
      <c r="G10" s="28" t="s">
        <v>240</v>
      </c>
      <c r="H10" s="6"/>
      <c r="N10" s="222" t="s">
        <v>55</v>
      </c>
      <c r="O10" s="28" t="s">
        <v>144</v>
      </c>
    </row>
    <row r="11" spans="1:16" ht="12.75">
      <c r="A11" s="2"/>
      <c r="B11" s="2"/>
      <c r="C11" s="217" t="s">
        <v>231</v>
      </c>
      <c r="D11" s="7"/>
      <c r="E11" s="7" t="s">
        <v>297</v>
      </c>
      <c r="F11" s="7"/>
      <c r="G11" s="7" t="s">
        <v>241</v>
      </c>
      <c r="H11" s="7"/>
      <c r="I11" s="7" t="s">
        <v>54</v>
      </c>
      <c r="J11" s="7"/>
      <c r="N11" s="217" t="s">
        <v>231</v>
      </c>
      <c r="O11" s="29" t="s">
        <v>435</v>
      </c>
      <c r="P11" s="29" t="s">
        <v>17</v>
      </c>
    </row>
    <row r="12" spans="1:14" ht="12.75">
      <c r="A12" s="2"/>
      <c r="B12" s="2"/>
      <c r="C12" s="217"/>
      <c r="D12" s="7"/>
      <c r="E12" s="7"/>
      <c r="F12" s="7"/>
      <c r="G12" s="7"/>
      <c r="H12" s="7"/>
      <c r="I12" s="7"/>
      <c r="J12" s="7"/>
      <c r="N12" s="217"/>
    </row>
    <row r="13" spans="1:14" ht="12.75">
      <c r="A13" s="1" t="s">
        <v>145</v>
      </c>
      <c r="B13" s="2"/>
      <c r="C13" s="114"/>
      <c r="D13" s="2"/>
      <c r="E13" s="2"/>
      <c r="F13" s="2"/>
      <c r="G13" s="2"/>
      <c r="H13" s="2"/>
      <c r="I13" s="2"/>
      <c r="J13" s="2"/>
      <c r="N13" s="114"/>
    </row>
    <row r="14" spans="1:14" ht="12.75">
      <c r="A14" s="2" t="s">
        <v>7</v>
      </c>
      <c r="B14" s="8"/>
      <c r="C14" s="187"/>
      <c r="D14" s="8"/>
      <c r="E14" s="8"/>
      <c r="F14" s="8"/>
      <c r="G14" s="2"/>
      <c r="H14" s="2"/>
      <c r="I14" s="8">
        <f>+G14+E14+C14</f>
        <v>0</v>
      </c>
      <c r="J14" s="8"/>
      <c r="N14" s="187"/>
    </row>
    <row r="15" spans="1:16" ht="12.75">
      <c r="A15" s="2" t="s">
        <v>8</v>
      </c>
      <c r="B15" s="8"/>
      <c r="C15" s="187">
        <f>+P15</f>
        <v>-2886</v>
      </c>
      <c r="D15" s="8"/>
      <c r="E15" s="8"/>
      <c r="F15" s="8"/>
      <c r="G15" s="2"/>
      <c r="H15" s="2"/>
      <c r="I15" s="8">
        <f>+G15+E15+C15</f>
        <v>-2886</v>
      </c>
      <c r="J15" s="8"/>
      <c r="N15" s="187">
        <f>-2932</f>
        <v>-2932</v>
      </c>
      <c r="O15" s="187">
        <f>-ROUND(N15*0.0156,0)</f>
        <v>46</v>
      </c>
      <c r="P15" s="187">
        <f>+N15+O15</f>
        <v>-2886</v>
      </c>
    </row>
    <row r="16" spans="1:16" ht="12.75">
      <c r="A16" s="2"/>
      <c r="B16" s="8"/>
      <c r="C16" s="187"/>
      <c r="D16" s="8"/>
      <c r="E16" s="8"/>
      <c r="F16" s="8"/>
      <c r="G16" s="2"/>
      <c r="H16" s="2"/>
      <c r="I16" s="2"/>
      <c r="N16" s="187"/>
      <c r="O16" s="187"/>
      <c r="P16" s="187"/>
    </row>
    <row r="17" spans="1:16" ht="12.75">
      <c r="A17" s="3" t="s">
        <v>9</v>
      </c>
      <c r="B17" s="9"/>
      <c r="C17" s="221">
        <f>SUM(C14:C15)</f>
        <v>-2886</v>
      </c>
      <c r="D17" s="9"/>
      <c r="E17" s="9">
        <f>SUM(E14:E15)</f>
        <v>0</v>
      </c>
      <c r="F17" s="9"/>
      <c r="G17" s="9">
        <f>SUM(G14:G15)</f>
        <v>0</v>
      </c>
      <c r="H17" s="9"/>
      <c r="I17" s="9">
        <f>SUM(I14:I15)</f>
        <v>-2886</v>
      </c>
      <c r="N17" s="221">
        <f>SUM(N14:N15)</f>
        <v>-2932</v>
      </c>
      <c r="O17" s="221">
        <f>SUM(O14:O15)</f>
        <v>46</v>
      </c>
      <c r="P17" s="221">
        <f>SUM(P14:P15)</f>
        <v>-2886</v>
      </c>
    </row>
    <row r="18" spans="1:16" ht="13.5" thickBot="1">
      <c r="A18" s="4"/>
      <c r="B18" s="10"/>
      <c r="C18" s="223"/>
      <c r="D18" s="10"/>
      <c r="E18" s="10"/>
      <c r="F18" s="10"/>
      <c r="G18" s="10"/>
      <c r="H18" s="10"/>
      <c r="I18" s="10"/>
      <c r="N18" s="223"/>
      <c r="O18" s="223"/>
      <c r="P18" s="223"/>
    </row>
    <row r="19" spans="1:16" ht="13.5" thickTop="1">
      <c r="A19" s="2"/>
      <c r="B19" s="8"/>
      <c r="C19" s="187"/>
      <c r="D19" s="8"/>
      <c r="E19" s="8"/>
      <c r="F19" s="8"/>
      <c r="G19" s="8"/>
      <c r="H19" s="8"/>
      <c r="I19" s="8"/>
      <c r="N19" s="187"/>
      <c r="O19" s="187"/>
      <c r="P19" s="187"/>
    </row>
    <row r="20" spans="1:16" ht="12.75">
      <c r="A20" s="1" t="s">
        <v>10</v>
      </c>
      <c r="B20" s="8"/>
      <c r="C20" s="187"/>
      <c r="D20" s="8"/>
      <c r="E20" s="8"/>
      <c r="F20" s="8"/>
      <c r="G20" s="8"/>
      <c r="H20" s="8"/>
      <c r="I20" s="8"/>
      <c r="N20" s="187"/>
      <c r="O20" s="187"/>
      <c r="P20" s="187"/>
    </row>
    <row r="21" spans="1:16" ht="12.75">
      <c r="A21" s="2" t="s">
        <v>11</v>
      </c>
      <c r="B21" s="8"/>
      <c r="C21" s="187"/>
      <c r="D21" s="8"/>
      <c r="E21" s="8"/>
      <c r="F21" s="8"/>
      <c r="G21" s="8"/>
      <c r="H21" s="8"/>
      <c r="I21" s="8"/>
      <c r="N21" s="187"/>
      <c r="O21" s="187"/>
      <c r="P21" s="187"/>
    </row>
    <row r="22" spans="1:16" ht="12.75">
      <c r="A22" s="2" t="s">
        <v>12</v>
      </c>
      <c r="B22" s="8"/>
      <c r="C22" s="187"/>
      <c r="D22" s="8"/>
      <c r="E22" s="8"/>
      <c r="F22" s="8"/>
      <c r="G22" s="8"/>
      <c r="H22" s="8"/>
      <c r="I22" s="8">
        <f>+G22+E22+C22</f>
        <v>0</v>
      </c>
      <c r="N22" s="187"/>
      <c r="O22" s="187"/>
      <c r="P22" s="187"/>
    </row>
    <row r="23" spans="1:16" ht="12.75">
      <c r="A23" s="2" t="s">
        <v>13</v>
      </c>
      <c r="B23" s="8"/>
      <c r="C23" s="187"/>
      <c r="D23" s="8"/>
      <c r="E23" s="8"/>
      <c r="F23" s="8"/>
      <c r="G23" s="8"/>
      <c r="H23" s="8"/>
      <c r="I23" s="8">
        <f>+G23+E23+C23</f>
        <v>0</v>
      </c>
      <c r="N23" s="187"/>
      <c r="O23" s="187"/>
      <c r="P23" s="187"/>
    </row>
    <row r="24" spans="1:16" ht="12.75">
      <c r="A24" s="2" t="s">
        <v>14</v>
      </c>
      <c r="B24" s="8"/>
      <c r="C24" s="187"/>
      <c r="D24" s="8"/>
      <c r="E24" s="8"/>
      <c r="F24" s="8"/>
      <c r="G24" s="8"/>
      <c r="H24" s="8"/>
      <c r="I24" s="8">
        <f>+G24+E24+C24</f>
        <v>0</v>
      </c>
      <c r="N24" s="187"/>
      <c r="O24" s="187"/>
      <c r="P24" s="187"/>
    </row>
    <row r="25" spans="1:16" ht="12.75">
      <c r="A25" s="2" t="s">
        <v>15</v>
      </c>
      <c r="B25" s="8"/>
      <c r="C25" s="187"/>
      <c r="D25" s="8"/>
      <c r="E25" s="8"/>
      <c r="F25" s="8"/>
      <c r="G25" s="8"/>
      <c r="H25" s="8"/>
      <c r="I25" s="8">
        <f>+G25+E25+C25</f>
        <v>0</v>
      </c>
      <c r="N25" s="187"/>
      <c r="O25" s="187"/>
      <c r="P25" s="187"/>
    </row>
    <row r="26" spans="1:16" ht="12.75">
      <c r="A26" s="2" t="s">
        <v>16</v>
      </c>
      <c r="B26" s="11"/>
      <c r="C26" s="110"/>
      <c r="D26" s="11"/>
      <c r="E26" s="11"/>
      <c r="F26" s="11"/>
      <c r="G26" s="11"/>
      <c r="H26" s="11"/>
      <c r="I26" s="11">
        <f>+G26+E26+C26</f>
        <v>0</v>
      </c>
      <c r="N26" s="110"/>
      <c r="O26" s="110"/>
      <c r="P26" s="110"/>
    </row>
    <row r="27" spans="1:16" ht="12.75">
      <c r="A27" s="3" t="s">
        <v>17</v>
      </c>
      <c r="B27" s="9"/>
      <c r="C27" s="221">
        <f>SUM(C22:C26)</f>
        <v>0</v>
      </c>
      <c r="D27" s="9"/>
      <c r="E27" s="9">
        <f>SUM(E22:E26)</f>
        <v>0</v>
      </c>
      <c r="F27" s="9"/>
      <c r="G27" s="9">
        <f>SUM(G22:G26)</f>
        <v>0</v>
      </c>
      <c r="H27" s="9"/>
      <c r="I27" s="9">
        <f>SUM(I22:I26)</f>
        <v>0</v>
      </c>
      <c r="N27" s="221">
        <f>SUM(N22:N26)</f>
        <v>0</v>
      </c>
      <c r="O27" s="221">
        <f>SUM(O22:O26)</f>
        <v>0</v>
      </c>
      <c r="P27" s="221">
        <f>SUM(P22:P26)</f>
        <v>0</v>
      </c>
    </row>
    <row r="28" spans="1:16" ht="12.75">
      <c r="A28" s="2"/>
      <c r="B28" s="8"/>
      <c r="C28" s="187"/>
      <c r="D28" s="8"/>
      <c r="E28" s="8"/>
      <c r="F28" s="8"/>
      <c r="G28" s="8"/>
      <c r="H28" s="8"/>
      <c r="I28" s="8"/>
      <c r="N28" s="187"/>
      <c r="O28" s="187"/>
      <c r="P28" s="187"/>
    </row>
    <row r="29" spans="1:16" ht="12.75">
      <c r="A29" s="2" t="s">
        <v>18</v>
      </c>
      <c r="B29" s="8"/>
      <c r="C29" s="187"/>
      <c r="D29" s="8"/>
      <c r="E29" s="8"/>
      <c r="F29" s="8"/>
      <c r="G29" s="8"/>
      <c r="H29" s="8"/>
      <c r="I29" s="8"/>
      <c r="N29" s="187"/>
      <c r="O29" s="187"/>
      <c r="P29" s="187"/>
    </row>
    <row r="30" spans="1:16" ht="12.75">
      <c r="A30" s="2" t="s">
        <v>19</v>
      </c>
      <c r="B30" s="8"/>
      <c r="C30" s="187">
        <f>+P30</f>
        <v>-10336</v>
      </c>
      <c r="D30" s="8"/>
      <c r="E30" s="8"/>
      <c r="F30" s="8"/>
      <c r="G30" s="8"/>
      <c r="H30" s="8"/>
      <c r="I30" s="8">
        <f>+G30+E30+C30</f>
        <v>-10336</v>
      </c>
      <c r="N30" s="187">
        <v>-10500</v>
      </c>
      <c r="O30" s="187">
        <f>-ROUND(N30*0.0156,0)</f>
        <v>164</v>
      </c>
      <c r="P30" s="187">
        <f>+N30+O30</f>
        <v>-10336</v>
      </c>
    </row>
    <row r="31" spans="1:16" ht="12.75">
      <c r="A31" s="2" t="s">
        <v>20</v>
      </c>
      <c r="B31" s="8"/>
      <c r="C31" s="187"/>
      <c r="D31" s="8"/>
      <c r="E31" s="8"/>
      <c r="F31" s="8"/>
      <c r="G31" s="8"/>
      <c r="H31" s="8"/>
      <c r="I31" s="8">
        <f>+G31+E31+C31</f>
        <v>0</v>
      </c>
      <c r="N31" s="187"/>
      <c r="O31" s="187"/>
      <c r="P31" s="187"/>
    </row>
    <row r="32" spans="1:16" ht="12.75">
      <c r="A32" s="2" t="s">
        <v>21</v>
      </c>
      <c r="B32" s="11"/>
      <c r="C32" s="110"/>
      <c r="D32" s="11"/>
      <c r="E32" s="11"/>
      <c r="F32" s="11"/>
      <c r="G32" s="11"/>
      <c r="H32" s="11"/>
      <c r="I32" s="11">
        <f>+G32+E32+C32</f>
        <v>0</v>
      </c>
      <c r="N32" s="110"/>
      <c r="O32" s="110"/>
      <c r="P32" s="110"/>
    </row>
    <row r="33" spans="1:16" ht="12.75">
      <c r="A33" s="3" t="s">
        <v>17</v>
      </c>
      <c r="B33" s="9"/>
      <c r="C33" s="221">
        <f>SUM(C30:C32)</f>
        <v>-10336</v>
      </c>
      <c r="D33" s="9"/>
      <c r="E33" s="9">
        <f>SUM(E30:E32)</f>
        <v>0</v>
      </c>
      <c r="F33" s="9"/>
      <c r="G33" s="9">
        <f>SUM(G30:G32)</f>
        <v>0</v>
      </c>
      <c r="H33" s="9"/>
      <c r="I33" s="9">
        <f>SUM(I30:I32)</f>
        <v>-10336</v>
      </c>
      <c r="N33" s="221">
        <f>SUM(N30:N32)</f>
        <v>-10500</v>
      </c>
      <c r="O33" s="221">
        <f>SUM(O30:O32)</f>
        <v>164</v>
      </c>
      <c r="P33" s="221">
        <f>SUM(P30:P32)</f>
        <v>-10336</v>
      </c>
    </row>
    <row r="34" spans="1:16" ht="12.75">
      <c r="A34" s="2"/>
      <c r="B34" s="8"/>
      <c r="C34" s="187"/>
      <c r="D34" s="8"/>
      <c r="E34" s="8"/>
      <c r="F34" s="8"/>
      <c r="G34" s="8"/>
      <c r="H34" s="8"/>
      <c r="I34" s="8"/>
      <c r="N34" s="187"/>
      <c r="O34" s="187"/>
      <c r="P34" s="187"/>
    </row>
    <row r="35" spans="1:16" ht="12.75">
      <c r="A35" s="2" t="s">
        <v>22</v>
      </c>
      <c r="B35" s="8"/>
      <c r="C35" s="187"/>
      <c r="D35" s="8"/>
      <c r="E35" s="8"/>
      <c r="F35" s="8"/>
      <c r="G35" s="8"/>
      <c r="H35" s="8"/>
      <c r="I35" s="8"/>
      <c r="N35" s="187"/>
      <c r="O35" s="187"/>
      <c r="P35" s="187"/>
    </row>
    <row r="36" spans="1:16" ht="12.75">
      <c r="A36" s="2" t="s">
        <v>23</v>
      </c>
      <c r="B36" s="8"/>
      <c r="C36" s="187"/>
      <c r="D36" s="8"/>
      <c r="E36" s="8"/>
      <c r="F36" s="8"/>
      <c r="G36" s="8"/>
      <c r="H36" s="8"/>
      <c r="I36" s="8">
        <f>+G36+E36+C36</f>
        <v>0</v>
      </c>
      <c r="N36" s="187"/>
      <c r="O36" s="187"/>
      <c r="P36" s="187"/>
    </row>
    <row r="37" spans="1:16" ht="12.75">
      <c r="A37" s="2" t="s">
        <v>24</v>
      </c>
      <c r="B37" s="11"/>
      <c r="C37" s="110"/>
      <c r="D37" s="11"/>
      <c r="E37" s="11"/>
      <c r="F37" s="11"/>
      <c r="G37" s="11"/>
      <c r="H37" s="11"/>
      <c r="I37" s="11">
        <f>+G37+E37+C37</f>
        <v>0</v>
      </c>
      <c r="N37" s="110"/>
      <c r="O37" s="110"/>
      <c r="P37" s="110"/>
    </row>
    <row r="38" spans="1:16" ht="12.75">
      <c r="A38" s="3" t="s">
        <v>17</v>
      </c>
      <c r="B38" s="9"/>
      <c r="C38" s="221">
        <f>SUM(C36:C37)</f>
        <v>0</v>
      </c>
      <c r="D38" s="9"/>
      <c r="E38" s="9">
        <f>SUM(E36:E37)</f>
        <v>0</v>
      </c>
      <c r="F38" s="9"/>
      <c r="G38" s="9">
        <f>SUM(G36:G37)</f>
        <v>0</v>
      </c>
      <c r="H38" s="9"/>
      <c r="I38" s="9">
        <f>SUM(I36:I37)</f>
        <v>0</v>
      </c>
      <c r="N38" s="221">
        <f>SUM(N36:N37)</f>
        <v>0</v>
      </c>
      <c r="O38" s="221">
        <f>SUM(O36:O37)</f>
        <v>0</v>
      </c>
      <c r="P38" s="221">
        <f>SUM(P36:P37)</f>
        <v>0</v>
      </c>
    </row>
    <row r="39" spans="1:16" ht="12.75">
      <c r="A39" s="3"/>
      <c r="B39" s="8"/>
      <c r="C39" s="187"/>
      <c r="D39" s="8"/>
      <c r="E39" s="8"/>
      <c r="F39" s="8"/>
      <c r="G39" s="8"/>
      <c r="H39" s="8"/>
      <c r="I39" s="8"/>
      <c r="N39" s="187"/>
      <c r="O39" s="187"/>
      <c r="P39" s="187"/>
    </row>
    <row r="40" spans="1:16" ht="12.75">
      <c r="A40" s="3" t="s">
        <v>9</v>
      </c>
      <c r="B40" s="9"/>
      <c r="C40" s="221">
        <f>SUM(C27,C33,C38)</f>
        <v>-10336</v>
      </c>
      <c r="D40" s="9"/>
      <c r="E40" s="9">
        <f>SUM(E27,E33,E38)</f>
        <v>0</v>
      </c>
      <c r="F40" s="9"/>
      <c r="G40" s="9">
        <f>SUM(G27,G33,G38)</f>
        <v>0</v>
      </c>
      <c r="H40" s="9"/>
      <c r="I40" s="9">
        <f>SUM(I27,I33,I38)</f>
        <v>-10336</v>
      </c>
      <c r="N40" s="221">
        <f>SUM(N27,N33,N38)</f>
        <v>-10500</v>
      </c>
      <c r="O40" s="221">
        <f>SUM(O27,O33,O38)</f>
        <v>164</v>
      </c>
      <c r="P40" s="221">
        <f>SUM(P27,P33,P38)</f>
        <v>-10336</v>
      </c>
    </row>
    <row r="41" spans="1:16" ht="13.5" thickBot="1">
      <c r="A41" s="4"/>
      <c r="B41" s="10"/>
      <c r="C41" s="223"/>
      <c r="D41" s="10"/>
      <c r="E41" s="10"/>
      <c r="F41" s="10"/>
      <c r="G41" s="10"/>
      <c r="H41" s="10"/>
      <c r="I41" s="10"/>
      <c r="N41" s="223"/>
      <c r="O41" s="223"/>
      <c r="P41" s="223"/>
    </row>
    <row r="42" spans="1:16" ht="13.5" thickTop="1">
      <c r="A42" s="2"/>
      <c r="B42" s="8"/>
      <c r="C42" s="187"/>
      <c r="D42" s="8"/>
      <c r="E42" s="8"/>
      <c r="F42" s="8"/>
      <c r="G42" s="8"/>
      <c r="H42" s="8"/>
      <c r="I42" s="8"/>
      <c r="N42" s="187"/>
      <c r="O42" s="187"/>
      <c r="P42" s="187"/>
    </row>
    <row r="43" spans="1:16" ht="12.75">
      <c r="A43" s="1" t="s">
        <v>25</v>
      </c>
      <c r="B43" s="8"/>
      <c r="C43" s="187"/>
      <c r="D43" s="8"/>
      <c r="E43" s="8"/>
      <c r="F43" s="8"/>
      <c r="G43" s="8"/>
      <c r="H43" s="8"/>
      <c r="I43" s="8"/>
      <c r="N43" s="187"/>
      <c r="O43" s="187"/>
      <c r="P43" s="187"/>
    </row>
    <row r="44" spans="1:16" ht="12.75">
      <c r="A44" s="2" t="s">
        <v>26</v>
      </c>
      <c r="B44" s="8"/>
      <c r="C44" s="187"/>
      <c r="D44" s="8"/>
      <c r="E44" s="8"/>
      <c r="F44" s="8"/>
      <c r="G44" s="8"/>
      <c r="H44" s="8"/>
      <c r="I44" s="8"/>
      <c r="N44" s="187"/>
      <c r="O44" s="187"/>
      <c r="P44" s="187"/>
    </row>
    <row r="45" spans="1:16" ht="12.75">
      <c r="A45" s="2" t="s">
        <v>27</v>
      </c>
      <c r="B45" s="8"/>
      <c r="C45" s="187"/>
      <c r="D45" s="8"/>
      <c r="E45" s="8"/>
      <c r="F45" s="8"/>
      <c r="G45" s="8"/>
      <c r="H45" s="8"/>
      <c r="I45" s="8">
        <f aca="true" t="shared" si="0" ref="I45:I50">+G45+E45+C45</f>
        <v>0</v>
      </c>
      <c r="N45" s="187"/>
      <c r="O45" s="187"/>
      <c r="P45" s="187"/>
    </row>
    <row r="46" spans="1:16" ht="12.75">
      <c r="A46" s="2" t="s">
        <v>28</v>
      </c>
      <c r="B46" s="8"/>
      <c r="C46" s="187"/>
      <c r="D46" s="8"/>
      <c r="E46" s="8"/>
      <c r="F46" s="8"/>
      <c r="G46" s="8"/>
      <c r="H46" s="8"/>
      <c r="I46" s="8">
        <f t="shared" si="0"/>
        <v>0</v>
      </c>
      <c r="N46" s="187"/>
      <c r="O46" s="187"/>
      <c r="P46" s="187"/>
    </row>
    <row r="47" spans="1:16" ht="12.75">
      <c r="A47" s="2" t="s">
        <v>29</v>
      </c>
      <c r="B47" s="8"/>
      <c r="C47" s="187"/>
      <c r="D47" s="8"/>
      <c r="E47" s="8"/>
      <c r="F47" s="8"/>
      <c r="G47" s="8"/>
      <c r="H47" s="8"/>
      <c r="I47" s="8">
        <f t="shared" si="0"/>
        <v>0</v>
      </c>
      <c r="N47" s="187"/>
      <c r="O47" s="187"/>
      <c r="P47" s="187"/>
    </row>
    <row r="48" spans="1:16" ht="12.75">
      <c r="A48" s="2" t="s">
        <v>30</v>
      </c>
      <c r="B48" s="8"/>
      <c r="C48" s="187">
        <f>+P48</f>
        <v>-2202</v>
      </c>
      <c r="D48" s="8"/>
      <c r="E48" s="8"/>
      <c r="F48" s="8"/>
      <c r="G48" s="8"/>
      <c r="H48" s="8"/>
      <c r="I48" s="8">
        <f t="shared" si="0"/>
        <v>-2202</v>
      </c>
      <c r="N48" s="187">
        <v>-2237</v>
      </c>
      <c r="O48" s="187">
        <f>-ROUND(N48*0.0156,0)</f>
        <v>35</v>
      </c>
      <c r="P48" s="187">
        <f>+N48+O48</f>
        <v>-2202</v>
      </c>
    </row>
    <row r="49" spans="1:16" ht="12.75">
      <c r="A49" s="2" t="s">
        <v>31</v>
      </c>
      <c r="B49" s="8"/>
      <c r="C49" s="187"/>
      <c r="D49" s="8"/>
      <c r="E49" s="8"/>
      <c r="F49" s="8"/>
      <c r="G49" s="8"/>
      <c r="H49" s="8"/>
      <c r="I49" s="8">
        <f t="shared" si="0"/>
        <v>0</v>
      </c>
      <c r="N49" s="187"/>
      <c r="O49" s="187"/>
      <c r="P49" s="187"/>
    </row>
    <row r="50" spans="1:16" ht="12.75">
      <c r="A50" s="2" t="s">
        <v>32</v>
      </c>
      <c r="B50" s="11"/>
      <c r="C50" s="110">
        <f>+P50</f>
        <v>-860</v>
      </c>
      <c r="D50" s="11"/>
      <c r="E50" s="11"/>
      <c r="F50" s="11"/>
      <c r="G50" s="11"/>
      <c r="H50" s="11"/>
      <c r="I50" s="11">
        <f t="shared" si="0"/>
        <v>-860</v>
      </c>
      <c r="N50" s="110">
        <v>-874</v>
      </c>
      <c r="O50" s="110">
        <f>-ROUND(N50*0.0156,0)</f>
        <v>14</v>
      </c>
      <c r="P50" s="110">
        <f>+N50+O50</f>
        <v>-860</v>
      </c>
    </row>
    <row r="51" spans="1:16" ht="12.75">
      <c r="A51" s="3" t="s">
        <v>17</v>
      </c>
      <c r="B51" s="9"/>
      <c r="C51" s="221">
        <f>SUM(C44:C50)</f>
        <v>-3062</v>
      </c>
      <c r="D51" s="9"/>
      <c r="E51" s="9">
        <f>SUM(E44:E50)</f>
        <v>0</v>
      </c>
      <c r="F51" s="9"/>
      <c r="G51" s="9">
        <f>SUM(G44:G50)</f>
        <v>0</v>
      </c>
      <c r="H51" s="9"/>
      <c r="I51" s="9">
        <f>SUM(I44:I50)</f>
        <v>-3062</v>
      </c>
      <c r="N51" s="221">
        <f>SUM(N44:N50)</f>
        <v>-3111</v>
      </c>
      <c r="O51" s="221">
        <f>SUM(O44:O50)</f>
        <v>49</v>
      </c>
      <c r="P51" s="221">
        <f>SUM(P44:P50)</f>
        <v>-3062</v>
      </c>
    </row>
    <row r="52" spans="1:16" ht="12.75">
      <c r="A52" s="2"/>
      <c r="B52" s="8"/>
      <c r="C52" s="187"/>
      <c r="D52" s="8"/>
      <c r="E52" s="8"/>
      <c r="F52" s="8"/>
      <c r="G52" s="8"/>
      <c r="H52" s="8"/>
      <c r="I52" s="8"/>
      <c r="N52" s="187"/>
      <c r="O52" s="187"/>
      <c r="P52" s="187"/>
    </row>
    <row r="53" spans="1:16" ht="12.75">
      <c r="A53" s="2" t="s">
        <v>33</v>
      </c>
      <c r="B53" s="8"/>
      <c r="C53" s="187"/>
      <c r="D53" s="8"/>
      <c r="E53" s="8"/>
      <c r="F53" s="8"/>
      <c r="G53" s="8"/>
      <c r="H53" s="8"/>
      <c r="I53" s="8">
        <f>+G53+E53+C53</f>
        <v>0</v>
      </c>
      <c r="N53" s="187"/>
      <c r="O53" s="187"/>
      <c r="P53" s="187"/>
    </row>
    <row r="54" spans="1:16" ht="12.75">
      <c r="A54" s="2" t="s">
        <v>34</v>
      </c>
      <c r="B54" s="8"/>
      <c r="C54" s="187"/>
      <c r="D54" s="8"/>
      <c r="E54" s="8"/>
      <c r="F54" s="8"/>
      <c r="G54" s="8"/>
      <c r="H54" s="8"/>
      <c r="I54" s="8">
        <f>+G54+E54+C54</f>
        <v>0</v>
      </c>
      <c r="N54" s="187"/>
      <c r="O54" s="187"/>
      <c r="P54" s="187"/>
    </row>
    <row r="55" spans="1:16" ht="12.75">
      <c r="A55" s="2"/>
      <c r="B55" s="8"/>
      <c r="C55" s="187"/>
      <c r="D55" s="8"/>
      <c r="E55" s="8"/>
      <c r="F55" s="8"/>
      <c r="G55" s="8"/>
      <c r="H55" s="8"/>
      <c r="I55" s="8"/>
      <c r="N55" s="187"/>
      <c r="O55" s="187"/>
      <c r="P55" s="187"/>
    </row>
    <row r="56" spans="1:16" ht="12.75">
      <c r="A56" s="3" t="s">
        <v>9</v>
      </c>
      <c r="B56" s="9"/>
      <c r="C56" s="221">
        <f>SUM(C51,C53:C54)</f>
        <v>-3062</v>
      </c>
      <c r="D56" s="9"/>
      <c r="E56" s="9">
        <f>SUM(E51,E53:E54)</f>
        <v>0</v>
      </c>
      <c r="F56" s="9"/>
      <c r="G56" s="9">
        <f>SUM(G51,G53:G54)</f>
        <v>0</v>
      </c>
      <c r="H56" s="9"/>
      <c r="I56" s="9">
        <f>SUM(I51,I53:I54)</f>
        <v>-3062</v>
      </c>
      <c r="N56" s="221">
        <f>SUM(N51,N53:N54)</f>
        <v>-3111</v>
      </c>
      <c r="O56" s="221">
        <f>SUM(O51,O53:O54)</f>
        <v>49</v>
      </c>
      <c r="P56" s="221">
        <f>SUM(P51,P53:P54)</f>
        <v>-3062</v>
      </c>
    </row>
    <row r="57" spans="1:16" ht="13.5" thickBot="1">
      <c r="A57" s="4"/>
      <c r="B57" s="10"/>
      <c r="C57" s="223"/>
      <c r="D57" s="10"/>
      <c r="E57" s="10"/>
      <c r="F57" s="10"/>
      <c r="G57" s="10"/>
      <c r="H57" s="10"/>
      <c r="I57" s="10"/>
      <c r="N57" s="223"/>
      <c r="O57" s="223"/>
      <c r="P57" s="223"/>
    </row>
    <row r="58" spans="1:16" ht="13.5" thickTop="1">
      <c r="A58" s="2"/>
      <c r="B58" s="8"/>
      <c r="C58" s="187"/>
      <c r="D58" s="8"/>
      <c r="E58" s="8"/>
      <c r="F58" s="8"/>
      <c r="G58" s="8"/>
      <c r="H58" s="8"/>
      <c r="I58" s="8"/>
      <c r="N58" s="187"/>
      <c r="O58" s="187"/>
      <c r="P58" s="187"/>
    </row>
    <row r="59" spans="1:16" ht="12.75">
      <c r="A59" s="1" t="s">
        <v>35</v>
      </c>
      <c r="B59" s="8"/>
      <c r="C59" s="187"/>
      <c r="D59" s="8"/>
      <c r="E59" s="8"/>
      <c r="F59" s="8"/>
      <c r="G59" s="8"/>
      <c r="H59" s="8"/>
      <c r="I59" s="8"/>
      <c r="N59" s="187"/>
      <c r="O59" s="187"/>
      <c r="P59" s="187"/>
    </row>
    <row r="60" spans="1:16" ht="12.75">
      <c r="A60" s="2" t="s">
        <v>36</v>
      </c>
      <c r="B60" s="8"/>
      <c r="C60" s="187">
        <f>+P60</f>
        <v>-5007</v>
      </c>
      <c r="D60" s="8"/>
      <c r="E60" s="8"/>
      <c r="F60" s="8"/>
      <c r="G60" s="8"/>
      <c r="H60" s="8"/>
      <c r="I60" s="8">
        <f>+G60+E60+C60</f>
        <v>-5007</v>
      </c>
      <c r="N60" s="187">
        <f>-6186+1100</f>
        <v>-5086</v>
      </c>
      <c r="O60" s="187">
        <f>-ROUND(N60*0.0156,0)</f>
        <v>79</v>
      </c>
      <c r="P60" s="187">
        <f>+N60+O60</f>
        <v>-5007</v>
      </c>
    </row>
    <row r="61" spans="1:16" ht="12.75">
      <c r="A61" s="2" t="s">
        <v>37</v>
      </c>
      <c r="B61" s="8"/>
      <c r="C61" s="187"/>
      <c r="D61" s="8"/>
      <c r="E61" s="8"/>
      <c r="F61" s="8"/>
      <c r="G61" s="8"/>
      <c r="H61" s="8"/>
      <c r="I61" s="8">
        <f>+G61+E61+C61</f>
        <v>0</v>
      </c>
      <c r="N61" s="187"/>
      <c r="O61" s="187"/>
      <c r="P61" s="187"/>
    </row>
    <row r="62" spans="1:16" ht="12.75">
      <c r="A62" s="2" t="s">
        <v>38</v>
      </c>
      <c r="B62" s="8"/>
      <c r="C62" s="187"/>
      <c r="D62" s="8"/>
      <c r="E62" s="8"/>
      <c r="F62" s="8"/>
      <c r="G62" s="8"/>
      <c r="H62" s="8"/>
      <c r="I62" s="8">
        <f>+G62+E62+C62</f>
        <v>0</v>
      </c>
      <c r="N62" s="187"/>
      <c r="O62" s="187"/>
      <c r="P62" s="187"/>
    </row>
    <row r="63" spans="1:16" ht="12.75">
      <c r="A63" s="2"/>
      <c r="B63" s="8"/>
      <c r="C63" s="187"/>
      <c r="D63" s="8"/>
      <c r="E63" s="8"/>
      <c r="F63" s="8"/>
      <c r="G63" s="8"/>
      <c r="H63" s="8"/>
      <c r="I63" s="8"/>
      <c r="N63" s="187"/>
      <c r="O63" s="187"/>
      <c r="P63" s="187"/>
    </row>
    <row r="64" spans="1:16" ht="12.75">
      <c r="A64" s="3" t="s">
        <v>9</v>
      </c>
      <c r="B64" s="9"/>
      <c r="C64" s="221">
        <f>SUM(C60:C62)</f>
        <v>-5007</v>
      </c>
      <c r="D64" s="9"/>
      <c r="E64" s="9">
        <f>SUM(E60:E62)</f>
        <v>0</v>
      </c>
      <c r="F64" s="9"/>
      <c r="G64" s="9">
        <f>SUM(G60:G62)</f>
        <v>0</v>
      </c>
      <c r="H64" s="9"/>
      <c r="I64" s="9">
        <f>SUM(I60:I62)</f>
        <v>-5007</v>
      </c>
      <c r="N64" s="221">
        <f>SUM(N60:N62)</f>
        <v>-5086</v>
      </c>
      <c r="O64" s="221">
        <f>SUM(O60:O62)</f>
        <v>79</v>
      </c>
      <c r="P64" s="221">
        <f>SUM(P60:P62)</f>
        <v>-5007</v>
      </c>
    </row>
    <row r="65" spans="1:16" ht="13.5" thickBot="1">
      <c r="A65" s="4"/>
      <c r="B65" s="4"/>
      <c r="C65" s="224"/>
      <c r="D65" s="4"/>
      <c r="E65" s="4"/>
      <c r="F65" s="4"/>
      <c r="G65" s="4"/>
      <c r="H65" s="4"/>
      <c r="I65" s="4"/>
      <c r="N65" s="224"/>
      <c r="O65" s="224"/>
      <c r="P65" s="224"/>
    </row>
    <row r="66" spans="1:16" ht="13.5" thickTop="1">
      <c r="A66" s="20"/>
      <c r="B66" s="20"/>
      <c r="C66" s="187"/>
      <c r="D66" s="20"/>
      <c r="E66" s="20"/>
      <c r="F66" s="20"/>
      <c r="G66" s="20"/>
      <c r="H66" s="20"/>
      <c r="I66" s="20"/>
      <c r="N66" s="187"/>
      <c r="O66" s="187"/>
      <c r="P66" s="187"/>
    </row>
    <row r="67" spans="1:16" ht="12.75">
      <c r="A67" s="1" t="s">
        <v>109</v>
      </c>
      <c r="B67" s="8"/>
      <c r="C67" s="187"/>
      <c r="D67" s="20"/>
      <c r="E67" s="20"/>
      <c r="F67" s="20"/>
      <c r="G67" s="20"/>
      <c r="H67" s="20"/>
      <c r="I67" s="20"/>
      <c r="N67" s="187"/>
      <c r="O67" s="187"/>
      <c r="P67" s="187"/>
    </row>
    <row r="68" spans="1:16" ht="12.75">
      <c r="A68" s="2" t="s">
        <v>110</v>
      </c>
      <c r="B68" s="8"/>
      <c r="C68" s="187"/>
      <c r="D68" s="8"/>
      <c r="E68" s="187">
        <f>-468+1098+503+50+267+99</f>
        <v>1549</v>
      </c>
      <c r="F68" s="8"/>
      <c r="G68" s="8"/>
      <c r="H68" s="8"/>
      <c r="I68" s="8">
        <f>+G68+E68+C68</f>
        <v>1549</v>
      </c>
      <c r="N68" s="187"/>
      <c r="O68" s="187"/>
      <c r="P68" s="187"/>
    </row>
    <row r="69" spans="1:16" ht="12.75">
      <c r="A69" s="2" t="s">
        <v>111</v>
      </c>
      <c r="B69" s="8"/>
      <c r="C69" s="187"/>
      <c r="D69" s="8"/>
      <c r="E69" s="187">
        <f>-10+195+22+73+7</f>
        <v>287</v>
      </c>
      <c r="F69" s="8"/>
      <c r="G69" s="8"/>
      <c r="H69" s="8"/>
      <c r="I69" s="8">
        <f>+G69+E69+C69</f>
        <v>287</v>
      </c>
      <c r="N69" s="187"/>
      <c r="O69" s="187"/>
      <c r="P69" s="187"/>
    </row>
    <row r="70" spans="1:16" ht="12.75">
      <c r="A70" s="2" t="s">
        <v>122</v>
      </c>
      <c r="B70" s="8"/>
      <c r="C70" s="187"/>
      <c r="D70" s="8"/>
      <c r="E70" s="192"/>
      <c r="F70" s="8"/>
      <c r="G70" s="19"/>
      <c r="H70" s="8"/>
      <c r="I70" s="8">
        <f>+G70+E70+C70</f>
        <v>0</v>
      </c>
      <c r="N70" s="187"/>
      <c r="O70" s="187"/>
      <c r="P70" s="187"/>
    </row>
    <row r="71" spans="1:16" ht="12.75">
      <c r="A71" s="2"/>
      <c r="B71" s="8"/>
      <c r="C71" s="187"/>
      <c r="D71" s="8"/>
      <c r="E71" s="192"/>
      <c r="F71" s="8"/>
      <c r="G71" s="19"/>
      <c r="H71" s="8"/>
      <c r="I71" s="19"/>
      <c r="N71" s="187"/>
      <c r="O71" s="187"/>
      <c r="P71" s="187"/>
    </row>
    <row r="72" spans="1:16" ht="12.75">
      <c r="A72" s="3" t="s">
        <v>9</v>
      </c>
      <c r="B72" s="9"/>
      <c r="C72" s="221">
        <f>SUM(C68:C70)</f>
        <v>0</v>
      </c>
      <c r="D72" s="9"/>
      <c r="E72" s="228">
        <f>SUM(E68,E69,E70)</f>
        <v>1836</v>
      </c>
      <c r="F72" s="9"/>
      <c r="G72" s="18">
        <f>SUM(G68,G69,G70)</f>
        <v>0</v>
      </c>
      <c r="H72" s="9"/>
      <c r="I72" s="18">
        <f>SUM(I68,I69,I70)</f>
        <v>1836</v>
      </c>
      <c r="N72" s="221">
        <f>SUM(N68:N70)</f>
        <v>0</v>
      </c>
      <c r="O72" s="221">
        <f>SUM(O68:O70)</f>
        <v>0</v>
      </c>
      <c r="P72" s="221">
        <f>SUM(P68:P70)</f>
        <v>0</v>
      </c>
    </row>
    <row r="73" spans="1:16" ht="13.5" thickBot="1">
      <c r="A73" s="3"/>
      <c r="B73" s="9"/>
      <c r="C73" s="221"/>
      <c r="D73" s="9"/>
      <c r="E73" s="228"/>
      <c r="F73" s="9"/>
      <c r="G73" s="18"/>
      <c r="H73" s="9"/>
      <c r="I73" s="18"/>
      <c r="N73" s="221"/>
      <c r="O73" s="221"/>
      <c r="P73" s="221"/>
    </row>
    <row r="74" spans="1:16" ht="13.5" thickTop="1">
      <c r="A74" s="179"/>
      <c r="B74" s="180"/>
      <c r="C74" s="225"/>
      <c r="D74" s="180"/>
      <c r="E74" s="225"/>
      <c r="F74" s="180"/>
      <c r="G74" s="180"/>
      <c r="H74" s="180"/>
      <c r="I74" s="180"/>
      <c r="N74" s="225"/>
      <c r="O74" s="225"/>
      <c r="P74" s="225"/>
    </row>
    <row r="75" spans="1:16" ht="12.75">
      <c r="A75" s="181" t="s">
        <v>232</v>
      </c>
      <c r="B75" s="9"/>
      <c r="C75" s="187">
        <f>+P75</f>
        <v>21291</v>
      </c>
      <c r="D75" s="9"/>
      <c r="E75" s="221"/>
      <c r="F75" s="9"/>
      <c r="G75" s="9"/>
      <c r="H75" s="9"/>
      <c r="I75" s="8">
        <f>+G75+E75+C75</f>
        <v>21291</v>
      </c>
      <c r="N75" s="221">
        <v>21629</v>
      </c>
      <c r="O75" s="221">
        <f>-O15-O30-O48-O50-O60</f>
        <v>-338</v>
      </c>
      <c r="P75" s="187">
        <f>+N75+O75</f>
        <v>21291</v>
      </c>
    </row>
    <row r="76" spans="1:16" ht="13.5" thickBot="1">
      <c r="A76" s="4"/>
      <c r="B76" s="4"/>
      <c r="C76" s="224"/>
      <c r="D76" s="4"/>
      <c r="E76" s="224"/>
      <c r="F76" s="4"/>
      <c r="G76" s="4"/>
      <c r="H76" s="4"/>
      <c r="I76" s="4"/>
      <c r="N76" s="224"/>
      <c r="O76" s="224"/>
      <c r="P76" s="224"/>
    </row>
    <row r="77" spans="1:16" ht="13.5" thickTop="1">
      <c r="A77" s="2"/>
      <c r="B77" s="2"/>
      <c r="C77" s="226"/>
      <c r="D77" s="2"/>
      <c r="E77" s="114"/>
      <c r="F77" s="2"/>
      <c r="G77" s="2"/>
      <c r="H77" s="2"/>
      <c r="I77" s="2"/>
      <c r="N77" s="226"/>
      <c r="O77" s="226"/>
      <c r="P77" s="226"/>
    </row>
    <row r="78" spans="1:16" ht="12.75">
      <c r="A78" s="1" t="s">
        <v>39</v>
      </c>
      <c r="B78" s="9"/>
      <c r="C78" s="187"/>
      <c r="D78" s="9"/>
      <c r="E78" s="221">
        <f>468+10-1098-503-195-50-22-267-99-73-7</f>
        <v>-1836</v>
      </c>
      <c r="F78" s="9"/>
      <c r="G78" s="9"/>
      <c r="H78" s="9"/>
      <c r="I78" s="8">
        <f>+G78+E78+C78</f>
        <v>-1836</v>
      </c>
      <c r="N78" s="187"/>
      <c r="O78" s="187"/>
      <c r="P78" s="187"/>
    </row>
    <row r="79" spans="1:16" ht="13.5" thickBot="1">
      <c r="A79" s="4"/>
      <c r="B79" s="10"/>
      <c r="C79" s="223"/>
      <c r="D79" s="10"/>
      <c r="E79" s="223"/>
      <c r="F79" s="10"/>
      <c r="G79" s="10"/>
      <c r="H79" s="10"/>
      <c r="I79" s="10"/>
      <c r="N79" s="223"/>
      <c r="O79" s="223"/>
      <c r="P79" s="223"/>
    </row>
    <row r="80" spans="1:16" ht="13.5" thickTop="1">
      <c r="A80" s="2"/>
      <c r="B80" s="8"/>
      <c r="C80" s="187"/>
      <c r="D80" s="8"/>
      <c r="E80" s="187"/>
      <c r="F80" s="8"/>
      <c r="G80" s="8"/>
      <c r="H80" s="8"/>
      <c r="I80" s="8"/>
      <c r="N80" s="187"/>
      <c r="O80" s="187"/>
      <c r="P80" s="187"/>
    </row>
    <row r="81" spans="1:16" ht="12.75">
      <c r="A81" s="1" t="s">
        <v>40</v>
      </c>
      <c r="B81" s="8"/>
      <c r="C81" s="187"/>
      <c r="D81" s="8"/>
      <c r="E81" s="187"/>
      <c r="F81" s="8"/>
      <c r="G81" s="8"/>
      <c r="H81" s="8"/>
      <c r="I81" s="8"/>
      <c r="N81" s="187"/>
      <c r="O81" s="187"/>
      <c r="P81" s="187"/>
    </row>
    <row r="82" spans="1:16" ht="12.75">
      <c r="A82" s="2" t="s">
        <v>306</v>
      </c>
      <c r="B82" s="8"/>
      <c r="C82" s="187"/>
      <c r="D82" s="8"/>
      <c r="E82" s="187"/>
      <c r="F82" s="8"/>
      <c r="G82" s="8">
        <f>-G83-G84</f>
        <v>92071</v>
      </c>
      <c r="H82" s="8"/>
      <c r="I82" s="8">
        <f>+G82+E82+C82</f>
        <v>92071</v>
      </c>
      <c r="N82" s="187"/>
      <c r="O82" s="187"/>
      <c r="P82" s="187"/>
    </row>
    <row r="83" spans="1:16" ht="12.75">
      <c r="A83" s="2" t="s">
        <v>41</v>
      </c>
      <c r="B83" s="8"/>
      <c r="C83" s="187"/>
      <c r="D83" s="8"/>
      <c r="E83" s="187"/>
      <c r="F83" s="8"/>
      <c r="G83" s="8">
        <v>-72479</v>
      </c>
      <c r="H83" s="8"/>
      <c r="I83" s="8">
        <f>+G83+E83+C83</f>
        <v>-72479</v>
      </c>
      <c r="N83" s="187"/>
      <c r="O83" s="187"/>
      <c r="P83" s="187"/>
    </row>
    <row r="84" spans="1:16" ht="12.75">
      <c r="A84" s="2" t="s">
        <v>42</v>
      </c>
      <c r="B84" s="8"/>
      <c r="C84" s="187"/>
      <c r="D84" s="8"/>
      <c r="E84" s="8"/>
      <c r="F84" s="8"/>
      <c r="G84" s="8">
        <v>-19592</v>
      </c>
      <c r="H84" s="8"/>
      <c r="I84" s="8">
        <f>+G84+E84+C84</f>
        <v>-19592</v>
      </c>
      <c r="N84" s="187"/>
      <c r="O84" s="187"/>
      <c r="P84" s="187"/>
    </row>
    <row r="85" spans="1:16" ht="12.75">
      <c r="A85" s="2" t="s">
        <v>43</v>
      </c>
      <c r="B85" s="8"/>
      <c r="C85" s="187"/>
      <c r="D85" s="8"/>
      <c r="E85" s="8"/>
      <c r="F85" s="8"/>
      <c r="G85" s="8"/>
      <c r="H85" s="8"/>
      <c r="I85" s="8">
        <f>+G85+E85+C85</f>
        <v>0</v>
      </c>
      <c r="N85" s="187"/>
      <c r="O85" s="187"/>
      <c r="P85" s="187"/>
    </row>
    <row r="86" spans="1:16" ht="12.75">
      <c r="A86" s="2"/>
      <c r="B86" s="8"/>
      <c r="C86" s="187"/>
      <c r="D86" s="8"/>
      <c r="E86" s="8"/>
      <c r="F86" s="8"/>
      <c r="G86" s="8"/>
      <c r="H86" s="8"/>
      <c r="I86" s="8"/>
      <c r="N86" s="187"/>
      <c r="O86" s="187"/>
      <c r="P86" s="187"/>
    </row>
    <row r="87" spans="1:16" ht="12.75">
      <c r="A87" s="3" t="s">
        <v>9</v>
      </c>
      <c r="B87" s="9"/>
      <c r="C87" s="221">
        <f>C82+C83+C84+C85</f>
        <v>0</v>
      </c>
      <c r="D87" s="9"/>
      <c r="E87" s="221">
        <f>E82+E83+E84+E85</f>
        <v>0</v>
      </c>
      <c r="F87" s="9"/>
      <c r="G87" s="221">
        <f>G82+G83+G84+G85</f>
        <v>0</v>
      </c>
      <c r="H87" s="9"/>
      <c r="I87" s="221">
        <f>I82+I83+I84+I85</f>
        <v>0</v>
      </c>
      <c r="N87" s="221">
        <f>N82+N83+N84+N85</f>
        <v>0</v>
      </c>
      <c r="O87" s="221">
        <f>O82+O83+O84+O85</f>
        <v>0</v>
      </c>
      <c r="P87" s="221">
        <f>P82+P83+P84+P85</f>
        <v>0</v>
      </c>
    </row>
    <row r="88" spans="1:16" ht="13.5" thickBot="1">
      <c r="A88" s="5"/>
      <c r="B88" s="12"/>
      <c r="C88" s="227"/>
      <c r="D88" s="12"/>
      <c r="E88" s="12"/>
      <c r="F88" s="12"/>
      <c r="G88" s="12"/>
      <c r="H88" s="12"/>
      <c r="I88" s="12"/>
      <c r="N88" s="227"/>
      <c r="O88" s="227"/>
      <c r="P88" s="227"/>
    </row>
    <row r="89" spans="1:16" ht="12.75">
      <c r="A89" s="2"/>
      <c r="B89" s="8"/>
      <c r="C89" s="187"/>
      <c r="D89" s="8"/>
      <c r="E89" s="8"/>
      <c r="F89" s="8"/>
      <c r="G89" s="8"/>
      <c r="H89" s="8"/>
      <c r="I89" s="13"/>
      <c r="N89" s="187"/>
      <c r="O89" s="187"/>
      <c r="P89" s="187"/>
    </row>
    <row r="90" spans="1:16" ht="12.75">
      <c r="A90" s="2" t="s">
        <v>44</v>
      </c>
      <c r="B90" s="13"/>
      <c r="C90" s="118">
        <f>SUM(C17,C40,C56,C64,C72,C75,C78,C87)</f>
        <v>0</v>
      </c>
      <c r="D90" s="13"/>
      <c r="E90" s="13">
        <f>SUM(E17,E40,E56,E64,E72,E75,E78,E87)</f>
        <v>0</v>
      </c>
      <c r="F90" s="13"/>
      <c r="G90" s="13">
        <f>SUM(G17,G40,G56,G64,G72,G75,G78,G87)</f>
        <v>0</v>
      </c>
      <c r="H90" s="13"/>
      <c r="I90" s="13">
        <f>SUM(I17,I40,I56,I64,I72,I75,I78,I87)</f>
        <v>0</v>
      </c>
      <c r="N90" s="118">
        <f>SUM(N17,N40,N56,N64,N72,N75,N78,N87)</f>
        <v>0</v>
      </c>
      <c r="O90" s="118">
        <f>SUM(O17,O40,O56,O64,O72,O75,O78,O87)</f>
        <v>0</v>
      </c>
      <c r="P90" s="118">
        <f>SUM(P17,P40,P56,P64,P72,P75,P78,P87)</f>
        <v>0</v>
      </c>
    </row>
    <row r="91" ht="12.75">
      <c r="C91" s="177"/>
    </row>
    <row r="92" spans="1:9" ht="12.75">
      <c r="A92" s="2"/>
      <c r="B92" s="2"/>
      <c r="C92" s="2"/>
      <c r="D92" s="2"/>
      <c r="E92" s="2"/>
      <c r="F92" s="2"/>
      <c r="G92" s="2"/>
      <c r="H92" s="2"/>
      <c r="I92" s="2"/>
    </row>
    <row r="93" spans="1:9" ht="12.75">
      <c r="A93" s="2"/>
      <c r="B93" s="2"/>
      <c r="C93" s="2"/>
      <c r="D93" s="2"/>
      <c r="E93" s="2"/>
      <c r="F93" s="2"/>
      <c r="G93" s="2"/>
      <c r="H93" s="2"/>
      <c r="I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row r="355" spans="1:10" ht="12.75">
      <c r="A355" s="2"/>
      <c r="B355" s="2"/>
      <c r="C355" s="2"/>
      <c r="D355" s="2"/>
      <c r="E355" s="2"/>
      <c r="F355" s="2"/>
      <c r="G355" s="2"/>
      <c r="H355" s="2"/>
      <c r="I355" s="2"/>
      <c r="J355" s="2"/>
    </row>
    <row r="356" spans="1:10" ht="12.75">
      <c r="A356" s="2"/>
      <c r="B356" s="2"/>
      <c r="C356" s="2"/>
      <c r="D356" s="2"/>
      <c r="E356" s="2"/>
      <c r="F356" s="2"/>
      <c r="G356" s="2"/>
      <c r="H356" s="2"/>
      <c r="I356" s="2"/>
      <c r="J356" s="2"/>
    </row>
    <row r="357" spans="1:10" ht="12.75">
      <c r="A357" s="2"/>
      <c r="B357" s="2"/>
      <c r="C357" s="2"/>
      <c r="D357" s="2"/>
      <c r="E357" s="2"/>
      <c r="F357" s="2"/>
      <c r="G357" s="2"/>
      <c r="H357" s="2"/>
      <c r="I357" s="2"/>
      <c r="J357" s="2"/>
    </row>
    <row r="358" spans="1:10" ht="12.75">
      <c r="A358" s="2"/>
      <c r="B358" s="2"/>
      <c r="C358" s="2"/>
      <c r="D358" s="2"/>
      <c r="E358" s="2"/>
      <c r="F358" s="2"/>
      <c r="G358" s="2"/>
      <c r="H358" s="2"/>
      <c r="I358" s="2"/>
      <c r="J358" s="2"/>
    </row>
    <row r="359" spans="1:10" ht="12.75">
      <c r="A359" s="2"/>
      <c r="B359" s="2"/>
      <c r="C359" s="2"/>
      <c r="D359" s="2"/>
      <c r="E359" s="2"/>
      <c r="F359" s="2"/>
      <c r="G359" s="2"/>
      <c r="H359" s="2"/>
      <c r="I359" s="2"/>
      <c r="J359" s="2"/>
    </row>
    <row r="360" spans="1:10" ht="12.75">
      <c r="A360" s="2"/>
      <c r="B360" s="2"/>
      <c r="C360" s="2"/>
      <c r="D360" s="2"/>
      <c r="E360" s="2"/>
      <c r="F360" s="2"/>
      <c r="G360" s="2"/>
      <c r="H360" s="2"/>
      <c r="I360" s="2"/>
      <c r="J360" s="2"/>
    </row>
    <row r="361" spans="1:10" ht="12.75">
      <c r="A361" s="2"/>
      <c r="B361" s="2"/>
      <c r="C361" s="2"/>
      <c r="D361" s="2"/>
      <c r="E361" s="2"/>
      <c r="F361" s="2"/>
      <c r="G361" s="2"/>
      <c r="H361" s="2"/>
      <c r="I361" s="2"/>
      <c r="J361" s="2"/>
    </row>
    <row r="362" spans="1:10" ht="12.75">
      <c r="A362" s="2"/>
      <c r="B362" s="2"/>
      <c r="C362" s="2"/>
      <c r="D362" s="2"/>
      <c r="E362" s="2"/>
      <c r="F362" s="2"/>
      <c r="G362" s="2"/>
      <c r="H362" s="2"/>
      <c r="I362" s="2"/>
      <c r="J362" s="2"/>
    </row>
    <row r="363" spans="1:10" ht="12.75">
      <c r="A363" s="2"/>
      <c r="B363" s="2"/>
      <c r="C363" s="2"/>
      <c r="D363" s="2"/>
      <c r="E363" s="2"/>
      <c r="F363" s="2"/>
      <c r="G363" s="2"/>
      <c r="H363" s="2"/>
      <c r="I363" s="2"/>
      <c r="J363" s="2"/>
    </row>
    <row r="364" spans="1:10" ht="12.75">
      <c r="A364" s="2"/>
      <c r="B364" s="2"/>
      <c r="C364" s="2"/>
      <c r="D364" s="2"/>
      <c r="E364" s="2"/>
      <c r="F364" s="2"/>
      <c r="G364" s="2"/>
      <c r="H364" s="2"/>
      <c r="I364" s="2"/>
      <c r="J364" s="2"/>
    </row>
    <row r="365" spans="1:10" ht="12.75">
      <c r="A365" s="2"/>
      <c r="B365" s="2"/>
      <c r="C365" s="2"/>
      <c r="D365" s="2"/>
      <c r="E365" s="2"/>
      <c r="F365" s="2"/>
      <c r="G365" s="2"/>
      <c r="H365" s="2"/>
      <c r="I365" s="2"/>
      <c r="J365" s="2"/>
    </row>
    <row r="366" spans="1:10" ht="12.75">
      <c r="A366" s="2"/>
      <c r="B366" s="2"/>
      <c r="C366" s="2"/>
      <c r="D366" s="2"/>
      <c r="E366" s="2"/>
      <c r="F366" s="2"/>
      <c r="G366" s="2"/>
      <c r="H366" s="2"/>
      <c r="I366" s="2"/>
      <c r="J366" s="2"/>
    </row>
    <row r="367" spans="1:10" ht="12.75">
      <c r="A367" s="2"/>
      <c r="B367" s="2"/>
      <c r="C367" s="2"/>
      <c r="D367" s="2"/>
      <c r="E367" s="2"/>
      <c r="F367" s="2"/>
      <c r="G367" s="2"/>
      <c r="H367" s="2"/>
      <c r="I367" s="2"/>
      <c r="J367" s="2"/>
    </row>
    <row r="368" spans="1:10" ht="12.75">
      <c r="A368" s="2"/>
      <c r="B368" s="2"/>
      <c r="C368" s="2"/>
      <c r="D368" s="2"/>
      <c r="E368" s="2"/>
      <c r="F368" s="2"/>
      <c r="G368" s="2"/>
      <c r="H368" s="2"/>
      <c r="I368" s="2"/>
      <c r="J368" s="2"/>
    </row>
    <row r="369" spans="1:10" ht="12.75">
      <c r="A369" s="2"/>
      <c r="B369" s="2"/>
      <c r="C369" s="2"/>
      <c r="D369" s="2"/>
      <c r="E369" s="2"/>
      <c r="F369" s="2"/>
      <c r="G369" s="2"/>
      <c r="H369" s="2"/>
      <c r="I369" s="2"/>
      <c r="J369" s="2"/>
    </row>
    <row r="370" spans="1:10" ht="12.75">
      <c r="A370" s="2"/>
      <c r="B370" s="2"/>
      <c r="C370" s="2"/>
      <c r="D370" s="2"/>
      <c r="E370" s="2"/>
      <c r="F370" s="2"/>
      <c r="G370" s="2"/>
      <c r="H370" s="2"/>
      <c r="I370" s="2"/>
      <c r="J370" s="2"/>
    </row>
    <row r="371" spans="1:10" ht="12.75">
      <c r="A371" s="2"/>
      <c r="B371" s="2"/>
      <c r="C371" s="2"/>
      <c r="D371" s="2"/>
      <c r="E371" s="2"/>
      <c r="F371" s="2"/>
      <c r="G371" s="2"/>
      <c r="H371" s="2"/>
      <c r="I371" s="2"/>
      <c r="J371" s="2"/>
    </row>
    <row r="372" spans="1:10" ht="12.75">
      <c r="A372" s="2"/>
      <c r="B372" s="2"/>
      <c r="C372" s="2"/>
      <c r="D372" s="2"/>
      <c r="E372" s="2"/>
      <c r="F372" s="2"/>
      <c r="G372" s="2"/>
      <c r="H372" s="2"/>
      <c r="I372" s="2"/>
      <c r="J372" s="2"/>
    </row>
    <row r="373" spans="1:10" ht="12.75">
      <c r="A373" s="2"/>
      <c r="B373" s="2"/>
      <c r="C373" s="2"/>
      <c r="D373" s="2"/>
      <c r="E373" s="2"/>
      <c r="F373" s="2"/>
      <c r="G373" s="2"/>
      <c r="H373" s="2"/>
      <c r="I373" s="2"/>
      <c r="J373" s="2"/>
    </row>
    <row r="374" spans="1:10" ht="12.75">
      <c r="A374" s="2"/>
      <c r="B374" s="2"/>
      <c r="C374" s="2"/>
      <c r="D374" s="2"/>
      <c r="E374" s="2"/>
      <c r="F374" s="2"/>
      <c r="G374" s="2"/>
      <c r="H374" s="2"/>
      <c r="I374" s="2"/>
      <c r="J374" s="2"/>
    </row>
    <row r="375" spans="1:10" ht="12.75">
      <c r="A375" s="2"/>
      <c r="B375" s="2"/>
      <c r="C375" s="2"/>
      <c r="D375" s="2"/>
      <c r="E375" s="2"/>
      <c r="F375" s="2"/>
      <c r="G375" s="2"/>
      <c r="H375" s="2"/>
      <c r="I375" s="2"/>
      <c r="J375" s="2"/>
    </row>
    <row r="376" spans="1:10" ht="12.75">
      <c r="A376" s="2"/>
      <c r="B376" s="2"/>
      <c r="C376" s="2"/>
      <c r="D376" s="2"/>
      <c r="E376" s="2"/>
      <c r="F376" s="2"/>
      <c r="G376" s="2"/>
      <c r="H376" s="2"/>
      <c r="I376" s="2"/>
      <c r="J376" s="2"/>
    </row>
    <row r="377" spans="1:10" ht="12.75">
      <c r="A377" s="2"/>
      <c r="B377" s="2"/>
      <c r="C377" s="2"/>
      <c r="D377" s="2"/>
      <c r="E377" s="2"/>
      <c r="F377" s="2"/>
      <c r="G377" s="2"/>
      <c r="H377" s="2"/>
      <c r="I377" s="2"/>
      <c r="J377" s="2"/>
    </row>
    <row r="378" spans="1:10" ht="12.75">
      <c r="A378" s="2"/>
      <c r="B378" s="2"/>
      <c r="C378" s="2"/>
      <c r="D378" s="2"/>
      <c r="E378" s="2"/>
      <c r="F378" s="2"/>
      <c r="G378" s="2"/>
      <c r="H378" s="2"/>
      <c r="I378" s="2"/>
      <c r="J378" s="2"/>
    </row>
    <row r="379" spans="1:10" ht="12.75">
      <c r="A379" s="2"/>
      <c r="B379" s="2"/>
      <c r="C379" s="2"/>
      <c r="D379" s="2"/>
      <c r="E379" s="2"/>
      <c r="F379" s="2"/>
      <c r="G379" s="2"/>
      <c r="H379" s="2"/>
      <c r="I379" s="2"/>
      <c r="J379" s="2"/>
    </row>
    <row r="380" spans="1:10" ht="12.75">
      <c r="A380" s="2"/>
      <c r="B380" s="2"/>
      <c r="C380" s="2"/>
      <c r="D380" s="2"/>
      <c r="E380" s="2"/>
      <c r="F380" s="2"/>
      <c r="G380" s="2"/>
      <c r="H380" s="2"/>
      <c r="I380" s="2"/>
      <c r="J380" s="2"/>
    </row>
    <row r="381" spans="1:10" ht="12.75">
      <c r="A381" s="2"/>
      <c r="B381" s="2"/>
      <c r="C381" s="2"/>
      <c r="D381" s="2"/>
      <c r="E381" s="2"/>
      <c r="F381" s="2"/>
      <c r="G381" s="2"/>
      <c r="H381" s="2"/>
      <c r="I381" s="2"/>
      <c r="J381" s="2"/>
    </row>
    <row r="382" spans="1:10" ht="12.75">
      <c r="A382" s="2"/>
      <c r="B382" s="2"/>
      <c r="C382" s="2"/>
      <c r="D382" s="2"/>
      <c r="E382" s="2"/>
      <c r="F382" s="2"/>
      <c r="G382" s="2"/>
      <c r="H382" s="2"/>
      <c r="I382" s="2"/>
      <c r="J382" s="2"/>
    </row>
    <row r="383" spans="1:10" ht="12.75">
      <c r="A383" s="2"/>
      <c r="B383" s="2"/>
      <c r="C383" s="2"/>
      <c r="D383" s="2"/>
      <c r="E383" s="2"/>
      <c r="F383" s="2"/>
      <c r="G383" s="2"/>
      <c r="H383" s="2"/>
      <c r="I383" s="2"/>
      <c r="J383" s="2"/>
    </row>
    <row r="384" spans="1:10" ht="12.75">
      <c r="A384" s="2"/>
      <c r="B384" s="2"/>
      <c r="C384" s="2"/>
      <c r="D384" s="2"/>
      <c r="E384" s="2"/>
      <c r="F384" s="2"/>
      <c r="G384" s="2"/>
      <c r="H384" s="2"/>
      <c r="I384" s="2"/>
      <c r="J384" s="2"/>
    </row>
    <row r="385" spans="1:10" ht="12.75">
      <c r="A385" s="2"/>
      <c r="B385" s="2"/>
      <c r="C385" s="2"/>
      <c r="D385" s="2"/>
      <c r="E385" s="2"/>
      <c r="F385" s="2"/>
      <c r="G385" s="2"/>
      <c r="H385" s="2"/>
      <c r="I385" s="2"/>
      <c r="J385" s="2"/>
    </row>
    <row r="386" spans="1:10" ht="12.75">
      <c r="A386" s="2"/>
      <c r="B386" s="2"/>
      <c r="C386" s="2"/>
      <c r="D386" s="2"/>
      <c r="E386" s="2"/>
      <c r="F386" s="2"/>
      <c r="G386" s="2"/>
      <c r="H386" s="2"/>
      <c r="I386" s="2"/>
      <c r="J386" s="2"/>
    </row>
    <row r="387" spans="1:10" ht="12.75">
      <c r="A387" s="2"/>
      <c r="B387" s="2"/>
      <c r="C387" s="2"/>
      <c r="D387" s="2"/>
      <c r="E387" s="2"/>
      <c r="F387" s="2"/>
      <c r="G387" s="2"/>
      <c r="H387" s="2"/>
      <c r="I387" s="2"/>
      <c r="J387" s="2"/>
    </row>
    <row r="388" spans="1:10" ht="12.75">
      <c r="A388" s="2"/>
      <c r="B388" s="2"/>
      <c r="C388" s="2"/>
      <c r="D388" s="2"/>
      <c r="E388" s="2"/>
      <c r="F388" s="2"/>
      <c r="G388" s="2"/>
      <c r="H388" s="2"/>
      <c r="I388" s="2"/>
      <c r="J388" s="2"/>
    </row>
    <row r="389" spans="1:10" ht="12.75">
      <c r="A389" s="2"/>
      <c r="B389" s="2"/>
      <c r="C389" s="2"/>
      <c r="D389" s="2"/>
      <c r="E389" s="2"/>
      <c r="F389" s="2"/>
      <c r="G389" s="2"/>
      <c r="H389" s="2"/>
      <c r="I389" s="2"/>
      <c r="J389" s="2"/>
    </row>
    <row r="390" spans="1:10" ht="12.75">
      <c r="A390" s="2"/>
      <c r="B390" s="2"/>
      <c r="C390" s="2"/>
      <c r="D390" s="2"/>
      <c r="E390" s="2"/>
      <c r="F390" s="2"/>
      <c r="G390" s="2"/>
      <c r="H390" s="2"/>
      <c r="I390" s="2"/>
      <c r="J390" s="2"/>
    </row>
    <row r="391" spans="1:10" ht="12.75">
      <c r="A391" s="2"/>
      <c r="B391" s="2"/>
      <c r="C391" s="2"/>
      <c r="D391" s="2"/>
      <c r="E391" s="2"/>
      <c r="F391" s="2"/>
      <c r="G391" s="2"/>
      <c r="H391" s="2"/>
      <c r="I391" s="2"/>
      <c r="J391" s="2"/>
    </row>
    <row r="392" spans="1:10" ht="12.75">
      <c r="A392" s="2"/>
      <c r="B392" s="2"/>
      <c r="C392" s="2"/>
      <c r="D392" s="2"/>
      <c r="E392" s="2"/>
      <c r="F392" s="2"/>
      <c r="G392" s="2"/>
      <c r="H392" s="2"/>
      <c r="I392" s="2"/>
      <c r="J392" s="2"/>
    </row>
    <row r="393" spans="1:10" ht="12.75">
      <c r="A393" s="2"/>
      <c r="B393" s="2"/>
      <c r="C393" s="2"/>
      <c r="D393" s="2"/>
      <c r="E393" s="2"/>
      <c r="F393" s="2"/>
      <c r="G393" s="2"/>
      <c r="H393" s="2"/>
      <c r="I393" s="2"/>
      <c r="J393" s="2"/>
    </row>
    <row r="394" spans="1:10" ht="12.75">
      <c r="A394" s="2"/>
      <c r="B394" s="2"/>
      <c r="C394" s="2"/>
      <c r="D394" s="2"/>
      <c r="E394" s="2"/>
      <c r="F394" s="2"/>
      <c r="G394" s="2"/>
      <c r="H394" s="2"/>
      <c r="I394" s="2"/>
      <c r="J394" s="2"/>
    </row>
    <row r="395" spans="1:10" ht="12.75">
      <c r="A395" s="2"/>
      <c r="B395" s="2"/>
      <c r="C395" s="2"/>
      <c r="D395" s="2"/>
      <c r="E395" s="2"/>
      <c r="F395" s="2"/>
      <c r="G395" s="2"/>
      <c r="H395" s="2"/>
      <c r="I395" s="2"/>
      <c r="J395" s="2"/>
    </row>
    <row r="396" spans="1:10" ht="12.75">
      <c r="A396" s="2"/>
      <c r="B396" s="2"/>
      <c r="C396" s="2"/>
      <c r="D396" s="2"/>
      <c r="E396" s="2"/>
      <c r="F396" s="2"/>
      <c r="G396" s="2"/>
      <c r="H396" s="2"/>
      <c r="I396" s="2"/>
      <c r="J396" s="2"/>
    </row>
    <row r="397" spans="1:10" ht="12.75">
      <c r="A397" s="2"/>
      <c r="B397" s="2"/>
      <c r="C397" s="2"/>
      <c r="D397" s="2"/>
      <c r="E397" s="2"/>
      <c r="F397" s="2"/>
      <c r="G397" s="2"/>
      <c r="H397" s="2"/>
      <c r="I397" s="2"/>
      <c r="J397" s="2"/>
    </row>
    <row r="398" spans="1:10" ht="12.75">
      <c r="A398" s="2"/>
      <c r="B398" s="2"/>
      <c r="C398" s="2"/>
      <c r="D398" s="2"/>
      <c r="E398" s="2"/>
      <c r="F398" s="2"/>
      <c r="G398" s="2"/>
      <c r="H398" s="2"/>
      <c r="I398" s="2"/>
      <c r="J398" s="2"/>
    </row>
    <row r="399" spans="1:10" ht="12.75">
      <c r="A399" s="2"/>
      <c r="B399" s="2"/>
      <c r="C399" s="2"/>
      <c r="D399" s="2"/>
      <c r="E399" s="2"/>
      <c r="F399" s="2"/>
      <c r="G399" s="2"/>
      <c r="H399" s="2"/>
      <c r="I399" s="2"/>
      <c r="J399" s="2"/>
    </row>
    <row r="400" spans="1:10" ht="12.75">
      <c r="A400" s="2"/>
      <c r="B400" s="2"/>
      <c r="C400" s="2"/>
      <c r="D400" s="2"/>
      <c r="E400" s="2"/>
      <c r="F400" s="2"/>
      <c r="G400" s="2"/>
      <c r="H400" s="2"/>
      <c r="I400" s="2"/>
      <c r="J400" s="2"/>
    </row>
    <row r="401" spans="1:10" ht="12.75">
      <c r="A401" s="2"/>
      <c r="B401" s="2"/>
      <c r="C401" s="2"/>
      <c r="D401" s="2"/>
      <c r="E401" s="2"/>
      <c r="F401" s="2"/>
      <c r="G401" s="2"/>
      <c r="H401" s="2"/>
      <c r="I401" s="2"/>
      <c r="J401" s="2"/>
    </row>
    <row r="402" spans="1:10" ht="12.75">
      <c r="A402" s="2"/>
      <c r="B402" s="2"/>
      <c r="C402" s="2"/>
      <c r="D402" s="2"/>
      <c r="E402" s="2"/>
      <c r="F402" s="2"/>
      <c r="G402" s="2"/>
      <c r="H402" s="2"/>
      <c r="I402" s="2"/>
      <c r="J402" s="2"/>
    </row>
    <row r="403" spans="1:10" ht="12.75">
      <c r="A403" s="2"/>
      <c r="B403" s="2"/>
      <c r="C403" s="2"/>
      <c r="D403" s="2"/>
      <c r="E403" s="2"/>
      <c r="F403" s="2"/>
      <c r="G403" s="2"/>
      <c r="H403" s="2"/>
      <c r="I403" s="2"/>
      <c r="J403" s="2"/>
    </row>
    <row r="404" spans="1:10" ht="12.75">
      <c r="A404" s="2"/>
      <c r="B404" s="2"/>
      <c r="C404" s="2"/>
      <c r="D404" s="2"/>
      <c r="E404" s="2"/>
      <c r="F404" s="2"/>
      <c r="G404" s="2"/>
      <c r="H404" s="2"/>
      <c r="I404" s="2"/>
      <c r="J404" s="2"/>
    </row>
    <row r="405" spans="1:10" ht="12.75">
      <c r="A405" s="2"/>
      <c r="B405" s="2"/>
      <c r="C405" s="2"/>
      <c r="D405" s="2"/>
      <c r="E405" s="2"/>
      <c r="F405" s="2"/>
      <c r="G405" s="2"/>
      <c r="H405" s="2"/>
      <c r="I405" s="2"/>
      <c r="J405" s="2"/>
    </row>
    <row r="406" spans="1:10" ht="12.75">
      <c r="A406" s="2"/>
      <c r="B406" s="2"/>
      <c r="C406" s="2"/>
      <c r="D406" s="2"/>
      <c r="E406" s="2"/>
      <c r="F406" s="2"/>
      <c r="G406" s="2"/>
      <c r="H406" s="2"/>
      <c r="I406" s="2"/>
      <c r="J406" s="2"/>
    </row>
    <row r="407" spans="1:10" ht="12.75">
      <c r="A407" s="2"/>
      <c r="B407" s="2"/>
      <c r="C407" s="2"/>
      <c r="D407" s="2"/>
      <c r="E407" s="2"/>
      <c r="F407" s="2"/>
      <c r="G407" s="2"/>
      <c r="H407" s="2"/>
      <c r="I407" s="2"/>
      <c r="J407" s="2"/>
    </row>
    <row r="408" spans="1:10" ht="12.75">
      <c r="A408" s="2"/>
      <c r="B408" s="2"/>
      <c r="C408" s="2"/>
      <c r="D408" s="2"/>
      <c r="E408" s="2"/>
      <c r="F408" s="2"/>
      <c r="G408" s="2"/>
      <c r="H408" s="2"/>
      <c r="I408" s="2"/>
      <c r="J408" s="2"/>
    </row>
    <row r="409" spans="1:10" ht="12.75">
      <c r="A409" s="2"/>
      <c r="B409" s="2"/>
      <c r="C409" s="2"/>
      <c r="D409" s="2"/>
      <c r="E409" s="2"/>
      <c r="F409" s="2"/>
      <c r="G409" s="2"/>
      <c r="H409" s="2"/>
      <c r="I409" s="2"/>
      <c r="J409" s="2"/>
    </row>
    <row r="410" spans="1:10" ht="12.75">
      <c r="A410" s="2"/>
      <c r="B410" s="2"/>
      <c r="C410" s="2"/>
      <c r="D410" s="2"/>
      <c r="E410" s="2"/>
      <c r="F410" s="2"/>
      <c r="G410" s="2"/>
      <c r="H410" s="2"/>
      <c r="I410" s="2"/>
      <c r="J410" s="2"/>
    </row>
    <row r="411" spans="1:10" ht="12.75">
      <c r="A411" s="2"/>
      <c r="B411" s="2"/>
      <c r="C411" s="2"/>
      <c r="D411" s="2"/>
      <c r="E411" s="2"/>
      <c r="F411" s="2"/>
      <c r="G411" s="2"/>
      <c r="H411" s="2"/>
      <c r="I411" s="2"/>
      <c r="J411" s="2"/>
    </row>
    <row r="412" spans="1:10" ht="12.75">
      <c r="A412" s="2"/>
      <c r="B412" s="2"/>
      <c r="C412" s="2"/>
      <c r="D412" s="2"/>
      <c r="E412" s="2"/>
      <c r="F412" s="2"/>
      <c r="G412" s="2"/>
      <c r="H412" s="2"/>
      <c r="I412" s="2"/>
      <c r="J412" s="2"/>
    </row>
    <row r="413" spans="1:10" ht="12.75">
      <c r="A413" s="2"/>
      <c r="B413" s="2"/>
      <c r="C413" s="2"/>
      <c r="D413" s="2"/>
      <c r="E413" s="2"/>
      <c r="F413" s="2"/>
      <c r="G413" s="2"/>
      <c r="H413" s="2"/>
      <c r="I413" s="2"/>
      <c r="J413" s="2"/>
    </row>
    <row r="414" spans="1:10" ht="12.75">
      <c r="A414" s="2"/>
      <c r="B414" s="2"/>
      <c r="C414" s="2"/>
      <c r="D414" s="2"/>
      <c r="E414" s="2"/>
      <c r="F414" s="2"/>
      <c r="G414" s="2"/>
      <c r="H414" s="2"/>
      <c r="I414" s="2"/>
      <c r="J414" s="2"/>
    </row>
    <row r="415" spans="1:10" ht="12.75">
      <c r="A415" s="2"/>
      <c r="B415" s="2"/>
      <c r="C415" s="2"/>
      <c r="D415" s="2"/>
      <c r="E415" s="2"/>
      <c r="F415" s="2"/>
      <c r="G415" s="2"/>
      <c r="H415" s="2"/>
      <c r="I415" s="2"/>
      <c r="J415" s="2"/>
    </row>
    <row r="416" spans="1:10" ht="12.75">
      <c r="A416" s="2"/>
      <c r="B416" s="2"/>
      <c r="C416" s="2"/>
      <c r="D416" s="2"/>
      <c r="E416" s="2"/>
      <c r="F416" s="2"/>
      <c r="G416" s="2"/>
      <c r="H416" s="2"/>
      <c r="I416" s="2"/>
      <c r="J416" s="2"/>
    </row>
    <row r="417" spans="1:10" ht="12.75">
      <c r="A417" s="2"/>
      <c r="B417" s="2"/>
      <c r="C417" s="2"/>
      <c r="D417" s="2"/>
      <c r="E417" s="2"/>
      <c r="F417" s="2"/>
      <c r="G417" s="2"/>
      <c r="H417" s="2"/>
      <c r="I417" s="2"/>
      <c r="J417" s="2"/>
    </row>
    <row r="418" spans="1:10" ht="12.75">
      <c r="A418" s="2"/>
      <c r="B418" s="2"/>
      <c r="C418" s="2"/>
      <c r="D418" s="2"/>
      <c r="E418" s="2"/>
      <c r="F418" s="2"/>
      <c r="G418" s="2"/>
      <c r="H418" s="2"/>
      <c r="I418" s="2"/>
      <c r="J418" s="2"/>
    </row>
    <row r="419" spans="1:10" ht="12.75">
      <c r="A419" s="2"/>
      <c r="B419" s="2"/>
      <c r="C419" s="2"/>
      <c r="D419" s="2"/>
      <c r="E419" s="2"/>
      <c r="F419" s="2"/>
      <c r="G419" s="2"/>
      <c r="H419" s="2"/>
      <c r="I419" s="2"/>
      <c r="J419" s="2"/>
    </row>
    <row r="420" spans="1:10" ht="12.75">
      <c r="A420" s="2"/>
      <c r="B420" s="2"/>
      <c r="C420" s="2"/>
      <c r="D420" s="2"/>
      <c r="E420" s="2"/>
      <c r="F420" s="2"/>
      <c r="G420" s="2"/>
      <c r="H420" s="2"/>
      <c r="I420" s="2"/>
      <c r="J420" s="2"/>
    </row>
    <row r="421" spans="1:10" ht="12.75">
      <c r="A421" s="2"/>
      <c r="B421" s="2"/>
      <c r="C421" s="2"/>
      <c r="D421" s="2"/>
      <c r="E421" s="2"/>
      <c r="F421" s="2"/>
      <c r="G421" s="2"/>
      <c r="H421" s="2"/>
      <c r="I421" s="2"/>
      <c r="J421" s="2"/>
    </row>
    <row r="422" spans="1:10" ht="12.75">
      <c r="A422" s="2"/>
      <c r="B422" s="2"/>
      <c r="C422" s="2"/>
      <c r="D422" s="2"/>
      <c r="E422" s="2"/>
      <c r="F422" s="2"/>
      <c r="G422" s="2"/>
      <c r="H422" s="2"/>
      <c r="I422" s="2"/>
      <c r="J422" s="2"/>
    </row>
    <row r="423" spans="1:10" ht="12.75">
      <c r="A423" s="2"/>
      <c r="B423" s="2"/>
      <c r="C423" s="2"/>
      <c r="D423" s="2"/>
      <c r="E423" s="2"/>
      <c r="F423" s="2"/>
      <c r="G423" s="2"/>
      <c r="H423" s="2"/>
      <c r="I423" s="2"/>
      <c r="J423" s="2"/>
    </row>
    <row r="424" spans="1:10" ht="12.75">
      <c r="A424" s="2"/>
      <c r="B424" s="2"/>
      <c r="C424" s="2"/>
      <c r="D424" s="2"/>
      <c r="E424" s="2"/>
      <c r="F424" s="2"/>
      <c r="G424" s="2"/>
      <c r="H424" s="2"/>
      <c r="I424" s="2"/>
      <c r="J424" s="2"/>
    </row>
    <row r="425" spans="1:10" ht="12.75">
      <c r="A425" s="2"/>
      <c r="B425" s="2"/>
      <c r="C425" s="2"/>
      <c r="D425" s="2"/>
      <c r="E425" s="2"/>
      <c r="F425" s="2"/>
      <c r="G425" s="2"/>
      <c r="H425" s="2"/>
      <c r="I425" s="2"/>
      <c r="J425" s="2"/>
    </row>
    <row r="426" spans="1:10" ht="12.75">
      <c r="A426" s="2"/>
      <c r="B426" s="2"/>
      <c r="C426" s="2"/>
      <c r="D426" s="2"/>
      <c r="E426" s="2"/>
      <c r="F426" s="2"/>
      <c r="G426" s="2"/>
      <c r="H426" s="2"/>
      <c r="I426" s="2"/>
      <c r="J426" s="2"/>
    </row>
    <row r="427" spans="1:10" ht="12.75">
      <c r="A427" s="2"/>
      <c r="B427" s="2"/>
      <c r="C427" s="2"/>
      <c r="D427" s="2"/>
      <c r="E427" s="2"/>
      <c r="F427" s="2"/>
      <c r="G427" s="2"/>
      <c r="H427" s="2"/>
      <c r="I427" s="2"/>
      <c r="J427" s="2"/>
    </row>
    <row r="428" spans="1:10" ht="12.75">
      <c r="A428" s="2"/>
      <c r="B428" s="2"/>
      <c r="C428" s="2"/>
      <c r="D428" s="2"/>
      <c r="E428" s="2"/>
      <c r="F428" s="2"/>
      <c r="G428" s="2"/>
      <c r="H428" s="2"/>
      <c r="I428" s="2"/>
      <c r="J428" s="2"/>
    </row>
    <row r="429" spans="1:10" ht="12.75">
      <c r="A429" s="2"/>
      <c r="B429" s="2"/>
      <c r="C429" s="2"/>
      <c r="D429" s="2"/>
      <c r="E429" s="2"/>
      <c r="F429" s="2"/>
      <c r="G429" s="2"/>
      <c r="H429" s="2"/>
      <c r="I429" s="2"/>
      <c r="J429" s="2"/>
    </row>
    <row r="430" spans="1:10" ht="12.75">
      <c r="A430" s="2"/>
      <c r="B430" s="2"/>
      <c r="C430" s="2"/>
      <c r="D430" s="2"/>
      <c r="E430" s="2"/>
      <c r="F430" s="2"/>
      <c r="G430" s="2"/>
      <c r="H430" s="2"/>
      <c r="I430" s="2"/>
      <c r="J430" s="2"/>
    </row>
    <row r="431" spans="1:10" ht="12.75">
      <c r="A431" s="2"/>
      <c r="B431" s="2"/>
      <c r="C431" s="2"/>
      <c r="D431" s="2"/>
      <c r="E431" s="2"/>
      <c r="F431" s="2"/>
      <c r="G431" s="2"/>
      <c r="H431" s="2"/>
      <c r="I431" s="2"/>
      <c r="J431" s="2"/>
    </row>
    <row r="432" spans="1:10" ht="12.75">
      <c r="A432" s="2"/>
      <c r="B432" s="2"/>
      <c r="C432" s="2"/>
      <c r="D432" s="2"/>
      <c r="E432" s="2"/>
      <c r="F432" s="2"/>
      <c r="G432" s="2"/>
      <c r="H432" s="2"/>
      <c r="I432" s="2"/>
      <c r="J432" s="2"/>
    </row>
    <row r="433" spans="1:10" ht="12.75">
      <c r="A433" s="2"/>
      <c r="B433" s="2"/>
      <c r="C433" s="2"/>
      <c r="D433" s="2"/>
      <c r="E433" s="2"/>
      <c r="F433" s="2"/>
      <c r="G433" s="2"/>
      <c r="H433" s="2"/>
      <c r="I433" s="2"/>
      <c r="J433" s="2"/>
    </row>
    <row r="434" spans="1:10" ht="12.75">
      <c r="A434" s="2"/>
      <c r="B434" s="2"/>
      <c r="C434" s="2"/>
      <c r="D434" s="2"/>
      <c r="E434" s="2"/>
      <c r="F434" s="2"/>
      <c r="G434" s="2"/>
      <c r="H434" s="2"/>
      <c r="I434" s="2"/>
      <c r="J434" s="2"/>
    </row>
    <row r="435" spans="1:10" ht="12.75">
      <c r="A435" s="2"/>
      <c r="B435" s="2"/>
      <c r="C435" s="2"/>
      <c r="D435" s="2"/>
      <c r="E435" s="2"/>
      <c r="F435" s="2"/>
      <c r="G435" s="2"/>
      <c r="H435" s="2"/>
      <c r="I435" s="2"/>
      <c r="J435" s="2"/>
    </row>
    <row r="436" spans="1:10" ht="12.75">
      <c r="A436" s="2"/>
      <c r="B436" s="2"/>
      <c r="C436" s="2"/>
      <c r="D436" s="2"/>
      <c r="E436" s="2"/>
      <c r="F436" s="2"/>
      <c r="G436" s="2"/>
      <c r="H436" s="2"/>
      <c r="I436" s="2"/>
      <c r="J436" s="2"/>
    </row>
    <row r="437" spans="1:10" ht="12.75">
      <c r="A437" s="2"/>
      <c r="B437" s="2"/>
      <c r="C437" s="2"/>
      <c r="D437" s="2"/>
      <c r="E437" s="2"/>
      <c r="F437" s="2"/>
      <c r="G437" s="2"/>
      <c r="H437" s="2"/>
      <c r="I437" s="2"/>
      <c r="J437" s="2"/>
    </row>
    <row r="438" spans="1:10" ht="12.75">
      <c r="A438" s="2"/>
      <c r="B438" s="2"/>
      <c r="C438" s="2"/>
      <c r="D438" s="2"/>
      <c r="E438" s="2"/>
      <c r="F438" s="2"/>
      <c r="G438" s="2"/>
      <c r="H438" s="2"/>
      <c r="I438" s="2"/>
      <c r="J438" s="2"/>
    </row>
    <row r="439" spans="1:10" ht="12.75">
      <c r="A439" s="2"/>
      <c r="B439" s="2"/>
      <c r="C439" s="2"/>
      <c r="D439" s="2"/>
      <c r="E439" s="2"/>
      <c r="F439" s="2"/>
      <c r="G439" s="2"/>
      <c r="H439" s="2"/>
      <c r="I439" s="2"/>
      <c r="J439" s="2"/>
    </row>
    <row r="440" spans="1:10" ht="12.75">
      <c r="A440" s="2"/>
      <c r="B440" s="2"/>
      <c r="C440" s="2"/>
      <c r="D440" s="2"/>
      <c r="E440" s="2"/>
      <c r="F440" s="2"/>
      <c r="G440" s="2"/>
      <c r="H440" s="2"/>
      <c r="I440" s="2"/>
      <c r="J440" s="2"/>
    </row>
    <row r="441" spans="1:10" ht="12.75">
      <c r="A441" s="2"/>
      <c r="B441" s="2"/>
      <c r="C441" s="2"/>
      <c r="D441" s="2"/>
      <c r="E441" s="2"/>
      <c r="F441" s="2"/>
      <c r="G441" s="2"/>
      <c r="H441" s="2"/>
      <c r="I441" s="2"/>
      <c r="J441" s="2"/>
    </row>
    <row r="442" spans="1:10" ht="12.75">
      <c r="A442" s="2"/>
      <c r="B442" s="2"/>
      <c r="C442" s="2"/>
      <c r="D442" s="2"/>
      <c r="E442" s="2"/>
      <c r="F442" s="2"/>
      <c r="G442" s="2"/>
      <c r="H442" s="2"/>
      <c r="I442" s="2"/>
      <c r="J442" s="2"/>
    </row>
    <row r="443" spans="1:10" ht="12.75">
      <c r="A443" s="2"/>
      <c r="B443" s="2"/>
      <c r="C443" s="2"/>
      <c r="D443" s="2"/>
      <c r="E443" s="2"/>
      <c r="F443" s="2"/>
      <c r="G443" s="2"/>
      <c r="H443" s="2"/>
      <c r="I443" s="2"/>
      <c r="J443" s="2"/>
    </row>
    <row r="444" spans="1:10" ht="12.75">
      <c r="A444" s="2"/>
      <c r="B444" s="2"/>
      <c r="C444" s="2"/>
      <c r="D444" s="2"/>
      <c r="E444" s="2"/>
      <c r="F444" s="2"/>
      <c r="G444" s="2"/>
      <c r="H444" s="2"/>
      <c r="I444" s="2"/>
      <c r="J444" s="2"/>
    </row>
    <row r="445" spans="1:10" ht="12.75">
      <c r="A445" s="2"/>
      <c r="B445" s="2"/>
      <c r="C445" s="2"/>
      <c r="D445" s="2"/>
      <c r="E445" s="2"/>
      <c r="F445" s="2"/>
      <c r="G445" s="2"/>
      <c r="H445" s="2"/>
      <c r="I445" s="2"/>
      <c r="J445" s="2"/>
    </row>
    <row r="446" spans="1:10" ht="12.75">
      <c r="A446" s="2"/>
      <c r="B446" s="2"/>
      <c r="C446" s="2"/>
      <c r="D446" s="2"/>
      <c r="E446" s="2"/>
      <c r="F446" s="2"/>
      <c r="G446" s="2"/>
      <c r="H446" s="2"/>
      <c r="I446" s="2"/>
      <c r="J446" s="2"/>
    </row>
    <row r="447" spans="1:10" ht="12.75">
      <c r="A447" s="2"/>
      <c r="B447" s="2"/>
      <c r="C447" s="2"/>
      <c r="D447" s="2"/>
      <c r="E447" s="2"/>
      <c r="F447" s="2"/>
      <c r="G447" s="2"/>
      <c r="H447" s="2"/>
      <c r="I447" s="2"/>
      <c r="J447" s="2"/>
    </row>
    <row r="448" spans="1:10" ht="12.75">
      <c r="A448" s="2"/>
      <c r="B448" s="2"/>
      <c r="C448" s="2"/>
      <c r="D448" s="2"/>
      <c r="E448" s="2"/>
      <c r="F448" s="2"/>
      <c r="G448" s="2"/>
      <c r="H448" s="2"/>
      <c r="I448" s="2"/>
      <c r="J448" s="2"/>
    </row>
    <row r="449" spans="1:10" ht="12.75">
      <c r="A449" s="2"/>
      <c r="B449" s="2"/>
      <c r="C449" s="2"/>
      <c r="D449" s="2"/>
      <c r="E449" s="2"/>
      <c r="F449" s="2"/>
      <c r="G449" s="2"/>
      <c r="H449" s="2"/>
      <c r="I449" s="2"/>
      <c r="J449" s="2"/>
    </row>
    <row r="450" spans="1:10" ht="12.75">
      <c r="A450" s="2"/>
      <c r="B450" s="2"/>
      <c r="C450" s="2"/>
      <c r="D450" s="2"/>
      <c r="E450" s="2"/>
      <c r="F450" s="2"/>
      <c r="G450" s="2"/>
      <c r="H450" s="2"/>
      <c r="I450" s="2"/>
      <c r="J450" s="2"/>
    </row>
    <row r="451" spans="1:10" ht="12.75">
      <c r="A451" s="2"/>
      <c r="B451" s="2"/>
      <c r="C451" s="2"/>
      <c r="D451" s="2"/>
      <c r="E451" s="2"/>
      <c r="F451" s="2"/>
      <c r="G451" s="2"/>
      <c r="H451" s="2"/>
      <c r="I451" s="2"/>
      <c r="J451" s="2"/>
    </row>
    <row r="452" spans="1:10" ht="12.75">
      <c r="A452" s="2"/>
      <c r="B452" s="2"/>
      <c r="C452" s="2"/>
      <c r="D452" s="2"/>
      <c r="E452" s="2"/>
      <c r="F452" s="2"/>
      <c r="G452" s="2"/>
      <c r="H452" s="2"/>
      <c r="I452" s="2"/>
      <c r="J452" s="2"/>
    </row>
    <row r="453" spans="1:10" ht="12.75">
      <c r="A453" s="2"/>
      <c r="B453" s="2"/>
      <c r="C453" s="2"/>
      <c r="D453" s="2"/>
      <c r="E453" s="2"/>
      <c r="F453" s="2"/>
      <c r="G453" s="2"/>
      <c r="H453" s="2"/>
      <c r="I453" s="2"/>
      <c r="J453" s="2"/>
    </row>
    <row r="454" spans="1:10" ht="12.75">
      <c r="A454" s="2"/>
      <c r="B454" s="2"/>
      <c r="C454" s="2"/>
      <c r="D454" s="2"/>
      <c r="E454" s="2"/>
      <c r="F454" s="2"/>
      <c r="G454" s="2"/>
      <c r="H454" s="2"/>
      <c r="I454" s="2"/>
      <c r="J454" s="2"/>
    </row>
    <row r="455" spans="1:10" ht="12.75">
      <c r="A455" s="2"/>
      <c r="B455" s="2"/>
      <c r="C455" s="2"/>
      <c r="D455" s="2"/>
      <c r="E455" s="2"/>
      <c r="F455" s="2"/>
      <c r="G455" s="2"/>
      <c r="H455" s="2"/>
      <c r="I455" s="2"/>
      <c r="J455" s="2"/>
    </row>
    <row r="456" spans="1:10" ht="12.75">
      <c r="A456" s="2"/>
      <c r="B456" s="2"/>
      <c r="C456" s="2"/>
      <c r="D456" s="2"/>
      <c r="E456" s="2"/>
      <c r="F456" s="2"/>
      <c r="G456" s="2"/>
      <c r="H456" s="2"/>
      <c r="I456" s="2"/>
      <c r="J456" s="2"/>
    </row>
    <row r="457" spans="1:10" ht="12.75">
      <c r="A457" s="2"/>
      <c r="B457" s="2"/>
      <c r="C457" s="2"/>
      <c r="D457" s="2"/>
      <c r="E457" s="2"/>
      <c r="F457" s="2"/>
      <c r="G457" s="2"/>
      <c r="H457" s="2"/>
      <c r="I457" s="2"/>
      <c r="J457" s="2"/>
    </row>
    <row r="458" spans="1:10" ht="12.75">
      <c r="A458" s="2"/>
      <c r="B458" s="2"/>
      <c r="C458" s="2"/>
      <c r="D458" s="2"/>
      <c r="E458" s="2"/>
      <c r="F458" s="2"/>
      <c r="G458" s="2"/>
      <c r="H458" s="2"/>
      <c r="I458" s="2"/>
      <c r="J458" s="2"/>
    </row>
    <row r="459" spans="1:10" ht="12.75">
      <c r="A459" s="2"/>
      <c r="B459" s="2"/>
      <c r="C459" s="2"/>
      <c r="D459" s="2"/>
      <c r="E459" s="2"/>
      <c r="F459" s="2"/>
      <c r="G459" s="2"/>
      <c r="H459" s="2"/>
      <c r="I459" s="2"/>
      <c r="J459" s="2"/>
    </row>
    <row r="460" spans="1:10" ht="12.75">
      <c r="A460" s="2"/>
      <c r="B460" s="2"/>
      <c r="C460" s="2"/>
      <c r="D460" s="2"/>
      <c r="E460" s="2"/>
      <c r="F460" s="2"/>
      <c r="G460" s="2"/>
      <c r="H460" s="2"/>
      <c r="I460" s="2"/>
      <c r="J460" s="2"/>
    </row>
    <row r="461" spans="1:10" ht="12.75">
      <c r="A461" s="2"/>
      <c r="B461" s="2"/>
      <c r="C461" s="2"/>
      <c r="D461" s="2"/>
      <c r="E461" s="2"/>
      <c r="F461" s="2"/>
      <c r="G461" s="2"/>
      <c r="H461" s="2"/>
      <c r="I461" s="2"/>
      <c r="J461" s="2"/>
    </row>
    <row r="462" spans="1:10" ht="12.75">
      <c r="A462" s="2"/>
      <c r="B462" s="2"/>
      <c r="C462" s="2"/>
      <c r="D462" s="2"/>
      <c r="E462" s="2"/>
      <c r="F462" s="2"/>
      <c r="G462" s="2"/>
      <c r="H462" s="2"/>
      <c r="I462" s="2"/>
      <c r="J462" s="2"/>
    </row>
    <row r="463" spans="1:10" ht="12.75">
      <c r="A463" s="2"/>
      <c r="B463" s="2"/>
      <c r="C463" s="2"/>
      <c r="D463" s="2"/>
      <c r="E463" s="2"/>
      <c r="F463" s="2"/>
      <c r="G463" s="2"/>
      <c r="H463" s="2"/>
      <c r="I463" s="2"/>
      <c r="J463" s="2"/>
    </row>
    <row r="464" spans="1:10" ht="12.75">
      <c r="A464" s="2"/>
      <c r="B464" s="2"/>
      <c r="C464" s="2"/>
      <c r="D464" s="2"/>
      <c r="E464" s="2"/>
      <c r="F464" s="2"/>
      <c r="G464" s="2"/>
      <c r="H464" s="2"/>
      <c r="I464" s="2"/>
      <c r="J464" s="2"/>
    </row>
    <row r="465" spans="1:10" ht="12.75">
      <c r="A465" s="2"/>
      <c r="B465" s="2"/>
      <c r="C465" s="2"/>
      <c r="D465" s="2"/>
      <c r="E465" s="2"/>
      <c r="F465" s="2"/>
      <c r="G465" s="2"/>
      <c r="H465" s="2"/>
      <c r="I465" s="2"/>
      <c r="J465" s="2"/>
    </row>
    <row r="466" spans="1:10" ht="12.75">
      <c r="A466" s="2"/>
      <c r="B466" s="2"/>
      <c r="C466" s="2"/>
      <c r="D466" s="2"/>
      <c r="E466" s="2"/>
      <c r="F466" s="2"/>
      <c r="G466" s="2"/>
      <c r="H466" s="2"/>
      <c r="I466" s="2"/>
      <c r="J466" s="2"/>
    </row>
    <row r="467" spans="1:10" ht="12.75">
      <c r="A467" s="2"/>
      <c r="B467" s="2"/>
      <c r="C467" s="2"/>
      <c r="D467" s="2"/>
      <c r="E467" s="2"/>
      <c r="F467" s="2"/>
      <c r="G467" s="2"/>
      <c r="H467" s="2"/>
      <c r="I467" s="2"/>
      <c r="J467" s="2"/>
    </row>
    <row r="468" spans="1:10" ht="12.75">
      <c r="A468" s="2"/>
      <c r="B468" s="2"/>
      <c r="C468" s="2"/>
      <c r="D468" s="2"/>
      <c r="E468" s="2"/>
      <c r="F468" s="2"/>
      <c r="G468" s="2"/>
      <c r="H468" s="2"/>
      <c r="I468" s="2"/>
      <c r="J468" s="2"/>
    </row>
    <row r="469" spans="1:10" ht="12.75">
      <c r="A469" s="2"/>
      <c r="B469" s="2"/>
      <c r="C469" s="2"/>
      <c r="D469" s="2"/>
      <c r="E469" s="2"/>
      <c r="F469" s="2"/>
      <c r="G469" s="2"/>
      <c r="H469" s="2"/>
      <c r="I469" s="2"/>
      <c r="J469" s="2"/>
    </row>
    <row r="470" spans="1:10" ht="12.75">
      <c r="A470" s="2"/>
      <c r="B470" s="2"/>
      <c r="C470" s="2"/>
      <c r="D470" s="2"/>
      <c r="E470" s="2"/>
      <c r="F470" s="2"/>
      <c r="G470" s="2"/>
      <c r="H470" s="2"/>
      <c r="I470" s="2"/>
      <c r="J470" s="2"/>
    </row>
    <row r="471" spans="1:10" ht="12.75">
      <c r="A471" s="2"/>
      <c r="B471" s="2"/>
      <c r="C471" s="2"/>
      <c r="D471" s="2"/>
      <c r="E471" s="2"/>
      <c r="F471" s="2"/>
      <c r="G471" s="2"/>
      <c r="H471" s="2"/>
      <c r="I471" s="2"/>
      <c r="J471" s="2"/>
    </row>
    <row r="472" spans="1:10" ht="12.75">
      <c r="A472" s="2"/>
      <c r="B472" s="2"/>
      <c r="C472" s="2"/>
      <c r="D472" s="2"/>
      <c r="E472" s="2"/>
      <c r="F472" s="2"/>
      <c r="G472" s="2"/>
      <c r="H472" s="2"/>
      <c r="I472" s="2"/>
      <c r="J472" s="2"/>
    </row>
    <row r="473" spans="1:10" ht="12.75">
      <c r="A473" s="2"/>
      <c r="B473" s="2"/>
      <c r="C473" s="2"/>
      <c r="D473" s="2"/>
      <c r="E473" s="2"/>
      <c r="F473" s="2"/>
      <c r="G473" s="2"/>
      <c r="H473" s="2"/>
      <c r="I473" s="2"/>
      <c r="J473" s="2"/>
    </row>
    <row r="474" spans="1:10" ht="12.75">
      <c r="A474" s="2"/>
      <c r="B474" s="2"/>
      <c r="C474" s="2"/>
      <c r="D474" s="2"/>
      <c r="E474" s="2"/>
      <c r="F474" s="2"/>
      <c r="G474" s="2"/>
      <c r="H474" s="2"/>
      <c r="I474" s="2"/>
      <c r="J474" s="2"/>
    </row>
    <row r="475" spans="1:10" ht="12.75">
      <c r="A475" s="2"/>
      <c r="B475" s="2"/>
      <c r="C475" s="2"/>
      <c r="D475" s="2"/>
      <c r="E475" s="2"/>
      <c r="F475" s="2"/>
      <c r="G475" s="2"/>
      <c r="H475" s="2"/>
      <c r="I475" s="2"/>
      <c r="J475" s="2"/>
    </row>
    <row r="476" spans="1:10" ht="12.75">
      <c r="A476" s="2"/>
      <c r="B476" s="2"/>
      <c r="C476" s="2"/>
      <c r="D476" s="2"/>
      <c r="E476" s="2"/>
      <c r="F476" s="2"/>
      <c r="G476" s="2"/>
      <c r="H476" s="2"/>
      <c r="I476" s="2"/>
      <c r="J476" s="2"/>
    </row>
    <row r="477" spans="1:10" ht="12.75">
      <c r="A477" s="2"/>
      <c r="B477" s="2"/>
      <c r="C477" s="2"/>
      <c r="D477" s="2"/>
      <c r="E477" s="2"/>
      <c r="F477" s="2"/>
      <c r="G477" s="2"/>
      <c r="H477" s="2"/>
      <c r="I477" s="2"/>
      <c r="J477" s="2"/>
    </row>
    <row r="478" spans="1:10" ht="12.75">
      <c r="A478" s="2"/>
      <c r="B478" s="2"/>
      <c r="C478" s="2"/>
      <c r="D478" s="2"/>
      <c r="E478" s="2"/>
      <c r="F478" s="2"/>
      <c r="G478" s="2"/>
      <c r="H478" s="2"/>
      <c r="I478" s="2"/>
      <c r="J478" s="2"/>
    </row>
    <row r="479" spans="1:10" ht="12.75">
      <c r="A479" s="2"/>
      <c r="B479" s="2"/>
      <c r="C479" s="2"/>
      <c r="D479" s="2"/>
      <c r="E479" s="2"/>
      <c r="F479" s="2"/>
      <c r="G479" s="2"/>
      <c r="H479" s="2"/>
      <c r="I479" s="2"/>
      <c r="J479" s="2"/>
    </row>
    <row r="480" spans="1:10" ht="12.75">
      <c r="A480" s="2"/>
      <c r="B480" s="2"/>
      <c r="C480" s="2"/>
      <c r="D480" s="2"/>
      <c r="E480" s="2"/>
      <c r="F480" s="2"/>
      <c r="G480" s="2"/>
      <c r="H480" s="2"/>
      <c r="I480" s="2"/>
      <c r="J480" s="2"/>
    </row>
    <row r="481" spans="1:10" ht="12.75">
      <c r="A481" s="2"/>
      <c r="B481" s="2"/>
      <c r="C481" s="2"/>
      <c r="D481" s="2"/>
      <c r="E481" s="2"/>
      <c r="F481" s="2"/>
      <c r="G481" s="2"/>
      <c r="H481" s="2"/>
      <c r="I481" s="2"/>
      <c r="J481" s="2"/>
    </row>
    <row r="482" spans="1:10" ht="12.75">
      <c r="A482" s="2"/>
      <c r="B482" s="2"/>
      <c r="C482" s="2"/>
      <c r="D482" s="2"/>
      <c r="E482" s="2"/>
      <c r="F482" s="2"/>
      <c r="G482" s="2"/>
      <c r="H482" s="2"/>
      <c r="I482" s="2"/>
      <c r="J482" s="2"/>
    </row>
    <row r="483" spans="1:10" ht="12.75">
      <c r="A483" s="2"/>
      <c r="B483" s="2"/>
      <c r="C483" s="2"/>
      <c r="D483" s="2"/>
      <c r="E483" s="2"/>
      <c r="F483" s="2"/>
      <c r="G483" s="2"/>
      <c r="H483" s="2"/>
      <c r="I483" s="2"/>
      <c r="J483" s="2"/>
    </row>
    <row r="484" spans="1:10" ht="12.75">
      <c r="A484" s="2"/>
      <c r="B484" s="2"/>
      <c r="C484" s="2"/>
      <c r="D484" s="2"/>
      <c r="E484" s="2"/>
      <c r="F484" s="2"/>
      <c r="G484" s="2"/>
      <c r="H484" s="2"/>
      <c r="I484" s="2"/>
      <c r="J484" s="2"/>
    </row>
    <row r="485" spans="1:10" ht="12.75">
      <c r="A485" s="2"/>
      <c r="B485" s="2"/>
      <c r="C485" s="2"/>
      <c r="D485" s="2"/>
      <c r="E485" s="2"/>
      <c r="F485" s="2"/>
      <c r="G485" s="2"/>
      <c r="H485" s="2"/>
      <c r="I485" s="2"/>
      <c r="J485" s="2"/>
    </row>
    <row r="486" spans="1:10" ht="12.75">
      <c r="A486" s="2"/>
      <c r="B486" s="2"/>
      <c r="C486" s="2"/>
      <c r="D486" s="2"/>
      <c r="E486" s="2"/>
      <c r="F486" s="2"/>
      <c r="G486" s="2"/>
      <c r="H486" s="2"/>
      <c r="I486" s="2"/>
      <c r="J486" s="2"/>
    </row>
    <row r="487" spans="1:10" ht="12.75">
      <c r="A487" s="2"/>
      <c r="B487" s="2"/>
      <c r="C487" s="2"/>
      <c r="D487" s="2"/>
      <c r="E487" s="2"/>
      <c r="F487" s="2"/>
      <c r="G487" s="2"/>
      <c r="H487" s="2"/>
      <c r="I487" s="2"/>
      <c r="J487" s="2"/>
    </row>
    <row r="488" spans="1:10" ht="12.75">
      <c r="A488" s="2"/>
      <c r="B488" s="2"/>
      <c r="C488" s="2"/>
      <c r="D488" s="2"/>
      <c r="E488" s="2"/>
      <c r="F488" s="2"/>
      <c r="G488" s="2"/>
      <c r="H488" s="2"/>
      <c r="I488" s="2"/>
      <c r="J488" s="2"/>
    </row>
    <row r="489" spans="1:10" ht="12.75">
      <c r="A489" s="2"/>
      <c r="B489" s="2"/>
      <c r="C489" s="2"/>
      <c r="D489" s="2"/>
      <c r="E489" s="2"/>
      <c r="F489" s="2"/>
      <c r="G489" s="2"/>
      <c r="H489" s="2"/>
      <c r="I489" s="2"/>
      <c r="J489" s="2"/>
    </row>
    <row r="490" spans="1:10" ht="12.75">
      <c r="A490" s="2"/>
      <c r="B490" s="2"/>
      <c r="C490" s="2"/>
      <c r="D490" s="2"/>
      <c r="E490" s="2"/>
      <c r="F490" s="2"/>
      <c r="G490" s="2"/>
      <c r="H490" s="2"/>
      <c r="I490" s="2"/>
      <c r="J490" s="2"/>
    </row>
    <row r="491" spans="1:10" ht="12.75">
      <c r="A491" s="2"/>
      <c r="B491" s="2"/>
      <c r="C491" s="2"/>
      <c r="D491" s="2"/>
      <c r="E491" s="2"/>
      <c r="F491" s="2"/>
      <c r="G491" s="2"/>
      <c r="H491" s="2"/>
      <c r="I491" s="2"/>
      <c r="J491" s="2"/>
    </row>
    <row r="492" spans="1:10" ht="12.75">
      <c r="A492" s="2"/>
      <c r="B492" s="2"/>
      <c r="C492" s="2"/>
      <c r="D492" s="2"/>
      <c r="E492" s="2"/>
      <c r="F492" s="2"/>
      <c r="G492" s="2"/>
      <c r="H492" s="2"/>
      <c r="I492" s="2"/>
      <c r="J492" s="2"/>
    </row>
    <row r="493" spans="1:10" ht="12.75">
      <c r="A493" s="2"/>
      <c r="B493" s="2"/>
      <c r="C493" s="2"/>
      <c r="D493" s="2"/>
      <c r="E493" s="2"/>
      <c r="F493" s="2"/>
      <c r="G493" s="2"/>
      <c r="H493" s="2"/>
      <c r="I493" s="2"/>
      <c r="J493" s="2"/>
    </row>
    <row r="494" spans="1:10" ht="12.75">
      <c r="A494" s="2"/>
      <c r="B494" s="2"/>
      <c r="C494" s="2"/>
      <c r="D494" s="2"/>
      <c r="E494" s="2"/>
      <c r="F494" s="2"/>
      <c r="G494" s="2"/>
      <c r="H494" s="2"/>
      <c r="I494" s="2"/>
      <c r="J494" s="2"/>
    </row>
    <row r="495" spans="1:10" ht="12.75">
      <c r="A495" s="2"/>
      <c r="B495" s="2"/>
      <c r="C495" s="2"/>
      <c r="D495" s="2"/>
      <c r="E495" s="2"/>
      <c r="F495" s="2"/>
      <c r="G495" s="2"/>
      <c r="H495" s="2"/>
      <c r="I495" s="2"/>
      <c r="J495" s="2"/>
    </row>
    <row r="496" spans="1:10" ht="12.75">
      <c r="A496" s="2"/>
      <c r="B496" s="2"/>
      <c r="C496" s="2"/>
      <c r="D496" s="2"/>
      <c r="E496" s="2"/>
      <c r="F496" s="2"/>
      <c r="G496" s="2"/>
      <c r="H496" s="2"/>
      <c r="I496" s="2"/>
      <c r="J496" s="2"/>
    </row>
    <row r="497" spans="1:10" ht="12.75">
      <c r="A497" s="2"/>
      <c r="B497" s="2"/>
      <c r="C497" s="2"/>
      <c r="D497" s="2"/>
      <c r="E497" s="2"/>
      <c r="F497" s="2"/>
      <c r="G497" s="2"/>
      <c r="H497" s="2"/>
      <c r="I497" s="2"/>
      <c r="J497" s="2"/>
    </row>
    <row r="498" spans="1:10" ht="12.75">
      <c r="A498" s="2"/>
      <c r="B498" s="2"/>
      <c r="C498" s="2"/>
      <c r="D498" s="2"/>
      <c r="E498" s="2"/>
      <c r="F498" s="2"/>
      <c r="G498" s="2"/>
      <c r="H498" s="2"/>
      <c r="I498" s="2"/>
      <c r="J498" s="2"/>
    </row>
    <row r="499" spans="1:10" ht="12.75">
      <c r="A499" s="2"/>
      <c r="B499" s="2"/>
      <c r="C499" s="2"/>
      <c r="D499" s="2"/>
      <c r="E499" s="2"/>
      <c r="F499" s="2"/>
      <c r="G499" s="2"/>
      <c r="H499" s="2"/>
      <c r="I499" s="2"/>
      <c r="J499" s="2"/>
    </row>
    <row r="500" spans="1:10" ht="12.75">
      <c r="A500" s="2"/>
      <c r="B500" s="2"/>
      <c r="C500" s="2"/>
      <c r="D500" s="2"/>
      <c r="E500" s="2"/>
      <c r="F500" s="2"/>
      <c r="G500" s="2"/>
      <c r="H500" s="2"/>
      <c r="I500" s="2"/>
      <c r="J500" s="2"/>
    </row>
    <row r="501" spans="1:10" ht="12.75">
      <c r="A501" s="2"/>
      <c r="B501" s="2"/>
      <c r="C501" s="2"/>
      <c r="D501" s="2"/>
      <c r="E501" s="2"/>
      <c r="F501" s="2"/>
      <c r="G501" s="2"/>
      <c r="H501" s="2"/>
      <c r="I501" s="2"/>
      <c r="J501" s="2"/>
    </row>
    <row r="502" spans="1:10" ht="12.75">
      <c r="A502" s="2"/>
      <c r="B502" s="2"/>
      <c r="C502" s="2"/>
      <c r="D502" s="2"/>
      <c r="E502" s="2"/>
      <c r="F502" s="2"/>
      <c r="G502" s="2"/>
      <c r="H502" s="2"/>
      <c r="I502" s="2"/>
      <c r="J502" s="2"/>
    </row>
    <row r="503" spans="1:10" ht="12.75">
      <c r="A503" s="2"/>
      <c r="B503" s="2"/>
      <c r="C503" s="2"/>
      <c r="D503" s="2"/>
      <c r="E503" s="2"/>
      <c r="F503" s="2"/>
      <c r="G503" s="2"/>
      <c r="H503" s="2"/>
      <c r="I503" s="2"/>
      <c r="J503" s="2"/>
    </row>
    <row r="504" spans="1:10" ht="12.75">
      <c r="A504" s="2"/>
      <c r="B504" s="2"/>
      <c r="C504" s="2"/>
      <c r="D504" s="2"/>
      <c r="E504" s="2"/>
      <c r="F504" s="2"/>
      <c r="G504" s="2"/>
      <c r="H504" s="2"/>
      <c r="I504" s="2"/>
      <c r="J504" s="2"/>
    </row>
    <row r="505" spans="1:10" ht="12.75">
      <c r="A505" s="2"/>
      <c r="B505" s="2"/>
      <c r="C505" s="2"/>
      <c r="D505" s="2"/>
      <c r="E505" s="2"/>
      <c r="F505" s="2"/>
      <c r="G505" s="2"/>
      <c r="H505" s="2"/>
      <c r="I505" s="2"/>
      <c r="J505" s="2"/>
    </row>
    <row r="506" spans="1:10" ht="12.75">
      <c r="A506" s="2"/>
      <c r="B506" s="2"/>
      <c r="C506" s="2"/>
      <c r="D506" s="2"/>
      <c r="E506" s="2"/>
      <c r="F506" s="2"/>
      <c r="G506" s="2"/>
      <c r="H506" s="2"/>
      <c r="I506" s="2"/>
      <c r="J506" s="2"/>
    </row>
    <row r="507" spans="1:10" ht="12.75">
      <c r="A507" s="2"/>
      <c r="B507" s="2"/>
      <c r="C507" s="2"/>
      <c r="D507" s="2"/>
      <c r="E507" s="2"/>
      <c r="F507" s="2"/>
      <c r="G507" s="2"/>
      <c r="H507" s="2"/>
      <c r="I507" s="2"/>
      <c r="J507" s="2"/>
    </row>
    <row r="508" spans="1:10" ht="12.75">
      <c r="A508" s="2"/>
      <c r="B508" s="2"/>
      <c r="C508" s="2"/>
      <c r="D508" s="2"/>
      <c r="E508" s="2"/>
      <c r="F508" s="2"/>
      <c r="G508" s="2"/>
      <c r="H508" s="2"/>
      <c r="I508" s="2"/>
      <c r="J508" s="2"/>
    </row>
    <row r="509" spans="1:10" ht="12.75">
      <c r="A509" s="2"/>
      <c r="B509" s="2"/>
      <c r="C509" s="2"/>
      <c r="D509" s="2"/>
      <c r="E509" s="2"/>
      <c r="F509" s="2"/>
      <c r="G509" s="2"/>
      <c r="H509" s="2"/>
      <c r="I509" s="2"/>
      <c r="J509" s="2"/>
    </row>
    <row r="510" spans="1:10" ht="12.75">
      <c r="A510" s="2"/>
      <c r="B510" s="2"/>
      <c r="C510" s="2"/>
      <c r="D510" s="2"/>
      <c r="E510" s="2"/>
      <c r="F510" s="2"/>
      <c r="G510" s="2"/>
      <c r="H510" s="2"/>
      <c r="I510" s="2"/>
      <c r="J510" s="2"/>
    </row>
    <row r="511" spans="1:10" ht="12.75">
      <c r="A511" s="2"/>
      <c r="B511" s="2"/>
      <c r="C511" s="2"/>
      <c r="D511" s="2"/>
      <c r="E511" s="2"/>
      <c r="F511" s="2"/>
      <c r="G511" s="2"/>
      <c r="H511" s="2"/>
      <c r="I511" s="2"/>
      <c r="J511" s="2"/>
    </row>
    <row r="512" spans="1:10" ht="12.75">
      <c r="A512" s="2"/>
      <c r="B512" s="2"/>
      <c r="C512" s="2"/>
      <c r="D512" s="2"/>
      <c r="E512" s="2"/>
      <c r="F512" s="2"/>
      <c r="G512" s="2"/>
      <c r="H512" s="2"/>
      <c r="I512" s="2"/>
      <c r="J512" s="2"/>
    </row>
    <row r="513" spans="1:10" ht="12.75">
      <c r="A513" s="2"/>
      <c r="B513" s="2"/>
      <c r="C513" s="2"/>
      <c r="D513" s="2"/>
      <c r="E513" s="2"/>
      <c r="F513" s="2"/>
      <c r="G513" s="2"/>
      <c r="H513" s="2"/>
      <c r="I513" s="2"/>
      <c r="J513" s="2"/>
    </row>
    <row r="514" spans="1:10" ht="12.75">
      <c r="A514" s="2"/>
      <c r="B514" s="2"/>
      <c r="C514" s="2"/>
      <c r="D514" s="2"/>
      <c r="E514" s="2"/>
      <c r="F514" s="2"/>
      <c r="G514" s="2"/>
      <c r="H514" s="2"/>
      <c r="I514" s="2"/>
      <c r="J514" s="2"/>
    </row>
    <row r="515" spans="1:10" ht="12.75">
      <c r="A515" s="2"/>
      <c r="B515" s="2"/>
      <c r="C515" s="2"/>
      <c r="D515" s="2"/>
      <c r="E515" s="2"/>
      <c r="F515" s="2"/>
      <c r="G515" s="2"/>
      <c r="H515" s="2"/>
      <c r="I515" s="2"/>
      <c r="J515" s="2"/>
    </row>
    <row r="516" spans="1:10" ht="12.75">
      <c r="A516" s="2"/>
      <c r="B516" s="2"/>
      <c r="C516" s="2"/>
      <c r="D516" s="2"/>
      <c r="E516" s="2"/>
      <c r="F516" s="2"/>
      <c r="G516" s="2"/>
      <c r="H516" s="2"/>
      <c r="I516" s="2"/>
      <c r="J516" s="2"/>
    </row>
    <row r="517" spans="1:10" ht="12.75">
      <c r="A517" s="2"/>
      <c r="B517" s="2"/>
      <c r="C517" s="2"/>
      <c r="D517" s="2"/>
      <c r="E517" s="2"/>
      <c r="F517" s="2"/>
      <c r="G517" s="2"/>
      <c r="H517" s="2"/>
      <c r="I517" s="2"/>
      <c r="J517" s="2"/>
    </row>
    <row r="518" spans="1:10" ht="12.75">
      <c r="A518" s="2"/>
      <c r="B518" s="2"/>
      <c r="C518" s="2"/>
      <c r="D518" s="2"/>
      <c r="E518" s="2"/>
      <c r="F518" s="2"/>
      <c r="G518" s="2"/>
      <c r="H518" s="2"/>
      <c r="I518" s="2"/>
      <c r="J518" s="2"/>
    </row>
    <row r="519" spans="1:10" ht="12.75">
      <c r="A519" s="2"/>
      <c r="B519" s="2"/>
      <c r="C519" s="2"/>
      <c r="D519" s="2"/>
      <c r="E519" s="2"/>
      <c r="F519" s="2"/>
      <c r="G519" s="2"/>
      <c r="H519" s="2"/>
      <c r="I519" s="2"/>
      <c r="J519" s="2"/>
    </row>
    <row r="520" spans="1:10" ht="12.75">
      <c r="A520" s="2"/>
      <c r="B520" s="2"/>
      <c r="C520" s="2"/>
      <c r="D520" s="2"/>
      <c r="E520" s="2"/>
      <c r="F520" s="2"/>
      <c r="G520" s="2"/>
      <c r="H520" s="2"/>
      <c r="I520" s="2"/>
      <c r="J520" s="2"/>
    </row>
    <row r="521" spans="1:10" ht="12.75">
      <c r="A521" s="2"/>
      <c r="B521" s="2"/>
      <c r="C521" s="2"/>
      <c r="D521" s="2"/>
      <c r="E521" s="2"/>
      <c r="F521" s="2"/>
      <c r="G521" s="2"/>
      <c r="H521" s="2"/>
      <c r="I521" s="2"/>
      <c r="J521" s="2"/>
    </row>
    <row r="522" spans="1:10" ht="12.75">
      <c r="A522" s="2"/>
      <c r="B522" s="2"/>
      <c r="C522" s="2"/>
      <c r="D522" s="2"/>
      <c r="E522" s="2"/>
      <c r="F522" s="2"/>
      <c r="G522" s="2"/>
      <c r="H522" s="2"/>
      <c r="I522" s="2"/>
      <c r="J522" s="2"/>
    </row>
    <row r="523" spans="1:10" ht="12.75">
      <c r="A523" s="2"/>
      <c r="B523" s="2"/>
      <c r="C523" s="2"/>
      <c r="D523" s="2"/>
      <c r="E523" s="2"/>
      <c r="F523" s="2"/>
      <c r="G523" s="2"/>
      <c r="H523" s="2"/>
      <c r="I523" s="2"/>
      <c r="J523" s="2"/>
    </row>
    <row r="524" spans="1:10" ht="12.75">
      <c r="A524" s="2"/>
      <c r="B524" s="2"/>
      <c r="C524" s="2"/>
      <c r="D524" s="2"/>
      <c r="E524" s="2"/>
      <c r="F524" s="2"/>
      <c r="G524" s="2"/>
      <c r="H524" s="2"/>
      <c r="I524" s="2"/>
      <c r="J524" s="2"/>
    </row>
    <row r="525" spans="1:10" ht="12.75">
      <c r="A525" s="2"/>
      <c r="B525" s="2"/>
      <c r="C525" s="2"/>
      <c r="D525" s="2"/>
      <c r="E525" s="2"/>
      <c r="F525" s="2"/>
      <c r="G525" s="2"/>
      <c r="H525" s="2"/>
      <c r="I525" s="2"/>
      <c r="J525" s="2"/>
    </row>
    <row r="526" spans="1:10" ht="12.75">
      <c r="A526" s="2"/>
      <c r="B526" s="2"/>
      <c r="C526" s="2"/>
      <c r="D526" s="2"/>
      <c r="E526" s="2"/>
      <c r="F526" s="2"/>
      <c r="G526" s="2"/>
      <c r="H526" s="2"/>
      <c r="I526" s="2"/>
      <c r="J526" s="2"/>
    </row>
    <row r="527" spans="1:10" ht="12.75">
      <c r="A527" s="2"/>
      <c r="B527" s="2"/>
      <c r="C527" s="2"/>
      <c r="D527" s="2"/>
      <c r="E527" s="2"/>
      <c r="F527" s="2"/>
      <c r="G527" s="2"/>
      <c r="H527" s="2"/>
      <c r="I527" s="2"/>
      <c r="J527" s="2"/>
    </row>
    <row r="528" spans="1:10" ht="12.75">
      <c r="A528" s="2"/>
      <c r="B528" s="2"/>
      <c r="C528" s="2"/>
      <c r="D528" s="2"/>
      <c r="E528" s="2"/>
      <c r="F528" s="2"/>
      <c r="G528" s="2"/>
      <c r="H528" s="2"/>
      <c r="I528" s="2"/>
      <c r="J528" s="2"/>
    </row>
    <row r="529" spans="1:10" ht="12.75">
      <c r="A529" s="2"/>
      <c r="B529" s="2"/>
      <c r="C529" s="2"/>
      <c r="D529" s="2"/>
      <c r="E529" s="2"/>
      <c r="F529" s="2"/>
      <c r="G529" s="2"/>
      <c r="H529" s="2"/>
      <c r="I529" s="2"/>
      <c r="J529" s="2"/>
    </row>
    <row r="530" spans="1:10" ht="12.75">
      <c r="A530" s="2"/>
      <c r="B530" s="2"/>
      <c r="C530" s="2"/>
      <c r="D530" s="2"/>
      <c r="E530" s="2"/>
      <c r="F530" s="2"/>
      <c r="G530" s="2"/>
      <c r="H530" s="2"/>
      <c r="I530" s="2"/>
      <c r="J530" s="2"/>
    </row>
    <row r="531" spans="1:10" ht="12.75">
      <c r="A531" s="2"/>
      <c r="B531" s="2"/>
      <c r="C531" s="2"/>
      <c r="D531" s="2"/>
      <c r="E531" s="2"/>
      <c r="F531" s="2"/>
      <c r="G531" s="2"/>
      <c r="H531" s="2"/>
      <c r="I531" s="2"/>
      <c r="J531" s="2"/>
    </row>
    <row r="532" spans="1:10" ht="12.75">
      <c r="A532" s="2"/>
      <c r="B532" s="2"/>
      <c r="C532" s="2"/>
      <c r="D532" s="2"/>
      <c r="E532" s="2"/>
      <c r="F532" s="2"/>
      <c r="G532" s="2"/>
      <c r="H532" s="2"/>
      <c r="I532" s="2"/>
      <c r="J532" s="2"/>
    </row>
    <row r="533" spans="1:10" ht="12.75">
      <c r="A533" s="2"/>
      <c r="B533" s="2"/>
      <c r="C533" s="2"/>
      <c r="D533" s="2"/>
      <c r="E533" s="2"/>
      <c r="F533" s="2"/>
      <c r="G533" s="2"/>
      <c r="H533" s="2"/>
      <c r="I533" s="2"/>
      <c r="J533" s="2"/>
    </row>
    <row r="534" spans="1:10" ht="12.75">
      <c r="A534" s="2"/>
      <c r="B534" s="2"/>
      <c r="C534" s="2"/>
      <c r="D534" s="2"/>
      <c r="E534" s="2"/>
      <c r="F534" s="2"/>
      <c r="G534" s="2"/>
      <c r="H534" s="2"/>
      <c r="I534" s="2"/>
      <c r="J534" s="2"/>
    </row>
    <row r="535" spans="1:10" ht="12.75">
      <c r="A535" s="2"/>
      <c r="B535" s="2"/>
      <c r="C535" s="2"/>
      <c r="D535" s="2"/>
      <c r="E535" s="2"/>
      <c r="F535" s="2"/>
      <c r="G535" s="2"/>
      <c r="H535" s="2"/>
      <c r="I535" s="2"/>
      <c r="J535" s="2"/>
    </row>
    <row r="536" spans="1:10" ht="12.75">
      <c r="A536" s="2"/>
      <c r="B536" s="2"/>
      <c r="C536" s="2"/>
      <c r="D536" s="2"/>
      <c r="E536" s="2"/>
      <c r="F536" s="2"/>
      <c r="G536" s="2"/>
      <c r="H536" s="2"/>
      <c r="I536" s="2"/>
      <c r="J536" s="2"/>
    </row>
    <row r="537" spans="1:10" ht="12.75">
      <c r="A537" s="2"/>
      <c r="B537" s="2"/>
      <c r="C537" s="2"/>
      <c r="D537" s="2"/>
      <c r="E537" s="2"/>
      <c r="F537" s="2"/>
      <c r="G537" s="2"/>
      <c r="H537" s="2"/>
      <c r="I537" s="2"/>
      <c r="J537" s="2"/>
    </row>
    <row r="538" spans="1:10" ht="12.75">
      <c r="A538" s="2"/>
      <c r="B538" s="2"/>
      <c r="C538" s="2"/>
      <c r="D538" s="2"/>
      <c r="E538" s="2"/>
      <c r="F538" s="2"/>
      <c r="G538" s="2"/>
      <c r="H538" s="2"/>
      <c r="I538" s="2"/>
      <c r="J538" s="2"/>
    </row>
    <row r="539" spans="1:10" ht="12.75">
      <c r="A539" s="2"/>
      <c r="B539" s="2"/>
      <c r="C539" s="2"/>
      <c r="D539" s="2"/>
      <c r="E539" s="2"/>
      <c r="F539" s="2"/>
      <c r="G539" s="2"/>
      <c r="H539" s="2"/>
      <c r="I539" s="2"/>
      <c r="J539" s="2"/>
    </row>
    <row r="540" spans="1:10" ht="12.75">
      <c r="A540" s="2"/>
      <c r="B540" s="2"/>
      <c r="C540" s="2"/>
      <c r="D540" s="2"/>
      <c r="E540" s="2"/>
      <c r="F540" s="2"/>
      <c r="G540" s="2"/>
      <c r="H540" s="2"/>
      <c r="I540" s="2"/>
      <c r="J540" s="2"/>
    </row>
    <row r="541" spans="1:10" ht="12.75">
      <c r="A541" s="2"/>
      <c r="B541" s="2"/>
      <c r="C541" s="2"/>
      <c r="D541" s="2"/>
      <c r="E541" s="2"/>
      <c r="F541" s="2"/>
      <c r="G541" s="2"/>
      <c r="H541" s="2"/>
      <c r="I541" s="2"/>
      <c r="J541" s="2"/>
    </row>
    <row r="542" spans="1:10" ht="12.75">
      <c r="A542" s="2"/>
      <c r="B542" s="2"/>
      <c r="C542" s="2"/>
      <c r="D542" s="2"/>
      <c r="E542" s="2"/>
      <c r="F542" s="2"/>
      <c r="G542" s="2"/>
      <c r="H542" s="2"/>
      <c r="I542" s="2"/>
      <c r="J542" s="2"/>
    </row>
    <row r="543" spans="1:10" ht="12.75">
      <c r="A543" s="2"/>
      <c r="B543" s="2"/>
      <c r="C543" s="2"/>
      <c r="D543" s="2"/>
      <c r="E543" s="2"/>
      <c r="F543" s="2"/>
      <c r="G543" s="2"/>
      <c r="H543" s="2"/>
      <c r="I543" s="2"/>
      <c r="J543" s="2"/>
    </row>
    <row r="544" spans="1:10" ht="12.75">
      <c r="A544" s="2"/>
      <c r="B544" s="2"/>
      <c r="C544" s="2"/>
      <c r="D544" s="2"/>
      <c r="E544" s="2"/>
      <c r="F544" s="2"/>
      <c r="G544" s="2"/>
      <c r="H544" s="2"/>
      <c r="I544" s="2"/>
      <c r="J544" s="2"/>
    </row>
    <row r="545" spans="1:10" ht="12.75">
      <c r="A545" s="2"/>
      <c r="B545" s="2"/>
      <c r="C545" s="2"/>
      <c r="D545" s="2"/>
      <c r="E545" s="2"/>
      <c r="F545" s="2"/>
      <c r="G545" s="2"/>
      <c r="H545" s="2"/>
      <c r="I545" s="2"/>
      <c r="J545" s="2"/>
    </row>
    <row r="546" spans="1:10" ht="12.75">
      <c r="A546" s="2"/>
      <c r="B546" s="2"/>
      <c r="C546" s="2"/>
      <c r="D546" s="2"/>
      <c r="E546" s="2"/>
      <c r="F546" s="2"/>
      <c r="G546" s="2"/>
      <c r="H546" s="2"/>
      <c r="I546" s="2"/>
      <c r="J546" s="2"/>
    </row>
    <row r="547" spans="1:10" ht="12.75">
      <c r="A547" s="2"/>
      <c r="B547" s="2"/>
      <c r="C547" s="2"/>
      <c r="D547" s="2"/>
      <c r="E547" s="2"/>
      <c r="F547" s="2"/>
      <c r="G547" s="2"/>
      <c r="H547" s="2"/>
      <c r="I547" s="2"/>
      <c r="J547" s="2"/>
    </row>
    <row r="548" spans="1:10" ht="12.75">
      <c r="A548" s="2"/>
      <c r="B548" s="2"/>
      <c r="C548" s="2"/>
      <c r="D548" s="2"/>
      <c r="E548" s="2"/>
      <c r="F548" s="2"/>
      <c r="G548" s="2"/>
      <c r="H548" s="2"/>
      <c r="I548" s="2"/>
      <c r="J548" s="2"/>
    </row>
    <row r="549" spans="1:10" ht="12.75">
      <c r="A549" s="2"/>
      <c r="B549" s="2"/>
      <c r="C549" s="2"/>
      <c r="D549" s="2"/>
      <c r="E549" s="2"/>
      <c r="F549" s="2"/>
      <c r="G549" s="2"/>
      <c r="H549" s="2"/>
      <c r="I549" s="2"/>
      <c r="J549" s="2"/>
    </row>
    <row r="550" spans="1:10" ht="12.75">
      <c r="A550" s="2"/>
      <c r="B550" s="2"/>
      <c r="C550" s="2"/>
      <c r="D550" s="2"/>
      <c r="E550" s="2"/>
      <c r="F550" s="2"/>
      <c r="G550" s="2"/>
      <c r="H550" s="2"/>
      <c r="I550" s="2"/>
      <c r="J550" s="2"/>
    </row>
    <row r="551" spans="1:10" ht="12.75">
      <c r="A551" s="2"/>
      <c r="B551" s="2"/>
      <c r="C551" s="2"/>
      <c r="D551" s="2"/>
      <c r="E551" s="2"/>
      <c r="F551" s="2"/>
      <c r="G551" s="2"/>
      <c r="H551" s="2"/>
      <c r="I551" s="2"/>
      <c r="J551" s="2"/>
    </row>
    <row r="552" spans="1:10" ht="12.75">
      <c r="A552" s="2"/>
      <c r="B552" s="2"/>
      <c r="C552" s="2"/>
      <c r="D552" s="2"/>
      <c r="E552" s="2"/>
      <c r="F552" s="2"/>
      <c r="G552" s="2"/>
      <c r="H552" s="2"/>
      <c r="I552" s="2"/>
      <c r="J552" s="2"/>
    </row>
    <row r="553" spans="1:10" ht="12.75">
      <c r="A553" s="2"/>
      <c r="B553" s="2"/>
      <c r="C553" s="2"/>
      <c r="D553" s="2"/>
      <c r="E553" s="2"/>
      <c r="F553" s="2"/>
      <c r="G553" s="2"/>
      <c r="H553" s="2"/>
      <c r="I553" s="2"/>
      <c r="J553" s="2"/>
    </row>
    <row r="554" spans="1:10" ht="12.75">
      <c r="A554" s="2"/>
      <c r="B554" s="2"/>
      <c r="C554" s="2"/>
      <c r="D554" s="2"/>
      <c r="E554" s="2"/>
      <c r="F554" s="2"/>
      <c r="G554" s="2"/>
      <c r="H554" s="2"/>
      <c r="I554" s="2"/>
      <c r="J554" s="2"/>
    </row>
    <row r="555" spans="1:10" ht="12.75">
      <c r="A555" s="2"/>
      <c r="B555" s="2"/>
      <c r="C555" s="2"/>
      <c r="D555" s="2"/>
      <c r="E555" s="2"/>
      <c r="F555" s="2"/>
      <c r="G555" s="2"/>
      <c r="H555" s="2"/>
      <c r="I555" s="2"/>
      <c r="J555" s="2"/>
    </row>
    <row r="556" spans="1:10" ht="12.75">
      <c r="A556" s="2"/>
      <c r="B556" s="2"/>
      <c r="C556" s="2"/>
      <c r="D556" s="2"/>
      <c r="E556" s="2"/>
      <c r="F556" s="2"/>
      <c r="G556" s="2"/>
      <c r="H556" s="2"/>
      <c r="I556" s="2"/>
      <c r="J556" s="2"/>
    </row>
    <row r="557" spans="1:10" ht="12.75">
      <c r="A557" s="2"/>
      <c r="B557" s="2"/>
      <c r="C557" s="2"/>
      <c r="D557" s="2"/>
      <c r="E557" s="2"/>
      <c r="F557" s="2"/>
      <c r="G557" s="2"/>
      <c r="H557" s="2"/>
      <c r="I557" s="2"/>
      <c r="J557" s="2"/>
    </row>
    <row r="558" spans="1:10" ht="12.75">
      <c r="A558" s="2"/>
      <c r="B558" s="2"/>
      <c r="C558" s="2"/>
      <c r="D558" s="2"/>
      <c r="E558" s="2"/>
      <c r="F558" s="2"/>
      <c r="G558" s="2"/>
      <c r="H558" s="2"/>
      <c r="I558" s="2"/>
      <c r="J558" s="2"/>
    </row>
    <row r="559" spans="1:10" ht="12.75">
      <c r="A559" s="2"/>
      <c r="B559" s="2"/>
      <c r="C559" s="2"/>
      <c r="D559" s="2"/>
      <c r="E559" s="2"/>
      <c r="F559" s="2"/>
      <c r="G559" s="2"/>
      <c r="H559" s="2"/>
      <c r="I559" s="2"/>
      <c r="J559" s="2"/>
    </row>
    <row r="560" spans="1:10" ht="12.75">
      <c r="A560" s="2"/>
      <c r="B560" s="2"/>
      <c r="C560" s="2"/>
      <c r="D560" s="2"/>
      <c r="E560" s="2"/>
      <c r="F560" s="2"/>
      <c r="G560" s="2"/>
      <c r="H560" s="2"/>
      <c r="I560" s="2"/>
      <c r="J560" s="2"/>
    </row>
    <row r="561" spans="1:10" ht="12.75">
      <c r="A561" s="2"/>
      <c r="B561" s="2"/>
      <c r="C561" s="2"/>
      <c r="D561" s="2"/>
      <c r="E561" s="2"/>
      <c r="F561" s="2"/>
      <c r="G561" s="2"/>
      <c r="H561" s="2"/>
      <c r="I561" s="2"/>
      <c r="J561" s="2"/>
    </row>
    <row r="562" spans="1:10" ht="12.75">
      <c r="A562" s="2"/>
      <c r="B562" s="2"/>
      <c r="C562" s="2"/>
      <c r="D562" s="2"/>
      <c r="E562" s="2"/>
      <c r="F562" s="2"/>
      <c r="G562" s="2"/>
      <c r="H562" s="2"/>
      <c r="I562" s="2"/>
      <c r="J562" s="2"/>
    </row>
    <row r="563" spans="1:10" ht="12.75">
      <c r="A563" s="2"/>
      <c r="B563" s="2"/>
      <c r="C563" s="2"/>
      <c r="D563" s="2"/>
      <c r="E563" s="2"/>
      <c r="F563" s="2"/>
      <c r="G563" s="2"/>
      <c r="H563" s="2"/>
      <c r="I563" s="2"/>
      <c r="J563" s="2"/>
    </row>
    <row r="564" spans="1:10" ht="12.75">
      <c r="A564" s="2"/>
      <c r="B564" s="2"/>
      <c r="C564" s="2"/>
      <c r="D564" s="2"/>
      <c r="E564" s="2"/>
      <c r="F564" s="2"/>
      <c r="G564" s="2"/>
      <c r="H564" s="2"/>
      <c r="I564" s="2"/>
      <c r="J564" s="2"/>
    </row>
    <row r="565" spans="1:10" ht="12.75">
      <c r="A565" s="2"/>
      <c r="B565" s="2"/>
      <c r="C565" s="2"/>
      <c r="D565" s="2"/>
      <c r="E565" s="2"/>
      <c r="F565" s="2"/>
      <c r="G565" s="2"/>
      <c r="H565" s="2"/>
      <c r="I565" s="2"/>
      <c r="J565" s="2"/>
    </row>
    <row r="566" spans="1:10" ht="12.75">
      <c r="A566" s="2"/>
      <c r="B566" s="2"/>
      <c r="C566" s="2"/>
      <c r="D566" s="2"/>
      <c r="E566" s="2"/>
      <c r="F566" s="2"/>
      <c r="G566" s="2"/>
      <c r="H566" s="2"/>
      <c r="I566" s="2"/>
      <c r="J566" s="2"/>
    </row>
    <row r="567" spans="1:10" ht="12.75">
      <c r="A567" s="2"/>
      <c r="B567" s="2"/>
      <c r="C567" s="2"/>
      <c r="D567" s="2"/>
      <c r="E567" s="2"/>
      <c r="F567" s="2"/>
      <c r="G567" s="2"/>
      <c r="H567" s="2"/>
      <c r="I567" s="2"/>
      <c r="J567" s="2"/>
    </row>
    <row r="568" spans="1:10" ht="12.75">
      <c r="A568" s="2"/>
      <c r="B568" s="2"/>
      <c r="C568" s="2"/>
      <c r="D568" s="2"/>
      <c r="E568" s="2"/>
      <c r="F568" s="2"/>
      <c r="G568" s="2"/>
      <c r="H568" s="2"/>
      <c r="I568" s="2"/>
      <c r="J568" s="2"/>
    </row>
    <row r="569" spans="1:10" ht="12.75">
      <c r="A569" s="2"/>
      <c r="B569" s="2"/>
      <c r="C569" s="2"/>
      <c r="D569" s="2"/>
      <c r="E569" s="2"/>
      <c r="F569" s="2"/>
      <c r="G569" s="2"/>
      <c r="H569" s="2"/>
      <c r="I569" s="2"/>
      <c r="J569" s="2"/>
    </row>
    <row r="570" spans="1:10" ht="12.75">
      <c r="A570" s="2"/>
      <c r="B570" s="2"/>
      <c r="C570" s="2"/>
      <c r="D570" s="2"/>
      <c r="E570" s="2"/>
      <c r="F570" s="2"/>
      <c r="G570" s="2"/>
      <c r="H570" s="2"/>
      <c r="I570" s="2"/>
      <c r="J570" s="2"/>
    </row>
    <row r="571" spans="1:10" ht="12.75">
      <c r="A571" s="2"/>
      <c r="B571" s="2"/>
      <c r="C571" s="2"/>
      <c r="D571" s="2"/>
      <c r="E571" s="2"/>
      <c r="F571" s="2"/>
      <c r="G571" s="2"/>
      <c r="H571" s="2"/>
      <c r="I571" s="2"/>
      <c r="J571" s="2"/>
    </row>
    <row r="572" spans="1:10" ht="12.75">
      <c r="A572" s="2"/>
      <c r="B572" s="2"/>
      <c r="C572" s="2"/>
      <c r="D572" s="2"/>
      <c r="E572" s="2"/>
      <c r="F572" s="2"/>
      <c r="G572" s="2"/>
      <c r="H572" s="2"/>
      <c r="I572" s="2"/>
      <c r="J572" s="2"/>
    </row>
    <row r="573" spans="1:10" ht="12.75">
      <c r="A573" s="2"/>
      <c r="B573" s="2"/>
      <c r="C573" s="2"/>
      <c r="D573" s="2"/>
      <c r="E573" s="2"/>
      <c r="F573" s="2"/>
      <c r="G573" s="2"/>
      <c r="H573" s="2"/>
      <c r="I573" s="2"/>
      <c r="J573" s="2"/>
    </row>
    <row r="574" spans="1:10" ht="12.75">
      <c r="A574" s="2"/>
      <c r="B574" s="2"/>
      <c r="C574" s="2"/>
      <c r="D574" s="2"/>
      <c r="E574" s="2"/>
      <c r="F574" s="2"/>
      <c r="G574" s="2"/>
      <c r="H574" s="2"/>
      <c r="I574" s="2"/>
      <c r="J574" s="2"/>
    </row>
    <row r="575" spans="1:10" ht="12.75">
      <c r="A575" s="2"/>
      <c r="B575" s="2"/>
      <c r="C575" s="2"/>
      <c r="D575" s="2"/>
      <c r="E575" s="2"/>
      <c r="F575" s="2"/>
      <c r="G575" s="2"/>
      <c r="H575" s="2"/>
      <c r="I575" s="2"/>
      <c r="J575" s="2"/>
    </row>
    <row r="576" spans="1:10" ht="12.75">
      <c r="A576" s="2"/>
      <c r="B576" s="2"/>
      <c r="C576" s="2"/>
      <c r="D576" s="2"/>
      <c r="E576" s="2"/>
      <c r="F576" s="2"/>
      <c r="G576" s="2"/>
      <c r="H576" s="2"/>
      <c r="I576" s="2"/>
      <c r="J576" s="2"/>
    </row>
    <row r="577" spans="1:10" ht="12.75">
      <c r="A577" s="2"/>
      <c r="B577" s="2"/>
      <c r="C577" s="2"/>
      <c r="D577" s="2"/>
      <c r="E577" s="2"/>
      <c r="F577" s="2"/>
      <c r="G577" s="2"/>
      <c r="H577" s="2"/>
      <c r="I577" s="2"/>
      <c r="J577" s="2"/>
    </row>
    <row r="578" spans="1:10" ht="12.75">
      <c r="A578" s="2"/>
      <c r="B578" s="2"/>
      <c r="C578" s="2"/>
      <c r="D578" s="2"/>
      <c r="E578" s="2"/>
      <c r="F578" s="2"/>
      <c r="G578" s="2"/>
      <c r="H578" s="2"/>
      <c r="I578" s="2"/>
      <c r="J578" s="2"/>
    </row>
    <row r="579" spans="1:10" ht="12.75">
      <c r="A579" s="2"/>
      <c r="B579" s="2"/>
      <c r="C579" s="2"/>
      <c r="D579" s="2"/>
      <c r="E579" s="2"/>
      <c r="F579" s="2"/>
      <c r="G579" s="2"/>
      <c r="H579" s="2"/>
      <c r="I579" s="2"/>
      <c r="J579" s="2"/>
    </row>
    <row r="580" spans="1:10" ht="12.75">
      <c r="A580" s="2"/>
      <c r="B580" s="2"/>
      <c r="C580" s="2"/>
      <c r="D580" s="2"/>
      <c r="E580" s="2"/>
      <c r="F580" s="2"/>
      <c r="G580" s="2"/>
      <c r="H580" s="2"/>
      <c r="I580" s="2"/>
      <c r="J580" s="2"/>
    </row>
    <row r="581" spans="1:10" ht="12.75">
      <c r="A581" s="2"/>
      <c r="B581" s="2"/>
      <c r="C581" s="2"/>
      <c r="D581" s="2"/>
      <c r="E581" s="2"/>
      <c r="F581" s="2"/>
      <c r="G581" s="2"/>
      <c r="H581" s="2"/>
      <c r="I581" s="2"/>
      <c r="J581" s="2"/>
    </row>
    <row r="582" spans="1:10" ht="12.75">
      <c r="A582" s="2"/>
      <c r="B582" s="2"/>
      <c r="C582" s="2"/>
      <c r="D582" s="2"/>
      <c r="E582" s="2"/>
      <c r="F582" s="2"/>
      <c r="G582" s="2"/>
      <c r="H582" s="2"/>
      <c r="I582" s="2"/>
      <c r="J582" s="2"/>
    </row>
    <row r="583" spans="1:10" ht="12.75">
      <c r="A583" s="2"/>
      <c r="B583" s="2"/>
      <c r="C583" s="2"/>
      <c r="D583" s="2"/>
      <c r="E583" s="2"/>
      <c r="F583" s="2"/>
      <c r="G583" s="2"/>
      <c r="H583" s="2"/>
      <c r="I583" s="2"/>
      <c r="J583" s="2"/>
    </row>
    <row r="584" spans="1:10" ht="12.75">
      <c r="A584" s="2"/>
      <c r="B584" s="2"/>
      <c r="C584" s="2"/>
      <c r="D584" s="2"/>
      <c r="E584" s="2"/>
      <c r="F584" s="2"/>
      <c r="G584" s="2"/>
      <c r="H584" s="2"/>
      <c r="I584" s="2"/>
      <c r="J584" s="2"/>
    </row>
    <row r="585" spans="1:10" ht="12.75">
      <c r="A585" s="2"/>
      <c r="B585" s="2"/>
      <c r="C585" s="2"/>
      <c r="D585" s="2"/>
      <c r="E585" s="2"/>
      <c r="F585" s="2"/>
      <c r="G585" s="2"/>
      <c r="H585" s="2"/>
      <c r="I585" s="2"/>
      <c r="J585" s="2"/>
    </row>
    <row r="586" spans="1:10" ht="12.75">
      <c r="A586" s="2"/>
      <c r="B586" s="2"/>
      <c r="C586" s="2"/>
      <c r="D586" s="2"/>
      <c r="E586" s="2"/>
      <c r="F586" s="2"/>
      <c r="G586" s="2"/>
      <c r="H586" s="2"/>
      <c r="I586" s="2"/>
      <c r="J586" s="2"/>
    </row>
    <row r="587" spans="1:10" ht="12.75">
      <c r="A587" s="2"/>
      <c r="B587" s="2"/>
      <c r="C587" s="2"/>
      <c r="D587" s="2"/>
      <c r="E587" s="2"/>
      <c r="F587" s="2"/>
      <c r="G587" s="2"/>
      <c r="H587" s="2"/>
      <c r="I587" s="2"/>
      <c r="J587" s="2"/>
    </row>
    <row r="588" spans="1:10" ht="12.75">
      <c r="A588" s="2"/>
      <c r="B588" s="2"/>
      <c r="C588" s="2"/>
      <c r="D588" s="2"/>
      <c r="E588" s="2"/>
      <c r="F588" s="2"/>
      <c r="G588" s="2"/>
      <c r="H588" s="2"/>
      <c r="I588" s="2"/>
      <c r="J588" s="2"/>
    </row>
    <row r="589" spans="1:10" ht="12.75">
      <c r="A589" s="2"/>
      <c r="B589" s="2"/>
      <c r="C589" s="2"/>
      <c r="D589" s="2"/>
      <c r="E589" s="2"/>
      <c r="F589" s="2"/>
      <c r="G589" s="2"/>
      <c r="H589" s="2"/>
      <c r="I589" s="2"/>
      <c r="J589" s="2"/>
    </row>
    <row r="590" spans="1:10" ht="12.75">
      <c r="A590" s="2"/>
      <c r="B590" s="2"/>
      <c r="C590" s="2"/>
      <c r="D590" s="2"/>
      <c r="E590" s="2"/>
      <c r="F590" s="2"/>
      <c r="G590" s="2"/>
      <c r="H590" s="2"/>
      <c r="I590" s="2"/>
      <c r="J590" s="2"/>
    </row>
    <row r="591" spans="1:10" ht="12.75">
      <c r="A591" s="2"/>
      <c r="B591" s="2"/>
      <c r="C591" s="2"/>
      <c r="D591" s="2"/>
      <c r="E591" s="2"/>
      <c r="F591" s="2"/>
      <c r="G591" s="2"/>
      <c r="H591" s="2"/>
      <c r="I591" s="2"/>
      <c r="J591" s="2"/>
    </row>
    <row r="592" spans="1:10" ht="12.75">
      <c r="A592" s="2"/>
      <c r="B592" s="2"/>
      <c r="C592" s="2"/>
      <c r="D592" s="2"/>
      <c r="E592" s="2"/>
      <c r="F592" s="2"/>
      <c r="G592" s="2"/>
      <c r="H592" s="2"/>
      <c r="I592" s="2"/>
      <c r="J592" s="2"/>
    </row>
    <row r="593" spans="1:10" ht="12.75">
      <c r="A593" s="2"/>
      <c r="B593" s="2"/>
      <c r="C593" s="2"/>
      <c r="D593" s="2"/>
      <c r="E593" s="2"/>
      <c r="F593" s="2"/>
      <c r="G593" s="2"/>
      <c r="H593" s="2"/>
      <c r="I593" s="2"/>
      <c r="J593" s="2"/>
    </row>
    <row r="594" spans="1:10" ht="12.75">
      <c r="A594" s="2"/>
      <c r="B594" s="2"/>
      <c r="C594" s="2"/>
      <c r="D594" s="2"/>
      <c r="E594" s="2"/>
      <c r="F594" s="2"/>
      <c r="G594" s="2"/>
      <c r="H594" s="2"/>
      <c r="I594" s="2"/>
      <c r="J594" s="2"/>
    </row>
    <row r="595" spans="1:10" ht="12.75">
      <c r="A595" s="2"/>
      <c r="B595" s="2"/>
      <c r="C595" s="2"/>
      <c r="D595" s="2"/>
      <c r="E595" s="2"/>
      <c r="F595" s="2"/>
      <c r="G595" s="2"/>
      <c r="H595" s="2"/>
      <c r="I595" s="2"/>
      <c r="J595" s="2"/>
    </row>
    <row r="596" spans="1:10" ht="12.75">
      <c r="A596" s="2"/>
      <c r="B596" s="2"/>
      <c r="C596" s="2"/>
      <c r="D596" s="2"/>
      <c r="E596" s="2"/>
      <c r="F596" s="2"/>
      <c r="G596" s="2"/>
      <c r="H596" s="2"/>
      <c r="I596" s="2"/>
      <c r="J596" s="2"/>
    </row>
    <row r="597" spans="1:10" ht="12.75">
      <c r="A597" s="2"/>
      <c r="B597" s="2"/>
      <c r="C597" s="2"/>
      <c r="D597" s="2"/>
      <c r="E597" s="2"/>
      <c r="F597" s="2"/>
      <c r="G597" s="2"/>
      <c r="H597" s="2"/>
      <c r="I597" s="2"/>
      <c r="J597" s="2"/>
    </row>
    <row r="598" spans="1:10" ht="12.75">
      <c r="A598" s="2"/>
      <c r="B598" s="2"/>
      <c r="C598" s="2"/>
      <c r="D598" s="2"/>
      <c r="E598" s="2"/>
      <c r="F598" s="2"/>
      <c r="G598" s="2"/>
      <c r="H598" s="2"/>
      <c r="I598" s="2"/>
      <c r="J598" s="2"/>
    </row>
    <row r="599" spans="1:10" ht="12.75">
      <c r="A599" s="2"/>
      <c r="B599" s="2"/>
      <c r="C599" s="2"/>
      <c r="D599" s="2"/>
      <c r="E599" s="2"/>
      <c r="F599" s="2"/>
      <c r="G599" s="2"/>
      <c r="H599" s="2"/>
      <c r="I599" s="2"/>
      <c r="J599" s="2"/>
    </row>
    <row r="600" spans="1:10" ht="12.75">
      <c r="A600" s="2"/>
      <c r="B600" s="2"/>
      <c r="C600" s="2"/>
      <c r="D600" s="2"/>
      <c r="E600" s="2"/>
      <c r="F600" s="2"/>
      <c r="G600" s="2"/>
      <c r="H600" s="2"/>
      <c r="I600" s="2"/>
      <c r="J600" s="2"/>
    </row>
    <row r="601" spans="1:10" ht="12.75">
      <c r="A601" s="2"/>
      <c r="B601" s="2"/>
      <c r="C601" s="2"/>
      <c r="D601" s="2"/>
      <c r="E601" s="2"/>
      <c r="F601" s="2"/>
      <c r="G601" s="2"/>
      <c r="H601" s="2"/>
      <c r="I601" s="2"/>
      <c r="J601" s="2"/>
    </row>
    <row r="602" spans="1:10" ht="12.75">
      <c r="A602" s="2"/>
      <c r="B602" s="2"/>
      <c r="C602" s="2"/>
      <c r="D602" s="2"/>
      <c r="E602" s="2"/>
      <c r="F602" s="2"/>
      <c r="G602" s="2"/>
      <c r="H602" s="2"/>
      <c r="I602" s="2"/>
      <c r="J602" s="2"/>
    </row>
    <row r="603" spans="1:10" ht="12.75">
      <c r="A603" s="2"/>
      <c r="B603" s="2"/>
      <c r="C603" s="2"/>
      <c r="D603" s="2"/>
      <c r="E603" s="2"/>
      <c r="F603" s="2"/>
      <c r="G603" s="2"/>
      <c r="H603" s="2"/>
      <c r="I603" s="2"/>
      <c r="J603" s="2"/>
    </row>
    <row r="604" spans="1:10" ht="12.75">
      <c r="A604" s="2"/>
      <c r="B604" s="2"/>
      <c r="C604" s="2"/>
      <c r="D604" s="2"/>
      <c r="E604" s="2"/>
      <c r="F604" s="2"/>
      <c r="G604" s="2"/>
      <c r="H604" s="2"/>
      <c r="I604" s="2"/>
      <c r="J604" s="2"/>
    </row>
    <row r="605" spans="1:10" ht="12.75">
      <c r="A605" s="2"/>
      <c r="B605" s="2"/>
      <c r="C605" s="2"/>
      <c r="D605" s="2"/>
      <c r="E605" s="2"/>
      <c r="F605" s="2"/>
      <c r="G605" s="2"/>
      <c r="H605" s="2"/>
      <c r="I605" s="2"/>
      <c r="J605" s="2"/>
    </row>
    <row r="606" spans="1:10" ht="12.75">
      <c r="A606" s="2"/>
      <c r="B606" s="2"/>
      <c r="C606" s="2"/>
      <c r="D606" s="2"/>
      <c r="E606" s="2"/>
      <c r="F606" s="2"/>
      <c r="G606" s="2"/>
      <c r="H606" s="2"/>
      <c r="I606" s="2"/>
      <c r="J606" s="2"/>
    </row>
    <row r="607" spans="1:10" ht="12.75">
      <c r="A607" s="2"/>
      <c r="B607" s="2"/>
      <c r="C607" s="2"/>
      <c r="D607" s="2"/>
      <c r="E607" s="2"/>
      <c r="F607" s="2"/>
      <c r="G607" s="2"/>
      <c r="H607" s="2"/>
      <c r="I607" s="2"/>
      <c r="J607" s="2"/>
    </row>
    <row r="608" spans="1:10" ht="12.75">
      <c r="A608" s="2"/>
      <c r="B608" s="2"/>
      <c r="C608" s="2"/>
      <c r="D608" s="2"/>
      <c r="E608" s="2"/>
      <c r="F608" s="2"/>
      <c r="G608" s="2"/>
      <c r="H608" s="2"/>
      <c r="I608" s="2"/>
      <c r="J608" s="2"/>
    </row>
    <row r="609" spans="1:10" ht="12.75">
      <c r="A609" s="2"/>
      <c r="B609" s="2"/>
      <c r="C609" s="2"/>
      <c r="D609" s="2"/>
      <c r="E609" s="2"/>
      <c r="F609" s="2"/>
      <c r="G609" s="2"/>
      <c r="H609" s="2"/>
      <c r="I609" s="2"/>
      <c r="J609" s="2"/>
    </row>
    <row r="610" spans="1:10" ht="12.75">
      <c r="A610" s="2"/>
      <c r="B610" s="2"/>
      <c r="C610" s="2"/>
      <c r="D610" s="2"/>
      <c r="E610" s="2"/>
      <c r="F610" s="2"/>
      <c r="G610" s="2"/>
      <c r="H610" s="2"/>
      <c r="I610" s="2"/>
      <c r="J610" s="2"/>
    </row>
    <row r="611" spans="1:10" ht="12.75">
      <c r="A611" s="2"/>
      <c r="B611" s="2"/>
      <c r="C611" s="2"/>
      <c r="D611" s="2"/>
      <c r="E611" s="2"/>
      <c r="F611" s="2"/>
      <c r="G611" s="2"/>
      <c r="H611" s="2"/>
      <c r="I611" s="2"/>
      <c r="J611" s="2"/>
    </row>
    <row r="612" spans="1:10" ht="12.75">
      <c r="A612" s="2"/>
      <c r="B612" s="2"/>
      <c r="C612" s="2"/>
      <c r="D612" s="2"/>
      <c r="E612" s="2"/>
      <c r="F612" s="2"/>
      <c r="G612" s="2"/>
      <c r="H612" s="2"/>
      <c r="I612" s="2"/>
      <c r="J612" s="2"/>
    </row>
    <row r="613" spans="1:10" ht="12.75">
      <c r="A613" s="2"/>
      <c r="B613" s="2"/>
      <c r="C613" s="2"/>
      <c r="D613" s="2"/>
      <c r="E613" s="2"/>
      <c r="F613" s="2"/>
      <c r="G613" s="2"/>
      <c r="H613" s="2"/>
      <c r="I613" s="2"/>
      <c r="J613" s="2"/>
    </row>
    <row r="614" spans="1:10" ht="12.75">
      <c r="A614" s="2"/>
      <c r="B614" s="2"/>
      <c r="C614" s="2"/>
      <c r="D614" s="2"/>
      <c r="E614" s="2"/>
      <c r="F614" s="2"/>
      <c r="G614" s="2"/>
      <c r="H614" s="2"/>
      <c r="I614" s="2"/>
      <c r="J614" s="2"/>
    </row>
    <row r="615" spans="1:10" ht="12.75">
      <c r="A615" s="2"/>
      <c r="B615" s="2"/>
      <c r="C615" s="2"/>
      <c r="D615" s="2"/>
      <c r="E615" s="2"/>
      <c r="F615" s="2"/>
      <c r="G615" s="2"/>
      <c r="H615" s="2"/>
      <c r="I615" s="2"/>
      <c r="J615" s="2"/>
    </row>
    <row r="616" spans="1:10" ht="12.75">
      <c r="A616" s="2"/>
      <c r="B616" s="2"/>
      <c r="C616" s="2"/>
      <c r="D616" s="2"/>
      <c r="E616" s="2"/>
      <c r="F616" s="2"/>
      <c r="G616" s="2"/>
      <c r="H616" s="2"/>
      <c r="I616" s="2"/>
      <c r="J616" s="2"/>
    </row>
    <row r="617" spans="1:10" ht="12.75">
      <c r="A617" s="2"/>
      <c r="B617" s="2"/>
      <c r="C617" s="2"/>
      <c r="D617" s="2"/>
      <c r="E617" s="2"/>
      <c r="F617" s="2"/>
      <c r="G617" s="2"/>
      <c r="H617" s="2"/>
      <c r="I617" s="2"/>
      <c r="J617" s="2"/>
    </row>
    <row r="618" spans="1:10" ht="12.75">
      <c r="A618" s="2"/>
      <c r="B618" s="2"/>
      <c r="C618" s="2"/>
      <c r="D618" s="2"/>
      <c r="E618" s="2"/>
      <c r="F618" s="2"/>
      <c r="G618" s="2"/>
      <c r="H618" s="2"/>
      <c r="I618" s="2"/>
      <c r="J618" s="2"/>
    </row>
    <row r="619" spans="1:10" ht="12.75">
      <c r="A619" s="2"/>
      <c r="B619" s="2"/>
      <c r="C619" s="2"/>
      <c r="D619" s="2"/>
      <c r="E619" s="2"/>
      <c r="F619" s="2"/>
      <c r="G619" s="2"/>
      <c r="H619" s="2"/>
      <c r="I619" s="2"/>
      <c r="J619" s="2"/>
    </row>
    <row r="620" spans="1:10" ht="12.75">
      <c r="A620" s="2"/>
      <c r="B620" s="2"/>
      <c r="C620" s="2"/>
      <c r="D620" s="2"/>
      <c r="E620" s="2"/>
      <c r="F620" s="2"/>
      <c r="G620" s="2"/>
      <c r="H620" s="2"/>
      <c r="I620" s="2"/>
      <c r="J620" s="2"/>
    </row>
    <row r="621" spans="1:10" ht="12.75">
      <c r="A621" s="2"/>
      <c r="B621" s="2"/>
      <c r="C621" s="2"/>
      <c r="D621" s="2"/>
      <c r="E621" s="2"/>
      <c r="F621" s="2"/>
      <c r="G621" s="2"/>
      <c r="H621" s="2"/>
      <c r="I621" s="2"/>
      <c r="J621" s="2"/>
    </row>
    <row r="622" spans="1:10" ht="12.75">
      <c r="A622" s="2"/>
      <c r="B622" s="2"/>
      <c r="C622" s="2"/>
      <c r="D622" s="2"/>
      <c r="E622" s="2"/>
      <c r="F622" s="2"/>
      <c r="G622" s="2"/>
      <c r="H622" s="2"/>
      <c r="I622" s="2"/>
      <c r="J622" s="2"/>
    </row>
    <row r="623" spans="1:10" ht="12.75">
      <c r="A623" s="2"/>
      <c r="B623" s="2"/>
      <c r="C623" s="2"/>
      <c r="D623" s="2"/>
      <c r="E623" s="2"/>
      <c r="F623" s="2"/>
      <c r="G623" s="2"/>
      <c r="H623" s="2"/>
      <c r="I623" s="2"/>
      <c r="J623" s="2"/>
    </row>
    <row r="624" spans="1:10" ht="12.75">
      <c r="A624" s="2"/>
      <c r="B624" s="2"/>
      <c r="C624" s="2"/>
      <c r="D624" s="2"/>
      <c r="E624" s="2"/>
      <c r="F624" s="2"/>
      <c r="G624" s="2"/>
      <c r="H624" s="2"/>
      <c r="I624" s="2"/>
      <c r="J624" s="2"/>
    </row>
    <row r="625" spans="1:10" ht="12.75">
      <c r="A625" s="2"/>
      <c r="B625" s="2"/>
      <c r="C625" s="2"/>
      <c r="D625" s="2"/>
      <c r="E625" s="2"/>
      <c r="F625" s="2"/>
      <c r="G625" s="2"/>
      <c r="H625" s="2"/>
      <c r="I625" s="2"/>
      <c r="J625" s="2"/>
    </row>
    <row r="626" spans="1:10" ht="12.75">
      <c r="A626" s="2"/>
      <c r="B626" s="2"/>
      <c r="C626" s="2"/>
      <c r="D626" s="2"/>
      <c r="E626" s="2"/>
      <c r="F626" s="2"/>
      <c r="G626" s="2"/>
      <c r="H626" s="2"/>
      <c r="I626" s="2"/>
      <c r="J626" s="2"/>
    </row>
    <row r="627" spans="1:10" ht="12.75">
      <c r="A627" s="2"/>
      <c r="B627" s="2"/>
      <c r="C627" s="2"/>
      <c r="D627" s="2"/>
      <c r="E627" s="2"/>
      <c r="F627" s="2"/>
      <c r="G627" s="2"/>
      <c r="H627" s="2"/>
      <c r="I627" s="2"/>
      <c r="J627" s="2"/>
    </row>
    <row r="628" spans="1:10" ht="12.75">
      <c r="A628" s="2"/>
      <c r="B628" s="2"/>
      <c r="C628" s="2"/>
      <c r="D628" s="2"/>
      <c r="E628" s="2"/>
      <c r="F628" s="2"/>
      <c r="G628" s="2"/>
      <c r="H628" s="2"/>
      <c r="I628" s="2"/>
      <c r="J628" s="2"/>
    </row>
    <row r="629" spans="1:10" ht="12.75">
      <c r="A629" s="2"/>
      <c r="B629" s="2"/>
      <c r="C629" s="2"/>
      <c r="D629" s="2"/>
      <c r="E629" s="2"/>
      <c r="F629" s="2"/>
      <c r="G629" s="2"/>
      <c r="H629" s="2"/>
      <c r="I629" s="2"/>
      <c r="J629" s="2"/>
    </row>
    <row r="630" spans="1:10" ht="12.75">
      <c r="A630" s="2"/>
      <c r="B630" s="2"/>
      <c r="C630" s="2"/>
      <c r="D630" s="2"/>
      <c r="E630" s="2"/>
      <c r="F630" s="2"/>
      <c r="G630" s="2"/>
      <c r="H630" s="2"/>
      <c r="I630" s="2"/>
      <c r="J630" s="2"/>
    </row>
    <row r="631" spans="1:10" ht="12.75">
      <c r="A631" s="2"/>
      <c r="B631" s="2"/>
      <c r="C631" s="2"/>
      <c r="D631" s="2"/>
      <c r="E631" s="2"/>
      <c r="F631" s="2"/>
      <c r="G631" s="2"/>
      <c r="H631" s="2"/>
      <c r="I631" s="2"/>
      <c r="J631" s="2"/>
    </row>
    <row r="632" spans="1:10" ht="12.75">
      <c r="A632" s="2"/>
      <c r="B632" s="2"/>
      <c r="C632" s="2"/>
      <c r="D632" s="2"/>
      <c r="E632" s="2"/>
      <c r="F632" s="2"/>
      <c r="G632" s="2"/>
      <c r="H632" s="2"/>
      <c r="I632" s="2"/>
      <c r="J632" s="2"/>
    </row>
    <row r="633" spans="1:10" ht="12.75">
      <c r="A633" s="2"/>
      <c r="B633" s="2"/>
      <c r="C633" s="2"/>
      <c r="D633" s="2"/>
      <c r="E633" s="2"/>
      <c r="F633" s="2"/>
      <c r="G633" s="2"/>
      <c r="H633" s="2"/>
      <c r="I633" s="2"/>
      <c r="J633" s="2"/>
    </row>
    <row r="634" spans="1:10" ht="12.75">
      <c r="A634" s="2"/>
      <c r="B634" s="2"/>
      <c r="C634" s="2"/>
      <c r="D634" s="2"/>
      <c r="E634" s="2"/>
      <c r="F634" s="2"/>
      <c r="G634" s="2"/>
      <c r="H634" s="2"/>
      <c r="I634" s="2"/>
      <c r="J634" s="2"/>
    </row>
    <row r="635" spans="1:10" ht="12.75">
      <c r="A635" s="2"/>
      <c r="B635" s="2"/>
      <c r="C635" s="2"/>
      <c r="D635" s="2"/>
      <c r="E635" s="2"/>
      <c r="F635" s="2"/>
      <c r="G635" s="2"/>
      <c r="H635" s="2"/>
      <c r="I635" s="2"/>
      <c r="J635" s="2"/>
    </row>
    <row r="636" spans="1:10" ht="12.75">
      <c r="A636" s="2"/>
      <c r="B636" s="2"/>
      <c r="C636" s="2"/>
      <c r="D636" s="2"/>
      <c r="E636" s="2"/>
      <c r="F636" s="2"/>
      <c r="G636" s="2"/>
      <c r="H636" s="2"/>
      <c r="I636" s="2"/>
      <c r="J636" s="2"/>
    </row>
    <row r="637" spans="1:10" ht="12.75">
      <c r="A637" s="2"/>
      <c r="B637" s="2"/>
      <c r="C637" s="2"/>
      <c r="D637" s="2"/>
      <c r="E637" s="2"/>
      <c r="F637" s="2"/>
      <c r="G637" s="2"/>
      <c r="H637" s="2"/>
      <c r="I637" s="2"/>
      <c r="J637" s="2"/>
    </row>
    <row r="638" spans="1:10" ht="12.75">
      <c r="A638" s="2"/>
      <c r="B638" s="2"/>
      <c r="C638" s="2"/>
      <c r="D638" s="2"/>
      <c r="E638" s="2"/>
      <c r="F638" s="2"/>
      <c r="G638" s="2"/>
      <c r="H638" s="2"/>
      <c r="I638" s="2"/>
      <c r="J638" s="2"/>
    </row>
    <row r="639" spans="1:10" ht="12.75">
      <c r="A639" s="2"/>
      <c r="B639" s="2"/>
      <c r="C639" s="2"/>
      <c r="D639" s="2"/>
      <c r="E639" s="2"/>
      <c r="F639" s="2"/>
      <c r="G639" s="2"/>
      <c r="H639" s="2"/>
      <c r="I639" s="2"/>
      <c r="J639" s="2"/>
    </row>
    <row r="640" spans="1:10" ht="12.75">
      <c r="A640" s="2"/>
      <c r="B640" s="2"/>
      <c r="C640" s="2"/>
      <c r="D640" s="2"/>
      <c r="E640" s="2"/>
      <c r="F640" s="2"/>
      <c r="G640" s="2"/>
      <c r="H640" s="2"/>
      <c r="I640" s="2"/>
      <c r="J640" s="2"/>
    </row>
    <row r="641" spans="1:10" ht="12.75">
      <c r="A641" s="2"/>
      <c r="B641" s="2"/>
      <c r="C641" s="2"/>
      <c r="D641" s="2"/>
      <c r="E641" s="2"/>
      <c r="F641" s="2"/>
      <c r="G641" s="2"/>
      <c r="H641" s="2"/>
      <c r="I641" s="2"/>
      <c r="J641" s="2"/>
    </row>
    <row r="642" spans="1:10" ht="12.75">
      <c r="A642" s="2"/>
      <c r="B642" s="2"/>
      <c r="C642" s="2"/>
      <c r="D642" s="2"/>
      <c r="E642" s="2"/>
      <c r="F642" s="2"/>
      <c r="G642" s="2"/>
      <c r="H642" s="2"/>
      <c r="I642" s="2"/>
      <c r="J642" s="2"/>
    </row>
    <row r="643" spans="1:10" ht="12.75">
      <c r="A643" s="2"/>
      <c r="B643" s="2"/>
      <c r="C643" s="2"/>
      <c r="D643" s="2"/>
      <c r="E643" s="2"/>
      <c r="F643" s="2"/>
      <c r="G643" s="2"/>
      <c r="H643" s="2"/>
      <c r="I643" s="2"/>
      <c r="J643" s="2"/>
    </row>
    <row r="644" spans="1:10" ht="12.75">
      <c r="A644" s="2"/>
      <c r="B644" s="2"/>
      <c r="C644" s="2"/>
      <c r="D644" s="2"/>
      <c r="E644" s="2"/>
      <c r="F644" s="2"/>
      <c r="G644" s="2"/>
      <c r="H644" s="2"/>
      <c r="I644" s="2"/>
      <c r="J644" s="2"/>
    </row>
    <row r="645" spans="1:10" ht="12.75">
      <c r="A645" s="2"/>
      <c r="B645" s="2"/>
      <c r="C645" s="2"/>
      <c r="D645" s="2"/>
      <c r="E645" s="2"/>
      <c r="F645" s="2"/>
      <c r="G645" s="2"/>
      <c r="H645" s="2"/>
      <c r="I645" s="2"/>
      <c r="J645" s="2"/>
    </row>
    <row r="646" spans="1:10" ht="12.75">
      <c r="A646" s="2"/>
      <c r="B646" s="2"/>
      <c r="C646" s="2"/>
      <c r="D646" s="2"/>
      <c r="E646" s="2"/>
      <c r="F646" s="2"/>
      <c r="G646" s="2"/>
      <c r="H646" s="2"/>
      <c r="I646" s="2"/>
      <c r="J646" s="2"/>
    </row>
    <row r="647" spans="1:10" ht="12.75">
      <c r="A647" s="2"/>
      <c r="B647" s="2"/>
      <c r="C647" s="2"/>
      <c r="D647" s="2"/>
      <c r="E647" s="2"/>
      <c r="F647" s="2"/>
      <c r="G647" s="2"/>
      <c r="H647" s="2"/>
      <c r="I647" s="2"/>
      <c r="J647" s="2"/>
    </row>
    <row r="648" spans="1:10" ht="12.75">
      <c r="A648" s="2"/>
      <c r="B648" s="2"/>
      <c r="C648" s="2"/>
      <c r="D648" s="2"/>
      <c r="E648" s="2"/>
      <c r="F648" s="2"/>
      <c r="G648" s="2"/>
      <c r="H648" s="2"/>
      <c r="I648" s="2"/>
      <c r="J648" s="2"/>
    </row>
    <row r="649" spans="1:10" ht="12.75">
      <c r="A649" s="2"/>
      <c r="B649" s="2"/>
      <c r="C649" s="2"/>
      <c r="D649" s="2"/>
      <c r="E649" s="2"/>
      <c r="F649" s="2"/>
      <c r="G649" s="2"/>
      <c r="H649" s="2"/>
      <c r="I649" s="2"/>
      <c r="J649" s="2"/>
    </row>
    <row r="650" spans="1:10" ht="12.75">
      <c r="A650" s="2"/>
      <c r="B650" s="2"/>
      <c r="C650" s="2"/>
      <c r="D650" s="2"/>
      <c r="E650" s="2"/>
      <c r="F650" s="2"/>
      <c r="G650" s="2"/>
      <c r="H650" s="2"/>
      <c r="I650" s="2"/>
      <c r="J650" s="2"/>
    </row>
    <row r="651" spans="1:10" ht="12.75">
      <c r="A651" s="2"/>
      <c r="B651" s="2"/>
      <c r="C651" s="2"/>
      <c r="D651" s="2"/>
      <c r="E651" s="2"/>
      <c r="F651" s="2"/>
      <c r="G651" s="2"/>
      <c r="H651" s="2"/>
      <c r="I651" s="2"/>
      <c r="J651" s="2"/>
    </row>
    <row r="652" spans="1:10" ht="12.75">
      <c r="A652" s="2"/>
      <c r="B652" s="2"/>
      <c r="C652" s="2"/>
      <c r="D652" s="2"/>
      <c r="E652" s="2"/>
      <c r="F652" s="2"/>
      <c r="G652" s="2"/>
      <c r="H652" s="2"/>
      <c r="I652" s="2"/>
      <c r="J652" s="2"/>
    </row>
    <row r="653" spans="1:10" ht="12.75">
      <c r="A653" s="2"/>
      <c r="B653" s="2"/>
      <c r="C653" s="2"/>
      <c r="D653" s="2"/>
      <c r="E653" s="2"/>
      <c r="F653" s="2"/>
      <c r="G653" s="2"/>
      <c r="H653" s="2"/>
      <c r="I653" s="2"/>
      <c r="J653" s="2"/>
    </row>
    <row r="654" spans="1:10" ht="12.75">
      <c r="A654" s="2"/>
      <c r="B654" s="2"/>
      <c r="C654" s="2"/>
      <c r="D654" s="2"/>
      <c r="E654" s="2"/>
      <c r="F654" s="2"/>
      <c r="G654" s="2"/>
      <c r="H654" s="2"/>
      <c r="I654" s="2"/>
      <c r="J654" s="2"/>
    </row>
    <row r="655" spans="1:10" ht="12.75">
      <c r="A655" s="2"/>
      <c r="B655" s="2"/>
      <c r="C655" s="2"/>
      <c r="D655" s="2"/>
      <c r="E655" s="2"/>
      <c r="F655" s="2"/>
      <c r="G655" s="2"/>
      <c r="H655" s="2"/>
      <c r="I655" s="2"/>
      <c r="J655" s="2"/>
    </row>
    <row r="656" spans="1:10" ht="12.75">
      <c r="A656" s="2"/>
      <c r="B656" s="2"/>
      <c r="C656" s="2"/>
      <c r="D656" s="2"/>
      <c r="E656" s="2"/>
      <c r="F656" s="2"/>
      <c r="G656" s="2"/>
      <c r="H656" s="2"/>
      <c r="I656" s="2"/>
      <c r="J656" s="2"/>
    </row>
    <row r="657" spans="1:10" ht="12.75">
      <c r="A657" s="2"/>
      <c r="B657" s="2"/>
      <c r="C657" s="2"/>
      <c r="D657" s="2"/>
      <c r="E657" s="2"/>
      <c r="F657" s="2"/>
      <c r="G657" s="2"/>
      <c r="H657" s="2"/>
      <c r="I657" s="2"/>
      <c r="J657" s="2"/>
    </row>
    <row r="658" spans="1:10" ht="12.75">
      <c r="A658" s="2"/>
      <c r="B658" s="2"/>
      <c r="C658" s="2"/>
      <c r="D658" s="2"/>
      <c r="E658" s="2"/>
      <c r="F658" s="2"/>
      <c r="G658" s="2"/>
      <c r="H658" s="2"/>
      <c r="I658" s="2"/>
      <c r="J658" s="2"/>
    </row>
    <row r="659" spans="1:10" ht="12.75">
      <c r="A659" s="2"/>
      <c r="B659" s="2"/>
      <c r="C659" s="2"/>
      <c r="D659" s="2"/>
      <c r="E659" s="2"/>
      <c r="F659" s="2"/>
      <c r="G659" s="2"/>
      <c r="H659" s="2"/>
      <c r="I659" s="2"/>
      <c r="J659" s="2"/>
    </row>
    <row r="660" spans="1:10" ht="12.75">
      <c r="A660" s="2"/>
      <c r="B660" s="2"/>
      <c r="C660" s="2"/>
      <c r="D660" s="2"/>
      <c r="E660" s="2"/>
      <c r="F660" s="2"/>
      <c r="G660" s="2"/>
      <c r="H660" s="2"/>
      <c r="I660" s="2"/>
      <c r="J660" s="2"/>
    </row>
    <row r="661" spans="1:10" ht="12.75">
      <c r="A661" s="2"/>
      <c r="B661" s="2"/>
      <c r="C661" s="2"/>
      <c r="D661" s="2"/>
      <c r="E661" s="2"/>
      <c r="F661" s="2"/>
      <c r="G661" s="2"/>
      <c r="H661" s="2"/>
      <c r="I661" s="2"/>
      <c r="J661" s="2"/>
    </row>
    <row r="662" spans="1:10" ht="12.75">
      <c r="A662" s="2"/>
      <c r="B662" s="2"/>
      <c r="C662" s="2"/>
      <c r="D662" s="2"/>
      <c r="E662" s="2"/>
      <c r="F662" s="2"/>
      <c r="G662" s="2"/>
      <c r="H662" s="2"/>
      <c r="I662" s="2"/>
      <c r="J662" s="2"/>
    </row>
    <row r="663" spans="1:10" ht="12.75">
      <c r="A663" s="2"/>
      <c r="B663" s="2"/>
      <c r="C663" s="2"/>
      <c r="D663" s="2"/>
      <c r="E663" s="2"/>
      <c r="F663" s="2"/>
      <c r="G663" s="2"/>
      <c r="H663" s="2"/>
      <c r="I663" s="2"/>
      <c r="J663" s="2"/>
    </row>
    <row r="664" spans="1:10" ht="12.75">
      <c r="A664" s="2"/>
      <c r="B664" s="2"/>
      <c r="C664" s="2"/>
      <c r="D664" s="2"/>
      <c r="E664" s="2"/>
      <c r="F664" s="2"/>
      <c r="G664" s="2"/>
      <c r="H664" s="2"/>
      <c r="I664" s="2"/>
      <c r="J664" s="2"/>
    </row>
    <row r="665" spans="1:10" ht="12.75">
      <c r="A665" s="2"/>
      <c r="B665" s="2"/>
      <c r="C665" s="2"/>
      <c r="D665" s="2"/>
      <c r="E665" s="2"/>
      <c r="F665" s="2"/>
      <c r="G665" s="2"/>
      <c r="H665" s="2"/>
      <c r="I665" s="2"/>
      <c r="J665" s="2"/>
    </row>
    <row r="666" spans="1:10" ht="12.75">
      <c r="A666" s="2"/>
      <c r="B666" s="2"/>
      <c r="C666" s="2"/>
      <c r="D666" s="2"/>
      <c r="E666" s="2"/>
      <c r="F666" s="2"/>
      <c r="G666" s="2"/>
      <c r="H666" s="2"/>
      <c r="I666" s="2"/>
      <c r="J666" s="2"/>
    </row>
    <row r="667" spans="1:10" ht="12.75">
      <c r="A667" s="2"/>
      <c r="B667" s="2"/>
      <c r="C667" s="2"/>
      <c r="D667" s="2"/>
      <c r="E667" s="2"/>
      <c r="F667" s="2"/>
      <c r="G667" s="2"/>
      <c r="H667" s="2"/>
      <c r="I667" s="2"/>
      <c r="J667" s="2"/>
    </row>
    <row r="668" spans="1:10" ht="12.75">
      <c r="A668" s="2"/>
      <c r="B668" s="2"/>
      <c r="C668" s="2"/>
      <c r="D668" s="2"/>
      <c r="E668" s="2"/>
      <c r="F668" s="2"/>
      <c r="G668" s="2"/>
      <c r="H668" s="2"/>
      <c r="I668" s="2"/>
      <c r="J668" s="2"/>
    </row>
    <row r="669" spans="1:10" ht="12.75">
      <c r="A669" s="2"/>
      <c r="B669" s="2"/>
      <c r="C669" s="2"/>
      <c r="D669" s="2"/>
      <c r="E669" s="2"/>
      <c r="F669" s="2"/>
      <c r="G669" s="2"/>
      <c r="H669" s="2"/>
      <c r="I669" s="2"/>
      <c r="J669" s="2"/>
    </row>
    <row r="670" spans="1:10" ht="12.75">
      <c r="A670" s="2"/>
      <c r="B670" s="2"/>
      <c r="C670" s="2"/>
      <c r="D670" s="2"/>
      <c r="E670" s="2"/>
      <c r="F670" s="2"/>
      <c r="G670" s="2"/>
      <c r="H670" s="2"/>
      <c r="I670" s="2"/>
      <c r="J670" s="2"/>
    </row>
    <row r="671" spans="1:10" ht="12.75">
      <c r="A671" s="2"/>
      <c r="B671" s="2"/>
      <c r="C671" s="2"/>
      <c r="D671" s="2"/>
      <c r="E671" s="2"/>
      <c r="F671" s="2"/>
      <c r="G671" s="2"/>
      <c r="H671" s="2"/>
      <c r="I671" s="2"/>
      <c r="J671" s="2"/>
    </row>
    <row r="672" spans="1:10" ht="12.75">
      <c r="A672" s="2"/>
      <c r="B672" s="2"/>
      <c r="C672" s="2"/>
      <c r="D672" s="2"/>
      <c r="E672" s="2"/>
      <c r="F672" s="2"/>
      <c r="G672" s="2"/>
      <c r="H672" s="2"/>
      <c r="I672" s="2"/>
      <c r="J672" s="2"/>
    </row>
    <row r="673" spans="1:10" ht="12.75">
      <c r="A673" s="2"/>
      <c r="B673" s="2"/>
      <c r="C673" s="2"/>
      <c r="D673" s="2"/>
      <c r="E673" s="2"/>
      <c r="F673" s="2"/>
      <c r="G673" s="2"/>
      <c r="H673" s="2"/>
      <c r="I673" s="2"/>
      <c r="J673" s="2"/>
    </row>
    <row r="674" spans="1:10" ht="12.75">
      <c r="A674" s="2"/>
      <c r="B674" s="2"/>
      <c r="C674" s="2"/>
      <c r="D674" s="2"/>
      <c r="E674" s="2"/>
      <c r="F674" s="2"/>
      <c r="G674" s="2"/>
      <c r="H674" s="2"/>
      <c r="I674" s="2"/>
      <c r="J674" s="2"/>
    </row>
    <row r="675" spans="1:10" ht="12.75">
      <c r="A675" s="2"/>
      <c r="B675" s="2"/>
      <c r="C675" s="2"/>
      <c r="D675" s="2"/>
      <c r="E675" s="2"/>
      <c r="F675" s="2"/>
      <c r="G675" s="2"/>
      <c r="H675" s="2"/>
      <c r="I675" s="2"/>
      <c r="J675" s="2"/>
    </row>
    <row r="676" spans="1:10" ht="12.75">
      <c r="A676" s="2"/>
      <c r="B676" s="2"/>
      <c r="C676" s="2"/>
      <c r="D676" s="2"/>
      <c r="E676" s="2"/>
      <c r="F676" s="2"/>
      <c r="G676" s="2"/>
      <c r="H676" s="2"/>
      <c r="I676" s="2"/>
      <c r="J676" s="2"/>
    </row>
    <row r="677" spans="1:10" ht="12.75">
      <c r="A677" s="2"/>
      <c r="B677" s="2"/>
      <c r="C677" s="2"/>
      <c r="D677" s="2"/>
      <c r="E677" s="2"/>
      <c r="F677" s="2"/>
      <c r="G677" s="2"/>
      <c r="H677" s="2"/>
      <c r="I677" s="2"/>
      <c r="J677" s="2"/>
    </row>
    <row r="678" spans="1:10" ht="12.75">
      <c r="A678" s="2"/>
      <c r="B678" s="2"/>
      <c r="C678" s="2"/>
      <c r="D678" s="2"/>
      <c r="E678" s="2"/>
      <c r="F678" s="2"/>
      <c r="G678" s="2"/>
      <c r="H678" s="2"/>
      <c r="I678" s="2"/>
      <c r="J678" s="2"/>
    </row>
    <row r="679" spans="1:10" ht="12.75">
      <c r="A679" s="2"/>
      <c r="B679" s="2"/>
      <c r="C679" s="2"/>
      <c r="D679" s="2"/>
      <c r="E679" s="2"/>
      <c r="F679" s="2"/>
      <c r="G679" s="2"/>
      <c r="H679" s="2"/>
      <c r="I679" s="2"/>
      <c r="J679" s="2"/>
    </row>
    <row r="680" spans="1:10" ht="12.75">
      <c r="A680" s="2"/>
      <c r="B680" s="2"/>
      <c r="C680" s="2"/>
      <c r="D680" s="2"/>
      <c r="E680" s="2"/>
      <c r="F680" s="2"/>
      <c r="G680" s="2"/>
      <c r="H680" s="2"/>
      <c r="I680" s="2"/>
      <c r="J680" s="2"/>
    </row>
    <row r="681" spans="1:10" ht="12.75">
      <c r="A681" s="2"/>
      <c r="B681" s="2"/>
      <c r="C681" s="2"/>
      <c r="D681" s="2"/>
      <c r="E681" s="2"/>
      <c r="F681" s="2"/>
      <c r="G681" s="2"/>
      <c r="H681" s="2"/>
      <c r="I681" s="2"/>
      <c r="J681" s="2"/>
    </row>
    <row r="682" spans="1:10" ht="12.75">
      <c r="A682" s="2"/>
      <c r="B682" s="2"/>
      <c r="C682" s="2"/>
      <c r="D682" s="2"/>
      <c r="E682" s="2"/>
      <c r="F682" s="2"/>
      <c r="G682" s="2"/>
      <c r="H682" s="2"/>
      <c r="I682" s="2"/>
      <c r="J682" s="2"/>
    </row>
    <row r="683" spans="1:10" ht="12.75">
      <c r="A683" s="2"/>
      <c r="B683" s="2"/>
      <c r="C683" s="2"/>
      <c r="D683" s="2"/>
      <c r="E683" s="2"/>
      <c r="F683" s="2"/>
      <c r="G683" s="2"/>
      <c r="H683" s="2"/>
      <c r="I683" s="2"/>
      <c r="J683" s="2"/>
    </row>
    <row r="684" spans="1:10" ht="12.75">
      <c r="A684" s="2"/>
      <c r="B684" s="2"/>
      <c r="C684" s="2"/>
      <c r="D684" s="2"/>
      <c r="E684" s="2"/>
      <c r="F684" s="2"/>
      <c r="G684" s="2"/>
      <c r="H684" s="2"/>
      <c r="I684" s="2"/>
      <c r="J684" s="2"/>
    </row>
    <row r="685" spans="1:10" ht="12.75">
      <c r="A685" s="2"/>
      <c r="B685" s="2"/>
      <c r="C685" s="2"/>
      <c r="D685" s="2"/>
      <c r="E685" s="2"/>
      <c r="F685" s="2"/>
      <c r="G685" s="2"/>
      <c r="H685" s="2"/>
      <c r="I685" s="2"/>
      <c r="J685" s="2"/>
    </row>
    <row r="686" spans="1:10" ht="12.75">
      <c r="A686" s="2"/>
      <c r="B686" s="2"/>
      <c r="C686" s="2"/>
      <c r="D686" s="2"/>
      <c r="E686" s="2"/>
      <c r="F686" s="2"/>
      <c r="G686" s="2"/>
      <c r="H686" s="2"/>
      <c r="I686" s="2"/>
      <c r="J686" s="2"/>
    </row>
    <row r="687" spans="1:10" ht="12.75">
      <c r="A687" s="2"/>
      <c r="B687" s="2"/>
      <c r="C687" s="2"/>
      <c r="D687" s="2"/>
      <c r="E687" s="2"/>
      <c r="F687" s="2"/>
      <c r="G687" s="2"/>
      <c r="H687" s="2"/>
      <c r="I687" s="2"/>
      <c r="J687" s="2"/>
    </row>
    <row r="688" spans="1:10" ht="12.75">
      <c r="A688" s="2"/>
      <c r="B688" s="2"/>
      <c r="C688" s="2"/>
      <c r="D688" s="2"/>
      <c r="E688" s="2"/>
      <c r="F688" s="2"/>
      <c r="G688" s="2"/>
      <c r="H688" s="2"/>
      <c r="I688" s="2"/>
      <c r="J688" s="2"/>
    </row>
    <row r="689" spans="1:10" ht="12.75">
      <c r="A689" s="2"/>
      <c r="B689" s="2"/>
      <c r="C689" s="2"/>
      <c r="D689" s="2"/>
      <c r="E689" s="2"/>
      <c r="F689" s="2"/>
      <c r="G689" s="2"/>
      <c r="H689" s="2"/>
      <c r="I689" s="2"/>
      <c r="J689" s="2"/>
    </row>
    <row r="690" spans="1:10" ht="12.75">
      <c r="A690" s="2"/>
      <c r="B690" s="2"/>
      <c r="C690" s="2"/>
      <c r="D690" s="2"/>
      <c r="E690" s="2"/>
      <c r="F690" s="2"/>
      <c r="G690" s="2"/>
      <c r="H690" s="2"/>
      <c r="I690" s="2"/>
      <c r="J690" s="2"/>
    </row>
    <row r="691" spans="1:10" ht="12.75">
      <c r="A691" s="2"/>
      <c r="B691" s="2"/>
      <c r="C691" s="2"/>
      <c r="D691" s="2"/>
      <c r="E691" s="2"/>
      <c r="F691" s="2"/>
      <c r="G691" s="2"/>
      <c r="H691" s="2"/>
      <c r="I691" s="2"/>
      <c r="J691" s="2"/>
    </row>
    <row r="692" spans="1:10" ht="12.75">
      <c r="A692" s="2"/>
      <c r="B692" s="2"/>
      <c r="C692" s="2"/>
      <c r="D692" s="2"/>
      <c r="E692" s="2"/>
      <c r="F692" s="2"/>
      <c r="G692" s="2"/>
      <c r="H692" s="2"/>
      <c r="I692" s="2"/>
      <c r="J692" s="2"/>
    </row>
    <row r="693" spans="1:10" ht="12.75">
      <c r="A693" s="2"/>
      <c r="B693" s="2"/>
      <c r="C693" s="2"/>
      <c r="D693" s="2"/>
      <c r="E693" s="2"/>
      <c r="F693" s="2"/>
      <c r="G693" s="2"/>
      <c r="H693" s="2"/>
      <c r="I693" s="2"/>
      <c r="J693" s="2"/>
    </row>
    <row r="694" spans="1:10" ht="12.75">
      <c r="A694" s="2"/>
      <c r="B694" s="2"/>
      <c r="C694" s="2"/>
      <c r="D694" s="2"/>
      <c r="E694" s="2"/>
      <c r="F694" s="2"/>
      <c r="G694" s="2"/>
      <c r="H694" s="2"/>
      <c r="I694" s="2"/>
      <c r="J694" s="2"/>
    </row>
    <row r="695" spans="1:10" ht="12.75">
      <c r="A695" s="2"/>
      <c r="B695" s="2"/>
      <c r="C695" s="2"/>
      <c r="D695" s="2"/>
      <c r="E695" s="2"/>
      <c r="F695" s="2"/>
      <c r="G695" s="2"/>
      <c r="H695" s="2"/>
      <c r="I695" s="2"/>
      <c r="J695" s="2"/>
    </row>
    <row r="696" spans="1:10" ht="12.75">
      <c r="A696" s="2"/>
      <c r="B696" s="2"/>
      <c r="C696" s="2"/>
      <c r="D696" s="2"/>
      <c r="E696" s="2"/>
      <c r="F696" s="2"/>
      <c r="G696" s="2"/>
      <c r="H696" s="2"/>
      <c r="I696" s="2"/>
      <c r="J696" s="2"/>
    </row>
    <row r="697" spans="1:10" ht="12.75">
      <c r="A697" s="2"/>
      <c r="B697" s="2"/>
      <c r="C697" s="2"/>
      <c r="D697" s="2"/>
      <c r="E697" s="2"/>
      <c r="F697" s="2"/>
      <c r="G697" s="2"/>
      <c r="H697" s="2"/>
      <c r="I697" s="2"/>
      <c r="J697" s="2"/>
    </row>
    <row r="698" spans="1:10" ht="12.75">
      <c r="A698" s="2"/>
      <c r="B698" s="2"/>
      <c r="C698" s="2"/>
      <c r="D698" s="2"/>
      <c r="E698" s="2"/>
      <c r="F698" s="2"/>
      <c r="G698" s="2"/>
      <c r="H698" s="2"/>
      <c r="I698" s="2"/>
      <c r="J698" s="2"/>
    </row>
    <row r="699" spans="1:10" ht="12.75">
      <c r="A699" s="2"/>
      <c r="B699" s="2"/>
      <c r="C699" s="2"/>
      <c r="D699" s="2"/>
      <c r="E699" s="2"/>
      <c r="F699" s="2"/>
      <c r="G699" s="2"/>
      <c r="H699" s="2"/>
      <c r="I699" s="2"/>
      <c r="J699" s="2"/>
    </row>
    <row r="700" spans="1:10" ht="12.75">
      <c r="A700" s="2"/>
      <c r="B700" s="2"/>
      <c r="C700" s="2"/>
      <c r="D700" s="2"/>
      <c r="E700" s="2"/>
      <c r="F700" s="2"/>
      <c r="G700" s="2"/>
      <c r="H700" s="2"/>
      <c r="I700" s="2"/>
      <c r="J700" s="2"/>
    </row>
    <row r="701" spans="1:10" ht="12.75">
      <c r="A701" s="2"/>
      <c r="B701" s="2"/>
      <c r="C701" s="2"/>
      <c r="D701" s="2"/>
      <c r="E701" s="2"/>
      <c r="F701" s="2"/>
      <c r="G701" s="2"/>
      <c r="H701" s="2"/>
      <c r="I701" s="2"/>
      <c r="J701" s="2"/>
    </row>
    <row r="702" spans="1:10" ht="12.75">
      <c r="A702" s="2"/>
      <c r="B702" s="2"/>
      <c r="C702" s="2"/>
      <c r="D702" s="2"/>
      <c r="E702" s="2"/>
      <c r="F702" s="2"/>
      <c r="G702" s="2"/>
      <c r="H702" s="2"/>
      <c r="I702" s="2"/>
      <c r="J702" s="2"/>
    </row>
    <row r="703" spans="1:10" ht="12.75">
      <c r="A703" s="2"/>
      <c r="B703" s="2"/>
      <c r="C703" s="2"/>
      <c r="D703" s="2"/>
      <c r="E703" s="2"/>
      <c r="F703" s="2"/>
      <c r="G703" s="2"/>
      <c r="H703" s="2"/>
      <c r="I703" s="2"/>
      <c r="J703" s="2"/>
    </row>
    <row r="704" spans="1:10" ht="12.75">
      <c r="A704" s="2"/>
      <c r="B704" s="2"/>
      <c r="C704" s="2"/>
      <c r="D704" s="2"/>
      <c r="E704" s="2"/>
      <c r="F704" s="2"/>
      <c r="G704" s="2"/>
      <c r="H704" s="2"/>
      <c r="I704" s="2"/>
      <c r="J704" s="2"/>
    </row>
    <row r="705" spans="1:10" ht="12.75">
      <c r="A705" s="2"/>
      <c r="B705" s="2"/>
      <c r="C705" s="2"/>
      <c r="D705" s="2"/>
      <c r="E705" s="2"/>
      <c r="F705" s="2"/>
      <c r="G705" s="2"/>
      <c r="H705" s="2"/>
      <c r="I705" s="2"/>
      <c r="J705" s="2"/>
    </row>
    <row r="706" spans="1:10" ht="12.75">
      <c r="A706" s="2"/>
      <c r="B706" s="2"/>
      <c r="C706" s="2"/>
      <c r="D706" s="2"/>
      <c r="E706" s="2"/>
      <c r="F706" s="2"/>
      <c r="G706" s="2"/>
      <c r="H706" s="2"/>
      <c r="I706" s="2"/>
      <c r="J706" s="2"/>
    </row>
    <row r="707" spans="1:10" ht="12.75">
      <c r="A707" s="2"/>
      <c r="B707" s="2"/>
      <c r="C707" s="2"/>
      <c r="D707" s="2"/>
      <c r="E707" s="2"/>
      <c r="F707" s="2"/>
      <c r="G707" s="2"/>
      <c r="H707" s="2"/>
      <c r="I707" s="2"/>
      <c r="J707" s="2"/>
    </row>
    <row r="708" spans="1:10" ht="12.75">
      <c r="A708" s="2"/>
      <c r="B708" s="2"/>
      <c r="C708" s="2"/>
      <c r="D708" s="2"/>
      <c r="E708" s="2"/>
      <c r="F708" s="2"/>
      <c r="G708" s="2"/>
      <c r="H708" s="2"/>
      <c r="I708" s="2"/>
      <c r="J708" s="2"/>
    </row>
    <row r="709" spans="1:10" ht="12.75">
      <c r="A709" s="2"/>
      <c r="B709" s="2"/>
      <c r="C709" s="2"/>
      <c r="D709" s="2"/>
      <c r="E709" s="2"/>
      <c r="F709" s="2"/>
      <c r="G709" s="2"/>
      <c r="H709" s="2"/>
      <c r="I709" s="2"/>
      <c r="J709" s="2"/>
    </row>
    <row r="710" spans="1:10" ht="12.75">
      <c r="A710" s="2"/>
      <c r="B710" s="2"/>
      <c r="C710" s="2"/>
      <c r="D710" s="2"/>
      <c r="E710" s="2"/>
      <c r="F710" s="2"/>
      <c r="G710" s="2"/>
      <c r="H710" s="2"/>
      <c r="I710" s="2"/>
      <c r="J710" s="2"/>
    </row>
    <row r="711" spans="1:10" ht="12.75">
      <c r="A711" s="2"/>
      <c r="B711" s="2"/>
      <c r="C711" s="2"/>
      <c r="D711" s="2"/>
      <c r="E711" s="2"/>
      <c r="F711" s="2"/>
      <c r="G711" s="2"/>
      <c r="H711" s="2"/>
      <c r="I711" s="2"/>
      <c r="J711" s="2"/>
    </row>
    <row r="712" spans="1:10" ht="12.75">
      <c r="A712" s="2"/>
      <c r="B712" s="2"/>
      <c r="C712" s="2"/>
      <c r="D712" s="2"/>
      <c r="E712" s="2"/>
      <c r="F712" s="2"/>
      <c r="G712" s="2"/>
      <c r="H712" s="2"/>
      <c r="I712" s="2"/>
      <c r="J712" s="2"/>
    </row>
    <row r="713" spans="1:10" ht="12.75">
      <c r="A713" s="2"/>
      <c r="B713" s="2"/>
      <c r="C713" s="2"/>
      <c r="D713" s="2"/>
      <c r="E713" s="2"/>
      <c r="F713" s="2"/>
      <c r="G713" s="2"/>
      <c r="H713" s="2"/>
      <c r="I713" s="2"/>
      <c r="J713" s="2"/>
    </row>
    <row r="714" spans="1:10" ht="12.75">
      <c r="A714" s="2"/>
      <c r="B714" s="2"/>
      <c r="C714" s="2"/>
      <c r="D714" s="2"/>
      <c r="E714" s="2"/>
      <c r="F714" s="2"/>
      <c r="G714" s="2"/>
      <c r="H714" s="2"/>
      <c r="I714" s="2"/>
      <c r="J714" s="2"/>
    </row>
    <row r="715" spans="1:10" ht="12.75">
      <c r="A715" s="2"/>
      <c r="B715" s="2"/>
      <c r="C715" s="2"/>
      <c r="D715" s="2"/>
      <c r="E715" s="2"/>
      <c r="F715" s="2"/>
      <c r="G715" s="2"/>
      <c r="H715" s="2"/>
      <c r="I715" s="2"/>
      <c r="J715" s="2"/>
    </row>
    <row r="716" spans="1:10" ht="12.75">
      <c r="A716" s="2"/>
      <c r="B716" s="2"/>
      <c r="C716" s="2"/>
      <c r="D716" s="2"/>
      <c r="E716" s="2"/>
      <c r="F716" s="2"/>
      <c r="G716" s="2"/>
      <c r="H716" s="2"/>
      <c r="I716" s="2"/>
      <c r="J716" s="2"/>
    </row>
  </sheetData>
  <mergeCells count="3">
    <mergeCell ref="A3:J3"/>
    <mergeCell ref="A4:J4"/>
    <mergeCell ref="C8:I8"/>
  </mergeCells>
  <printOptions/>
  <pageMargins left="0.25" right="0.25" top="0.3" bottom="0.3" header="0.5" footer="0.5"/>
  <pageSetup horizontalDpi="600" verticalDpi="600" orientation="landscape" scale="84" r:id="rId1"/>
  <rowBreaks count="2" manualBreakCount="2">
    <brk id="41" max="255" man="1"/>
    <brk id="74" max="255" man="1"/>
  </rowBreaks>
</worksheet>
</file>

<file path=xl/worksheets/sheet7.xml><?xml version="1.0" encoding="utf-8"?>
<worksheet xmlns="http://schemas.openxmlformats.org/spreadsheetml/2006/main" xmlns:r="http://schemas.openxmlformats.org/officeDocument/2006/relationships">
  <dimension ref="A1:CC426"/>
  <sheetViews>
    <sheetView workbookViewId="0" topLeftCell="A1">
      <pane xSplit="1" ySplit="9" topLeftCell="B40" activePane="bottomRight" state="frozen"/>
      <selection pane="topLeft" activeCell="A1" sqref="A1"/>
      <selection pane="topRight" activeCell="B1" sqref="B1"/>
      <selection pane="bottomLeft" activeCell="A10" sqref="A10"/>
      <selection pane="bottomRight" activeCell="BN44" sqref="BN44"/>
    </sheetView>
  </sheetViews>
  <sheetFormatPr defaultColWidth="9.140625" defaultRowHeight="12.75"/>
  <cols>
    <col min="1" max="1" width="40.7109375" style="0" customWidth="1"/>
    <col min="2" max="2" width="1.7109375" style="0" customWidth="1"/>
    <col min="5" max="5" width="1.7109375" style="0" customWidth="1"/>
    <col min="6" max="7" width="10.28125" style="0" customWidth="1"/>
    <col min="8" max="8" width="9.7109375" style="0" customWidth="1"/>
    <col min="10" max="10" width="1.7109375" style="0" customWidth="1"/>
    <col min="12" max="12" width="11.28125" style="0" customWidth="1"/>
    <col min="14" max="14" width="1.7109375" style="0" customWidth="1"/>
    <col min="15" max="15" width="9.7109375" style="0" customWidth="1"/>
    <col min="16" max="16" width="1.7109375" style="0" customWidth="1"/>
    <col min="19" max="19" width="10.28125" style="0" customWidth="1"/>
    <col min="24" max="24" width="3.7109375" style="0" customWidth="1"/>
    <col min="26" max="26" width="3.7109375" style="0" customWidth="1"/>
    <col min="27" max="29" width="10.7109375" style="0" customWidth="1"/>
    <col min="32" max="34" width="10.28125" style="0" customWidth="1"/>
    <col min="38" max="38" width="9.7109375" style="0" customWidth="1"/>
    <col min="41" max="42" width="10.7109375" style="0" customWidth="1"/>
    <col min="46" max="46" width="10.28125" style="0" customWidth="1"/>
    <col min="64" max="64" width="10.7109375" style="0" customWidth="1"/>
  </cols>
  <sheetData>
    <row r="1" spans="1:81" ht="12.75">
      <c r="A1" s="69" t="str">
        <f>+MasterFile!A1</f>
        <v>File:  T:\TABLES\FY2009\03CongReq\09JustificationTables_BaseOmnibus_02.XLS</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row>
    <row r="2" spans="1:81" ht="12.75">
      <c r="A2" s="69" t="str">
        <f>+MasterFile!A2</f>
        <v>Date:  Revised 02/04/08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row>
    <row r="3" spans="1:81" ht="12.7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row>
    <row r="4" spans="1:81" ht="12.7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row>
    <row r="5" spans="1:81" ht="13.5" thickBot="1">
      <c r="A5" s="69"/>
      <c r="B5" s="69"/>
      <c r="C5" s="444" t="s">
        <v>349</v>
      </c>
      <c r="D5" s="444"/>
      <c r="E5" s="444"/>
      <c r="F5" s="444"/>
      <c r="G5" s="444"/>
      <c r="H5" s="444"/>
      <c r="I5" s="444"/>
      <c r="J5" s="444"/>
      <c r="K5" s="444"/>
      <c r="L5" s="444"/>
      <c r="M5" s="444"/>
      <c r="N5" s="444"/>
      <c r="O5" s="444"/>
      <c r="P5" s="444"/>
      <c r="Q5" s="444"/>
      <c r="R5" s="444"/>
      <c r="S5" s="444"/>
      <c r="T5" s="444"/>
      <c r="U5" s="444"/>
      <c r="V5" s="444"/>
      <c r="W5" s="444"/>
      <c r="X5" s="69"/>
      <c r="Y5" s="395"/>
      <c r="Z5" s="69"/>
      <c r="AA5" s="444" t="s">
        <v>350</v>
      </c>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4"/>
      <c r="BO5" s="69"/>
      <c r="BP5" s="69"/>
      <c r="BQ5" s="69"/>
      <c r="BR5" s="69"/>
      <c r="BS5" s="69"/>
      <c r="BT5" s="69"/>
      <c r="BU5" s="69"/>
      <c r="BV5" s="69"/>
      <c r="BW5" s="69"/>
      <c r="BX5" s="69"/>
      <c r="BY5" s="69"/>
      <c r="BZ5" s="69"/>
      <c r="CA5" s="69"/>
      <c r="CB5" s="69"/>
      <c r="CC5" s="69"/>
    </row>
    <row r="6" spans="1:81" ht="13.5" thickBot="1">
      <c r="A6" s="69"/>
      <c r="B6" s="69"/>
      <c r="C6" s="69"/>
      <c r="D6" s="69"/>
      <c r="E6" s="69"/>
      <c r="F6" s="445" t="s">
        <v>531</v>
      </c>
      <c r="G6" s="445"/>
      <c r="H6" s="445"/>
      <c r="I6" s="445"/>
      <c r="J6" s="2"/>
      <c r="K6" s="445" t="s">
        <v>307</v>
      </c>
      <c r="L6" s="445"/>
      <c r="M6" s="445"/>
      <c r="Q6" s="222" t="s">
        <v>300</v>
      </c>
      <c r="X6" s="2"/>
      <c r="Y6" s="276"/>
      <c r="Z6" s="2"/>
      <c r="AA6" s="394"/>
      <c r="AB6" s="391"/>
      <c r="AC6" s="391"/>
      <c r="AD6" s="393"/>
      <c r="AE6" s="391"/>
      <c r="AF6" s="391"/>
      <c r="AG6" s="391"/>
      <c r="AH6" s="391"/>
      <c r="AI6" s="391"/>
      <c r="AJ6" s="391"/>
      <c r="AK6" s="391"/>
      <c r="AL6" s="393"/>
      <c r="AM6" s="391"/>
      <c r="AN6" s="391"/>
      <c r="AO6" s="391"/>
      <c r="AP6" s="391"/>
      <c r="AQ6" s="391"/>
      <c r="AR6" s="391"/>
      <c r="AS6" s="391"/>
      <c r="AT6" s="391"/>
      <c r="AU6" s="391"/>
      <c r="AV6" s="391"/>
      <c r="AW6" s="391"/>
      <c r="AX6" s="391"/>
      <c r="AY6" s="393"/>
      <c r="AZ6" s="391"/>
      <c r="BA6" s="391"/>
      <c r="BB6" s="391"/>
      <c r="BC6" s="391"/>
      <c r="BD6" s="391"/>
      <c r="BE6" s="391"/>
      <c r="BF6" s="391"/>
      <c r="BG6" s="391"/>
      <c r="BH6" s="391"/>
      <c r="BI6" s="391"/>
      <c r="BJ6" s="391"/>
      <c r="BK6" s="392"/>
      <c r="BL6" s="392"/>
      <c r="BM6" s="391"/>
      <c r="BN6" s="391"/>
      <c r="BO6" s="2"/>
      <c r="BP6" s="2"/>
      <c r="BQ6" s="69"/>
      <c r="BR6" s="69"/>
      <c r="BS6" s="69"/>
      <c r="BT6" s="69"/>
      <c r="BU6" s="69"/>
      <c r="BV6" s="69"/>
      <c r="BW6" s="69"/>
      <c r="BX6" s="69"/>
      <c r="BY6" s="69"/>
      <c r="BZ6" s="69"/>
      <c r="CA6" s="69"/>
      <c r="CB6" s="69"/>
      <c r="CC6" s="69"/>
    </row>
    <row r="7" spans="1:81" ht="12.75">
      <c r="A7" s="69"/>
      <c r="B7" s="69"/>
      <c r="C7" s="69"/>
      <c r="D7" s="69"/>
      <c r="E7" s="69"/>
      <c r="F7" s="216" t="s">
        <v>274</v>
      </c>
      <c r="G7" s="216" t="s">
        <v>276</v>
      </c>
      <c r="H7" s="216"/>
      <c r="I7" s="216"/>
      <c r="J7" s="6"/>
      <c r="K7" s="216" t="s">
        <v>280</v>
      </c>
      <c r="L7" s="216" t="s">
        <v>526</v>
      </c>
      <c r="M7" s="216"/>
      <c r="N7" s="6"/>
      <c r="O7" s="6" t="s">
        <v>261</v>
      </c>
      <c r="P7" s="6"/>
      <c r="Q7" s="216" t="s">
        <v>301</v>
      </c>
      <c r="R7" s="6"/>
      <c r="S7" s="6" t="s">
        <v>369</v>
      </c>
      <c r="T7" s="6"/>
      <c r="U7" s="2"/>
      <c r="V7" s="2"/>
      <c r="W7" s="2"/>
      <c r="X7" s="2"/>
      <c r="Y7" s="276"/>
      <c r="Z7" s="2"/>
      <c r="AA7" s="369" t="s">
        <v>339</v>
      </c>
      <c r="AB7" s="263"/>
      <c r="AC7" s="6" t="s">
        <v>261</v>
      </c>
      <c r="AD7" s="6" t="s">
        <v>352</v>
      </c>
      <c r="AE7" s="279" t="s">
        <v>359</v>
      </c>
      <c r="AF7" s="95"/>
      <c r="AG7" s="268" t="s">
        <v>408</v>
      </c>
      <c r="AH7" s="268"/>
      <c r="AI7" s="216" t="s">
        <v>343</v>
      </c>
      <c r="AJ7" s="6"/>
      <c r="AK7" s="268" t="s">
        <v>444</v>
      </c>
      <c r="AL7" s="277" t="s">
        <v>445</v>
      </c>
      <c r="AM7" s="268"/>
      <c r="AN7" s="216"/>
      <c r="AO7" s="216" t="s">
        <v>261</v>
      </c>
      <c r="AP7" s="216" t="s">
        <v>538</v>
      </c>
      <c r="AQ7" s="268"/>
      <c r="AR7" s="268" t="s">
        <v>353</v>
      </c>
      <c r="AS7" s="268"/>
      <c r="AT7" s="268" t="s">
        <v>412</v>
      </c>
      <c r="AU7" s="268"/>
      <c r="AV7" s="268"/>
      <c r="AW7" s="268" t="s">
        <v>354</v>
      </c>
      <c r="AX7" s="268"/>
      <c r="AY7" s="277"/>
      <c r="AZ7" s="278"/>
      <c r="BA7" s="280"/>
      <c r="BB7" s="280" t="s">
        <v>355</v>
      </c>
      <c r="BC7" s="280"/>
      <c r="BD7" s="280" t="s">
        <v>356</v>
      </c>
      <c r="BE7" s="280" t="s">
        <v>415</v>
      </c>
      <c r="BF7" s="280" t="s">
        <v>418</v>
      </c>
      <c r="BG7" s="280" t="s">
        <v>357</v>
      </c>
      <c r="BH7" s="220"/>
      <c r="BI7" s="220"/>
      <c r="BJ7" s="280"/>
      <c r="BK7" s="321"/>
      <c r="BL7" s="362" t="s">
        <v>254</v>
      </c>
      <c r="BM7" s="2"/>
      <c r="BN7" s="2"/>
      <c r="BO7" s="2"/>
      <c r="BP7" s="6" t="s">
        <v>54</v>
      </c>
      <c r="BQ7" s="69"/>
      <c r="BR7" s="69"/>
      <c r="BS7" s="69"/>
      <c r="BT7" s="69"/>
      <c r="BU7" s="69"/>
      <c r="BV7" s="69"/>
      <c r="BW7" s="69"/>
      <c r="BX7" s="69"/>
      <c r="BY7" s="69"/>
      <c r="BZ7" s="69"/>
      <c r="CA7" s="69"/>
      <c r="CB7" s="69"/>
      <c r="CC7" s="69"/>
    </row>
    <row r="8" spans="1:81" ht="13.5" thickBot="1">
      <c r="A8" s="69"/>
      <c r="B8" s="69"/>
      <c r="C8" s="444" t="s">
        <v>358</v>
      </c>
      <c r="D8" s="444"/>
      <c r="E8" s="69"/>
      <c r="F8" s="216" t="s">
        <v>275</v>
      </c>
      <c r="G8" s="216" t="s">
        <v>443</v>
      </c>
      <c r="H8" s="216"/>
      <c r="I8" s="216"/>
      <c r="J8" s="6"/>
      <c r="K8" s="216" t="s">
        <v>281</v>
      </c>
      <c r="L8" s="216" t="s">
        <v>527</v>
      </c>
      <c r="M8" s="216"/>
      <c r="N8" s="6"/>
      <c r="O8" s="6" t="s">
        <v>442</v>
      </c>
      <c r="P8" s="6"/>
      <c r="Q8" s="216" t="s">
        <v>260</v>
      </c>
      <c r="R8" s="6" t="s">
        <v>284</v>
      </c>
      <c r="S8" s="6" t="s">
        <v>278</v>
      </c>
      <c r="T8" s="216" t="s">
        <v>509</v>
      </c>
      <c r="U8" s="280" t="s">
        <v>521</v>
      </c>
      <c r="V8" s="2"/>
      <c r="W8" s="6" t="s">
        <v>119</v>
      </c>
      <c r="X8" s="2"/>
      <c r="Y8" s="276"/>
      <c r="Z8" s="2"/>
      <c r="AA8" s="369">
        <v>21</v>
      </c>
      <c r="AB8" s="268" t="s">
        <v>360</v>
      </c>
      <c r="AC8" s="268" t="s">
        <v>361</v>
      </c>
      <c r="AD8" s="277" t="s">
        <v>362</v>
      </c>
      <c r="AE8" s="280" t="s">
        <v>423</v>
      </c>
      <c r="AF8" s="216" t="s">
        <v>341</v>
      </c>
      <c r="AG8" s="216" t="s">
        <v>409</v>
      </c>
      <c r="AH8" s="216" t="s">
        <v>411</v>
      </c>
      <c r="AI8" s="216" t="s">
        <v>344</v>
      </c>
      <c r="AJ8" s="268" t="s">
        <v>277</v>
      </c>
      <c r="AK8" s="268" t="s">
        <v>363</v>
      </c>
      <c r="AL8" s="362" t="s">
        <v>346</v>
      </c>
      <c r="AM8" s="268" t="s">
        <v>364</v>
      </c>
      <c r="AN8" s="280"/>
      <c r="AO8" s="216" t="s">
        <v>537</v>
      </c>
      <c r="AP8" s="216" t="s">
        <v>539</v>
      </c>
      <c r="AQ8" s="268" t="s">
        <v>365</v>
      </c>
      <c r="AR8" s="268" t="s">
        <v>366</v>
      </c>
      <c r="AS8" s="268"/>
      <c r="AT8" s="268" t="s">
        <v>413</v>
      </c>
      <c r="AU8" s="268" t="s">
        <v>351</v>
      </c>
      <c r="AV8" s="268" t="s">
        <v>367</v>
      </c>
      <c r="AW8" s="268" t="s">
        <v>102</v>
      </c>
      <c r="AX8" s="268"/>
      <c r="AY8" s="281"/>
      <c r="AZ8" s="278" t="s">
        <v>283</v>
      </c>
      <c r="BA8" s="280"/>
      <c r="BB8" s="280" t="s">
        <v>368</v>
      </c>
      <c r="BC8" s="280" t="s">
        <v>369</v>
      </c>
      <c r="BD8" s="280" t="s">
        <v>370</v>
      </c>
      <c r="BE8" s="280" t="s">
        <v>416</v>
      </c>
      <c r="BF8" s="280" t="s">
        <v>419</v>
      </c>
      <c r="BG8" s="280" t="s">
        <v>278</v>
      </c>
      <c r="BH8" s="6">
        <v>2008</v>
      </c>
      <c r="BI8" s="6">
        <v>2009</v>
      </c>
      <c r="BJ8" s="280" t="s">
        <v>422</v>
      </c>
      <c r="BK8" s="321" t="s">
        <v>234</v>
      </c>
      <c r="BL8" s="362" t="s">
        <v>134</v>
      </c>
      <c r="BM8" s="2"/>
      <c r="BN8" s="6" t="s">
        <v>120</v>
      </c>
      <c r="BO8" s="2"/>
      <c r="BP8" s="6" t="s">
        <v>52</v>
      </c>
      <c r="BQ8" s="69"/>
      <c r="BR8" s="69"/>
      <c r="BS8" s="69"/>
      <c r="BT8" s="69"/>
      <c r="BU8" s="69"/>
      <c r="BV8" s="69"/>
      <c r="BW8" s="69"/>
      <c r="BX8" s="69"/>
      <c r="BY8" s="69"/>
      <c r="BZ8" s="69"/>
      <c r="CA8" s="69"/>
      <c r="CB8" s="69"/>
      <c r="CC8" s="69"/>
    </row>
    <row r="9" spans="1:81" ht="12.75">
      <c r="A9" s="69"/>
      <c r="B9" s="69"/>
      <c r="C9" s="7" t="s">
        <v>371</v>
      </c>
      <c r="D9" s="7" t="s">
        <v>372</v>
      </c>
      <c r="E9" s="69"/>
      <c r="F9" s="217" t="s">
        <v>52</v>
      </c>
      <c r="G9" s="217" t="s">
        <v>279</v>
      </c>
      <c r="H9" s="217" t="s">
        <v>277</v>
      </c>
      <c r="I9" s="217" t="s">
        <v>17</v>
      </c>
      <c r="J9" s="7"/>
      <c r="K9" s="217" t="s">
        <v>282</v>
      </c>
      <c r="L9" s="217" t="s">
        <v>525</v>
      </c>
      <c r="M9" s="217" t="s">
        <v>17</v>
      </c>
      <c r="N9" s="7"/>
      <c r="O9" s="7" t="s">
        <v>273</v>
      </c>
      <c r="P9" s="7"/>
      <c r="Q9" s="216" t="s">
        <v>52</v>
      </c>
      <c r="R9" s="7" t="s">
        <v>285</v>
      </c>
      <c r="S9" s="217" t="s">
        <v>1</v>
      </c>
      <c r="T9" s="216" t="s">
        <v>532</v>
      </c>
      <c r="U9" s="217" t="s">
        <v>55</v>
      </c>
      <c r="V9" s="2"/>
      <c r="W9" s="7" t="s">
        <v>17</v>
      </c>
      <c r="X9" s="2"/>
      <c r="Y9" s="276"/>
      <c r="Z9" s="2"/>
      <c r="AA9" s="370" t="s">
        <v>340</v>
      </c>
      <c r="AB9" s="272" t="s">
        <v>373</v>
      </c>
      <c r="AC9" s="7" t="s">
        <v>273</v>
      </c>
      <c r="AD9" s="282" t="s">
        <v>278</v>
      </c>
      <c r="AE9" s="217" t="s">
        <v>410</v>
      </c>
      <c r="AF9" s="217" t="s">
        <v>342</v>
      </c>
      <c r="AG9" s="217" t="s">
        <v>410</v>
      </c>
      <c r="AH9" s="217" t="s">
        <v>410</v>
      </c>
      <c r="AI9" s="217" t="s">
        <v>345</v>
      </c>
      <c r="AJ9" s="217" t="s">
        <v>410</v>
      </c>
      <c r="AK9" s="272" t="s">
        <v>52</v>
      </c>
      <c r="AL9" s="363" t="s">
        <v>347</v>
      </c>
      <c r="AM9" s="272" t="s">
        <v>374</v>
      </c>
      <c r="AN9" s="217" t="s">
        <v>125</v>
      </c>
      <c r="AO9" s="217" t="s">
        <v>273</v>
      </c>
      <c r="AP9" s="217" t="s">
        <v>540</v>
      </c>
      <c r="AQ9" s="272" t="s">
        <v>375</v>
      </c>
      <c r="AR9" s="272" t="s">
        <v>376</v>
      </c>
      <c r="AS9" s="272" t="s">
        <v>377</v>
      </c>
      <c r="AT9" s="272" t="s">
        <v>374</v>
      </c>
      <c r="AU9" s="272" t="s">
        <v>414</v>
      </c>
      <c r="AV9" s="272" t="s">
        <v>378</v>
      </c>
      <c r="AW9" s="272" t="s">
        <v>379</v>
      </c>
      <c r="AX9" s="272" t="s">
        <v>380</v>
      </c>
      <c r="AY9" s="282" t="s">
        <v>381</v>
      </c>
      <c r="AZ9" s="283" t="s">
        <v>382</v>
      </c>
      <c r="BA9" s="275" t="s">
        <v>383</v>
      </c>
      <c r="BB9" s="275" t="s">
        <v>332</v>
      </c>
      <c r="BC9" s="275" t="s">
        <v>263</v>
      </c>
      <c r="BD9" s="275" t="s">
        <v>384</v>
      </c>
      <c r="BE9" s="275" t="s">
        <v>417</v>
      </c>
      <c r="BF9" s="275" t="s">
        <v>420</v>
      </c>
      <c r="BG9" s="275" t="s">
        <v>421</v>
      </c>
      <c r="BH9" s="275" t="s">
        <v>348</v>
      </c>
      <c r="BI9" s="363" t="s">
        <v>348</v>
      </c>
      <c r="BJ9" s="217" t="s">
        <v>410</v>
      </c>
      <c r="BK9" s="322" t="s">
        <v>55</v>
      </c>
      <c r="BL9" s="363" t="s">
        <v>255</v>
      </c>
      <c r="BM9" s="2"/>
      <c r="BN9" s="7" t="s">
        <v>17</v>
      </c>
      <c r="BO9" s="2"/>
      <c r="BP9" s="7" t="s">
        <v>55</v>
      </c>
      <c r="BQ9" s="69"/>
      <c r="BR9" s="69"/>
      <c r="BS9" s="69"/>
      <c r="BT9" s="69"/>
      <c r="BU9" s="69"/>
      <c r="BV9" s="69"/>
      <c r="BW9" s="69"/>
      <c r="BX9" s="69"/>
      <c r="BY9" s="69"/>
      <c r="BZ9" s="69"/>
      <c r="CA9" s="69"/>
      <c r="CB9" s="69"/>
      <c r="CC9" s="69"/>
    </row>
    <row r="10" spans="1:81" ht="12.75">
      <c r="A10" s="69"/>
      <c r="B10" s="69"/>
      <c r="C10" s="69"/>
      <c r="D10" s="69"/>
      <c r="E10" s="69"/>
      <c r="F10" s="2"/>
      <c r="G10" s="2"/>
      <c r="H10" s="2"/>
      <c r="I10" s="2"/>
      <c r="J10" s="2"/>
      <c r="K10" s="2"/>
      <c r="L10" s="2"/>
      <c r="M10" s="2"/>
      <c r="N10" s="69"/>
      <c r="O10" s="69"/>
      <c r="P10" s="69"/>
      <c r="Q10" s="2"/>
      <c r="R10" s="69"/>
      <c r="S10" s="69"/>
      <c r="T10" s="2"/>
      <c r="U10" s="69"/>
      <c r="V10" s="69"/>
      <c r="W10" s="69"/>
      <c r="X10" s="69"/>
      <c r="Y10" s="276"/>
      <c r="Z10" s="69"/>
      <c r="AA10" s="371"/>
      <c r="AB10" s="202"/>
      <c r="AC10" s="69"/>
      <c r="AD10" s="285"/>
      <c r="AE10" s="69"/>
      <c r="AF10" s="2"/>
      <c r="AG10" s="2"/>
      <c r="AH10" s="2"/>
      <c r="AI10" s="2"/>
      <c r="AJ10" s="69"/>
      <c r="AK10" s="69"/>
      <c r="AL10" s="162"/>
      <c r="AM10" s="69"/>
      <c r="AN10" s="2"/>
      <c r="AO10" s="2"/>
      <c r="AP10" s="2"/>
      <c r="AQ10" s="69"/>
      <c r="AR10" s="69"/>
      <c r="AS10" s="69"/>
      <c r="AT10" s="69"/>
      <c r="AU10" s="69"/>
      <c r="AV10" s="69"/>
      <c r="AW10" s="69"/>
      <c r="AX10" s="69"/>
      <c r="AY10" s="285"/>
      <c r="AZ10" s="69"/>
      <c r="BA10" s="69"/>
      <c r="BB10" s="69"/>
      <c r="BC10" s="69"/>
      <c r="BD10" s="69"/>
      <c r="BE10" s="69"/>
      <c r="BF10" s="69"/>
      <c r="BG10" s="69"/>
      <c r="BH10" s="202"/>
      <c r="BI10" s="202"/>
      <c r="BJ10" s="202"/>
      <c r="BK10" s="323"/>
      <c r="BL10" s="162"/>
      <c r="BM10" s="69"/>
      <c r="BN10" s="69"/>
      <c r="BO10" s="69"/>
      <c r="BP10" s="69"/>
      <c r="BQ10" s="69"/>
      <c r="BR10" s="69"/>
      <c r="BS10" s="69"/>
      <c r="BT10" s="69"/>
      <c r="BU10" s="69"/>
      <c r="BV10" s="69"/>
      <c r="BW10" s="69"/>
      <c r="BX10" s="69"/>
      <c r="BY10" s="69"/>
      <c r="BZ10" s="69"/>
      <c r="CA10" s="69"/>
      <c r="CB10" s="69"/>
      <c r="CC10" s="69"/>
    </row>
    <row r="11" spans="1:81" ht="12.75">
      <c r="A11" s="1" t="s">
        <v>145</v>
      </c>
      <c r="B11" s="2"/>
      <c r="C11" s="19"/>
      <c r="D11" s="19"/>
      <c r="E11" s="2"/>
      <c r="F11" s="19"/>
      <c r="G11" s="19"/>
      <c r="H11" s="19"/>
      <c r="I11" s="19"/>
      <c r="J11" s="19"/>
      <c r="K11" s="19"/>
      <c r="L11" s="19"/>
      <c r="M11" s="19"/>
      <c r="N11" s="19"/>
      <c r="O11" s="19"/>
      <c r="P11" s="19"/>
      <c r="Q11" s="19"/>
      <c r="R11" s="19"/>
      <c r="S11" s="19"/>
      <c r="T11" s="19"/>
      <c r="U11" s="19"/>
      <c r="V11" s="19"/>
      <c r="W11" s="19"/>
      <c r="X11" s="19"/>
      <c r="Y11" s="276"/>
      <c r="Z11" s="19"/>
      <c r="AA11" s="372"/>
      <c r="AB11" s="19"/>
      <c r="AC11" s="19"/>
      <c r="AD11" s="40"/>
      <c r="AE11" s="19"/>
      <c r="AF11" s="8"/>
      <c r="AG11" s="8"/>
      <c r="AH11" s="8"/>
      <c r="AI11" s="8"/>
      <c r="AJ11" s="19"/>
      <c r="AK11" s="19"/>
      <c r="AL11" s="40"/>
      <c r="AM11" s="19"/>
      <c r="AN11" s="8"/>
      <c r="AO11" s="8"/>
      <c r="AP11" s="8"/>
      <c r="AQ11" s="19"/>
      <c r="AR11" s="19"/>
      <c r="AS11" s="19"/>
      <c r="AT11" s="19"/>
      <c r="AU11" s="19"/>
      <c r="AV11" s="19"/>
      <c r="AW11" s="19"/>
      <c r="AX11" s="19"/>
      <c r="AY11" s="40"/>
      <c r="AZ11" s="19"/>
      <c r="BA11" s="19"/>
      <c r="BB11" s="19"/>
      <c r="BC11" s="19"/>
      <c r="BD11" s="19"/>
      <c r="BE11" s="19"/>
      <c r="BF11" s="19"/>
      <c r="BG11" s="19"/>
      <c r="BH11" s="19"/>
      <c r="BI11" s="19"/>
      <c r="BJ11" s="19"/>
      <c r="BK11" s="44"/>
      <c r="BL11" s="40"/>
      <c r="BM11" s="19"/>
      <c r="BN11" s="19"/>
      <c r="BO11" s="19"/>
      <c r="BP11" s="19"/>
      <c r="BQ11" s="69"/>
      <c r="BR11" s="69"/>
      <c r="BS11" s="69"/>
      <c r="BT11" s="69"/>
      <c r="BU11" s="69"/>
      <c r="BV11" s="69"/>
      <c r="BW11" s="69"/>
      <c r="BX11" s="69"/>
      <c r="BY11" s="69"/>
      <c r="BZ11" s="69"/>
      <c r="CA11" s="69"/>
      <c r="CB11" s="69"/>
      <c r="CC11" s="69"/>
    </row>
    <row r="12" spans="1:81" ht="12.75">
      <c r="A12" s="2" t="s">
        <v>7</v>
      </c>
      <c r="B12" s="8"/>
      <c r="C12" s="291"/>
      <c r="D12" s="291"/>
      <c r="E12" s="8"/>
      <c r="F12" s="116"/>
      <c r="G12" s="116"/>
      <c r="H12" s="116"/>
      <c r="I12" s="116">
        <f>SUM(F12:H12)</f>
        <v>0</v>
      </c>
      <c r="J12" s="116"/>
      <c r="K12" s="116"/>
      <c r="L12" s="116"/>
      <c r="M12" s="116">
        <f>SUM(K12:L12)</f>
        <v>0</v>
      </c>
      <c r="N12" s="62"/>
      <c r="O12" s="116"/>
      <c r="P12" s="116"/>
      <c r="Q12" s="116">
        <v>2000</v>
      </c>
      <c r="R12" s="62"/>
      <c r="S12" s="291"/>
      <c r="T12" s="116"/>
      <c r="U12" s="291"/>
      <c r="V12" s="291"/>
      <c r="W12" s="62">
        <f>SUM(C12:D12,I12,M12,O12:U12)</f>
        <v>2000</v>
      </c>
      <c r="X12" s="8"/>
      <c r="Y12" s="292"/>
      <c r="Z12" s="8"/>
      <c r="AA12" s="373">
        <v>-156</v>
      </c>
      <c r="AB12" s="62">
        <v>-984</v>
      </c>
      <c r="AC12" s="62"/>
      <c r="AD12" s="62"/>
      <c r="AE12" s="293"/>
      <c r="AF12" s="62"/>
      <c r="AG12" s="62"/>
      <c r="AH12" s="62"/>
      <c r="AI12" s="62"/>
      <c r="AJ12" s="62"/>
      <c r="AK12" s="62"/>
      <c r="AL12" s="287"/>
      <c r="AM12" s="62"/>
      <c r="AN12" s="62"/>
      <c r="AO12" s="62"/>
      <c r="AP12" s="62"/>
      <c r="AQ12" s="62"/>
      <c r="AR12" s="62"/>
      <c r="AS12" s="62"/>
      <c r="AT12" s="62"/>
      <c r="AU12" s="62"/>
      <c r="AV12" s="62"/>
      <c r="AW12" s="62"/>
      <c r="AX12" s="62"/>
      <c r="AY12" s="294"/>
      <c r="AZ12" s="295"/>
      <c r="BA12" s="291"/>
      <c r="BB12" s="291"/>
      <c r="BC12" s="291"/>
      <c r="BD12" s="291"/>
      <c r="BE12" s="291"/>
      <c r="BF12" s="291"/>
      <c r="BG12" s="291"/>
      <c r="BH12" s="291"/>
      <c r="BI12" s="291"/>
      <c r="BJ12" s="291"/>
      <c r="BK12" s="173"/>
      <c r="BL12" s="287"/>
      <c r="BM12" s="291"/>
      <c r="BN12" s="62">
        <f>SUM(AA12:BL12)</f>
        <v>-1140</v>
      </c>
      <c r="BO12" s="62"/>
      <c r="BP12" s="62">
        <f>SUM(W12,BN12)</f>
        <v>860</v>
      </c>
      <c r="BQ12" s="69"/>
      <c r="BR12" s="69"/>
      <c r="BS12" s="69"/>
      <c r="BT12" s="69"/>
      <c r="BU12" s="69"/>
      <c r="BV12" s="69"/>
      <c r="BW12" s="69"/>
      <c r="BX12" s="69"/>
      <c r="BY12" s="69"/>
      <c r="BZ12" s="69"/>
      <c r="CA12" s="69"/>
      <c r="CB12" s="69"/>
      <c r="CC12" s="69"/>
    </row>
    <row r="13" spans="1:81" ht="12.75">
      <c r="A13" s="2" t="s">
        <v>8</v>
      </c>
      <c r="B13" s="8"/>
      <c r="C13" s="291"/>
      <c r="D13" s="291"/>
      <c r="E13" s="8"/>
      <c r="F13" s="108"/>
      <c r="G13" s="108"/>
      <c r="H13" s="108"/>
      <c r="I13" s="62">
        <f>SUM(F13:H13)</f>
        <v>0</v>
      </c>
      <c r="J13" s="108"/>
      <c r="K13" s="108"/>
      <c r="L13" s="108"/>
      <c r="M13" s="62">
        <f>SUM(K13:L13)</f>
        <v>0</v>
      </c>
      <c r="N13" s="108"/>
      <c r="O13" s="108"/>
      <c r="P13" s="108"/>
      <c r="Q13" s="108"/>
      <c r="R13" s="108"/>
      <c r="S13" s="291"/>
      <c r="T13" s="108"/>
      <c r="U13" s="291"/>
      <c r="V13" s="291"/>
      <c r="W13" s="62">
        <f>SUM(C13:D13,I13,M13,O13:U13)</f>
        <v>0</v>
      </c>
      <c r="X13" s="8"/>
      <c r="Y13" s="292"/>
      <c r="Z13" s="8"/>
      <c r="AA13" s="374">
        <v>-42</v>
      </c>
      <c r="AB13" s="62"/>
      <c r="AC13" s="62">
        <v>-1940</v>
      </c>
      <c r="AD13" s="62">
        <v>-1013</v>
      </c>
      <c r="AE13" s="293"/>
      <c r="AF13" s="62"/>
      <c r="AG13" s="62"/>
      <c r="AH13" s="62"/>
      <c r="AI13" s="62"/>
      <c r="AJ13" s="62"/>
      <c r="AK13" s="62"/>
      <c r="AL13" s="287"/>
      <c r="AM13" s="62"/>
      <c r="AN13" s="62"/>
      <c r="AO13" s="62"/>
      <c r="AP13" s="62"/>
      <c r="AQ13" s="62"/>
      <c r="AR13" s="62"/>
      <c r="AS13" s="62"/>
      <c r="AT13" s="62"/>
      <c r="AU13" s="62"/>
      <c r="AV13" s="62"/>
      <c r="AW13" s="62"/>
      <c r="AX13" s="62"/>
      <c r="AY13" s="294"/>
      <c r="AZ13" s="295"/>
      <c r="BA13" s="291"/>
      <c r="BB13" s="291"/>
      <c r="BC13" s="291"/>
      <c r="BD13" s="291"/>
      <c r="BE13" s="291"/>
      <c r="BF13" s="291"/>
      <c r="BG13" s="291"/>
      <c r="BH13" s="291"/>
      <c r="BI13" s="291"/>
      <c r="BJ13" s="291"/>
      <c r="BK13" s="173"/>
      <c r="BL13" s="287"/>
      <c r="BM13" s="291"/>
      <c r="BN13" s="62">
        <f>SUM(AA13:BL13)</f>
        <v>-2995</v>
      </c>
      <c r="BO13" s="62"/>
      <c r="BP13" s="62">
        <f>SUM(W13,BN13)</f>
        <v>-2995</v>
      </c>
      <c r="BQ13" s="69"/>
      <c r="BR13" s="69"/>
      <c r="BS13" s="69"/>
      <c r="BT13" s="69"/>
      <c r="BU13" s="69"/>
      <c r="BV13" s="69"/>
      <c r="BW13" s="69"/>
      <c r="BX13" s="69"/>
      <c r="BY13" s="69"/>
      <c r="BZ13" s="69"/>
      <c r="CA13" s="69"/>
      <c r="CB13" s="69"/>
      <c r="CC13" s="69"/>
    </row>
    <row r="14" spans="1:81" ht="12.75">
      <c r="A14" s="2"/>
      <c r="B14" s="8"/>
      <c r="C14" s="8"/>
      <c r="D14" s="8"/>
      <c r="E14" s="8"/>
      <c r="F14" s="8"/>
      <c r="G14" s="8"/>
      <c r="H14" s="8"/>
      <c r="I14" s="8"/>
      <c r="J14" s="8"/>
      <c r="K14" s="8"/>
      <c r="L14" s="8"/>
      <c r="M14" s="8"/>
      <c r="N14" s="8"/>
      <c r="O14" s="8"/>
      <c r="P14" s="8"/>
      <c r="Q14" s="8"/>
      <c r="R14" s="8"/>
      <c r="S14" s="8"/>
      <c r="T14" s="8"/>
      <c r="U14" s="8"/>
      <c r="V14" s="8"/>
      <c r="W14" s="8"/>
      <c r="X14" s="8"/>
      <c r="Y14" s="276"/>
      <c r="Z14" s="8"/>
      <c r="AA14" s="372"/>
      <c r="AB14" s="19"/>
      <c r="AC14" s="8"/>
      <c r="AD14" s="40"/>
      <c r="AE14" s="8"/>
      <c r="AF14" s="8"/>
      <c r="AG14" s="8"/>
      <c r="AH14" s="8"/>
      <c r="AI14" s="8"/>
      <c r="AJ14" s="8"/>
      <c r="AK14" s="8"/>
      <c r="AL14" s="40"/>
      <c r="AM14" s="8"/>
      <c r="AN14" s="8"/>
      <c r="AO14" s="8"/>
      <c r="AP14" s="8"/>
      <c r="AQ14" s="8"/>
      <c r="AR14" s="8"/>
      <c r="AS14" s="8"/>
      <c r="AT14" s="8"/>
      <c r="AU14" s="8"/>
      <c r="AV14" s="8"/>
      <c r="AW14" s="8"/>
      <c r="AX14" s="8"/>
      <c r="AY14" s="40"/>
      <c r="AZ14" s="8"/>
      <c r="BA14" s="8"/>
      <c r="BB14" s="8"/>
      <c r="BC14" s="8"/>
      <c r="BD14" s="8"/>
      <c r="BE14" s="8"/>
      <c r="BF14" s="8"/>
      <c r="BG14" s="8"/>
      <c r="BH14" s="19"/>
      <c r="BI14" s="19"/>
      <c r="BJ14" s="19"/>
      <c r="BK14" s="44"/>
      <c r="BL14" s="40"/>
      <c r="BM14" s="8"/>
      <c r="BN14" s="8"/>
      <c r="BO14" s="8"/>
      <c r="BP14" s="8"/>
      <c r="BQ14" s="69"/>
      <c r="BR14" s="69"/>
      <c r="BS14" s="69"/>
      <c r="BT14" s="69"/>
      <c r="BU14" s="69"/>
      <c r="BV14" s="69"/>
      <c r="BW14" s="69"/>
      <c r="BX14" s="69"/>
      <c r="BY14" s="69"/>
      <c r="BZ14" s="69"/>
      <c r="CA14" s="69"/>
      <c r="CB14" s="69"/>
      <c r="CC14" s="69"/>
    </row>
    <row r="15" spans="1:81" ht="12.75">
      <c r="A15" s="3" t="s">
        <v>9</v>
      </c>
      <c r="B15" s="9"/>
      <c r="C15" s="9">
        <f>SUM(C12:C13)</f>
        <v>0</v>
      </c>
      <c r="D15" s="9">
        <f>SUM(D12:D13)</f>
        <v>0</v>
      </c>
      <c r="E15" s="9"/>
      <c r="F15" s="9">
        <f aca="true" t="shared" si="0" ref="F15:M15">SUM(F12:F13)</f>
        <v>0</v>
      </c>
      <c r="G15" s="9">
        <f t="shared" si="0"/>
        <v>0</v>
      </c>
      <c r="H15" s="9">
        <f t="shared" si="0"/>
        <v>0</v>
      </c>
      <c r="I15" s="9">
        <f t="shared" si="0"/>
        <v>0</v>
      </c>
      <c r="J15" s="9"/>
      <c r="K15" s="9">
        <f t="shared" si="0"/>
        <v>0</v>
      </c>
      <c r="L15" s="9">
        <f t="shared" si="0"/>
        <v>0</v>
      </c>
      <c r="M15" s="9">
        <f t="shared" si="0"/>
        <v>0</v>
      </c>
      <c r="N15" s="9"/>
      <c r="O15" s="9">
        <f>SUM(O12:O13)</f>
        <v>0</v>
      </c>
      <c r="P15" s="9"/>
      <c r="Q15" s="9">
        <f aca="true" t="shared" si="1" ref="Q15:W15">SUM(Q12:Q13)</f>
        <v>2000</v>
      </c>
      <c r="R15" s="9">
        <f t="shared" si="1"/>
        <v>0</v>
      </c>
      <c r="S15" s="9">
        <f t="shared" si="1"/>
        <v>0</v>
      </c>
      <c r="T15" s="9">
        <f t="shared" si="1"/>
        <v>0</v>
      </c>
      <c r="U15" s="9">
        <f t="shared" si="1"/>
        <v>0</v>
      </c>
      <c r="V15" s="9">
        <f t="shared" si="1"/>
        <v>0</v>
      </c>
      <c r="W15" s="9">
        <f t="shared" si="1"/>
        <v>2000</v>
      </c>
      <c r="X15" s="9"/>
      <c r="Y15" s="276"/>
      <c r="Z15" s="9"/>
      <c r="AA15" s="375">
        <f aca="true" t="shared" si="2" ref="AA15:AI15">SUM(AA12:AA13)</f>
        <v>-198</v>
      </c>
      <c r="AB15" s="18">
        <f t="shared" si="2"/>
        <v>-984</v>
      </c>
      <c r="AC15" s="9">
        <f t="shared" si="2"/>
        <v>-1940</v>
      </c>
      <c r="AD15" s="286">
        <f t="shared" si="2"/>
        <v>-1013</v>
      </c>
      <c r="AE15" s="9">
        <f t="shared" si="2"/>
        <v>0</v>
      </c>
      <c r="AF15" s="9">
        <f t="shared" si="2"/>
        <v>0</v>
      </c>
      <c r="AG15" s="9">
        <f t="shared" si="2"/>
        <v>0</v>
      </c>
      <c r="AH15" s="9">
        <f t="shared" si="2"/>
        <v>0</v>
      </c>
      <c r="AI15" s="9">
        <f t="shared" si="2"/>
        <v>0</v>
      </c>
      <c r="AJ15" s="9">
        <f aca="true" t="shared" si="3" ref="AJ15:BP15">SUM(AJ12:AJ13)</f>
        <v>0</v>
      </c>
      <c r="AK15" s="9">
        <f t="shared" si="3"/>
        <v>0</v>
      </c>
      <c r="AL15" s="286">
        <f>SUM(AL12:AL13)</f>
        <v>0</v>
      </c>
      <c r="AM15" s="9">
        <f t="shared" si="3"/>
        <v>0</v>
      </c>
      <c r="AN15" s="9">
        <f>SUM(AN12:AN13)</f>
        <v>0</v>
      </c>
      <c r="AO15" s="9">
        <f>SUM(AO12:AO13)</f>
        <v>0</v>
      </c>
      <c r="AP15" s="9">
        <f>SUM(AP12:AP13)</f>
        <v>0</v>
      </c>
      <c r="AQ15" s="9">
        <f t="shared" si="3"/>
        <v>0</v>
      </c>
      <c r="AR15" s="9">
        <f t="shared" si="3"/>
        <v>0</v>
      </c>
      <c r="AS15" s="9">
        <f t="shared" si="3"/>
        <v>0</v>
      </c>
      <c r="AT15" s="9">
        <f>SUM(AT12:AT13)</f>
        <v>0</v>
      </c>
      <c r="AU15" s="9">
        <f>SUM(AU12:AU13)</f>
        <v>0</v>
      </c>
      <c r="AV15" s="9">
        <f t="shared" si="3"/>
        <v>0</v>
      </c>
      <c r="AW15" s="9">
        <f t="shared" si="3"/>
        <v>0</v>
      </c>
      <c r="AX15" s="9">
        <f t="shared" si="3"/>
        <v>0</v>
      </c>
      <c r="AY15" s="286">
        <f t="shared" si="3"/>
        <v>0</v>
      </c>
      <c r="AZ15" s="9">
        <f t="shared" si="3"/>
        <v>0</v>
      </c>
      <c r="BA15" s="9">
        <f t="shared" si="3"/>
        <v>0</v>
      </c>
      <c r="BB15" s="9">
        <f t="shared" si="3"/>
        <v>0</v>
      </c>
      <c r="BC15" s="9">
        <f t="shared" si="3"/>
        <v>0</v>
      </c>
      <c r="BD15" s="9">
        <f t="shared" si="3"/>
        <v>0</v>
      </c>
      <c r="BE15" s="9">
        <f t="shared" si="3"/>
        <v>0</v>
      </c>
      <c r="BF15" s="9">
        <f t="shared" si="3"/>
        <v>0</v>
      </c>
      <c r="BG15" s="9">
        <f t="shared" si="3"/>
        <v>0</v>
      </c>
      <c r="BH15" s="18">
        <f>SUM(BH12:BH13)</f>
        <v>0</v>
      </c>
      <c r="BI15" s="18">
        <f>SUM(BI12:BI13)</f>
        <v>0</v>
      </c>
      <c r="BJ15" s="18">
        <f t="shared" si="3"/>
        <v>0</v>
      </c>
      <c r="BK15" s="41">
        <f>SUM(BK12:BK13)</f>
        <v>0</v>
      </c>
      <c r="BL15" s="286">
        <f>SUM(BL12:BL13)</f>
        <v>0</v>
      </c>
      <c r="BM15" s="9"/>
      <c r="BN15" s="9">
        <f t="shared" si="3"/>
        <v>-4135</v>
      </c>
      <c r="BO15" s="9">
        <f t="shared" si="3"/>
        <v>0</v>
      </c>
      <c r="BP15" s="9">
        <f t="shared" si="3"/>
        <v>-2135</v>
      </c>
      <c r="BQ15" s="69"/>
      <c r="BR15" s="69"/>
      <c r="BS15" s="69"/>
      <c r="BT15" s="69"/>
      <c r="BU15" s="69"/>
      <c r="BV15" s="69"/>
      <c r="BW15" s="69"/>
      <c r="BX15" s="69"/>
      <c r="BY15" s="69"/>
      <c r="BZ15" s="69"/>
      <c r="CA15" s="69"/>
      <c r="CB15" s="69"/>
      <c r="CC15" s="69"/>
    </row>
    <row r="16" spans="1:81" ht="13.5" thickBot="1">
      <c r="A16" s="4"/>
      <c r="B16" s="10"/>
      <c r="C16" s="10"/>
      <c r="D16" s="10"/>
      <c r="E16" s="10"/>
      <c r="F16" s="10"/>
      <c r="G16" s="10"/>
      <c r="H16" s="10"/>
      <c r="I16" s="10"/>
      <c r="J16" s="10"/>
      <c r="K16" s="10"/>
      <c r="L16" s="10"/>
      <c r="M16" s="10"/>
      <c r="N16" s="10"/>
      <c r="O16" s="10"/>
      <c r="P16" s="10"/>
      <c r="Q16" s="10"/>
      <c r="R16" s="10"/>
      <c r="S16" s="10"/>
      <c r="T16" s="10"/>
      <c r="U16" s="10"/>
      <c r="V16" s="10"/>
      <c r="W16" s="10"/>
      <c r="X16" s="10"/>
      <c r="Y16" s="276"/>
      <c r="Z16" s="10"/>
      <c r="AA16" s="376"/>
      <c r="AB16" s="10"/>
      <c r="AC16" s="10"/>
      <c r="AD16" s="42"/>
      <c r="AE16" s="10"/>
      <c r="AF16" s="10"/>
      <c r="AG16" s="10"/>
      <c r="AH16" s="10"/>
      <c r="AI16" s="10"/>
      <c r="AJ16" s="10"/>
      <c r="AK16" s="10"/>
      <c r="AL16" s="42"/>
      <c r="AM16" s="10"/>
      <c r="AN16" s="10"/>
      <c r="AO16" s="10"/>
      <c r="AP16" s="10"/>
      <c r="AQ16" s="10"/>
      <c r="AR16" s="10"/>
      <c r="AS16" s="10"/>
      <c r="AT16" s="10"/>
      <c r="AU16" s="10"/>
      <c r="AV16" s="10"/>
      <c r="AW16" s="10"/>
      <c r="AX16" s="10"/>
      <c r="AY16" s="42"/>
      <c r="AZ16" s="10"/>
      <c r="BA16" s="10"/>
      <c r="BB16" s="10"/>
      <c r="BC16" s="10"/>
      <c r="BD16" s="10"/>
      <c r="BE16" s="10"/>
      <c r="BF16" s="10"/>
      <c r="BG16" s="10"/>
      <c r="BH16" s="10"/>
      <c r="BI16" s="10"/>
      <c r="BJ16" s="10"/>
      <c r="BK16" s="43"/>
      <c r="BL16" s="42"/>
      <c r="BM16" s="10"/>
      <c r="BN16" s="10"/>
      <c r="BO16" s="10"/>
      <c r="BP16" s="10"/>
      <c r="BQ16" s="69"/>
      <c r="BR16" s="69"/>
      <c r="BS16" s="69"/>
      <c r="BT16" s="69"/>
      <c r="BU16" s="69"/>
      <c r="BV16" s="69"/>
      <c r="BW16" s="69"/>
      <c r="BX16" s="69"/>
      <c r="BY16" s="69"/>
      <c r="BZ16" s="69"/>
      <c r="CA16" s="69"/>
      <c r="CB16" s="69"/>
      <c r="CC16" s="69"/>
    </row>
    <row r="17" spans="1:81" ht="13.5" thickTop="1">
      <c r="A17" s="2"/>
      <c r="B17" s="8"/>
      <c r="C17" s="8"/>
      <c r="D17" s="8"/>
      <c r="E17" s="8"/>
      <c r="F17" s="8"/>
      <c r="G17" s="8"/>
      <c r="H17" s="8"/>
      <c r="I17" s="8"/>
      <c r="J17" s="8"/>
      <c r="K17" s="8"/>
      <c r="L17" s="8"/>
      <c r="M17" s="8"/>
      <c r="N17" s="8"/>
      <c r="O17" s="8"/>
      <c r="P17" s="8"/>
      <c r="Q17" s="8"/>
      <c r="R17" s="8"/>
      <c r="S17" s="8"/>
      <c r="T17" s="8"/>
      <c r="U17" s="8"/>
      <c r="V17" s="8"/>
      <c r="W17" s="8"/>
      <c r="X17" s="8"/>
      <c r="Y17" s="276"/>
      <c r="Z17" s="8"/>
      <c r="AA17" s="372"/>
      <c r="AB17" s="19"/>
      <c r="AC17" s="8"/>
      <c r="AD17" s="40"/>
      <c r="AE17" s="8"/>
      <c r="AF17" s="8"/>
      <c r="AG17" s="8"/>
      <c r="AH17" s="8"/>
      <c r="AI17" s="8"/>
      <c r="AJ17" s="8"/>
      <c r="AK17" s="8"/>
      <c r="AL17" s="40"/>
      <c r="AM17" s="8"/>
      <c r="AN17" s="8"/>
      <c r="AO17" s="8"/>
      <c r="AP17" s="8"/>
      <c r="AQ17" s="8"/>
      <c r="AR17" s="8"/>
      <c r="AS17" s="8"/>
      <c r="AT17" s="8"/>
      <c r="AU17" s="8"/>
      <c r="AV17" s="8"/>
      <c r="AW17" s="8"/>
      <c r="AX17" s="8"/>
      <c r="AY17" s="40"/>
      <c r="AZ17" s="8"/>
      <c r="BA17" s="8"/>
      <c r="BB17" s="8"/>
      <c r="BC17" s="8"/>
      <c r="BD17" s="8"/>
      <c r="BE17" s="8"/>
      <c r="BF17" s="8"/>
      <c r="BG17" s="8"/>
      <c r="BH17" s="19"/>
      <c r="BI17" s="19"/>
      <c r="BJ17" s="19"/>
      <c r="BK17" s="44"/>
      <c r="BL17" s="40"/>
      <c r="BM17" s="8"/>
      <c r="BN17" s="8"/>
      <c r="BO17" s="8"/>
      <c r="BP17" s="8"/>
      <c r="BQ17" s="69"/>
      <c r="BR17" s="69"/>
      <c r="BS17" s="69"/>
      <c r="BT17" s="69"/>
      <c r="BU17" s="69"/>
      <c r="BV17" s="69"/>
      <c r="BW17" s="69"/>
      <c r="BX17" s="69"/>
      <c r="BY17" s="69"/>
      <c r="BZ17" s="69"/>
      <c r="CA17" s="69"/>
      <c r="CB17" s="69"/>
      <c r="CC17" s="69"/>
    </row>
    <row r="18" spans="1:81" ht="12.75">
      <c r="A18" s="1" t="s">
        <v>10</v>
      </c>
      <c r="B18" s="8"/>
      <c r="C18" s="8"/>
      <c r="D18" s="8"/>
      <c r="E18" s="8"/>
      <c r="F18" s="8"/>
      <c r="G18" s="8"/>
      <c r="H18" s="8"/>
      <c r="I18" s="8"/>
      <c r="J18" s="8"/>
      <c r="K18" s="8"/>
      <c r="L18" s="8"/>
      <c r="M18" s="8"/>
      <c r="N18" s="8"/>
      <c r="O18" s="8"/>
      <c r="P18" s="8"/>
      <c r="Q18" s="8"/>
      <c r="R18" s="8"/>
      <c r="S18" s="8"/>
      <c r="T18" s="8"/>
      <c r="U18" s="8"/>
      <c r="V18" s="8"/>
      <c r="W18" s="8"/>
      <c r="X18" s="8"/>
      <c r="Y18" s="276"/>
      <c r="Z18" s="8"/>
      <c r="AA18" s="372"/>
      <c r="AB18" s="19"/>
      <c r="AC18" s="8"/>
      <c r="AD18" s="40"/>
      <c r="AE18" s="8"/>
      <c r="AF18" s="8"/>
      <c r="AG18" s="8"/>
      <c r="AH18" s="8"/>
      <c r="AI18" s="8"/>
      <c r="AJ18" s="8"/>
      <c r="AK18" s="8"/>
      <c r="AL18" s="40"/>
      <c r="AM18" s="8"/>
      <c r="AN18" s="8"/>
      <c r="AO18" s="8"/>
      <c r="AP18" s="8"/>
      <c r="AQ18" s="8"/>
      <c r="AR18" s="8"/>
      <c r="AS18" s="8"/>
      <c r="AT18" s="8"/>
      <c r="AU18" s="8"/>
      <c r="AV18" s="8"/>
      <c r="AW18" s="8"/>
      <c r="AX18" s="8"/>
      <c r="AY18" s="40"/>
      <c r="AZ18" s="8"/>
      <c r="BA18" s="8"/>
      <c r="BB18" s="8"/>
      <c r="BC18" s="8"/>
      <c r="BD18" s="8"/>
      <c r="BE18" s="8"/>
      <c r="BF18" s="8"/>
      <c r="BG18" s="8"/>
      <c r="BH18" s="19"/>
      <c r="BI18" s="19"/>
      <c r="BJ18" s="19"/>
      <c r="BK18" s="44"/>
      <c r="BL18" s="40"/>
      <c r="BM18" s="8"/>
      <c r="BN18" s="8"/>
      <c r="BO18" s="8"/>
      <c r="BP18" s="8"/>
      <c r="BQ18" s="69"/>
      <c r="BR18" s="69"/>
      <c r="BS18" s="69"/>
      <c r="BT18" s="69"/>
      <c r="BU18" s="69"/>
      <c r="BV18" s="69"/>
      <c r="BW18" s="69"/>
      <c r="BX18" s="69"/>
      <c r="BY18" s="69"/>
      <c r="BZ18" s="69"/>
      <c r="CA18" s="69"/>
      <c r="CB18" s="69"/>
      <c r="CC18" s="69"/>
    </row>
    <row r="19" spans="1:81" ht="12.75">
      <c r="A19" s="2" t="s">
        <v>11</v>
      </c>
      <c r="B19" s="8"/>
      <c r="C19" s="8"/>
      <c r="D19" s="8"/>
      <c r="E19" s="8"/>
      <c r="F19" s="8"/>
      <c r="G19" s="8"/>
      <c r="H19" s="8"/>
      <c r="I19" s="8"/>
      <c r="J19" s="8"/>
      <c r="K19" s="8"/>
      <c r="L19" s="8"/>
      <c r="M19" s="8"/>
      <c r="N19" s="8"/>
      <c r="O19" s="8"/>
      <c r="P19" s="8"/>
      <c r="Q19" s="8"/>
      <c r="R19" s="8"/>
      <c r="S19" s="8"/>
      <c r="T19" s="8"/>
      <c r="U19" s="8"/>
      <c r="V19" s="8"/>
      <c r="W19" s="8"/>
      <c r="X19" s="8"/>
      <c r="Y19" s="276"/>
      <c r="Z19" s="8"/>
      <c r="AA19" s="372"/>
      <c r="AB19" s="19"/>
      <c r="AC19" s="8"/>
      <c r="AD19" s="40"/>
      <c r="AE19" s="8"/>
      <c r="AF19" s="8"/>
      <c r="AG19" s="8"/>
      <c r="AH19" s="8"/>
      <c r="AI19" s="8"/>
      <c r="AJ19" s="8"/>
      <c r="AK19" s="8"/>
      <c r="AL19" s="40"/>
      <c r="AM19" s="8"/>
      <c r="AN19" s="8"/>
      <c r="AO19" s="8"/>
      <c r="AP19" s="8"/>
      <c r="AQ19" s="8"/>
      <c r="AR19" s="8"/>
      <c r="AS19" s="8"/>
      <c r="AT19" s="8"/>
      <c r="AU19" s="8"/>
      <c r="AV19" s="8"/>
      <c r="AW19" s="8"/>
      <c r="AX19" s="8"/>
      <c r="AY19" s="40"/>
      <c r="AZ19" s="8"/>
      <c r="BA19" s="8"/>
      <c r="BB19" s="8"/>
      <c r="BC19" s="8"/>
      <c r="BD19" s="8"/>
      <c r="BE19" s="8"/>
      <c r="BF19" s="8"/>
      <c r="BG19" s="8"/>
      <c r="BH19" s="19"/>
      <c r="BI19" s="19"/>
      <c r="BJ19" s="19"/>
      <c r="BK19" s="44"/>
      <c r="BL19" s="40"/>
      <c r="BM19" s="8"/>
      <c r="BN19" s="8"/>
      <c r="BO19" s="8"/>
      <c r="BP19" s="8"/>
      <c r="BQ19" s="69"/>
      <c r="BR19" s="69"/>
      <c r="BS19" s="69"/>
      <c r="BT19" s="69"/>
      <c r="BU19" s="69"/>
      <c r="BV19" s="69"/>
      <c r="BW19" s="69"/>
      <c r="BX19" s="69"/>
      <c r="BY19" s="69"/>
      <c r="BZ19" s="69"/>
      <c r="CA19" s="69"/>
      <c r="CB19" s="69"/>
      <c r="CC19" s="69"/>
    </row>
    <row r="20" spans="1:81" ht="12.75">
      <c r="A20" s="2" t="s">
        <v>12</v>
      </c>
      <c r="B20" s="8"/>
      <c r="C20" s="62"/>
      <c r="D20" s="62"/>
      <c r="E20" s="8"/>
      <c r="F20" s="108"/>
      <c r="G20" s="108"/>
      <c r="H20" s="108"/>
      <c r="I20" s="116">
        <f>SUM(F20:H20)</f>
        <v>0</v>
      </c>
      <c r="J20" s="108"/>
      <c r="K20" s="108"/>
      <c r="L20" s="108"/>
      <c r="M20" s="62">
        <f>SUM(K20:L20)</f>
        <v>0</v>
      </c>
      <c r="N20" s="108"/>
      <c r="O20" s="108"/>
      <c r="P20" s="108"/>
      <c r="Q20" s="108"/>
      <c r="R20" s="108"/>
      <c r="S20" s="62"/>
      <c r="T20" s="108"/>
      <c r="U20" s="62"/>
      <c r="V20" s="62"/>
      <c r="W20" s="62">
        <f>SUM(C20:D20,I20,M20,O20:U20)</f>
        <v>0</v>
      </c>
      <c r="X20" s="8"/>
      <c r="Y20" s="292"/>
      <c r="Z20" s="8"/>
      <c r="AA20" s="373">
        <v>-204</v>
      </c>
      <c r="AB20" s="62"/>
      <c r="AC20" s="62"/>
      <c r="AD20" s="62"/>
      <c r="AE20" s="293">
        <v>-1969</v>
      </c>
      <c r="AF20" s="62">
        <v>-3000</v>
      </c>
      <c r="AG20" s="62"/>
      <c r="AH20" s="62"/>
      <c r="AI20" s="62"/>
      <c r="AJ20" s="62"/>
      <c r="AK20" s="62"/>
      <c r="AL20" s="287"/>
      <c r="AM20" s="62"/>
      <c r="AN20" s="62"/>
      <c r="AO20" s="62"/>
      <c r="AP20" s="62"/>
      <c r="AQ20" s="62"/>
      <c r="AR20" s="62"/>
      <c r="AS20" s="62"/>
      <c r="AT20" s="62"/>
      <c r="AU20" s="62"/>
      <c r="AV20" s="62"/>
      <c r="AW20" s="62"/>
      <c r="AX20" s="62"/>
      <c r="AY20" s="287"/>
      <c r="AZ20" s="293"/>
      <c r="BA20" s="62"/>
      <c r="BB20" s="62"/>
      <c r="BC20" s="62"/>
      <c r="BD20" s="62"/>
      <c r="BE20" s="62"/>
      <c r="BF20" s="62"/>
      <c r="BG20" s="62"/>
      <c r="BH20" s="62"/>
      <c r="BI20" s="62"/>
      <c r="BJ20" s="62"/>
      <c r="BK20" s="324"/>
      <c r="BL20" s="287"/>
      <c r="BM20" s="62"/>
      <c r="BN20" s="62">
        <f>SUM(AA20:BL20)</f>
        <v>-5173</v>
      </c>
      <c r="BO20" s="62"/>
      <c r="BP20" s="62">
        <f>SUM(W20,BN20)</f>
        <v>-5173</v>
      </c>
      <c r="BQ20" s="69"/>
      <c r="BR20" s="69"/>
      <c r="BS20" s="69"/>
      <c r="BT20" s="69"/>
      <c r="BU20" s="69"/>
      <c r="BV20" s="69"/>
      <c r="BW20" s="69"/>
      <c r="BX20" s="69"/>
      <c r="BY20" s="69"/>
      <c r="BZ20" s="69"/>
      <c r="CA20" s="69"/>
      <c r="CB20" s="69"/>
      <c r="CC20" s="69"/>
    </row>
    <row r="21" spans="1:81" ht="12.75">
      <c r="A21" s="2" t="s">
        <v>13</v>
      </c>
      <c r="B21" s="8"/>
      <c r="C21" s="62"/>
      <c r="D21" s="62"/>
      <c r="E21" s="8"/>
      <c r="F21" s="62"/>
      <c r="G21" s="62"/>
      <c r="H21" s="62"/>
      <c r="I21" s="116">
        <f>SUM(F21:H21)</f>
        <v>0</v>
      </c>
      <c r="J21" s="62"/>
      <c r="K21" s="62"/>
      <c r="L21" s="62"/>
      <c r="M21" s="62">
        <f>SUM(K21:L21)</f>
        <v>0</v>
      </c>
      <c r="N21" s="62"/>
      <c r="O21" s="62"/>
      <c r="P21" s="62"/>
      <c r="Q21" s="62"/>
      <c r="R21" s="62"/>
      <c r="S21" s="62"/>
      <c r="T21" s="62"/>
      <c r="U21" s="62"/>
      <c r="V21" s="62"/>
      <c r="W21" s="62">
        <f>SUM(C21:D21,I21,M21,O21:U21)</f>
        <v>0</v>
      </c>
      <c r="X21" s="8"/>
      <c r="Y21" s="292"/>
      <c r="Z21" s="8"/>
      <c r="AA21" s="374">
        <v>-76</v>
      </c>
      <c r="AB21" s="62"/>
      <c r="AC21" s="62"/>
      <c r="AD21" s="62"/>
      <c r="AE21" s="293"/>
      <c r="AF21" s="62"/>
      <c r="AG21" s="62">
        <v>-492</v>
      </c>
      <c r="AH21" s="62"/>
      <c r="AI21" s="62"/>
      <c r="AJ21" s="62"/>
      <c r="AK21" s="62"/>
      <c r="AL21" s="287"/>
      <c r="AM21" s="62"/>
      <c r="AN21" s="62"/>
      <c r="AO21" s="62"/>
      <c r="AP21" s="62"/>
      <c r="AQ21" s="62"/>
      <c r="AR21" s="62"/>
      <c r="AS21" s="62"/>
      <c r="AT21" s="62"/>
      <c r="AU21" s="62"/>
      <c r="AV21" s="62"/>
      <c r="AW21" s="62"/>
      <c r="AX21" s="62"/>
      <c r="AY21" s="287"/>
      <c r="AZ21" s="293"/>
      <c r="BA21" s="62"/>
      <c r="BB21" s="62"/>
      <c r="BC21" s="62"/>
      <c r="BD21" s="62"/>
      <c r="BE21" s="62"/>
      <c r="BF21" s="62"/>
      <c r="BG21" s="62"/>
      <c r="BH21" s="62"/>
      <c r="BI21" s="62"/>
      <c r="BJ21" s="62"/>
      <c r="BK21" s="324"/>
      <c r="BL21" s="287"/>
      <c r="BM21" s="62"/>
      <c r="BN21" s="62">
        <f>SUM(AA21:BL21)</f>
        <v>-568</v>
      </c>
      <c r="BO21" s="62"/>
      <c r="BP21" s="62">
        <f>SUM(W21,BN21)</f>
        <v>-568</v>
      </c>
      <c r="BQ21" s="69"/>
      <c r="BR21" s="69"/>
      <c r="BS21" s="69"/>
      <c r="BT21" s="69"/>
      <c r="BU21" s="69"/>
      <c r="BV21" s="69"/>
      <c r="BW21" s="69"/>
      <c r="BX21" s="69"/>
      <c r="BY21" s="69"/>
      <c r="BZ21" s="69"/>
      <c r="CA21" s="69"/>
      <c r="CB21" s="69"/>
      <c r="CC21" s="69"/>
    </row>
    <row r="22" spans="1:81" ht="12.75">
      <c r="A22" s="2" t="s">
        <v>14</v>
      </c>
      <c r="B22" s="8"/>
      <c r="C22" s="62"/>
      <c r="D22" s="62"/>
      <c r="E22" s="8"/>
      <c r="F22" s="108"/>
      <c r="G22" s="108"/>
      <c r="H22" s="108"/>
      <c r="I22" s="116">
        <f>SUM(F22:H22)</f>
        <v>0</v>
      </c>
      <c r="J22" s="108"/>
      <c r="K22" s="108"/>
      <c r="L22" s="108"/>
      <c r="M22" s="62">
        <f>SUM(K22:L22)</f>
        <v>0</v>
      </c>
      <c r="N22" s="108"/>
      <c r="O22" s="108"/>
      <c r="P22" s="108"/>
      <c r="Q22" s="108"/>
      <c r="R22" s="108"/>
      <c r="S22" s="62"/>
      <c r="T22" s="108"/>
      <c r="U22" s="62"/>
      <c r="V22" s="62"/>
      <c r="W22" s="62">
        <f>SUM(C22:D22,I22,M22,O22:U22)</f>
        <v>0</v>
      </c>
      <c r="X22" s="8"/>
      <c r="Y22" s="292"/>
      <c r="Z22" s="8"/>
      <c r="AA22" s="374">
        <v>-22</v>
      </c>
      <c r="AB22" s="62"/>
      <c r="AC22" s="62"/>
      <c r="AD22" s="62"/>
      <c r="AE22" s="293"/>
      <c r="AF22" s="62"/>
      <c r="AG22" s="62"/>
      <c r="AH22" s="62"/>
      <c r="AI22" s="62"/>
      <c r="AJ22" s="62"/>
      <c r="AK22" s="62"/>
      <c r="AL22" s="287"/>
      <c r="AM22" s="62"/>
      <c r="AN22" s="62"/>
      <c r="AO22" s="62"/>
      <c r="AP22" s="62"/>
      <c r="AQ22" s="62"/>
      <c r="AR22" s="62"/>
      <c r="AS22" s="62"/>
      <c r="AT22" s="62"/>
      <c r="AU22" s="62"/>
      <c r="AV22" s="62"/>
      <c r="AW22" s="62"/>
      <c r="AX22" s="62"/>
      <c r="AY22" s="287"/>
      <c r="AZ22" s="293"/>
      <c r="BA22" s="62"/>
      <c r="BB22" s="62"/>
      <c r="BC22" s="62"/>
      <c r="BD22" s="62"/>
      <c r="BE22" s="62"/>
      <c r="BF22" s="62"/>
      <c r="BG22" s="62"/>
      <c r="BH22" s="62"/>
      <c r="BI22" s="62"/>
      <c r="BJ22" s="62"/>
      <c r="BK22" s="324"/>
      <c r="BL22" s="287"/>
      <c r="BM22" s="62"/>
      <c r="BN22" s="62">
        <f>SUM(AA22:BL22)</f>
        <v>-22</v>
      </c>
      <c r="BO22" s="62"/>
      <c r="BP22" s="62">
        <f>SUM(W22,BN22)</f>
        <v>-22</v>
      </c>
      <c r="BQ22" s="69"/>
      <c r="BR22" s="69"/>
      <c r="BS22" s="69"/>
      <c r="BT22" s="69"/>
      <c r="BU22" s="69"/>
      <c r="BV22" s="69"/>
      <c r="BW22" s="69"/>
      <c r="BX22" s="69"/>
      <c r="BY22" s="69"/>
      <c r="BZ22" s="69"/>
      <c r="CA22" s="69"/>
      <c r="CB22" s="69"/>
      <c r="CC22" s="69"/>
    </row>
    <row r="23" spans="1:81" ht="12.75">
      <c r="A23" s="2" t="s">
        <v>15</v>
      </c>
      <c r="B23" s="8"/>
      <c r="C23" s="62"/>
      <c r="D23" s="62"/>
      <c r="E23" s="8"/>
      <c r="F23" s="62"/>
      <c r="G23" s="62"/>
      <c r="H23" s="62"/>
      <c r="I23" s="116">
        <f>SUM(F23:H23)</f>
        <v>0</v>
      </c>
      <c r="J23" s="62"/>
      <c r="K23" s="62"/>
      <c r="L23" s="62"/>
      <c r="M23" s="62">
        <f>SUM(K23:L23)</f>
        <v>0</v>
      </c>
      <c r="N23" s="62"/>
      <c r="O23" s="62"/>
      <c r="P23" s="62"/>
      <c r="Q23" s="62"/>
      <c r="R23" s="62"/>
      <c r="S23" s="62"/>
      <c r="T23" s="62"/>
      <c r="U23" s="62"/>
      <c r="V23" s="62"/>
      <c r="W23" s="62">
        <f>SUM(C23:D23,I23,M23,O23:U23)</f>
        <v>0</v>
      </c>
      <c r="X23" s="8"/>
      <c r="Y23" s="292"/>
      <c r="Z23" s="8"/>
      <c r="AA23" s="374">
        <v>-10</v>
      </c>
      <c r="AB23" s="62"/>
      <c r="AC23" s="62"/>
      <c r="AD23" s="62"/>
      <c r="AE23" s="293"/>
      <c r="AF23" s="62"/>
      <c r="AG23" s="62"/>
      <c r="AH23" s="62">
        <v>-492</v>
      </c>
      <c r="AI23" s="62"/>
      <c r="AJ23" s="62"/>
      <c r="AK23" s="62"/>
      <c r="AL23" s="287"/>
      <c r="AM23" s="62"/>
      <c r="AN23" s="62"/>
      <c r="AO23" s="62"/>
      <c r="AP23" s="62"/>
      <c r="AQ23" s="62"/>
      <c r="AR23" s="62"/>
      <c r="AS23" s="62"/>
      <c r="AT23" s="62"/>
      <c r="AU23" s="62"/>
      <c r="AV23" s="62"/>
      <c r="AW23" s="62"/>
      <c r="AX23" s="62"/>
      <c r="AY23" s="287"/>
      <c r="AZ23" s="293"/>
      <c r="BA23" s="62"/>
      <c r="BB23" s="62"/>
      <c r="BC23" s="62"/>
      <c r="BD23" s="62"/>
      <c r="BE23" s="62"/>
      <c r="BF23" s="62"/>
      <c r="BG23" s="62"/>
      <c r="BH23" s="62"/>
      <c r="BI23" s="62"/>
      <c r="BJ23" s="62"/>
      <c r="BK23" s="324"/>
      <c r="BL23" s="287"/>
      <c r="BM23" s="62"/>
      <c r="BN23" s="62">
        <f>SUM(AA23:BL23)</f>
        <v>-502</v>
      </c>
      <c r="BO23" s="62"/>
      <c r="BP23" s="62">
        <f>SUM(W23,BN23)</f>
        <v>-502</v>
      </c>
      <c r="BQ23" s="69"/>
      <c r="BR23" s="69"/>
      <c r="BS23" s="69"/>
      <c r="BT23" s="69"/>
      <c r="BU23" s="69"/>
      <c r="BV23" s="69"/>
      <c r="BW23" s="69"/>
      <c r="BX23" s="69"/>
      <c r="BY23" s="69"/>
      <c r="BZ23" s="69"/>
      <c r="CA23" s="69"/>
      <c r="CB23" s="69"/>
      <c r="CC23" s="69"/>
    </row>
    <row r="24" spans="1:81" ht="13.5" thickBot="1">
      <c r="A24" s="2" t="s">
        <v>16</v>
      </c>
      <c r="B24" s="25"/>
      <c r="C24" s="63"/>
      <c r="D24" s="63"/>
      <c r="E24" s="25"/>
      <c r="F24" s="63"/>
      <c r="G24" s="63"/>
      <c r="H24" s="63"/>
      <c r="I24" s="63"/>
      <c r="J24" s="63"/>
      <c r="K24" s="63"/>
      <c r="L24" s="63"/>
      <c r="M24" s="63">
        <f>SUM(K24:L24)</f>
        <v>0</v>
      </c>
      <c r="N24" s="63"/>
      <c r="O24" s="63"/>
      <c r="P24" s="63"/>
      <c r="Q24" s="63"/>
      <c r="R24" s="63"/>
      <c r="S24" s="63"/>
      <c r="T24" s="63"/>
      <c r="U24" s="63"/>
      <c r="V24" s="63"/>
      <c r="W24" s="63">
        <f>SUM(C24:D24,I24,M24,O24:U24)</f>
        <v>0</v>
      </c>
      <c r="X24" s="25"/>
      <c r="Y24" s="296"/>
      <c r="Z24" s="25"/>
      <c r="AA24" s="377">
        <v>-16</v>
      </c>
      <c r="AB24" s="63"/>
      <c r="AC24" s="63"/>
      <c r="AD24" s="63"/>
      <c r="AE24" s="297"/>
      <c r="AF24" s="63"/>
      <c r="AG24" s="63"/>
      <c r="AH24" s="63"/>
      <c r="AI24" s="63"/>
      <c r="AJ24" s="63"/>
      <c r="AK24" s="63"/>
      <c r="AL24" s="288"/>
      <c r="AM24" s="63"/>
      <c r="AN24" s="63"/>
      <c r="AO24" s="63"/>
      <c r="AP24" s="63"/>
      <c r="AQ24" s="63"/>
      <c r="AR24" s="63"/>
      <c r="AS24" s="63"/>
      <c r="AT24" s="63"/>
      <c r="AU24" s="63"/>
      <c r="AV24" s="63"/>
      <c r="AW24" s="63"/>
      <c r="AX24" s="63"/>
      <c r="AY24" s="288"/>
      <c r="AZ24" s="297"/>
      <c r="BA24" s="63"/>
      <c r="BB24" s="63"/>
      <c r="BC24" s="63"/>
      <c r="BD24" s="63"/>
      <c r="BE24" s="63"/>
      <c r="BF24" s="63"/>
      <c r="BG24" s="63"/>
      <c r="BH24" s="63"/>
      <c r="BI24" s="63"/>
      <c r="BJ24" s="63"/>
      <c r="BK24" s="325"/>
      <c r="BL24" s="288"/>
      <c r="BM24" s="63"/>
      <c r="BN24" s="63">
        <f>SUM(AA24:BL24)</f>
        <v>-16</v>
      </c>
      <c r="BO24" s="63"/>
      <c r="BP24" s="63">
        <f>SUM(W24,BN24)</f>
        <v>-16</v>
      </c>
      <c r="BQ24" s="69"/>
      <c r="BR24" s="69"/>
      <c r="BS24" s="69"/>
      <c r="BT24" s="69"/>
      <c r="BU24" s="69"/>
      <c r="BV24" s="69"/>
      <c r="BW24" s="69"/>
      <c r="BX24" s="69"/>
      <c r="BY24" s="69"/>
      <c r="BZ24" s="69"/>
      <c r="CA24" s="69"/>
      <c r="CB24" s="69"/>
      <c r="CC24" s="69"/>
    </row>
    <row r="25" spans="1:81" ht="12.75">
      <c r="A25" s="3" t="s">
        <v>17</v>
      </c>
      <c r="B25" s="9"/>
      <c r="C25" s="9">
        <f>SUM(C20:C24)</f>
        <v>0</v>
      </c>
      <c r="D25" s="9">
        <f>SUM(D20:D24)</f>
        <v>0</v>
      </c>
      <c r="E25" s="9"/>
      <c r="F25" s="9">
        <f aca="true" t="shared" si="4" ref="F25:M25">SUM(F20:F24)</f>
        <v>0</v>
      </c>
      <c r="G25" s="9">
        <f t="shared" si="4"/>
        <v>0</v>
      </c>
      <c r="H25" s="9">
        <f t="shared" si="4"/>
        <v>0</v>
      </c>
      <c r="I25" s="9">
        <f t="shared" si="4"/>
        <v>0</v>
      </c>
      <c r="J25" s="9"/>
      <c r="K25" s="9">
        <f t="shared" si="4"/>
        <v>0</v>
      </c>
      <c r="L25" s="9">
        <f t="shared" si="4"/>
        <v>0</v>
      </c>
      <c r="M25" s="9">
        <f t="shared" si="4"/>
        <v>0</v>
      </c>
      <c r="N25" s="9"/>
      <c r="O25" s="9">
        <f>SUM(O20:O24)</f>
        <v>0</v>
      </c>
      <c r="P25" s="9"/>
      <c r="Q25" s="9">
        <f>SUM(Q20:Q24)</f>
        <v>0</v>
      </c>
      <c r="R25" s="9">
        <f aca="true" t="shared" si="5" ref="R25:W25">SUM(R20:R24)</f>
        <v>0</v>
      </c>
      <c r="S25" s="9">
        <f t="shared" si="5"/>
        <v>0</v>
      </c>
      <c r="T25" s="9">
        <f>SUM(T20:T24)</f>
        <v>0</v>
      </c>
      <c r="U25" s="9">
        <f t="shared" si="5"/>
        <v>0</v>
      </c>
      <c r="V25" s="9">
        <f t="shared" si="5"/>
        <v>0</v>
      </c>
      <c r="W25" s="9">
        <f t="shared" si="5"/>
        <v>0</v>
      </c>
      <c r="X25" s="9"/>
      <c r="Y25" s="298"/>
      <c r="Z25" s="9"/>
      <c r="AA25" s="375">
        <f>SUM(AA20:AA24)</f>
        <v>-328</v>
      </c>
      <c r="AB25" s="18">
        <f>SUM(AB20:AB24)</f>
        <v>0</v>
      </c>
      <c r="AC25" s="18"/>
      <c r="AD25" s="9">
        <f aca="true" t="shared" si="6" ref="AD25:BN25">SUM(AD20:AD24)</f>
        <v>0</v>
      </c>
      <c r="AE25" s="299">
        <f t="shared" si="6"/>
        <v>-1969</v>
      </c>
      <c r="AF25" s="9">
        <f t="shared" si="6"/>
        <v>-3000</v>
      </c>
      <c r="AG25" s="18">
        <f>SUM(AG20:AG24)</f>
        <v>-492</v>
      </c>
      <c r="AH25" s="18">
        <f>SUM(AH20:AH24)</f>
        <v>-492</v>
      </c>
      <c r="AI25" s="9">
        <f t="shared" si="6"/>
        <v>0</v>
      </c>
      <c r="AJ25" s="18">
        <f t="shared" si="6"/>
        <v>0</v>
      </c>
      <c r="AK25" s="18">
        <f t="shared" si="6"/>
        <v>0</v>
      </c>
      <c r="AL25" s="286">
        <f t="shared" si="6"/>
        <v>0</v>
      </c>
      <c r="AM25" s="18">
        <f t="shared" si="6"/>
        <v>0</v>
      </c>
      <c r="AN25" s="9">
        <f t="shared" si="6"/>
        <v>0</v>
      </c>
      <c r="AO25" s="9">
        <f t="shared" si="6"/>
        <v>0</v>
      </c>
      <c r="AP25" s="9">
        <f t="shared" si="6"/>
        <v>0</v>
      </c>
      <c r="AQ25" s="18">
        <f t="shared" si="6"/>
        <v>0</v>
      </c>
      <c r="AR25" s="18">
        <f t="shared" si="6"/>
        <v>0</v>
      </c>
      <c r="AS25" s="18">
        <f t="shared" si="6"/>
        <v>0</v>
      </c>
      <c r="AT25" s="18">
        <f t="shared" si="6"/>
        <v>0</v>
      </c>
      <c r="AU25" s="18">
        <f t="shared" si="6"/>
        <v>0</v>
      </c>
      <c r="AV25" s="18">
        <f t="shared" si="6"/>
        <v>0</v>
      </c>
      <c r="AW25" s="18">
        <f t="shared" si="6"/>
        <v>0</v>
      </c>
      <c r="AX25" s="18">
        <f t="shared" si="6"/>
        <v>0</v>
      </c>
      <c r="AY25" s="286">
        <f t="shared" si="6"/>
        <v>0</v>
      </c>
      <c r="AZ25" s="299">
        <f t="shared" si="6"/>
        <v>0</v>
      </c>
      <c r="BA25" s="18">
        <f t="shared" si="6"/>
        <v>0</v>
      </c>
      <c r="BB25" s="18">
        <f t="shared" si="6"/>
        <v>0</v>
      </c>
      <c r="BC25" s="18">
        <f t="shared" si="6"/>
        <v>0</v>
      </c>
      <c r="BD25" s="18">
        <f t="shared" si="6"/>
        <v>0</v>
      </c>
      <c r="BE25" s="18">
        <f t="shared" si="6"/>
        <v>0</v>
      </c>
      <c r="BF25" s="18">
        <f t="shared" si="6"/>
        <v>0</v>
      </c>
      <c r="BG25" s="18">
        <f t="shared" si="6"/>
        <v>0</v>
      </c>
      <c r="BH25" s="18">
        <f t="shared" si="6"/>
        <v>0</v>
      </c>
      <c r="BI25" s="18">
        <f t="shared" si="6"/>
        <v>0</v>
      </c>
      <c r="BJ25" s="18">
        <f t="shared" si="6"/>
        <v>0</v>
      </c>
      <c r="BK25" s="41">
        <f t="shared" si="6"/>
        <v>0</v>
      </c>
      <c r="BL25" s="286">
        <f>SUM(BL20:BL24)</f>
        <v>0</v>
      </c>
      <c r="BM25" s="9"/>
      <c r="BN25" s="9">
        <f t="shared" si="6"/>
        <v>-6281</v>
      </c>
      <c r="BO25" s="9"/>
      <c r="BP25" s="9">
        <f>SUM(BP20:BP24)</f>
        <v>-6281</v>
      </c>
      <c r="BQ25" s="69"/>
      <c r="BR25" s="69"/>
      <c r="BS25" s="69"/>
      <c r="BT25" s="69"/>
      <c r="BU25" s="69"/>
      <c r="BV25" s="69"/>
      <c r="BW25" s="69"/>
      <c r="BX25" s="69"/>
      <c r="BY25" s="69"/>
      <c r="BZ25" s="69"/>
      <c r="CA25" s="69"/>
      <c r="CB25" s="69"/>
      <c r="CC25" s="69"/>
    </row>
    <row r="26" spans="1:81" ht="12.75">
      <c r="A26" s="2"/>
      <c r="B26" s="8"/>
      <c r="C26" s="8"/>
      <c r="D26" s="8"/>
      <c r="E26" s="8"/>
      <c r="F26" s="8"/>
      <c r="G26" s="8"/>
      <c r="H26" s="8"/>
      <c r="I26" s="8"/>
      <c r="J26" s="8"/>
      <c r="K26" s="8"/>
      <c r="L26" s="8"/>
      <c r="M26" s="8"/>
      <c r="N26" s="8"/>
      <c r="O26" s="8"/>
      <c r="P26" s="8"/>
      <c r="Q26" s="8"/>
      <c r="R26" s="8"/>
      <c r="S26" s="8"/>
      <c r="T26" s="8"/>
      <c r="U26" s="8"/>
      <c r="V26" s="8"/>
      <c r="W26" s="8"/>
      <c r="X26" s="8"/>
      <c r="Y26" s="292"/>
      <c r="Z26" s="8"/>
      <c r="AA26" s="372"/>
      <c r="AB26" s="19"/>
      <c r="AC26" s="19"/>
      <c r="AD26" s="8"/>
      <c r="AE26" s="39"/>
      <c r="AF26" s="8"/>
      <c r="AG26" s="19"/>
      <c r="AH26" s="19"/>
      <c r="AI26" s="8"/>
      <c r="AJ26" s="19"/>
      <c r="AK26" s="19"/>
      <c r="AL26" s="40"/>
      <c r="AM26" s="19"/>
      <c r="AN26" s="8"/>
      <c r="AO26" s="8"/>
      <c r="AP26" s="8"/>
      <c r="AQ26" s="19"/>
      <c r="AR26" s="19"/>
      <c r="AS26" s="19"/>
      <c r="AT26" s="19"/>
      <c r="AU26" s="19"/>
      <c r="AV26" s="19"/>
      <c r="AW26" s="19"/>
      <c r="AX26" s="19"/>
      <c r="AY26" s="40"/>
      <c r="AZ26" s="39"/>
      <c r="BA26" s="19"/>
      <c r="BB26" s="19"/>
      <c r="BC26" s="19"/>
      <c r="BD26" s="19"/>
      <c r="BE26" s="19"/>
      <c r="BF26" s="19"/>
      <c r="BG26" s="19"/>
      <c r="BH26" s="19"/>
      <c r="BI26" s="19"/>
      <c r="BJ26" s="19"/>
      <c r="BK26" s="44"/>
      <c r="BL26" s="40"/>
      <c r="BM26" s="8"/>
      <c r="BN26" s="8"/>
      <c r="BO26" s="8"/>
      <c r="BP26" s="8"/>
      <c r="BQ26" s="69"/>
      <c r="BR26" s="69"/>
      <c r="BS26" s="69"/>
      <c r="BT26" s="69"/>
      <c r="BU26" s="69"/>
      <c r="BV26" s="69"/>
      <c r="BW26" s="69"/>
      <c r="BX26" s="69"/>
      <c r="BY26" s="69"/>
      <c r="BZ26" s="69"/>
      <c r="CA26" s="69"/>
      <c r="CB26" s="69"/>
      <c r="CC26" s="69"/>
    </row>
    <row r="27" spans="1:81" ht="12.75">
      <c r="A27" s="2" t="s">
        <v>18</v>
      </c>
      <c r="B27" s="8"/>
      <c r="C27" s="8"/>
      <c r="D27" s="8"/>
      <c r="E27" s="8"/>
      <c r="F27" s="8"/>
      <c r="G27" s="8"/>
      <c r="H27" s="8"/>
      <c r="I27" s="8"/>
      <c r="J27" s="8"/>
      <c r="K27" s="8"/>
      <c r="L27" s="8"/>
      <c r="M27" s="8"/>
      <c r="N27" s="8"/>
      <c r="O27" s="8"/>
      <c r="P27" s="8"/>
      <c r="Q27" s="8"/>
      <c r="R27" s="8"/>
      <c r="S27" s="8"/>
      <c r="T27" s="8"/>
      <c r="U27" s="8"/>
      <c r="V27" s="8"/>
      <c r="W27" s="8"/>
      <c r="X27" s="8"/>
      <c r="Y27" s="292"/>
      <c r="Z27" s="8"/>
      <c r="AA27" s="372"/>
      <c r="AB27" s="19"/>
      <c r="AC27" s="19"/>
      <c r="AD27" s="8"/>
      <c r="AE27" s="39"/>
      <c r="AF27" s="8"/>
      <c r="AG27" s="19"/>
      <c r="AH27" s="19"/>
      <c r="AI27" s="8"/>
      <c r="AJ27" s="19"/>
      <c r="AK27" s="19"/>
      <c r="AL27" s="40"/>
      <c r="AM27" s="19"/>
      <c r="AN27" s="8"/>
      <c r="AO27" s="8"/>
      <c r="AP27" s="8"/>
      <c r="AQ27" s="19"/>
      <c r="AR27" s="19"/>
      <c r="AS27" s="19"/>
      <c r="AT27" s="19"/>
      <c r="AU27" s="19"/>
      <c r="AV27" s="19"/>
      <c r="AW27" s="19"/>
      <c r="AX27" s="19"/>
      <c r="AY27" s="40"/>
      <c r="AZ27" s="39"/>
      <c r="BA27" s="19"/>
      <c r="BB27" s="19"/>
      <c r="BC27" s="19"/>
      <c r="BD27" s="19"/>
      <c r="BE27" s="19"/>
      <c r="BF27" s="19"/>
      <c r="BG27" s="19"/>
      <c r="BH27" s="19"/>
      <c r="BI27" s="19"/>
      <c r="BJ27" s="19"/>
      <c r="BK27" s="44"/>
      <c r="BL27" s="40"/>
      <c r="BM27" s="8"/>
      <c r="BN27" s="8"/>
      <c r="BO27" s="8"/>
      <c r="BP27" s="8"/>
      <c r="BQ27" s="69"/>
      <c r="BR27" s="69"/>
      <c r="BS27" s="69"/>
      <c r="BT27" s="69"/>
      <c r="BU27" s="69"/>
      <c r="BV27" s="69"/>
      <c r="BW27" s="69"/>
      <c r="BX27" s="69"/>
      <c r="BY27" s="69"/>
      <c r="BZ27" s="69"/>
      <c r="CA27" s="69"/>
      <c r="CB27" s="69"/>
      <c r="CC27" s="69"/>
    </row>
    <row r="28" spans="1:81" ht="12.75">
      <c r="A28" s="2" t="s">
        <v>19</v>
      </c>
      <c r="B28" s="8"/>
      <c r="C28" s="62"/>
      <c r="D28" s="62"/>
      <c r="E28" s="8"/>
      <c r="F28" s="62"/>
      <c r="G28" s="62"/>
      <c r="H28" s="62"/>
      <c r="I28" s="62">
        <f>SUM(F28:H28)</f>
        <v>0</v>
      </c>
      <c r="J28" s="62"/>
      <c r="K28" s="62"/>
      <c r="L28" s="62"/>
      <c r="M28" s="62">
        <f>SUM(K28:L28)</f>
        <v>0</v>
      </c>
      <c r="N28" s="62"/>
      <c r="O28" s="62"/>
      <c r="P28" s="62"/>
      <c r="Q28" s="62"/>
      <c r="R28" s="62"/>
      <c r="S28" s="62"/>
      <c r="T28" s="62"/>
      <c r="U28" s="62"/>
      <c r="V28" s="62"/>
      <c r="W28" s="62">
        <f>SUM(C28:D28,I28,M28,O28:U28)</f>
        <v>0</v>
      </c>
      <c r="X28" s="8"/>
      <c r="Y28" s="292"/>
      <c r="Z28" s="8"/>
      <c r="AA28" s="374">
        <f>-26+26</f>
        <v>0</v>
      </c>
      <c r="AB28" s="62"/>
      <c r="AC28" s="62"/>
      <c r="AD28" s="62"/>
      <c r="AE28" s="293"/>
      <c r="AF28" s="62"/>
      <c r="AG28" s="62"/>
      <c r="AH28" s="62"/>
      <c r="AI28" s="62">
        <v>-3006</v>
      </c>
      <c r="AJ28" s="62"/>
      <c r="AK28" s="62"/>
      <c r="AL28" s="287"/>
      <c r="AM28" s="62"/>
      <c r="AN28" s="62"/>
      <c r="AO28" s="62"/>
      <c r="AP28" s="62"/>
      <c r="AQ28" s="62"/>
      <c r="AR28" s="62"/>
      <c r="AS28" s="62"/>
      <c r="AT28" s="62"/>
      <c r="AU28" s="62"/>
      <c r="AV28" s="62"/>
      <c r="AW28" s="62"/>
      <c r="AX28" s="62"/>
      <c r="AY28" s="287"/>
      <c r="AZ28" s="293"/>
      <c r="BA28" s="62"/>
      <c r="BB28" s="62"/>
      <c r="BC28" s="62"/>
      <c r="BD28" s="62"/>
      <c r="BE28" s="62"/>
      <c r="BF28" s="62"/>
      <c r="BG28" s="62"/>
      <c r="BH28" s="62"/>
      <c r="BI28" s="62"/>
      <c r="BJ28" s="62"/>
      <c r="BK28" s="324"/>
      <c r="BL28" s="287"/>
      <c r="BM28" s="62"/>
      <c r="BN28" s="62">
        <f>SUM(AA28:BL28)</f>
        <v>-3006</v>
      </c>
      <c r="BO28" s="62"/>
      <c r="BP28" s="62">
        <f>SUM(W28,BN28)</f>
        <v>-3006</v>
      </c>
      <c r="BQ28" s="69"/>
      <c r="BR28" s="69"/>
      <c r="BS28" s="69"/>
      <c r="BT28" s="69"/>
      <c r="BU28" s="69"/>
      <c r="BV28" s="69"/>
      <c r="BW28" s="69"/>
      <c r="BX28" s="69"/>
      <c r="BY28" s="69"/>
      <c r="BZ28" s="69"/>
      <c r="CA28" s="69"/>
      <c r="CB28" s="69"/>
      <c r="CC28" s="69"/>
    </row>
    <row r="29" spans="1:81" ht="12.75">
      <c r="A29" s="2" t="s">
        <v>20</v>
      </c>
      <c r="B29" s="8"/>
      <c r="C29" s="62"/>
      <c r="D29" s="62"/>
      <c r="E29" s="8"/>
      <c r="F29" s="62"/>
      <c r="G29" s="62"/>
      <c r="H29" s="62">
        <v>1500</v>
      </c>
      <c r="I29" s="62">
        <f>SUM(F29:H29)</f>
        <v>1500</v>
      </c>
      <c r="J29" s="62"/>
      <c r="K29" s="62"/>
      <c r="L29" s="62"/>
      <c r="M29" s="62">
        <f>SUM(K29:L29)</f>
        <v>0</v>
      </c>
      <c r="N29" s="62"/>
      <c r="O29" s="62"/>
      <c r="P29" s="62"/>
      <c r="Q29" s="62"/>
      <c r="R29" s="62"/>
      <c r="S29" s="62"/>
      <c r="T29" s="62"/>
      <c r="U29" s="62"/>
      <c r="V29" s="62"/>
      <c r="W29" s="62">
        <f>SUM(C29:D29,I29,M29,O29:U29)</f>
        <v>1500</v>
      </c>
      <c r="X29" s="8"/>
      <c r="Y29" s="292"/>
      <c r="Z29" s="8"/>
      <c r="AA29" s="374">
        <v>-75</v>
      </c>
      <c r="AB29" s="62"/>
      <c r="AC29" s="62"/>
      <c r="AD29" s="62"/>
      <c r="AE29" s="293"/>
      <c r="AF29" s="62"/>
      <c r="AG29" s="62"/>
      <c r="AH29" s="62"/>
      <c r="AI29" s="62"/>
      <c r="AJ29" s="62">
        <v>-984</v>
      </c>
      <c r="AK29" s="62"/>
      <c r="AL29" s="287"/>
      <c r="AM29" s="62"/>
      <c r="AN29" s="62"/>
      <c r="AO29" s="62"/>
      <c r="AP29" s="62"/>
      <c r="AQ29" s="62"/>
      <c r="AR29" s="62"/>
      <c r="AS29" s="62"/>
      <c r="AT29" s="62"/>
      <c r="AU29" s="62"/>
      <c r="AV29" s="62"/>
      <c r="AW29" s="62"/>
      <c r="AX29" s="62"/>
      <c r="AY29" s="287"/>
      <c r="AZ29" s="293"/>
      <c r="BA29" s="62"/>
      <c r="BB29" s="62"/>
      <c r="BC29" s="62"/>
      <c r="BD29" s="62"/>
      <c r="BE29" s="62"/>
      <c r="BF29" s="62"/>
      <c r="BG29" s="62"/>
      <c r="BH29" s="62"/>
      <c r="BI29" s="62"/>
      <c r="BJ29" s="62"/>
      <c r="BK29" s="324"/>
      <c r="BL29" s="287"/>
      <c r="BM29" s="62"/>
      <c r="BN29" s="62">
        <f>SUM(AA29:BL29)</f>
        <v>-1059</v>
      </c>
      <c r="BO29" s="62"/>
      <c r="BP29" s="62">
        <f>SUM(W29,BN29)</f>
        <v>441</v>
      </c>
      <c r="BQ29" s="69"/>
      <c r="BR29" s="69"/>
      <c r="BS29" s="69"/>
      <c r="BT29" s="69"/>
      <c r="BU29" s="69"/>
      <c r="BV29" s="69"/>
      <c r="BW29" s="69"/>
      <c r="BX29" s="69"/>
      <c r="BY29" s="69"/>
      <c r="BZ29" s="69"/>
      <c r="CA29" s="69"/>
      <c r="CB29" s="69"/>
      <c r="CC29" s="69"/>
    </row>
    <row r="30" spans="1:81" ht="13.5" thickBot="1">
      <c r="A30" s="2" t="s">
        <v>21</v>
      </c>
      <c r="B30" s="25"/>
      <c r="C30" s="63">
        <v>500</v>
      </c>
      <c r="D30" s="63"/>
      <c r="E30" s="25"/>
      <c r="F30" s="109"/>
      <c r="G30" s="109"/>
      <c r="H30" s="109"/>
      <c r="I30" s="63">
        <f>SUM(F30:H30)</f>
        <v>0</v>
      </c>
      <c r="J30" s="109"/>
      <c r="K30" s="109">
        <v>4000</v>
      </c>
      <c r="L30" s="109">
        <v>2000</v>
      </c>
      <c r="M30" s="109">
        <f>SUM(K30:L30)</f>
        <v>6000</v>
      </c>
      <c r="N30" s="109"/>
      <c r="O30" s="109"/>
      <c r="P30" s="109"/>
      <c r="Q30" s="109"/>
      <c r="R30" s="109"/>
      <c r="S30" s="63"/>
      <c r="T30" s="109"/>
      <c r="U30" s="63"/>
      <c r="V30" s="63"/>
      <c r="W30" s="63">
        <f>SUM(C30:D30,I30,M30,O30:U30)</f>
        <v>6500</v>
      </c>
      <c r="X30" s="25"/>
      <c r="Y30" s="296"/>
      <c r="Z30" s="25"/>
      <c r="AA30" s="377">
        <v>-202</v>
      </c>
      <c r="AB30" s="63"/>
      <c r="AC30" s="63"/>
      <c r="AD30" s="63"/>
      <c r="AE30" s="297"/>
      <c r="AF30" s="63"/>
      <c r="AG30" s="63"/>
      <c r="AH30" s="63"/>
      <c r="AI30" s="63"/>
      <c r="AJ30" s="63"/>
      <c r="AK30" s="63"/>
      <c r="AL30" s="288"/>
      <c r="AM30" s="63"/>
      <c r="AN30" s="63"/>
      <c r="AO30" s="63"/>
      <c r="AP30" s="63"/>
      <c r="AQ30" s="63"/>
      <c r="AR30" s="63"/>
      <c r="AS30" s="63"/>
      <c r="AT30" s="63"/>
      <c r="AU30" s="63"/>
      <c r="AV30" s="63"/>
      <c r="AW30" s="63"/>
      <c r="AX30" s="63"/>
      <c r="AY30" s="288"/>
      <c r="AZ30" s="297"/>
      <c r="BA30" s="63"/>
      <c r="BB30" s="63"/>
      <c r="BC30" s="63"/>
      <c r="BD30" s="63"/>
      <c r="BE30" s="63"/>
      <c r="BF30" s="63"/>
      <c r="BG30" s="63"/>
      <c r="BH30" s="63"/>
      <c r="BI30" s="63"/>
      <c r="BJ30" s="63"/>
      <c r="BK30" s="325"/>
      <c r="BL30" s="288"/>
      <c r="BM30" s="63"/>
      <c r="BN30" s="63">
        <f>SUM(AA30:BL30)</f>
        <v>-202</v>
      </c>
      <c r="BO30" s="63"/>
      <c r="BP30" s="63">
        <f>SUM(W30,BN30)</f>
        <v>6298</v>
      </c>
      <c r="BQ30" s="69"/>
      <c r="BR30" s="69"/>
      <c r="BS30" s="69"/>
      <c r="BT30" s="69"/>
      <c r="BU30" s="69"/>
      <c r="BV30" s="69"/>
      <c r="BW30" s="69"/>
      <c r="BX30" s="69"/>
      <c r="BY30" s="69"/>
      <c r="BZ30" s="69"/>
      <c r="CA30" s="69"/>
      <c r="CB30" s="69"/>
      <c r="CC30" s="69"/>
    </row>
    <row r="31" spans="1:81" ht="12.75">
      <c r="A31" s="3" t="s">
        <v>17</v>
      </c>
      <c r="B31" s="9"/>
      <c r="C31" s="9">
        <f>SUM(C28:C30)</f>
        <v>500</v>
      </c>
      <c r="D31" s="9">
        <f>SUM(D28:D30)</f>
        <v>0</v>
      </c>
      <c r="E31" s="9"/>
      <c r="F31" s="9">
        <f>SUM(F28:F30)</f>
        <v>0</v>
      </c>
      <c r="G31" s="9">
        <f>SUM(G28:G30)</f>
        <v>0</v>
      </c>
      <c r="H31" s="9">
        <f>SUM(H28:H30)</f>
        <v>1500</v>
      </c>
      <c r="I31" s="9">
        <f>SUM(I28:I30)</f>
        <v>1500</v>
      </c>
      <c r="J31" s="9"/>
      <c r="K31" s="9">
        <f>SUM(K28:K30)</f>
        <v>4000</v>
      </c>
      <c r="L31" s="9">
        <f>SUM(L28:L30)</f>
        <v>2000</v>
      </c>
      <c r="M31" s="9">
        <f>SUM(M28:M30)</f>
        <v>6000</v>
      </c>
      <c r="N31" s="9"/>
      <c r="O31" s="9">
        <f aca="true" t="shared" si="7" ref="O31:W31">SUM(O28:O30)</f>
        <v>0</v>
      </c>
      <c r="P31" s="9"/>
      <c r="Q31" s="9">
        <f t="shared" si="7"/>
        <v>0</v>
      </c>
      <c r="R31" s="9">
        <f t="shared" si="7"/>
        <v>0</v>
      </c>
      <c r="S31" s="9">
        <f t="shared" si="7"/>
        <v>0</v>
      </c>
      <c r="T31" s="9">
        <f t="shared" si="7"/>
        <v>0</v>
      </c>
      <c r="U31" s="9">
        <f t="shared" si="7"/>
        <v>0</v>
      </c>
      <c r="V31" s="9">
        <f t="shared" si="7"/>
        <v>0</v>
      </c>
      <c r="W31" s="9">
        <f t="shared" si="7"/>
        <v>8000</v>
      </c>
      <c r="X31" s="9"/>
      <c r="Y31" s="298"/>
      <c r="Z31" s="9"/>
      <c r="AA31" s="375">
        <f>SUM(AA28:AA30)</f>
        <v>-277</v>
      </c>
      <c r="AB31" s="18">
        <f>SUM(AB28:AB30)</f>
        <v>0</v>
      </c>
      <c r="AC31" s="18"/>
      <c r="AD31" s="9">
        <f aca="true" t="shared" si="8" ref="AD31:BL31">SUM(AD28:AD30)</f>
        <v>0</v>
      </c>
      <c r="AE31" s="299">
        <f t="shared" si="8"/>
        <v>0</v>
      </c>
      <c r="AF31" s="9">
        <f t="shared" si="8"/>
        <v>0</v>
      </c>
      <c r="AG31" s="18">
        <f t="shared" si="8"/>
        <v>0</v>
      </c>
      <c r="AH31" s="18">
        <f t="shared" si="8"/>
        <v>0</v>
      </c>
      <c r="AI31" s="9">
        <f t="shared" si="8"/>
        <v>-3006</v>
      </c>
      <c r="AJ31" s="18">
        <f t="shared" si="8"/>
        <v>-984</v>
      </c>
      <c r="AK31" s="18">
        <f t="shared" si="8"/>
        <v>0</v>
      </c>
      <c r="AL31" s="286">
        <f t="shared" si="8"/>
        <v>0</v>
      </c>
      <c r="AM31" s="18">
        <f t="shared" si="8"/>
        <v>0</v>
      </c>
      <c r="AN31" s="9">
        <f t="shared" si="8"/>
        <v>0</v>
      </c>
      <c r="AO31" s="9">
        <f t="shared" si="8"/>
        <v>0</v>
      </c>
      <c r="AP31" s="9">
        <f t="shared" si="8"/>
        <v>0</v>
      </c>
      <c r="AQ31" s="18">
        <f t="shared" si="8"/>
        <v>0</v>
      </c>
      <c r="AR31" s="18">
        <f t="shared" si="8"/>
        <v>0</v>
      </c>
      <c r="AS31" s="18">
        <f t="shared" si="8"/>
        <v>0</v>
      </c>
      <c r="AT31" s="18">
        <f t="shared" si="8"/>
        <v>0</v>
      </c>
      <c r="AU31" s="18">
        <f t="shared" si="8"/>
        <v>0</v>
      </c>
      <c r="AV31" s="18">
        <f t="shared" si="8"/>
        <v>0</v>
      </c>
      <c r="AW31" s="18">
        <f t="shared" si="8"/>
        <v>0</v>
      </c>
      <c r="AX31" s="18">
        <f t="shared" si="8"/>
        <v>0</v>
      </c>
      <c r="AY31" s="286">
        <f t="shared" si="8"/>
        <v>0</v>
      </c>
      <c r="AZ31" s="299">
        <f t="shared" si="8"/>
        <v>0</v>
      </c>
      <c r="BA31" s="18">
        <f t="shared" si="8"/>
        <v>0</v>
      </c>
      <c r="BB31" s="18">
        <f t="shared" si="8"/>
        <v>0</v>
      </c>
      <c r="BC31" s="18">
        <f t="shared" si="8"/>
        <v>0</v>
      </c>
      <c r="BD31" s="18">
        <f t="shared" si="8"/>
        <v>0</v>
      </c>
      <c r="BE31" s="18">
        <f t="shared" si="8"/>
        <v>0</v>
      </c>
      <c r="BF31" s="18">
        <f t="shared" si="8"/>
        <v>0</v>
      </c>
      <c r="BG31" s="18">
        <f t="shared" si="8"/>
        <v>0</v>
      </c>
      <c r="BH31" s="18">
        <f t="shared" si="8"/>
        <v>0</v>
      </c>
      <c r="BI31" s="18">
        <f t="shared" si="8"/>
        <v>0</v>
      </c>
      <c r="BJ31" s="18">
        <f t="shared" si="8"/>
        <v>0</v>
      </c>
      <c r="BK31" s="41">
        <f t="shared" si="8"/>
        <v>0</v>
      </c>
      <c r="BL31" s="286">
        <f t="shared" si="8"/>
        <v>0</v>
      </c>
      <c r="BM31" s="9"/>
      <c r="BN31" s="9">
        <f>SUM(BN28:BN30)</f>
        <v>-4267</v>
      </c>
      <c r="BO31" s="9"/>
      <c r="BP31" s="9">
        <f>SUM(BP28:BP30)</f>
        <v>3733</v>
      </c>
      <c r="BQ31" s="69"/>
      <c r="BR31" s="69"/>
      <c r="BS31" s="69"/>
      <c r="BT31" s="69"/>
      <c r="BU31" s="69"/>
      <c r="BV31" s="69"/>
      <c r="BW31" s="69"/>
      <c r="BX31" s="69"/>
      <c r="BY31" s="69"/>
      <c r="BZ31" s="69"/>
      <c r="CA31" s="69"/>
      <c r="CB31" s="69"/>
      <c r="CC31" s="69"/>
    </row>
    <row r="32" spans="1:81" ht="12.75">
      <c r="A32" s="2"/>
      <c r="B32" s="8"/>
      <c r="C32" s="8"/>
      <c r="D32" s="8"/>
      <c r="E32" s="8"/>
      <c r="F32" s="8"/>
      <c r="G32" s="8"/>
      <c r="H32" s="8"/>
      <c r="I32" s="8"/>
      <c r="J32" s="8"/>
      <c r="K32" s="8"/>
      <c r="L32" s="8"/>
      <c r="M32" s="8"/>
      <c r="N32" s="8"/>
      <c r="O32" s="8"/>
      <c r="P32" s="8"/>
      <c r="Q32" s="8"/>
      <c r="R32" s="8"/>
      <c r="S32" s="8"/>
      <c r="T32" s="8"/>
      <c r="U32" s="8"/>
      <c r="V32" s="8"/>
      <c r="W32" s="8"/>
      <c r="X32" s="8"/>
      <c r="Y32" s="292"/>
      <c r="Z32" s="8"/>
      <c r="AA32" s="372"/>
      <c r="AB32" s="19"/>
      <c r="AC32" s="19"/>
      <c r="AD32" s="8"/>
      <c r="AE32" s="39"/>
      <c r="AF32" s="8"/>
      <c r="AG32" s="19"/>
      <c r="AH32" s="19"/>
      <c r="AI32" s="8"/>
      <c r="AJ32" s="19"/>
      <c r="AK32" s="19"/>
      <c r="AL32" s="40"/>
      <c r="AM32" s="19"/>
      <c r="AN32" s="8"/>
      <c r="AO32" s="8"/>
      <c r="AP32" s="8"/>
      <c r="AQ32" s="19"/>
      <c r="AR32" s="19"/>
      <c r="AS32" s="19"/>
      <c r="AT32" s="19"/>
      <c r="AU32" s="19"/>
      <c r="AV32" s="19"/>
      <c r="AW32" s="19"/>
      <c r="AX32" s="19"/>
      <c r="AY32" s="40"/>
      <c r="AZ32" s="39"/>
      <c r="BA32" s="19"/>
      <c r="BB32" s="19"/>
      <c r="BC32" s="19"/>
      <c r="BD32" s="19"/>
      <c r="BE32" s="19"/>
      <c r="BF32" s="19"/>
      <c r="BG32" s="19"/>
      <c r="BH32" s="19"/>
      <c r="BI32" s="19"/>
      <c r="BJ32" s="19"/>
      <c r="BK32" s="44"/>
      <c r="BL32" s="40"/>
      <c r="BM32" s="8"/>
      <c r="BN32" s="8"/>
      <c r="BO32" s="8"/>
      <c r="BP32" s="8"/>
      <c r="BQ32" s="69"/>
      <c r="BR32" s="69"/>
      <c r="BS32" s="69"/>
      <c r="BT32" s="69"/>
      <c r="BU32" s="69"/>
      <c r="BV32" s="69"/>
      <c r="BW32" s="69"/>
      <c r="BX32" s="69"/>
      <c r="BY32" s="69"/>
      <c r="BZ32" s="69"/>
      <c r="CA32" s="69"/>
      <c r="CB32" s="69"/>
      <c r="CC32" s="69"/>
    </row>
    <row r="33" spans="1:81" ht="12.75">
      <c r="A33" s="2" t="s">
        <v>22</v>
      </c>
      <c r="B33" s="8"/>
      <c r="C33" s="8"/>
      <c r="D33" s="8"/>
      <c r="E33" s="8"/>
      <c r="F33" s="8"/>
      <c r="G33" s="8"/>
      <c r="H33" s="8"/>
      <c r="I33" s="8"/>
      <c r="J33" s="8"/>
      <c r="K33" s="8"/>
      <c r="L33" s="8"/>
      <c r="M33" s="8"/>
      <c r="N33" s="8"/>
      <c r="O33" s="8"/>
      <c r="P33" s="8"/>
      <c r="Q33" s="8"/>
      <c r="R33" s="8"/>
      <c r="S33" s="8"/>
      <c r="T33" s="8"/>
      <c r="U33" s="8"/>
      <c r="V33" s="8"/>
      <c r="W33" s="8"/>
      <c r="X33" s="8"/>
      <c r="Y33" s="292"/>
      <c r="Z33" s="8"/>
      <c r="AA33" s="372"/>
      <c r="AB33" s="19"/>
      <c r="AC33" s="19"/>
      <c r="AD33" s="8"/>
      <c r="AE33" s="39"/>
      <c r="AF33" s="8"/>
      <c r="AG33" s="19"/>
      <c r="AH33" s="19"/>
      <c r="AI33" s="8"/>
      <c r="AJ33" s="19"/>
      <c r="AK33" s="19"/>
      <c r="AL33" s="40"/>
      <c r="AM33" s="19"/>
      <c r="AN33" s="8"/>
      <c r="AO33" s="8"/>
      <c r="AP33" s="8"/>
      <c r="AQ33" s="19"/>
      <c r="AR33" s="19"/>
      <c r="AS33" s="19"/>
      <c r="AT33" s="19"/>
      <c r="AU33" s="19"/>
      <c r="AV33" s="19"/>
      <c r="AW33" s="19"/>
      <c r="AX33" s="19"/>
      <c r="AY33" s="40"/>
      <c r="AZ33" s="39"/>
      <c r="BA33" s="19"/>
      <c r="BB33" s="19"/>
      <c r="BC33" s="19"/>
      <c r="BD33" s="19"/>
      <c r="BE33" s="19"/>
      <c r="BF33" s="19"/>
      <c r="BG33" s="19"/>
      <c r="BH33" s="19"/>
      <c r="BI33" s="19"/>
      <c r="BJ33" s="19"/>
      <c r="BK33" s="44"/>
      <c r="BL33" s="40"/>
      <c r="BM33" s="8"/>
      <c r="BN33" s="8"/>
      <c r="BO33" s="8"/>
      <c r="BP33" s="8"/>
      <c r="BQ33" s="69"/>
      <c r="BR33" s="69"/>
      <c r="BS33" s="69"/>
      <c r="BT33" s="69"/>
      <c r="BU33" s="69"/>
      <c r="BV33" s="69"/>
      <c r="BW33" s="69"/>
      <c r="BX33" s="69"/>
      <c r="BY33" s="69"/>
      <c r="BZ33" s="69"/>
      <c r="CA33" s="69"/>
      <c r="CB33" s="69"/>
      <c r="CC33" s="69"/>
    </row>
    <row r="34" spans="1:81" ht="12.75">
      <c r="A34" s="2" t="s">
        <v>23</v>
      </c>
      <c r="B34" s="8"/>
      <c r="C34" s="62"/>
      <c r="D34" s="62"/>
      <c r="E34" s="8"/>
      <c r="F34" s="62"/>
      <c r="G34" s="62"/>
      <c r="H34" s="62"/>
      <c r="I34" s="62">
        <f>SUM(F34:H34)</f>
        <v>0</v>
      </c>
      <c r="J34" s="62"/>
      <c r="K34" s="62"/>
      <c r="L34" s="62"/>
      <c r="M34" s="62">
        <f>SUM(K34:L34)</f>
        <v>0</v>
      </c>
      <c r="N34" s="62"/>
      <c r="O34" s="62"/>
      <c r="P34" s="62"/>
      <c r="Q34" s="62"/>
      <c r="R34" s="62"/>
      <c r="S34" s="62"/>
      <c r="T34" s="62"/>
      <c r="U34" s="62"/>
      <c r="V34" s="62"/>
      <c r="W34" s="62">
        <f>SUM(C34:D34,I34,M34,O34:U34)</f>
        <v>0</v>
      </c>
      <c r="X34" s="8"/>
      <c r="Y34" s="292"/>
      <c r="Z34" s="8"/>
      <c r="AA34" s="374">
        <v>-89</v>
      </c>
      <c r="AB34" s="62"/>
      <c r="AC34" s="62"/>
      <c r="AD34" s="62"/>
      <c r="AE34" s="293"/>
      <c r="AF34" s="62"/>
      <c r="AG34" s="62"/>
      <c r="AH34" s="62"/>
      <c r="AI34" s="62"/>
      <c r="AJ34" s="62"/>
      <c r="AK34" s="62">
        <v>-21410</v>
      </c>
      <c r="AL34" s="287">
        <v>-4000</v>
      </c>
      <c r="AM34" s="62"/>
      <c r="AN34" s="62"/>
      <c r="AO34" s="62"/>
      <c r="AP34" s="62"/>
      <c r="AQ34" s="62"/>
      <c r="AR34" s="62"/>
      <c r="AS34" s="62"/>
      <c r="AT34" s="62"/>
      <c r="AU34" s="62"/>
      <c r="AV34" s="62"/>
      <c r="AW34" s="62"/>
      <c r="AX34" s="62"/>
      <c r="AY34" s="287"/>
      <c r="AZ34" s="293"/>
      <c r="BA34" s="62"/>
      <c r="BB34" s="62"/>
      <c r="BC34" s="62"/>
      <c r="BD34" s="62"/>
      <c r="BE34" s="62"/>
      <c r="BF34" s="62"/>
      <c r="BG34" s="62"/>
      <c r="BH34" s="62"/>
      <c r="BI34" s="62"/>
      <c r="BJ34" s="62"/>
      <c r="BK34" s="324"/>
      <c r="BL34" s="287"/>
      <c r="BM34" s="62"/>
      <c r="BN34" s="62">
        <f>SUM(AA34:BL34)</f>
        <v>-25499</v>
      </c>
      <c r="BO34" s="62"/>
      <c r="BP34" s="62">
        <f>SUM(W34,BN34)</f>
        <v>-25499</v>
      </c>
      <c r="BQ34" s="69"/>
      <c r="BR34" s="69"/>
      <c r="BS34" s="69"/>
      <c r="BT34" s="69"/>
      <c r="BU34" s="69"/>
      <c r="BV34" s="69"/>
      <c r="BW34" s="69"/>
      <c r="BX34" s="69"/>
      <c r="BY34" s="69"/>
      <c r="BZ34" s="69"/>
      <c r="CA34" s="69"/>
      <c r="CB34" s="69"/>
      <c r="CC34" s="69"/>
    </row>
    <row r="35" spans="1:81" ht="13.5" thickBot="1">
      <c r="A35" s="2" t="s">
        <v>24</v>
      </c>
      <c r="B35" s="25"/>
      <c r="C35" s="63"/>
      <c r="D35" s="63"/>
      <c r="E35" s="25"/>
      <c r="F35" s="63"/>
      <c r="G35" s="63"/>
      <c r="H35" s="63"/>
      <c r="I35" s="63">
        <f>SUM(F35:H35)</f>
        <v>0</v>
      </c>
      <c r="J35" s="63"/>
      <c r="K35" s="63"/>
      <c r="L35" s="63"/>
      <c r="M35" s="63">
        <f>SUM(K35:L35)</f>
        <v>0</v>
      </c>
      <c r="N35" s="63"/>
      <c r="O35" s="63"/>
      <c r="P35" s="63"/>
      <c r="Q35" s="63"/>
      <c r="R35" s="63"/>
      <c r="S35" s="63"/>
      <c r="T35" s="63"/>
      <c r="U35" s="63"/>
      <c r="V35" s="63"/>
      <c r="W35" s="63">
        <f>SUM(C35:D35,I35,M35,O35:U35)</f>
        <v>0</v>
      </c>
      <c r="X35" s="25"/>
      <c r="Y35" s="296"/>
      <c r="Z35" s="25"/>
      <c r="AA35" s="377">
        <v>-107</v>
      </c>
      <c r="AB35" s="63"/>
      <c r="AC35" s="63"/>
      <c r="AD35" s="63"/>
      <c r="AE35" s="297"/>
      <c r="AF35" s="63"/>
      <c r="AG35" s="63"/>
      <c r="AH35" s="63"/>
      <c r="AI35" s="63"/>
      <c r="AJ35" s="63"/>
      <c r="AK35" s="63"/>
      <c r="AL35" s="288"/>
      <c r="AM35" s="63"/>
      <c r="AN35" s="63"/>
      <c r="AO35" s="63"/>
      <c r="AP35" s="63"/>
      <c r="AQ35" s="63"/>
      <c r="AR35" s="63"/>
      <c r="AS35" s="63"/>
      <c r="AT35" s="63"/>
      <c r="AU35" s="63"/>
      <c r="AV35" s="63"/>
      <c r="AW35" s="63"/>
      <c r="AX35" s="63"/>
      <c r="AY35" s="288"/>
      <c r="AZ35" s="297"/>
      <c r="BA35" s="63"/>
      <c r="BB35" s="63"/>
      <c r="BC35" s="63"/>
      <c r="BD35" s="63"/>
      <c r="BE35" s="63"/>
      <c r="BF35" s="63"/>
      <c r="BG35" s="63"/>
      <c r="BH35" s="63"/>
      <c r="BI35" s="63"/>
      <c r="BJ35" s="63"/>
      <c r="BK35" s="325"/>
      <c r="BL35" s="288"/>
      <c r="BM35" s="63"/>
      <c r="BN35" s="63">
        <f>SUM(AA35:BL35)</f>
        <v>-107</v>
      </c>
      <c r="BO35" s="63"/>
      <c r="BP35" s="63">
        <f>SUM(W35,BN35)</f>
        <v>-107</v>
      </c>
      <c r="BQ35" s="69"/>
      <c r="BR35" s="69"/>
      <c r="BS35" s="69"/>
      <c r="BT35" s="69"/>
      <c r="BU35" s="69"/>
      <c r="BV35" s="69"/>
      <c r="BW35" s="69"/>
      <c r="BX35" s="69"/>
      <c r="BY35" s="69"/>
      <c r="BZ35" s="69"/>
      <c r="CA35" s="69"/>
      <c r="CB35" s="69"/>
      <c r="CC35" s="69"/>
    </row>
    <row r="36" spans="1:81" ht="12.75">
      <c r="A36" s="3" t="s">
        <v>17</v>
      </c>
      <c r="B36" s="9"/>
      <c r="C36" s="9">
        <f>SUM(C34:C35)</f>
        <v>0</v>
      </c>
      <c r="D36" s="9">
        <f>SUM(D34:D35)</f>
        <v>0</v>
      </c>
      <c r="E36" s="9"/>
      <c r="F36" s="9">
        <f aca="true" t="shared" si="9" ref="F36:M36">SUM(F34:F35)</f>
        <v>0</v>
      </c>
      <c r="G36" s="9">
        <f t="shared" si="9"/>
        <v>0</v>
      </c>
      <c r="H36" s="9">
        <f t="shared" si="9"/>
        <v>0</v>
      </c>
      <c r="I36" s="9">
        <f t="shared" si="9"/>
        <v>0</v>
      </c>
      <c r="J36" s="9"/>
      <c r="K36" s="9">
        <f t="shared" si="9"/>
        <v>0</v>
      </c>
      <c r="L36" s="9">
        <f t="shared" si="9"/>
        <v>0</v>
      </c>
      <c r="M36" s="9">
        <f t="shared" si="9"/>
        <v>0</v>
      </c>
      <c r="N36" s="9"/>
      <c r="O36" s="9">
        <f>SUM(O34:O35)</f>
        <v>0</v>
      </c>
      <c r="P36" s="9"/>
      <c r="Q36" s="9">
        <f>SUM(Q34:Q35)</f>
        <v>0</v>
      </c>
      <c r="R36" s="9">
        <f aca="true" t="shared" si="10" ref="R36:W36">SUM(R34:R35)</f>
        <v>0</v>
      </c>
      <c r="S36" s="9">
        <f t="shared" si="10"/>
        <v>0</v>
      </c>
      <c r="T36" s="9">
        <f>SUM(T34:T35)</f>
        <v>0</v>
      </c>
      <c r="U36" s="9">
        <f t="shared" si="10"/>
        <v>0</v>
      </c>
      <c r="V36" s="9">
        <f t="shared" si="10"/>
        <v>0</v>
      </c>
      <c r="W36" s="9">
        <f t="shared" si="10"/>
        <v>0</v>
      </c>
      <c r="X36" s="9"/>
      <c r="Y36" s="298"/>
      <c r="Z36" s="9"/>
      <c r="AA36" s="375">
        <f>SUM(AA34:AA35)</f>
        <v>-196</v>
      </c>
      <c r="AB36" s="18">
        <f>SUM(AB34:AB35)</f>
        <v>0</v>
      </c>
      <c r="AC36" s="18"/>
      <c r="AD36" s="9">
        <f aca="true" t="shared" si="11" ref="AD36:BN36">SUM(AD34:AD35)</f>
        <v>0</v>
      </c>
      <c r="AE36" s="299">
        <f t="shared" si="11"/>
        <v>0</v>
      </c>
      <c r="AF36" s="9">
        <f t="shared" si="11"/>
        <v>0</v>
      </c>
      <c r="AG36" s="18">
        <f>SUM(AG34:AG35)</f>
        <v>0</v>
      </c>
      <c r="AH36" s="18">
        <f>SUM(AH34:AH35)</f>
        <v>0</v>
      </c>
      <c r="AI36" s="9">
        <f t="shared" si="11"/>
        <v>0</v>
      </c>
      <c r="AJ36" s="18">
        <f t="shared" si="11"/>
        <v>0</v>
      </c>
      <c r="AK36" s="18">
        <f t="shared" si="11"/>
        <v>-21410</v>
      </c>
      <c r="AL36" s="286">
        <f t="shared" si="11"/>
        <v>-4000</v>
      </c>
      <c r="AM36" s="18">
        <f t="shared" si="11"/>
        <v>0</v>
      </c>
      <c r="AN36" s="9">
        <f t="shared" si="11"/>
        <v>0</v>
      </c>
      <c r="AO36" s="9">
        <f t="shared" si="11"/>
        <v>0</v>
      </c>
      <c r="AP36" s="9">
        <f t="shared" si="11"/>
        <v>0</v>
      </c>
      <c r="AQ36" s="18">
        <f t="shared" si="11"/>
        <v>0</v>
      </c>
      <c r="AR36" s="18">
        <f t="shared" si="11"/>
        <v>0</v>
      </c>
      <c r="AS36" s="18">
        <f t="shared" si="11"/>
        <v>0</v>
      </c>
      <c r="AT36" s="18">
        <f t="shared" si="11"/>
        <v>0</v>
      </c>
      <c r="AU36" s="18">
        <f t="shared" si="11"/>
        <v>0</v>
      </c>
      <c r="AV36" s="18">
        <f t="shared" si="11"/>
        <v>0</v>
      </c>
      <c r="AW36" s="18">
        <f t="shared" si="11"/>
        <v>0</v>
      </c>
      <c r="AX36" s="18">
        <f t="shared" si="11"/>
        <v>0</v>
      </c>
      <c r="AY36" s="286">
        <f t="shared" si="11"/>
        <v>0</v>
      </c>
      <c r="AZ36" s="299">
        <f t="shared" si="11"/>
        <v>0</v>
      </c>
      <c r="BA36" s="18">
        <f t="shared" si="11"/>
        <v>0</v>
      </c>
      <c r="BB36" s="18">
        <f t="shared" si="11"/>
        <v>0</v>
      </c>
      <c r="BC36" s="18">
        <f t="shared" si="11"/>
        <v>0</v>
      </c>
      <c r="BD36" s="18">
        <f t="shared" si="11"/>
        <v>0</v>
      </c>
      <c r="BE36" s="18">
        <f t="shared" si="11"/>
        <v>0</v>
      </c>
      <c r="BF36" s="18">
        <f t="shared" si="11"/>
        <v>0</v>
      </c>
      <c r="BG36" s="18">
        <f t="shared" si="11"/>
        <v>0</v>
      </c>
      <c r="BH36" s="18">
        <f t="shared" si="11"/>
        <v>0</v>
      </c>
      <c r="BI36" s="18">
        <f t="shared" si="11"/>
        <v>0</v>
      </c>
      <c r="BJ36" s="18">
        <f t="shared" si="11"/>
        <v>0</v>
      </c>
      <c r="BK36" s="41">
        <f t="shared" si="11"/>
        <v>0</v>
      </c>
      <c r="BL36" s="286">
        <f>SUM(BL34:BL35)</f>
        <v>0</v>
      </c>
      <c r="BM36" s="9"/>
      <c r="BN36" s="9">
        <f t="shared" si="11"/>
        <v>-25606</v>
      </c>
      <c r="BO36" s="9"/>
      <c r="BP36" s="9">
        <f>SUM(BP34:BP35)</f>
        <v>-25606</v>
      </c>
      <c r="BQ36" s="69"/>
      <c r="BR36" s="69"/>
      <c r="BS36" s="69"/>
      <c r="BT36" s="69"/>
      <c r="BU36" s="69"/>
      <c r="BV36" s="69"/>
      <c r="BW36" s="69"/>
      <c r="BX36" s="69"/>
      <c r="BY36" s="69"/>
      <c r="BZ36" s="69"/>
      <c r="CA36" s="69"/>
      <c r="CB36" s="69"/>
      <c r="CC36" s="69"/>
    </row>
    <row r="37" spans="1:81" ht="12.75">
      <c r="A37" s="3"/>
      <c r="B37" s="8"/>
      <c r="C37" s="8"/>
      <c r="D37" s="8"/>
      <c r="E37" s="8"/>
      <c r="F37" s="8"/>
      <c r="G37" s="8"/>
      <c r="H37" s="8"/>
      <c r="I37" s="8"/>
      <c r="J37" s="8"/>
      <c r="K37" s="8"/>
      <c r="L37" s="8"/>
      <c r="M37" s="8"/>
      <c r="N37" s="8"/>
      <c r="O37" s="8"/>
      <c r="P37" s="8"/>
      <c r="Q37" s="8"/>
      <c r="R37" s="8"/>
      <c r="S37" s="8"/>
      <c r="T37" s="8"/>
      <c r="U37" s="8"/>
      <c r="V37" s="8"/>
      <c r="W37" s="8"/>
      <c r="X37" s="8"/>
      <c r="Y37" s="292"/>
      <c r="Z37" s="8"/>
      <c r="AA37" s="372"/>
      <c r="AB37" s="19"/>
      <c r="AC37" s="19"/>
      <c r="AD37" s="8"/>
      <c r="AE37" s="39"/>
      <c r="AF37" s="8"/>
      <c r="AG37" s="19"/>
      <c r="AH37" s="19"/>
      <c r="AI37" s="8"/>
      <c r="AJ37" s="19"/>
      <c r="AK37" s="19"/>
      <c r="AL37" s="40"/>
      <c r="AM37" s="19"/>
      <c r="AN37" s="8"/>
      <c r="AO37" s="8"/>
      <c r="AP37" s="8"/>
      <c r="AQ37" s="19"/>
      <c r="AR37" s="19"/>
      <c r="AS37" s="19"/>
      <c r="AT37" s="19"/>
      <c r="AU37" s="19"/>
      <c r="AV37" s="19"/>
      <c r="AW37" s="19"/>
      <c r="AX37" s="19"/>
      <c r="AY37" s="40"/>
      <c r="AZ37" s="39"/>
      <c r="BA37" s="19"/>
      <c r="BB37" s="19"/>
      <c r="BC37" s="19"/>
      <c r="BD37" s="19"/>
      <c r="BE37" s="19"/>
      <c r="BF37" s="19"/>
      <c r="BG37" s="19"/>
      <c r="BH37" s="19"/>
      <c r="BI37" s="19"/>
      <c r="BJ37" s="19"/>
      <c r="BK37" s="44"/>
      <c r="BL37" s="40"/>
      <c r="BM37" s="8"/>
      <c r="BN37" s="8"/>
      <c r="BO37" s="8"/>
      <c r="BP37" s="8"/>
      <c r="BQ37" s="69"/>
      <c r="BR37" s="69"/>
      <c r="BS37" s="69"/>
      <c r="BT37" s="69"/>
      <c r="BU37" s="69"/>
      <c r="BV37" s="69"/>
      <c r="BW37" s="69"/>
      <c r="BX37" s="69"/>
      <c r="BY37" s="69"/>
      <c r="BZ37" s="69"/>
      <c r="CA37" s="69"/>
      <c r="CB37" s="69"/>
      <c r="CC37" s="69"/>
    </row>
    <row r="38" spans="1:81" ht="12.75">
      <c r="A38" s="3" t="s">
        <v>9</v>
      </c>
      <c r="B38" s="9"/>
      <c r="C38" s="9">
        <f>SUM(C25,C31,C36)</f>
        <v>500</v>
      </c>
      <c r="D38" s="9">
        <f>SUM(D25,D31,D36)</f>
        <v>0</v>
      </c>
      <c r="E38" s="9"/>
      <c r="F38" s="9">
        <f>SUM(F25,F31,F36)</f>
        <v>0</v>
      </c>
      <c r="G38" s="9">
        <f>SUM(G25,G31,G36)</f>
        <v>0</v>
      </c>
      <c r="H38" s="9">
        <f>SUM(H25,H31,H36)</f>
        <v>1500</v>
      </c>
      <c r="I38" s="9">
        <f>SUM(I25,I31,I36)</f>
        <v>1500</v>
      </c>
      <c r="J38" s="9"/>
      <c r="K38" s="9">
        <f>SUM(K25,K31,K36)</f>
        <v>4000</v>
      </c>
      <c r="L38" s="9">
        <f>SUM(L25,L31,L36)</f>
        <v>2000</v>
      </c>
      <c r="M38" s="9">
        <f>SUM(M25,M31,M36)</f>
        <v>6000</v>
      </c>
      <c r="N38" s="9"/>
      <c r="O38" s="9">
        <f>SUM(O25,O31,O36)</f>
        <v>0</v>
      </c>
      <c r="P38" s="9"/>
      <c r="Q38" s="9">
        <f aca="true" t="shared" si="12" ref="Q38:W38">SUM(Q25,Q31,Q36)</f>
        <v>0</v>
      </c>
      <c r="R38" s="9">
        <f t="shared" si="12"/>
        <v>0</v>
      </c>
      <c r="S38" s="9">
        <f t="shared" si="12"/>
        <v>0</v>
      </c>
      <c r="T38" s="9">
        <f t="shared" si="12"/>
        <v>0</v>
      </c>
      <c r="U38" s="9">
        <f t="shared" si="12"/>
        <v>0</v>
      </c>
      <c r="V38" s="9">
        <f t="shared" si="12"/>
        <v>0</v>
      </c>
      <c r="W38" s="9">
        <f t="shared" si="12"/>
        <v>8000</v>
      </c>
      <c r="X38" s="9"/>
      <c r="Y38" s="298"/>
      <c r="Z38" s="9"/>
      <c r="AA38" s="375">
        <f>SUM(AA25,AA31,AA36)</f>
        <v>-801</v>
      </c>
      <c r="AB38" s="18">
        <f>SUM(AB25,AB31,AB36)</f>
        <v>0</v>
      </c>
      <c r="AC38" s="18"/>
      <c r="AD38" s="9">
        <f aca="true" t="shared" si="13" ref="AD38:BL38">SUM(AD25,AD31,AD36)</f>
        <v>0</v>
      </c>
      <c r="AE38" s="299">
        <f t="shared" si="13"/>
        <v>-1969</v>
      </c>
      <c r="AF38" s="9">
        <f t="shared" si="13"/>
        <v>-3000</v>
      </c>
      <c r="AG38" s="18">
        <f t="shared" si="13"/>
        <v>-492</v>
      </c>
      <c r="AH38" s="18">
        <f t="shared" si="13"/>
        <v>-492</v>
      </c>
      <c r="AI38" s="9">
        <f t="shared" si="13"/>
        <v>-3006</v>
      </c>
      <c r="AJ38" s="18">
        <f t="shared" si="13"/>
        <v>-984</v>
      </c>
      <c r="AK38" s="18">
        <f t="shared" si="13"/>
        <v>-21410</v>
      </c>
      <c r="AL38" s="286">
        <f t="shared" si="13"/>
        <v>-4000</v>
      </c>
      <c r="AM38" s="18">
        <f t="shared" si="13"/>
        <v>0</v>
      </c>
      <c r="AN38" s="9">
        <f t="shared" si="13"/>
        <v>0</v>
      </c>
      <c r="AO38" s="9">
        <f t="shared" si="13"/>
        <v>0</v>
      </c>
      <c r="AP38" s="9">
        <f>SUM(AP25,AP31,AP36)</f>
        <v>0</v>
      </c>
      <c r="AQ38" s="18">
        <f t="shared" si="13"/>
        <v>0</v>
      </c>
      <c r="AR38" s="18">
        <f t="shared" si="13"/>
        <v>0</v>
      </c>
      <c r="AS38" s="18">
        <f t="shared" si="13"/>
        <v>0</v>
      </c>
      <c r="AT38" s="18">
        <f t="shared" si="13"/>
        <v>0</v>
      </c>
      <c r="AU38" s="18">
        <f t="shared" si="13"/>
        <v>0</v>
      </c>
      <c r="AV38" s="18">
        <f t="shared" si="13"/>
        <v>0</v>
      </c>
      <c r="AW38" s="18">
        <f t="shared" si="13"/>
        <v>0</v>
      </c>
      <c r="AX38" s="18">
        <f t="shared" si="13"/>
        <v>0</v>
      </c>
      <c r="AY38" s="286">
        <f t="shared" si="13"/>
        <v>0</v>
      </c>
      <c r="AZ38" s="299">
        <f t="shared" si="13"/>
        <v>0</v>
      </c>
      <c r="BA38" s="18">
        <f t="shared" si="13"/>
        <v>0</v>
      </c>
      <c r="BB38" s="18">
        <f t="shared" si="13"/>
        <v>0</v>
      </c>
      <c r="BC38" s="18">
        <f t="shared" si="13"/>
        <v>0</v>
      </c>
      <c r="BD38" s="18">
        <f t="shared" si="13"/>
        <v>0</v>
      </c>
      <c r="BE38" s="18">
        <f t="shared" si="13"/>
        <v>0</v>
      </c>
      <c r="BF38" s="18">
        <f t="shared" si="13"/>
        <v>0</v>
      </c>
      <c r="BG38" s="18">
        <f t="shared" si="13"/>
        <v>0</v>
      </c>
      <c r="BH38" s="18">
        <f t="shared" si="13"/>
        <v>0</v>
      </c>
      <c r="BI38" s="18">
        <f t="shared" si="13"/>
        <v>0</v>
      </c>
      <c r="BJ38" s="18">
        <f t="shared" si="13"/>
        <v>0</v>
      </c>
      <c r="BK38" s="41">
        <f t="shared" si="13"/>
        <v>0</v>
      </c>
      <c r="BL38" s="286">
        <f t="shared" si="13"/>
        <v>0</v>
      </c>
      <c r="BM38" s="9"/>
      <c r="BN38" s="9">
        <f>SUM(BN25,BN31,BN36)</f>
        <v>-36154</v>
      </c>
      <c r="BO38" s="9"/>
      <c r="BP38" s="9">
        <f>SUM(BP25,BP31,BP36)</f>
        <v>-28154</v>
      </c>
      <c r="BQ38" s="69"/>
      <c r="BR38" s="69"/>
      <c r="BS38" s="69"/>
      <c r="BT38" s="69"/>
      <c r="BU38" s="69"/>
      <c r="BV38" s="69"/>
      <c r="BW38" s="69"/>
      <c r="BX38" s="69"/>
      <c r="BY38" s="69"/>
      <c r="BZ38" s="69"/>
      <c r="CA38" s="69"/>
      <c r="CB38" s="69"/>
      <c r="CC38" s="69"/>
    </row>
    <row r="39" spans="1:81" ht="13.5" thickBot="1">
      <c r="A39" s="4"/>
      <c r="B39" s="10"/>
      <c r="C39" s="10"/>
      <c r="D39" s="10"/>
      <c r="E39" s="10"/>
      <c r="F39" s="10"/>
      <c r="G39" s="10"/>
      <c r="H39" s="10"/>
      <c r="I39" s="10"/>
      <c r="J39" s="10"/>
      <c r="K39" s="10"/>
      <c r="L39" s="10"/>
      <c r="M39" s="10"/>
      <c r="N39" s="10"/>
      <c r="O39" s="10"/>
      <c r="P39" s="10"/>
      <c r="Q39" s="10"/>
      <c r="R39" s="10"/>
      <c r="S39" s="10"/>
      <c r="T39" s="10"/>
      <c r="U39" s="10"/>
      <c r="V39" s="10"/>
      <c r="W39" s="10"/>
      <c r="X39" s="10"/>
      <c r="Y39" s="276"/>
      <c r="Z39" s="10"/>
      <c r="AA39" s="376"/>
      <c r="AB39" s="10"/>
      <c r="AC39" s="10"/>
      <c r="AD39" s="42"/>
      <c r="AE39" s="10"/>
      <c r="AF39" s="10"/>
      <c r="AG39" s="10"/>
      <c r="AH39" s="10"/>
      <c r="AI39" s="10"/>
      <c r="AJ39" s="10"/>
      <c r="AK39" s="10"/>
      <c r="AL39" s="42"/>
      <c r="AM39" s="10"/>
      <c r="AN39" s="10"/>
      <c r="AO39" s="10"/>
      <c r="AP39" s="10"/>
      <c r="AQ39" s="10"/>
      <c r="AR39" s="10"/>
      <c r="AS39" s="10"/>
      <c r="AT39" s="10"/>
      <c r="AU39" s="10"/>
      <c r="AV39" s="10"/>
      <c r="AW39" s="10"/>
      <c r="AX39" s="10"/>
      <c r="AY39" s="42"/>
      <c r="AZ39" s="10"/>
      <c r="BA39" s="10"/>
      <c r="BB39" s="10"/>
      <c r="BC39" s="10"/>
      <c r="BD39" s="10"/>
      <c r="BE39" s="10"/>
      <c r="BF39" s="10"/>
      <c r="BG39" s="10"/>
      <c r="BH39" s="10"/>
      <c r="BI39" s="10"/>
      <c r="BJ39" s="10"/>
      <c r="BK39" s="43"/>
      <c r="BL39" s="42"/>
      <c r="BM39" s="10"/>
      <c r="BN39" s="10"/>
      <c r="BO39" s="10"/>
      <c r="BP39" s="10"/>
      <c r="BQ39" s="69"/>
      <c r="BR39" s="69"/>
      <c r="BS39" s="69"/>
      <c r="BT39" s="69"/>
      <c r="BU39" s="69"/>
      <c r="BV39" s="69"/>
      <c r="BW39" s="69"/>
      <c r="BX39" s="69"/>
      <c r="BY39" s="69"/>
      <c r="BZ39" s="69"/>
      <c r="CA39" s="69"/>
      <c r="CB39" s="69"/>
      <c r="CC39" s="69"/>
    </row>
    <row r="40" spans="1:81" ht="13.5" thickTop="1">
      <c r="A40" s="2"/>
      <c r="B40" s="8"/>
      <c r="C40" s="8"/>
      <c r="D40" s="8"/>
      <c r="E40" s="8"/>
      <c r="F40" s="8"/>
      <c r="G40" s="8"/>
      <c r="H40" s="8"/>
      <c r="I40" s="8"/>
      <c r="J40" s="8"/>
      <c r="K40" s="8"/>
      <c r="L40" s="8"/>
      <c r="M40" s="8"/>
      <c r="N40" s="8"/>
      <c r="O40" s="8"/>
      <c r="P40" s="8"/>
      <c r="Q40" s="8"/>
      <c r="R40" s="8"/>
      <c r="S40" s="8"/>
      <c r="T40" s="8"/>
      <c r="U40" s="8"/>
      <c r="V40" s="8"/>
      <c r="W40" s="8"/>
      <c r="X40" s="8"/>
      <c r="Y40" s="276"/>
      <c r="Z40" s="8"/>
      <c r="AA40" s="372"/>
      <c r="AB40" s="19"/>
      <c r="AC40" s="8"/>
      <c r="AD40" s="40"/>
      <c r="AE40" s="8"/>
      <c r="AF40" s="8"/>
      <c r="AG40" s="8"/>
      <c r="AH40" s="8"/>
      <c r="AI40" s="8"/>
      <c r="AJ40" s="8"/>
      <c r="AK40" s="8"/>
      <c r="AL40" s="40"/>
      <c r="AM40" s="8"/>
      <c r="AN40" s="8"/>
      <c r="AO40" s="8"/>
      <c r="AP40" s="8"/>
      <c r="AQ40" s="8"/>
      <c r="AR40" s="8"/>
      <c r="AS40" s="8"/>
      <c r="AT40" s="8"/>
      <c r="AU40" s="8"/>
      <c r="AV40" s="8"/>
      <c r="AW40" s="8"/>
      <c r="AX40" s="8"/>
      <c r="AY40" s="40"/>
      <c r="AZ40" s="8"/>
      <c r="BA40" s="8"/>
      <c r="BB40" s="8"/>
      <c r="BC40" s="8"/>
      <c r="BD40" s="8"/>
      <c r="BE40" s="8"/>
      <c r="BF40" s="8"/>
      <c r="BG40" s="8"/>
      <c r="BH40" s="19"/>
      <c r="BI40" s="19"/>
      <c r="BJ40" s="19"/>
      <c r="BK40" s="44"/>
      <c r="BL40" s="40"/>
      <c r="BM40" s="8"/>
      <c r="BN40" s="8"/>
      <c r="BO40" s="8"/>
      <c r="BP40" s="8"/>
      <c r="BQ40" s="69"/>
      <c r="BR40" s="69"/>
      <c r="BS40" s="69"/>
      <c r="BT40" s="69"/>
      <c r="BU40" s="69"/>
      <c r="BV40" s="69"/>
      <c r="BW40" s="69"/>
      <c r="BX40" s="69"/>
      <c r="BY40" s="69"/>
      <c r="BZ40" s="69"/>
      <c r="CA40" s="69"/>
      <c r="CB40" s="69"/>
      <c r="CC40" s="69"/>
    </row>
    <row r="41" spans="1:81" ht="12.75">
      <c r="A41" s="1" t="s">
        <v>25</v>
      </c>
      <c r="B41" s="8"/>
      <c r="C41" s="8"/>
      <c r="D41" s="8"/>
      <c r="E41" s="8"/>
      <c r="F41" s="8"/>
      <c r="G41" s="8"/>
      <c r="H41" s="8"/>
      <c r="I41" s="8"/>
      <c r="J41" s="8"/>
      <c r="K41" s="8"/>
      <c r="L41" s="8"/>
      <c r="M41" s="8"/>
      <c r="N41" s="8"/>
      <c r="O41" s="8"/>
      <c r="P41" s="8"/>
      <c r="Q41" s="8"/>
      <c r="R41" s="8"/>
      <c r="S41" s="8"/>
      <c r="T41" s="8"/>
      <c r="U41" s="8"/>
      <c r="V41" s="8"/>
      <c r="W41" s="8"/>
      <c r="X41" s="8"/>
      <c r="Y41" s="276"/>
      <c r="Z41" s="8"/>
      <c r="AA41" s="372"/>
      <c r="AB41" s="19"/>
      <c r="AC41" s="8"/>
      <c r="AD41" s="40"/>
      <c r="AE41" s="8"/>
      <c r="AF41" s="8"/>
      <c r="AG41" s="8"/>
      <c r="AH41" s="8"/>
      <c r="AI41" s="8"/>
      <c r="AJ41" s="8"/>
      <c r="AK41" s="8"/>
      <c r="AL41" s="40"/>
      <c r="AM41" s="8"/>
      <c r="AN41" s="8"/>
      <c r="AO41" s="8"/>
      <c r="AP41" s="8"/>
      <c r="AQ41" s="8"/>
      <c r="AR41" s="8"/>
      <c r="AS41" s="8"/>
      <c r="AT41" s="8"/>
      <c r="AU41" s="8"/>
      <c r="AV41" s="8"/>
      <c r="AW41" s="8"/>
      <c r="AX41" s="8"/>
      <c r="AY41" s="40"/>
      <c r="AZ41" s="8"/>
      <c r="BA41" s="8"/>
      <c r="BB41" s="8"/>
      <c r="BC41" s="8"/>
      <c r="BD41" s="8"/>
      <c r="BE41" s="8"/>
      <c r="BF41" s="8"/>
      <c r="BG41" s="8"/>
      <c r="BH41" s="19"/>
      <c r="BI41" s="19"/>
      <c r="BJ41" s="19"/>
      <c r="BK41" s="44"/>
      <c r="BL41" s="40"/>
      <c r="BM41" s="8"/>
      <c r="BN41" s="8"/>
      <c r="BO41" s="8"/>
      <c r="BP41" s="8"/>
      <c r="BQ41" s="69"/>
      <c r="BR41" s="69"/>
      <c r="BS41" s="69"/>
      <c r="BT41" s="69"/>
      <c r="BU41" s="69"/>
      <c r="BV41" s="69"/>
      <c r="BW41" s="69"/>
      <c r="BX41" s="69"/>
      <c r="BY41" s="69"/>
      <c r="BZ41" s="69"/>
      <c r="CA41" s="69"/>
      <c r="CB41" s="69"/>
      <c r="CC41" s="69"/>
    </row>
    <row r="42" spans="1:81" ht="12.75">
      <c r="A42" s="2" t="s">
        <v>26</v>
      </c>
      <c r="B42" s="8"/>
      <c r="C42" s="8"/>
      <c r="D42" s="8"/>
      <c r="E42" s="8"/>
      <c r="F42" s="8"/>
      <c r="G42" s="8"/>
      <c r="H42" s="8"/>
      <c r="I42" s="8"/>
      <c r="J42" s="8"/>
      <c r="K42" s="8"/>
      <c r="L42" s="8"/>
      <c r="M42" s="8"/>
      <c r="N42" s="8"/>
      <c r="O42" s="8"/>
      <c r="P42" s="8"/>
      <c r="Q42" s="8"/>
      <c r="R42" s="8"/>
      <c r="S42" s="8"/>
      <c r="T42" s="8"/>
      <c r="U42" s="8"/>
      <c r="V42" s="8"/>
      <c r="W42" s="8"/>
      <c r="X42" s="8"/>
      <c r="Y42" s="276"/>
      <c r="Z42" s="8"/>
      <c r="AA42" s="372"/>
      <c r="AB42" s="19"/>
      <c r="AC42" s="8"/>
      <c r="AD42" s="40"/>
      <c r="AE42" s="8"/>
      <c r="AF42" s="8"/>
      <c r="AG42" s="8"/>
      <c r="AH42" s="8"/>
      <c r="AI42" s="8"/>
      <c r="AJ42" s="8"/>
      <c r="AK42" s="8"/>
      <c r="AL42" s="40"/>
      <c r="AM42" s="8"/>
      <c r="AN42" s="8"/>
      <c r="AO42" s="8"/>
      <c r="AP42" s="8"/>
      <c r="AQ42" s="8"/>
      <c r="AR42" s="8"/>
      <c r="AS42" s="8"/>
      <c r="AT42" s="8"/>
      <c r="AU42" s="8"/>
      <c r="AV42" s="8"/>
      <c r="AW42" s="8"/>
      <c r="AX42" s="8"/>
      <c r="AY42" s="40"/>
      <c r="AZ42" s="8"/>
      <c r="BA42" s="8"/>
      <c r="BB42" s="8"/>
      <c r="BC42" s="8"/>
      <c r="BD42" s="8"/>
      <c r="BE42" s="8"/>
      <c r="BF42" s="8"/>
      <c r="BG42" s="8"/>
      <c r="BH42" s="19"/>
      <c r="BI42" s="19"/>
      <c r="BJ42" s="19"/>
      <c r="BK42" s="44"/>
      <c r="BL42" s="40"/>
      <c r="BM42" s="8"/>
      <c r="BN42" s="8"/>
      <c r="BO42" s="8"/>
      <c r="BP42" s="8"/>
      <c r="BQ42" s="69"/>
      <c r="BR42" s="69"/>
      <c r="BS42" s="69"/>
      <c r="BT42" s="69"/>
      <c r="BU42" s="69"/>
      <c r="BV42" s="69"/>
      <c r="BW42" s="69"/>
      <c r="BX42" s="69"/>
      <c r="BY42" s="69"/>
      <c r="BZ42" s="69"/>
      <c r="CA42" s="69"/>
      <c r="CB42" s="69"/>
      <c r="CC42" s="69"/>
    </row>
    <row r="43" spans="1:81" ht="12.75">
      <c r="A43" s="2" t="s">
        <v>27</v>
      </c>
      <c r="B43" s="8"/>
      <c r="C43" s="62"/>
      <c r="D43" s="62"/>
      <c r="E43" s="8"/>
      <c r="F43" s="62">
        <v>3000</v>
      </c>
      <c r="G43" s="62"/>
      <c r="H43" s="62"/>
      <c r="I43" s="62">
        <f aca="true" t="shared" si="14" ref="I43:I48">SUM(F43:H43)</f>
        <v>3000</v>
      </c>
      <c r="J43" s="62"/>
      <c r="K43" s="62"/>
      <c r="L43" s="62"/>
      <c r="M43" s="62">
        <f aca="true" t="shared" si="15" ref="M43:M48">SUM(K43:L43)</f>
        <v>0</v>
      </c>
      <c r="N43" s="62"/>
      <c r="O43" s="62"/>
      <c r="P43" s="62"/>
      <c r="Q43" s="62"/>
      <c r="R43" s="62"/>
      <c r="S43" s="62"/>
      <c r="T43" s="62"/>
      <c r="U43" s="62"/>
      <c r="V43" s="62"/>
      <c r="W43" s="62">
        <f aca="true" t="shared" si="16" ref="W43:W48">SUM(C43:D43,I43,M43,O43:U43)</f>
        <v>3000</v>
      </c>
      <c r="X43" s="8"/>
      <c r="Y43" s="292"/>
      <c r="Z43" s="8"/>
      <c r="AA43" s="373">
        <v>-37</v>
      </c>
      <c r="AB43" s="62"/>
      <c r="AC43" s="62"/>
      <c r="AD43" s="62"/>
      <c r="AE43" s="293"/>
      <c r="AF43" s="62"/>
      <c r="AG43" s="62"/>
      <c r="AH43" s="62"/>
      <c r="AI43" s="62"/>
      <c r="AJ43" s="62"/>
      <c r="AK43" s="62"/>
      <c r="AL43" s="287"/>
      <c r="AM43" s="62">
        <v>-345</v>
      </c>
      <c r="AN43" s="62"/>
      <c r="AO43" s="62"/>
      <c r="AP43" s="62"/>
      <c r="AQ43" s="62"/>
      <c r="AR43" s="62"/>
      <c r="AS43" s="62"/>
      <c r="AT43" s="62"/>
      <c r="AU43" s="62"/>
      <c r="AV43" s="62"/>
      <c r="AW43" s="62"/>
      <c r="AX43" s="62"/>
      <c r="AY43" s="287"/>
      <c r="AZ43" s="293"/>
      <c r="BA43" s="62"/>
      <c r="BB43" s="62"/>
      <c r="BC43" s="62"/>
      <c r="BD43" s="62"/>
      <c r="BE43" s="62"/>
      <c r="BF43" s="62"/>
      <c r="BG43" s="62"/>
      <c r="BH43" s="62"/>
      <c r="BI43" s="62"/>
      <c r="BJ43" s="62"/>
      <c r="BK43" s="324"/>
      <c r="BL43" s="287"/>
      <c r="BM43" s="62"/>
      <c r="BN43" s="62">
        <f aca="true" t="shared" si="17" ref="BN43:BN48">SUM(AA43:BL43)</f>
        <v>-382</v>
      </c>
      <c r="BO43" s="62"/>
      <c r="BP43" s="62">
        <f aca="true" t="shared" si="18" ref="BP43:BP48">SUM(W43,BN43)</f>
        <v>2618</v>
      </c>
      <c r="BQ43" s="69"/>
      <c r="BR43" s="69"/>
      <c r="BS43" s="69"/>
      <c r="BT43" s="69"/>
      <c r="BU43" s="69"/>
      <c r="BV43" s="69"/>
      <c r="BW43" s="69"/>
      <c r="BX43" s="69"/>
      <c r="BY43" s="69"/>
      <c r="BZ43" s="69"/>
      <c r="CA43" s="69"/>
      <c r="CB43" s="69"/>
      <c r="CC43" s="69"/>
    </row>
    <row r="44" spans="1:81" ht="12.75">
      <c r="A44" s="2" t="s">
        <v>28</v>
      </c>
      <c r="B44" s="8"/>
      <c r="C44" s="62"/>
      <c r="D44" s="62"/>
      <c r="E44" s="8"/>
      <c r="F44" s="62"/>
      <c r="G44" s="62"/>
      <c r="H44" s="62"/>
      <c r="I44" s="62">
        <f t="shared" si="14"/>
        <v>0</v>
      </c>
      <c r="J44" s="62"/>
      <c r="K44" s="62"/>
      <c r="L44" s="62"/>
      <c r="M44" s="62">
        <f t="shared" si="15"/>
        <v>0</v>
      </c>
      <c r="N44" s="62"/>
      <c r="O44" s="62"/>
      <c r="P44" s="62"/>
      <c r="Q44" s="62"/>
      <c r="R44" s="62"/>
      <c r="S44" s="62"/>
      <c r="T44" s="62"/>
      <c r="U44" s="62"/>
      <c r="V44" s="62"/>
      <c r="W44" s="62">
        <f t="shared" si="16"/>
        <v>0</v>
      </c>
      <c r="X44" s="8"/>
      <c r="Y44" s="292"/>
      <c r="Z44" s="8"/>
      <c r="AA44" s="374">
        <v>-298</v>
      </c>
      <c r="AB44" s="62"/>
      <c r="AC44" s="62"/>
      <c r="AD44" s="62"/>
      <c r="AE44" s="293"/>
      <c r="AF44" s="62"/>
      <c r="AG44" s="62"/>
      <c r="AH44" s="62"/>
      <c r="AI44" s="62"/>
      <c r="AJ44" s="62"/>
      <c r="AK44" s="62"/>
      <c r="AL44" s="287"/>
      <c r="AM44" s="62"/>
      <c r="AN44" s="62">
        <v>-10645</v>
      </c>
      <c r="AO44" s="62"/>
      <c r="AP44" s="62"/>
      <c r="AQ44" s="62"/>
      <c r="AR44" s="62"/>
      <c r="AS44" s="62"/>
      <c r="AT44" s="62"/>
      <c r="AU44" s="62"/>
      <c r="AV44" s="62"/>
      <c r="AW44" s="62"/>
      <c r="AX44" s="62"/>
      <c r="AY44" s="287"/>
      <c r="AZ44" s="293"/>
      <c r="BA44" s="62"/>
      <c r="BB44" s="62"/>
      <c r="BC44" s="62"/>
      <c r="BD44" s="62"/>
      <c r="BE44" s="62"/>
      <c r="BF44" s="62"/>
      <c r="BG44" s="62"/>
      <c r="BH44" s="62"/>
      <c r="BI44" s="62"/>
      <c r="BJ44" s="62"/>
      <c r="BK44" s="324"/>
      <c r="BL44" s="287"/>
      <c r="BM44" s="62"/>
      <c r="BN44" s="62">
        <f t="shared" si="17"/>
        <v>-10943</v>
      </c>
      <c r="BO44" s="62"/>
      <c r="BP44" s="62">
        <f t="shared" si="18"/>
        <v>-10943</v>
      </c>
      <c r="BQ44" s="69"/>
      <c r="BR44" s="69"/>
      <c r="BS44" s="69"/>
      <c r="BT44" s="69"/>
      <c r="BU44" s="69"/>
      <c r="BV44" s="69"/>
      <c r="BW44" s="69"/>
      <c r="BX44" s="69"/>
      <c r="BY44" s="69"/>
      <c r="BZ44" s="69"/>
      <c r="CA44" s="69"/>
      <c r="CB44" s="69"/>
      <c r="CC44" s="69"/>
    </row>
    <row r="45" spans="1:81" ht="12.75">
      <c r="A45" s="2" t="s">
        <v>29</v>
      </c>
      <c r="B45" s="8"/>
      <c r="C45" s="62"/>
      <c r="D45" s="62"/>
      <c r="E45" s="8"/>
      <c r="F45" s="62"/>
      <c r="G45" s="62"/>
      <c r="H45" s="62"/>
      <c r="I45" s="62">
        <f t="shared" si="14"/>
        <v>0</v>
      </c>
      <c r="J45" s="62"/>
      <c r="K45" s="62"/>
      <c r="L45" s="62"/>
      <c r="M45" s="62">
        <f t="shared" si="15"/>
        <v>0</v>
      </c>
      <c r="N45" s="62"/>
      <c r="O45" s="62"/>
      <c r="P45" s="62"/>
      <c r="Q45" s="62"/>
      <c r="R45" s="62"/>
      <c r="S45" s="62"/>
      <c r="T45" s="62"/>
      <c r="U45" s="62"/>
      <c r="V45" s="62"/>
      <c r="W45" s="62">
        <f t="shared" si="16"/>
        <v>0</v>
      </c>
      <c r="X45" s="8"/>
      <c r="Y45" s="292"/>
      <c r="Z45" s="8"/>
      <c r="AA45" s="374">
        <v>-63</v>
      </c>
      <c r="AB45" s="62"/>
      <c r="AC45" s="62"/>
      <c r="AD45" s="62"/>
      <c r="AE45" s="293"/>
      <c r="AF45" s="62"/>
      <c r="AG45" s="62"/>
      <c r="AH45" s="62"/>
      <c r="AI45" s="62"/>
      <c r="AJ45" s="62"/>
      <c r="AK45" s="62"/>
      <c r="AL45" s="287"/>
      <c r="AM45" s="62"/>
      <c r="AN45" s="62"/>
      <c r="AO45" s="62">
        <v>-2257</v>
      </c>
      <c r="AP45" s="62">
        <v>-743</v>
      </c>
      <c r="AQ45" s="62"/>
      <c r="AR45" s="62"/>
      <c r="AS45" s="62"/>
      <c r="AT45" s="62"/>
      <c r="AU45" s="62"/>
      <c r="AV45" s="62"/>
      <c r="AW45" s="62"/>
      <c r="AX45" s="62"/>
      <c r="AY45" s="287"/>
      <c r="AZ45" s="293"/>
      <c r="BA45" s="62"/>
      <c r="BB45" s="62"/>
      <c r="BC45" s="62"/>
      <c r="BD45" s="62"/>
      <c r="BE45" s="62"/>
      <c r="BF45" s="62"/>
      <c r="BG45" s="62"/>
      <c r="BH45" s="62"/>
      <c r="BI45" s="62"/>
      <c r="BJ45" s="62"/>
      <c r="BK45" s="324"/>
      <c r="BL45" s="287"/>
      <c r="BM45" s="62"/>
      <c r="BN45" s="62">
        <f t="shared" si="17"/>
        <v>-3063</v>
      </c>
      <c r="BO45" s="62"/>
      <c r="BP45" s="62">
        <f t="shared" si="18"/>
        <v>-3063</v>
      </c>
      <c r="BQ45" s="69"/>
      <c r="BR45" s="69"/>
      <c r="BS45" s="69"/>
      <c r="BT45" s="69"/>
      <c r="BU45" s="69"/>
      <c r="BV45" s="69"/>
      <c r="BW45" s="69"/>
      <c r="BX45" s="69"/>
      <c r="BY45" s="69"/>
      <c r="BZ45" s="69"/>
      <c r="CA45" s="69"/>
      <c r="CB45" s="69"/>
      <c r="CC45" s="69"/>
    </row>
    <row r="46" spans="1:81" ht="12.75">
      <c r="A46" s="2" t="s">
        <v>30</v>
      </c>
      <c r="B46" s="8"/>
      <c r="C46" s="62"/>
      <c r="D46" s="62"/>
      <c r="E46" s="8"/>
      <c r="F46" s="62"/>
      <c r="G46" s="62"/>
      <c r="H46" s="62"/>
      <c r="I46" s="62">
        <f t="shared" si="14"/>
        <v>0</v>
      </c>
      <c r="J46" s="62"/>
      <c r="K46" s="62"/>
      <c r="L46" s="62"/>
      <c r="M46" s="62">
        <f t="shared" si="15"/>
        <v>0</v>
      </c>
      <c r="N46" s="62"/>
      <c r="O46" s="62"/>
      <c r="P46" s="62"/>
      <c r="Q46" s="62"/>
      <c r="R46" s="62"/>
      <c r="S46" s="62"/>
      <c r="T46" s="62"/>
      <c r="U46" s="62"/>
      <c r="V46" s="62"/>
      <c r="W46" s="62">
        <f t="shared" si="16"/>
        <v>0</v>
      </c>
      <c r="X46" s="8"/>
      <c r="Y46" s="292"/>
      <c r="Z46" s="8"/>
      <c r="AA46" s="374">
        <v>-61</v>
      </c>
      <c r="AB46" s="62"/>
      <c r="AC46" s="62"/>
      <c r="AD46" s="62"/>
      <c r="AE46" s="293"/>
      <c r="AF46" s="62"/>
      <c r="AG46" s="62"/>
      <c r="AH46" s="62"/>
      <c r="AI46" s="62"/>
      <c r="AJ46" s="62"/>
      <c r="AK46" s="62"/>
      <c r="AL46" s="287"/>
      <c r="AM46" s="62"/>
      <c r="AN46" s="62"/>
      <c r="AO46" s="62"/>
      <c r="AP46" s="62"/>
      <c r="AQ46" s="62">
        <v>-197</v>
      </c>
      <c r="AR46" s="62">
        <v>-295</v>
      </c>
      <c r="AS46" s="62">
        <v>-492</v>
      </c>
      <c r="AT46" s="62">
        <v>-492</v>
      </c>
      <c r="AU46" s="62"/>
      <c r="AV46" s="62"/>
      <c r="AW46" s="62"/>
      <c r="AX46" s="62"/>
      <c r="AY46" s="287"/>
      <c r="AZ46" s="293"/>
      <c r="BA46" s="62"/>
      <c r="BB46" s="62"/>
      <c r="BC46" s="62"/>
      <c r="BD46" s="62"/>
      <c r="BE46" s="62"/>
      <c r="BF46" s="62"/>
      <c r="BG46" s="62"/>
      <c r="BH46" s="62"/>
      <c r="BI46" s="62"/>
      <c r="BJ46" s="62"/>
      <c r="BK46" s="324"/>
      <c r="BL46" s="287"/>
      <c r="BM46" s="62"/>
      <c r="BN46" s="62">
        <f t="shared" si="17"/>
        <v>-1537</v>
      </c>
      <c r="BO46" s="62"/>
      <c r="BP46" s="62">
        <f t="shared" si="18"/>
        <v>-1537</v>
      </c>
      <c r="BQ46" s="69"/>
      <c r="BR46" s="69"/>
      <c r="BS46" s="69"/>
      <c r="BT46" s="69"/>
      <c r="BU46" s="69"/>
      <c r="BV46" s="69"/>
      <c r="BW46" s="69"/>
      <c r="BX46" s="69"/>
      <c r="BY46" s="69"/>
      <c r="BZ46" s="69"/>
      <c r="CA46" s="69"/>
      <c r="CB46" s="69"/>
      <c r="CC46" s="69"/>
    </row>
    <row r="47" spans="1:81" ht="12.75">
      <c r="A47" s="2" t="s">
        <v>31</v>
      </c>
      <c r="B47" s="8"/>
      <c r="C47" s="62"/>
      <c r="D47" s="62"/>
      <c r="E47" s="8"/>
      <c r="F47" s="108"/>
      <c r="G47" s="108">
        <f>3000+2000</f>
        <v>5000</v>
      </c>
      <c r="H47" s="108"/>
      <c r="I47" s="62">
        <f t="shared" si="14"/>
        <v>5000</v>
      </c>
      <c r="J47" s="108"/>
      <c r="K47" s="108"/>
      <c r="L47" s="108"/>
      <c r="M47" s="62">
        <f t="shared" si="15"/>
        <v>0</v>
      </c>
      <c r="N47" s="108"/>
      <c r="O47" s="108"/>
      <c r="P47" s="108"/>
      <c r="Q47" s="108"/>
      <c r="R47" s="108"/>
      <c r="S47" s="62"/>
      <c r="T47" s="108"/>
      <c r="U47" s="62"/>
      <c r="V47" s="62"/>
      <c r="W47" s="62">
        <f t="shared" si="16"/>
        <v>5000</v>
      </c>
      <c r="X47" s="8"/>
      <c r="Y47" s="292"/>
      <c r="Z47" s="8"/>
      <c r="AA47" s="374">
        <v>-94</v>
      </c>
      <c r="AB47" s="62"/>
      <c r="AC47" s="62"/>
      <c r="AD47" s="62"/>
      <c r="AE47" s="293"/>
      <c r="AF47" s="62"/>
      <c r="AG47" s="62"/>
      <c r="AH47" s="62"/>
      <c r="AI47" s="62"/>
      <c r="AJ47" s="62"/>
      <c r="AK47" s="62"/>
      <c r="AL47" s="287"/>
      <c r="AM47" s="62"/>
      <c r="AN47" s="62"/>
      <c r="AO47" s="62"/>
      <c r="AP47" s="62"/>
      <c r="AQ47" s="62"/>
      <c r="AR47" s="62"/>
      <c r="AS47" s="62"/>
      <c r="AT47" s="62"/>
      <c r="AU47" s="62">
        <v>-1477</v>
      </c>
      <c r="AV47" s="62"/>
      <c r="AW47" s="62"/>
      <c r="AX47" s="62"/>
      <c r="AY47" s="287"/>
      <c r="AZ47" s="293"/>
      <c r="BA47" s="62"/>
      <c r="BB47" s="62"/>
      <c r="BC47" s="62"/>
      <c r="BD47" s="62"/>
      <c r="BE47" s="62"/>
      <c r="BF47" s="62"/>
      <c r="BG47" s="62"/>
      <c r="BH47" s="62"/>
      <c r="BI47" s="62"/>
      <c r="BJ47" s="62"/>
      <c r="BK47" s="324"/>
      <c r="BL47" s="287"/>
      <c r="BM47" s="62"/>
      <c r="BN47" s="62">
        <f t="shared" si="17"/>
        <v>-1571</v>
      </c>
      <c r="BO47" s="62"/>
      <c r="BP47" s="62">
        <f t="shared" si="18"/>
        <v>3429</v>
      </c>
      <c r="BQ47" s="69"/>
      <c r="BR47" s="69"/>
      <c r="BS47" s="69"/>
      <c r="BT47" s="69"/>
      <c r="BU47" s="69"/>
      <c r="BV47" s="69"/>
      <c r="BW47" s="69"/>
      <c r="BX47" s="69"/>
      <c r="BY47" s="69"/>
      <c r="BZ47" s="69"/>
      <c r="CA47" s="69"/>
      <c r="CB47" s="69"/>
      <c r="CC47" s="69"/>
    </row>
    <row r="48" spans="1:81" ht="13.5" thickBot="1">
      <c r="A48" s="2" t="s">
        <v>32</v>
      </c>
      <c r="B48" s="25"/>
      <c r="C48" s="63"/>
      <c r="D48" s="63">
        <v>500</v>
      </c>
      <c r="E48" s="25"/>
      <c r="F48" s="63"/>
      <c r="G48" s="63"/>
      <c r="H48" s="63"/>
      <c r="I48" s="63">
        <f t="shared" si="14"/>
        <v>0</v>
      </c>
      <c r="J48" s="63"/>
      <c r="K48" s="63"/>
      <c r="L48" s="63"/>
      <c r="M48" s="63">
        <f t="shared" si="15"/>
        <v>0</v>
      </c>
      <c r="N48" s="63"/>
      <c r="O48" s="63"/>
      <c r="P48" s="63"/>
      <c r="Q48" s="63"/>
      <c r="R48" s="63"/>
      <c r="S48" s="63"/>
      <c r="T48" s="63"/>
      <c r="U48" s="63"/>
      <c r="V48" s="63"/>
      <c r="W48" s="63">
        <f t="shared" si="16"/>
        <v>500</v>
      </c>
      <c r="X48" s="25"/>
      <c r="Y48" s="296"/>
      <c r="Z48" s="25"/>
      <c r="AA48" s="377">
        <v>-138</v>
      </c>
      <c r="AB48" s="63"/>
      <c r="AC48" s="63"/>
      <c r="AD48" s="63"/>
      <c r="AE48" s="297"/>
      <c r="AF48" s="63"/>
      <c r="AG48" s="63"/>
      <c r="AH48" s="63"/>
      <c r="AI48" s="63"/>
      <c r="AJ48" s="63"/>
      <c r="AK48" s="63"/>
      <c r="AL48" s="288"/>
      <c r="AM48" s="63"/>
      <c r="AN48" s="63"/>
      <c r="AO48" s="63"/>
      <c r="AP48" s="63"/>
      <c r="AQ48" s="63"/>
      <c r="AR48" s="63"/>
      <c r="AS48" s="63"/>
      <c r="AT48" s="63"/>
      <c r="AU48" s="63"/>
      <c r="AV48" s="63">
        <v>-338</v>
      </c>
      <c r="AW48" s="63">
        <v>-492</v>
      </c>
      <c r="AX48" s="63"/>
      <c r="AY48" s="288"/>
      <c r="AZ48" s="297"/>
      <c r="BA48" s="63"/>
      <c r="BB48" s="63"/>
      <c r="BC48" s="63"/>
      <c r="BD48" s="63"/>
      <c r="BE48" s="63"/>
      <c r="BF48" s="63"/>
      <c r="BG48" s="63"/>
      <c r="BH48" s="63"/>
      <c r="BI48" s="63"/>
      <c r="BJ48" s="63"/>
      <c r="BK48" s="325"/>
      <c r="BL48" s="288"/>
      <c r="BM48" s="63"/>
      <c r="BN48" s="63">
        <f t="shared" si="17"/>
        <v>-968</v>
      </c>
      <c r="BO48" s="63"/>
      <c r="BP48" s="63">
        <f t="shared" si="18"/>
        <v>-468</v>
      </c>
      <c r="BQ48" s="69"/>
      <c r="BR48" s="69"/>
      <c r="BS48" s="69"/>
      <c r="BT48" s="69"/>
      <c r="BU48" s="69"/>
      <c r="BV48" s="69"/>
      <c r="BW48" s="69"/>
      <c r="BX48" s="69"/>
      <c r="BY48" s="69"/>
      <c r="BZ48" s="69"/>
      <c r="CA48" s="69"/>
      <c r="CB48" s="69"/>
      <c r="CC48" s="69"/>
    </row>
    <row r="49" spans="1:81" ht="12.75">
      <c r="A49" s="3" t="s">
        <v>17</v>
      </c>
      <c r="B49" s="9"/>
      <c r="C49" s="9">
        <f>SUM(C42:C48)</f>
        <v>0</v>
      </c>
      <c r="D49" s="9">
        <f>SUM(D42:D48)</f>
        <v>500</v>
      </c>
      <c r="E49" s="9"/>
      <c r="F49" s="9">
        <f aca="true" t="shared" si="19" ref="F49:M49">SUM(F42:F48)</f>
        <v>3000</v>
      </c>
      <c r="G49" s="9">
        <f t="shared" si="19"/>
        <v>5000</v>
      </c>
      <c r="H49" s="9">
        <f t="shared" si="19"/>
        <v>0</v>
      </c>
      <c r="I49" s="9">
        <f t="shared" si="19"/>
        <v>8000</v>
      </c>
      <c r="J49" s="9"/>
      <c r="K49" s="9">
        <f t="shared" si="19"/>
        <v>0</v>
      </c>
      <c r="L49" s="9">
        <f t="shared" si="19"/>
        <v>0</v>
      </c>
      <c r="M49" s="9">
        <f t="shared" si="19"/>
        <v>0</v>
      </c>
      <c r="N49" s="9"/>
      <c r="O49" s="9">
        <f>SUM(O42:O48)</f>
        <v>0</v>
      </c>
      <c r="P49" s="9"/>
      <c r="Q49" s="9">
        <f>SUM(Q42:Q48)</f>
        <v>0</v>
      </c>
      <c r="R49" s="9">
        <f aca="true" t="shared" si="20" ref="R49:W49">SUM(R42:R48)</f>
        <v>0</v>
      </c>
      <c r="S49" s="9">
        <f t="shared" si="20"/>
        <v>0</v>
      </c>
      <c r="T49" s="9">
        <f>SUM(T42:T48)</f>
        <v>0</v>
      </c>
      <c r="U49" s="9">
        <f t="shared" si="20"/>
        <v>0</v>
      </c>
      <c r="V49" s="9">
        <f t="shared" si="20"/>
        <v>0</v>
      </c>
      <c r="W49" s="9">
        <f t="shared" si="20"/>
        <v>8500</v>
      </c>
      <c r="X49" s="9"/>
      <c r="Y49" s="298"/>
      <c r="Z49" s="9"/>
      <c r="AA49" s="375">
        <f>SUM(AA42:AA48)</f>
        <v>-691</v>
      </c>
      <c r="AB49" s="18">
        <f>SUM(AB42:AB48)</f>
        <v>0</v>
      </c>
      <c r="AC49" s="18"/>
      <c r="AD49" s="9">
        <f aca="true" t="shared" si="21" ref="AD49:BN49">SUM(AD42:AD48)</f>
        <v>0</v>
      </c>
      <c r="AE49" s="299">
        <f t="shared" si="21"/>
        <v>0</v>
      </c>
      <c r="AF49" s="9">
        <f t="shared" si="21"/>
        <v>0</v>
      </c>
      <c r="AG49" s="18">
        <f>SUM(AG42:AG48)</f>
        <v>0</v>
      </c>
      <c r="AH49" s="18">
        <f>SUM(AH42:AH48)</f>
        <v>0</v>
      </c>
      <c r="AI49" s="9">
        <f t="shared" si="21"/>
        <v>0</v>
      </c>
      <c r="AJ49" s="18">
        <f t="shared" si="21"/>
        <v>0</v>
      </c>
      <c r="AK49" s="18">
        <f t="shared" si="21"/>
        <v>0</v>
      </c>
      <c r="AL49" s="286">
        <f t="shared" si="21"/>
        <v>0</v>
      </c>
      <c r="AM49" s="18">
        <f t="shared" si="21"/>
        <v>-345</v>
      </c>
      <c r="AN49" s="9">
        <f t="shared" si="21"/>
        <v>-10645</v>
      </c>
      <c r="AO49" s="9">
        <f t="shared" si="21"/>
        <v>-2257</v>
      </c>
      <c r="AP49" s="9">
        <f t="shared" si="21"/>
        <v>-743</v>
      </c>
      <c r="AQ49" s="18">
        <f t="shared" si="21"/>
        <v>-197</v>
      </c>
      <c r="AR49" s="18">
        <f t="shared" si="21"/>
        <v>-295</v>
      </c>
      <c r="AS49" s="18">
        <f t="shared" si="21"/>
        <v>-492</v>
      </c>
      <c r="AT49" s="18">
        <f t="shared" si="21"/>
        <v>-492</v>
      </c>
      <c r="AU49" s="18">
        <f t="shared" si="21"/>
        <v>-1477</v>
      </c>
      <c r="AV49" s="18">
        <f t="shared" si="21"/>
        <v>-338</v>
      </c>
      <c r="AW49" s="18">
        <f t="shared" si="21"/>
        <v>-492</v>
      </c>
      <c r="AX49" s="18">
        <f t="shared" si="21"/>
        <v>0</v>
      </c>
      <c r="AY49" s="286">
        <f t="shared" si="21"/>
        <v>0</v>
      </c>
      <c r="AZ49" s="299">
        <f t="shared" si="21"/>
        <v>0</v>
      </c>
      <c r="BA49" s="18">
        <f t="shared" si="21"/>
        <v>0</v>
      </c>
      <c r="BB49" s="18">
        <f t="shared" si="21"/>
        <v>0</v>
      </c>
      <c r="BC49" s="18">
        <f t="shared" si="21"/>
        <v>0</v>
      </c>
      <c r="BD49" s="18">
        <f t="shared" si="21"/>
        <v>0</v>
      </c>
      <c r="BE49" s="18">
        <f t="shared" si="21"/>
        <v>0</v>
      </c>
      <c r="BF49" s="18">
        <f t="shared" si="21"/>
        <v>0</v>
      </c>
      <c r="BG49" s="18">
        <f t="shared" si="21"/>
        <v>0</v>
      </c>
      <c r="BH49" s="18">
        <f t="shared" si="21"/>
        <v>0</v>
      </c>
      <c r="BI49" s="18">
        <f t="shared" si="21"/>
        <v>0</v>
      </c>
      <c r="BJ49" s="18">
        <f t="shared" si="21"/>
        <v>0</v>
      </c>
      <c r="BK49" s="41">
        <f t="shared" si="21"/>
        <v>0</v>
      </c>
      <c r="BL49" s="286">
        <f>SUM(BL42:BL48)</f>
        <v>0</v>
      </c>
      <c r="BM49" s="9"/>
      <c r="BN49" s="9">
        <f t="shared" si="21"/>
        <v>-18464</v>
      </c>
      <c r="BO49" s="9"/>
      <c r="BP49" s="9">
        <f>SUM(BP42:BP48)</f>
        <v>-9964</v>
      </c>
      <c r="BQ49" s="69"/>
      <c r="BR49" s="69"/>
      <c r="BS49" s="69"/>
      <c r="BT49" s="69"/>
      <c r="BU49" s="69"/>
      <c r="BV49" s="69"/>
      <c r="BW49" s="69"/>
      <c r="BX49" s="69"/>
      <c r="BY49" s="69"/>
      <c r="BZ49" s="69"/>
      <c r="CA49" s="69"/>
      <c r="CB49" s="69"/>
      <c r="CC49" s="69"/>
    </row>
    <row r="50" spans="1:81" ht="12.75">
      <c r="A50" s="2"/>
      <c r="B50" s="8"/>
      <c r="C50" s="8"/>
      <c r="D50" s="8"/>
      <c r="E50" s="8"/>
      <c r="F50" s="8"/>
      <c r="G50" s="8"/>
      <c r="H50" s="8"/>
      <c r="I50" s="8"/>
      <c r="J50" s="8"/>
      <c r="K50" s="8"/>
      <c r="L50" s="8"/>
      <c r="M50" s="8"/>
      <c r="N50" s="8"/>
      <c r="O50" s="8"/>
      <c r="P50" s="8"/>
      <c r="Q50" s="8"/>
      <c r="R50" s="8"/>
      <c r="S50" s="8"/>
      <c r="T50" s="8"/>
      <c r="U50" s="8"/>
      <c r="V50" s="8"/>
      <c r="W50" s="8"/>
      <c r="X50" s="8"/>
      <c r="Y50" s="292"/>
      <c r="Z50" s="8"/>
      <c r="AA50" s="372"/>
      <c r="AB50" s="19"/>
      <c r="AC50" s="19"/>
      <c r="AD50" s="8"/>
      <c r="AE50" s="39"/>
      <c r="AF50" s="8"/>
      <c r="AG50" s="19"/>
      <c r="AH50" s="19"/>
      <c r="AI50" s="8"/>
      <c r="AJ50" s="19"/>
      <c r="AK50" s="19"/>
      <c r="AL50" s="40"/>
      <c r="AM50" s="19"/>
      <c r="AN50" s="8"/>
      <c r="AO50" s="8"/>
      <c r="AP50" s="8"/>
      <c r="AQ50" s="19"/>
      <c r="AR50" s="19"/>
      <c r="AS50" s="19"/>
      <c r="AT50" s="19"/>
      <c r="AU50" s="19"/>
      <c r="AV50" s="19"/>
      <c r="AW50" s="19"/>
      <c r="AX50" s="19"/>
      <c r="AY50" s="40"/>
      <c r="AZ50" s="39"/>
      <c r="BA50" s="19"/>
      <c r="BB50" s="19"/>
      <c r="BC50" s="19"/>
      <c r="BD50" s="19"/>
      <c r="BE50" s="19"/>
      <c r="BF50" s="19"/>
      <c r="BG50" s="19"/>
      <c r="BH50" s="19"/>
      <c r="BI50" s="19"/>
      <c r="BJ50" s="19"/>
      <c r="BK50" s="44"/>
      <c r="BL50" s="40"/>
      <c r="BM50" s="8"/>
      <c r="BN50" s="8"/>
      <c r="BO50" s="8"/>
      <c r="BP50" s="8"/>
      <c r="BQ50" s="69"/>
      <c r="BR50" s="69"/>
      <c r="BS50" s="69"/>
      <c r="BT50" s="69"/>
      <c r="BU50" s="69"/>
      <c r="BV50" s="69"/>
      <c r="BW50" s="69"/>
      <c r="BX50" s="69"/>
      <c r="BY50" s="69"/>
      <c r="BZ50" s="69"/>
      <c r="CA50" s="69"/>
      <c r="CB50" s="69"/>
      <c r="CC50" s="69"/>
    </row>
    <row r="51" spans="1:81" ht="12.75">
      <c r="A51" s="2" t="s">
        <v>33</v>
      </c>
      <c r="B51" s="8"/>
      <c r="C51" s="62"/>
      <c r="D51" s="62"/>
      <c r="E51" s="8"/>
      <c r="F51" s="62"/>
      <c r="G51" s="62"/>
      <c r="H51" s="62"/>
      <c r="I51" s="62">
        <f>SUM(F51:H51)</f>
        <v>0</v>
      </c>
      <c r="J51" s="62"/>
      <c r="K51" s="62"/>
      <c r="L51" s="62"/>
      <c r="M51" s="62">
        <f>SUM(K51:L51)</f>
        <v>0</v>
      </c>
      <c r="N51" s="62"/>
      <c r="O51" s="62"/>
      <c r="P51" s="62"/>
      <c r="Q51" s="62"/>
      <c r="R51" s="62"/>
      <c r="S51" s="62"/>
      <c r="T51" s="62"/>
      <c r="U51" s="62"/>
      <c r="V51" s="62"/>
      <c r="W51" s="62">
        <f>SUM(C51:D51,I51,M51,O51:U51)</f>
        <v>0</v>
      </c>
      <c r="X51" s="8"/>
      <c r="Y51" s="292"/>
      <c r="Z51" s="8"/>
      <c r="AA51" s="374">
        <v>-293</v>
      </c>
      <c r="AB51" s="62"/>
      <c r="AC51" s="62"/>
      <c r="AD51" s="62"/>
      <c r="AE51" s="293"/>
      <c r="AF51" s="62"/>
      <c r="AG51" s="62"/>
      <c r="AH51" s="62"/>
      <c r="AI51" s="62"/>
      <c r="AJ51" s="62"/>
      <c r="AK51" s="62"/>
      <c r="AL51" s="287"/>
      <c r="AM51" s="62"/>
      <c r="AN51" s="62"/>
      <c r="AO51" s="62"/>
      <c r="AP51" s="62"/>
      <c r="AQ51" s="62"/>
      <c r="AR51" s="62"/>
      <c r="AS51" s="62"/>
      <c r="AT51" s="62"/>
      <c r="AU51" s="62"/>
      <c r="AV51" s="62"/>
      <c r="AW51" s="62"/>
      <c r="AX51" s="62">
        <v>-1441</v>
      </c>
      <c r="AY51" s="287"/>
      <c r="AZ51" s="293"/>
      <c r="BA51" s="62"/>
      <c r="BB51" s="62"/>
      <c r="BC51" s="62"/>
      <c r="BD51" s="62"/>
      <c r="BE51" s="62"/>
      <c r="BF51" s="62"/>
      <c r="BG51" s="62"/>
      <c r="BH51" s="62"/>
      <c r="BI51" s="62"/>
      <c r="BJ51" s="62"/>
      <c r="BK51" s="324"/>
      <c r="BL51" s="287"/>
      <c r="BM51" s="62"/>
      <c r="BN51" s="62">
        <f>SUM(AA51:BL51)</f>
        <v>-1734</v>
      </c>
      <c r="BO51" s="62"/>
      <c r="BP51" s="62">
        <f>SUM(W51,BN51)</f>
        <v>-1734</v>
      </c>
      <c r="BQ51" s="69"/>
      <c r="BR51" s="69"/>
      <c r="BS51" s="69"/>
      <c r="BT51" s="69"/>
      <c r="BU51" s="69"/>
      <c r="BV51" s="69"/>
      <c r="BW51" s="69"/>
      <c r="BX51" s="69"/>
      <c r="BY51" s="69"/>
      <c r="BZ51" s="69"/>
      <c r="CA51" s="69"/>
      <c r="CB51" s="69"/>
      <c r="CC51" s="69"/>
    </row>
    <row r="52" spans="1:81" ht="12.75">
      <c r="A52" s="2" t="s">
        <v>34</v>
      </c>
      <c r="B52" s="8"/>
      <c r="C52" s="62"/>
      <c r="D52" s="62"/>
      <c r="E52" s="8"/>
      <c r="F52" s="62"/>
      <c r="G52" s="62"/>
      <c r="H52" s="62"/>
      <c r="I52" s="62">
        <f>SUM(F52:H52)</f>
        <v>0</v>
      </c>
      <c r="J52" s="62"/>
      <c r="K52" s="62"/>
      <c r="L52" s="62"/>
      <c r="M52" s="62">
        <f>SUM(K52:L52)</f>
        <v>0</v>
      </c>
      <c r="N52" s="62"/>
      <c r="O52" s="62"/>
      <c r="P52" s="62"/>
      <c r="Q52" s="62"/>
      <c r="R52" s="62"/>
      <c r="S52" s="62"/>
      <c r="T52" s="62"/>
      <c r="U52" s="62"/>
      <c r="V52" s="62"/>
      <c r="W52" s="62">
        <f>SUM(C52:D52,I52,M52,O52:U52)</f>
        <v>0</v>
      </c>
      <c r="X52" s="8"/>
      <c r="Y52" s="292"/>
      <c r="Z52" s="8"/>
      <c r="AA52" s="374"/>
      <c r="AB52" s="62"/>
      <c r="AC52" s="62"/>
      <c r="AD52" s="62"/>
      <c r="AE52" s="293"/>
      <c r="AF52" s="62"/>
      <c r="AG52" s="62"/>
      <c r="AH52" s="62"/>
      <c r="AI52" s="62"/>
      <c r="AJ52" s="62"/>
      <c r="AK52" s="62"/>
      <c r="AL52" s="287"/>
      <c r="AM52" s="62"/>
      <c r="AN52" s="62"/>
      <c r="AO52" s="62"/>
      <c r="AP52" s="62"/>
      <c r="AQ52" s="62"/>
      <c r="AR52" s="62"/>
      <c r="AS52" s="62"/>
      <c r="AT52" s="62"/>
      <c r="AU52" s="62"/>
      <c r="AV52" s="62"/>
      <c r="AW52" s="62"/>
      <c r="AX52" s="62"/>
      <c r="AY52" s="287">
        <v>-6304</v>
      </c>
      <c r="AZ52" s="293"/>
      <c r="BA52" s="62"/>
      <c r="BB52" s="62"/>
      <c r="BC52" s="62"/>
      <c r="BD52" s="62"/>
      <c r="BE52" s="62"/>
      <c r="BF52" s="62"/>
      <c r="BG52" s="62"/>
      <c r="BH52" s="62"/>
      <c r="BI52" s="62"/>
      <c r="BJ52" s="62"/>
      <c r="BK52" s="324"/>
      <c r="BL52" s="287"/>
      <c r="BM52" s="62"/>
      <c r="BN52" s="62">
        <f>SUM(AA52:BL52)</f>
        <v>-6304</v>
      </c>
      <c r="BO52" s="62"/>
      <c r="BP52" s="62">
        <f>SUM(W52,BN52)</f>
        <v>-6304</v>
      </c>
      <c r="BQ52" s="69"/>
      <c r="BR52" s="69"/>
      <c r="BS52" s="69"/>
      <c r="BT52" s="69"/>
      <c r="BU52" s="69"/>
      <c r="BV52" s="69"/>
      <c r="BW52" s="69"/>
      <c r="BX52" s="69"/>
      <c r="BY52" s="69"/>
      <c r="BZ52" s="69"/>
      <c r="CA52" s="69"/>
      <c r="CB52" s="69"/>
      <c r="CC52" s="69"/>
    </row>
    <row r="53" spans="1:81" ht="12.75">
      <c r="A53" s="2"/>
      <c r="B53" s="8"/>
      <c r="C53" s="8"/>
      <c r="D53" s="8"/>
      <c r="E53" s="8"/>
      <c r="F53" s="8"/>
      <c r="G53" s="8"/>
      <c r="H53" s="8"/>
      <c r="I53" s="8"/>
      <c r="J53" s="8"/>
      <c r="K53" s="8"/>
      <c r="L53" s="8"/>
      <c r="M53" s="8"/>
      <c r="N53" s="8"/>
      <c r="O53" s="8"/>
      <c r="P53" s="8"/>
      <c r="Q53" s="8"/>
      <c r="R53" s="8"/>
      <c r="S53" s="8"/>
      <c r="T53" s="8"/>
      <c r="U53" s="8"/>
      <c r="V53" s="8"/>
      <c r="W53" s="8"/>
      <c r="X53" s="8"/>
      <c r="Y53" s="292"/>
      <c r="Z53" s="8"/>
      <c r="AA53" s="372"/>
      <c r="AB53" s="19"/>
      <c r="AC53" s="19"/>
      <c r="AD53" s="8"/>
      <c r="AE53" s="39"/>
      <c r="AF53" s="8"/>
      <c r="AG53" s="19"/>
      <c r="AH53" s="19"/>
      <c r="AI53" s="8"/>
      <c r="AJ53" s="19"/>
      <c r="AK53" s="19"/>
      <c r="AL53" s="40"/>
      <c r="AM53" s="19"/>
      <c r="AN53" s="8"/>
      <c r="AO53" s="8"/>
      <c r="AP53" s="8"/>
      <c r="AQ53" s="19"/>
      <c r="AR53" s="19"/>
      <c r="AS53" s="19"/>
      <c r="AT53" s="19"/>
      <c r="AU53" s="19"/>
      <c r="AV53" s="19"/>
      <c r="AW53" s="19"/>
      <c r="AX53" s="19"/>
      <c r="AY53" s="40"/>
      <c r="AZ53" s="39"/>
      <c r="BA53" s="19"/>
      <c r="BB53" s="19"/>
      <c r="BC53" s="19"/>
      <c r="BD53" s="19"/>
      <c r="BE53" s="19"/>
      <c r="BF53" s="19"/>
      <c r="BG53" s="19"/>
      <c r="BH53" s="19"/>
      <c r="BI53" s="19"/>
      <c r="BJ53" s="19"/>
      <c r="BK53" s="44"/>
      <c r="BL53" s="40"/>
      <c r="BM53" s="8"/>
      <c r="BN53" s="8"/>
      <c r="BO53" s="8"/>
      <c r="BP53" s="8"/>
      <c r="BQ53" s="69"/>
      <c r="BR53" s="69"/>
      <c r="BS53" s="69"/>
      <c r="BT53" s="69"/>
      <c r="BU53" s="69"/>
      <c r="BV53" s="69"/>
      <c r="BW53" s="69"/>
      <c r="BX53" s="69"/>
      <c r="BY53" s="69"/>
      <c r="BZ53" s="69"/>
      <c r="CA53" s="69"/>
      <c r="CB53" s="69"/>
      <c r="CC53" s="69"/>
    </row>
    <row r="54" spans="1:81" ht="12.75">
      <c r="A54" s="3" t="s">
        <v>9</v>
      </c>
      <c r="B54" s="9"/>
      <c r="C54" s="9">
        <f>SUM(C49,C51:C52)</f>
        <v>0</v>
      </c>
      <c r="D54" s="9">
        <f>SUM(D49,D51:D52)</f>
        <v>500</v>
      </c>
      <c r="E54" s="9"/>
      <c r="F54" s="9">
        <f aca="true" t="shared" si="22" ref="F54:M54">SUM(F49,F51:F52)</f>
        <v>3000</v>
      </c>
      <c r="G54" s="9">
        <f t="shared" si="22"/>
        <v>5000</v>
      </c>
      <c r="H54" s="9">
        <f t="shared" si="22"/>
        <v>0</v>
      </c>
      <c r="I54" s="9">
        <f t="shared" si="22"/>
        <v>8000</v>
      </c>
      <c r="J54" s="9"/>
      <c r="K54" s="9">
        <f t="shared" si="22"/>
        <v>0</v>
      </c>
      <c r="L54" s="9">
        <f t="shared" si="22"/>
        <v>0</v>
      </c>
      <c r="M54" s="9">
        <f t="shared" si="22"/>
        <v>0</v>
      </c>
      <c r="N54" s="9"/>
      <c r="O54" s="9">
        <f>SUM(O49,O51:O52)</f>
        <v>0</v>
      </c>
      <c r="P54" s="9"/>
      <c r="Q54" s="9">
        <f aca="true" t="shared" si="23" ref="Q54:W54">SUM(Q49,Q51:Q52)</f>
        <v>0</v>
      </c>
      <c r="R54" s="9">
        <f t="shared" si="23"/>
        <v>0</v>
      </c>
      <c r="S54" s="9">
        <f t="shared" si="23"/>
        <v>0</v>
      </c>
      <c r="T54" s="9">
        <f t="shared" si="23"/>
        <v>0</v>
      </c>
      <c r="U54" s="9">
        <f>SUM(U49,U51:U52)</f>
        <v>0</v>
      </c>
      <c r="V54" s="9">
        <f t="shared" si="23"/>
        <v>0</v>
      </c>
      <c r="W54" s="9">
        <f t="shared" si="23"/>
        <v>8500</v>
      </c>
      <c r="X54" s="9"/>
      <c r="Y54" s="298"/>
      <c r="Z54" s="9"/>
      <c r="AA54" s="375">
        <f>SUM(AA49,AA51:AA52)</f>
        <v>-984</v>
      </c>
      <c r="AB54" s="18">
        <f>SUM(AB49,AB51:AB52)</f>
        <v>0</v>
      </c>
      <c r="AC54" s="18"/>
      <c r="AD54" s="9">
        <f aca="true" t="shared" si="24" ref="AD54:BN54">SUM(AD49,AD51:AD52)</f>
        <v>0</v>
      </c>
      <c r="AE54" s="299">
        <f t="shared" si="24"/>
        <v>0</v>
      </c>
      <c r="AF54" s="9">
        <f t="shared" si="24"/>
        <v>0</v>
      </c>
      <c r="AG54" s="18">
        <f>SUM(AG49,AG51:AG52)</f>
        <v>0</v>
      </c>
      <c r="AH54" s="18">
        <f>SUM(AH49,AH51:AH52)</f>
        <v>0</v>
      </c>
      <c r="AI54" s="9">
        <f t="shared" si="24"/>
        <v>0</v>
      </c>
      <c r="AJ54" s="18">
        <f t="shared" si="24"/>
        <v>0</v>
      </c>
      <c r="AK54" s="18">
        <f t="shared" si="24"/>
        <v>0</v>
      </c>
      <c r="AL54" s="286">
        <f>SUM(AL49,AL51:AL52)</f>
        <v>0</v>
      </c>
      <c r="AM54" s="18">
        <f t="shared" si="24"/>
        <v>-345</v>
      </c>
      <c r="AN54" s="9">
        <f t="shared" si="24"/>
        <v>-10645</v>
      </c>
      <c r="AO54" s="9">
        <f t="shared" si="24"/>
        <v>-2257</v>
      </c>
      <c r="AP54" s="9">
        <f>SUM(AP49,AP51:AP52)</f>
        <v>-743</v>
      </c>
      <c r="AQ54" s="18">
        <f t="shared" si="24"/>
        <v>-197</v>
      </c>
      <c r="AR54" s="18">
        <f t="shared" si="24"/>
        <v>-295</v>
      </c>
      <c r="AS54" s="18">
        <f t="shared" si="24"/>
        <v>-492</v>
      </c>
      <c r="AT54" s="18">
        <f>SUM(AT49,AT51:AT52)</f>
        <v>-492</v>
      </c>
      <c r="AU54" s="18">
        <f>SUM(AU49,AU51:AU52)</f>
        <v>-1477</v>
      </c>
      <c r="AV54" s="18">
        <f t="shared" si="24"/>
        <v>-338</v>
      </c>
      <c r="AW54" s="18">
        <f t="shared" si="24"/>
        <v>-492</v>
      </c>
      <c r="AX54" s="18">
        <f t="shared" si="24"/>
        <v>-1441</v>
      </c>
      <c r="AY54" s="286">
        <f t="shared" si="24"/>
        <v>-6304</v>
      </c>
      <c r="AZ54" s="299">
        <f t="shared" si="24"/>
        <v>0</v>
      </c>
      <c r="BA54" s="18">
        <f t="shared" si="24"/>
        <v>0</v>
      </c>
      <c r="BB54" s="18">
        <f t="shared" si="24"/>
        <v>0</v>
      </c>
      <c r="BC54" s="18">
        <f t="shared" si="24"/>
        <v>0</v>
      </c>
      <c r="BD54" s="18">
        <f t="shared" si="24"/>
        <v>0</v>
      </c>
      <c r="BE54" s="18">
        <f t="shared" si="24"/>
        <v>0</v>
      </c>
      <c r="BF54" s="18">
        <f t="shared" si="24"/>
        <v>0</v>
      </c>
      <c r="BG54" s="18">
        <f t="shared" si="24"/>
        <v>0</v>
      </c>
      <c r="BH54" s="18">
        <f>SUM(BH49,BH51:BH52)</f>
        <v>0</v>
      </c>
      <c r="BI54" s="18">
        <f>SUM(BI49,BI51:BI52)</f>
        <v>0</v>
      </c>
      <c r="BJ54" s="18">
        <f t="shared" si="24"/>
        <v>0</v>
      </c>
      <c r="BK54" s="41">
        <f>SUM(BK49,BK51:BK52)</f>
        <v>0</v>
      </c>
      <c r="BL54" s="286">
        <f>SUM(BL49,BL51:BL52)</f>
        <v>0</v>
      </c>
      <c r="BM54" s="9"/>
      <c r="BN54" s="9">
        <f t="shared" si="24"/>
        <v>-26502</v>
      </c>
      <c r="BO54" s="9"/>
      <c r="BP54" s="9">
        <f>SUM(BP49,BP51:BP52)</f>
        <v>-18002</v>
      </c>
      <c r="BQ54" s="69"/>
      <c r="BR54" s="69"/>
      <c r="BS54" s="69"/>
      <c r="BT54" s="69"/>
      <c r="BU54" s="69"/>
      <c r="BV54" s="69"/>
      <c r="BW54" s="69"/>
      <c r="BX54" s="69"/>
      <c r="BY54" s="69"/>
      <c r="BZ54" s="69"/>
      <c r="CA54" s="69"/>
      <c r="CB54" s="69"/>
      <c r="CC54" s="69"/>
    </row>
    <row r="55" spans="1:81" ht="13.5" thickBot="1">
      <c r="A55" s="4"/>
      <c r="B55" s="10"/>
      <c r="C55" s="10"/>
      <c r="D55" s="10"/>
      <c r="E55" s="10"/>
      <c r="F55" s="10"/>
      <c r="G55" s="10"/>
      <c r="H55" s="10"/>
      <c r="I55" s="10"/>
      <c r="J55" s="10"/>
      <c r="K55" s="10"/>
      <c r="L55" s="10"/>
      <c r="M55" s="10"/>
      <c r="N55" s="10"/>
      <c r="O55" s="10"/>
      <c r="P55" s="10"/>
      <c r="Q55" s="10"/>
      <c r="R55" s="10"/>
      <c r="S55" s="10"/>
      <c r="T55" s="10"/>
      <c r="U55" s="10"/>
      <c r="V55" s="10"/>
      <c r="W55" s="10"/>
      <c r="X55" s="10"/>
      <c r="Y55" s="276"/>
      <c r="Z55" s="10"/>
      <c r="AA55" s="376"/>
      <c r="AB55" s="10"/>
      <c r="AC55" s="10"/>
      <c r="AD55" s="42"/>
      <c r="AE55" s="10"/>
      <c r="AF55" s="10"/>
      <c r="AG55" s="10"/>
      <c r="AH55" s="10"/>
      <c r="AI55" s="10"/>
      <c r="AJ55" s="10"/>
      <c r="AK55" s="10"/>
      <c r="AL55" s="42"/>
      <c r="AM55" s="10"/>
      <c r="AN55" s="10"/>
      <c r="AO55" s="10"/>
      <c r="AP55" s="10"/>
      <c r="AQ55" s="10"/>
      <c r="AR55" s="10"/>
      <c r="AS55" s="10"/>
      <c r="AT55" s="10"/>
      <c r="AU55" s="10"/>
      <c r="AV55" s="10"/>
      <c r="AW55" s="10"/>
      <c r="AX55" s="10"/>
      <c r="AY55" s="42"/>
      <c r="AZ55" s="10"/>
      <c r="BA55" s="10"/>
      <c r="BB55" s="10"/>
      <c r="BC55" s="10"/>
      <c r="BD55" s="10"/>
      <c r="BE55" s="10"/>
      <c r="BF55" s="10"/>
      <c r="BG55" s="10"/>
      <c r="BH55" s="10"/>
      <c r="BI55" s="10"/>
      <c r="BJ55" s="10"/>
      <c r="BK55" s="43"/>
      <c r="BL55" s="42"/>
      <c r="BM55" s="10"/>
      <c r="BN55" s="10"/>
      <c r="BO55" s="10"/>
      <c r="BP55" s="10"/>
      <c r="BQ55" s="69"/>
      <c r="BR55" s="69"/>
      <c r="BS55" s="69"/>
      <c r="BT55" s="69"/>
      <c r="BU55" s="69"/>
      <c r="BV55" s="69"/>
      <c r="BW55" s="69"/>
      <c r="BX55" s="69"/>
      <c r="BY55" s="69"/>
      <c r="BZ55" s="69"/>
      <c r="CA55" s="69"/>
      <c r="CB55" s="69"/>
      <c r="CC55" s="69"/>
    </row>
    <row r="56" spans="1:81" ht="13.5" thickTop="1">
      <c r="A56" s="2"/>
      <c r="B56" s="8"/>
      <c r="C56" s="8"/>
      <c r="D56" s="8"/>
      <c r="E56" s="8"/>
      <c r="F56" s="8"/>
      <c r="G56" s="8"/>
      <c r="H56" s="8"/>
      <c r="I56" s="8"/>
      <c r="J56" s="8"/>
      <c r="K56" s="8"/>
      <c r="L56" s="8"/>
      <c r="M56" s="8"/>
      <c r="N56" s="8"/>
      <c r="O56" s="8"/>
      <c r="P56" s="8"/>
      <c r="Q56" s="8"/>
      <c r="R56" s="8"/>
      <c r="S56" s="8"/>
      <c r="T56" s="8"/>
      <c r="U56" s="8"/>
      <c r="V56" s="8"/>
      <c r="W56" s="8"/>
      <c r="X56" s="8"/>
      <c r="Y56" s="276"/>
      <c r="Z56" s="8"/>
      <c r="AA56" s="372"/>
      <c r="AB56" s="19"/>
      <c r="AC56" s="8"/>
      <c r="AD56" s="40"/>
      <c r="AE56" s="8"/>
      <c r="AF56" s="8"/>
      <c r="AG56" s="8"/>
      <c r="AH56" s="8"/>
      <c r="AI56" s="8"/>
      <c r="AJ56" s="8"/>
      <c r="AK56" s="8"/>
      <c r="AL56" s="40"/>
      <c r="AM56" s="8"/>
      <c r="AN56" s="8"/>
      <c r="AO56" s="8"/>
      <c r="AP56" s="8"/>
      <c r="AQ56" s="8"/>
      <c r="AR56" s="8"/>
      <c r="AS56" s="8"/>
      <c r="AT56" s="8"/>
      <c r="AU56" s="8"/>
      <c r="AV56" s="8"/>
      <c r="AW56" s="8"/>
      <c r="AX56" s="8"/>
      <c r="AY56" s="40"/>
      <c r="AZ56" s="8"/>
      <c r="BA56" s="8"/>
      <c r="BB56" s="8"/>
      <c r="BC56" s="8"/>
      <c r="BD56" s="8"/>
      <c r="BE56" s="8"/>
      <c r="BF56" s="8"/>
      <c r="BG56" s="8"/>
      <c r="BH56" s="19"/>
      <c r="BI56" s="19"/>
      <c r="BJ56" s="19"/>
      <c r="BK56" s="44"/>
      <c r="BL56" s="40"/>
      <c r="BM56" s="8"/>
      <c r="BN56" s="8"/>
      <c r="BO56" s="8"/>
      <c r="BP56" s="8"/>
      <c r="BQ56" s="69"/>
      <c r="BR56" s="69"/>
      <c r="BS56" s="69"/>
      <c r="BT56" s="69"/>
      <c r="BU56" s="69"/>
      <c r="BV56" s="69"/>
      <c r="BW56" s="69"/>
      <c r="BX56" s="69"/>
      <c r="BY56" s="69"/>
      <c r="BZ56" s="69"/>
      <c r="CA56" s="69"/>
      <c r="CB56" s="69"/>
      <c r="CC56" s="69"/>
    </row>
    <row r="57" spans="1:81" ht="12.75">
      <c r="A57" s="1" t="s">
        <v>35</v>
      </c>
      <c r="B57" s="8"/>
      <c r="C57" s="8"/>
      <c r="D57" s="8"/>
      <c r="E57" s="8"/>
      <c r="F57" s="8"/>
      <c r="G57" s="8"/>
      <c r="H57" s="8"/>
      <c r="I57" s="8"/>
      <c r="J57" s="8"/>
      <c r="K57" s="8"/>
      <c r="L57" s="8"/>
      <c r="M57" s="8"/>
      <c r="N57" s="8"/>
      <c r="O57" s="8"/>
      <c r="P57" s="8"/>
      <c r="Q57" s="8"/>
      <c r="R57" s="8"/>
      <c r="S57" s="8"/>
      <c r="T57" s="8"/>
      <c r="U57" s="8"/>
      <c r="V57" s="8"/>
      <c r="W57" s="8"/>
      <c r="X57" s="8"/>
      <c r="Y57" s="276"/>
      <c r="Z57" s="8"/>
      <c r="AA57" s="372"/>
      <c r="AB57" s="19"/>
      <c r="AC57" s="8"/>
      <c r="AD57" s="40"/>
      <c r="AE57" s="8"/>
      <c r="AF57" s="8"/>
      <c r="AG57" s="8"/>
      <c r="AH57" s="8"/>
      <c r="AI57" s="8"/>
      <c r="AJ57" s="8"/>
      <c r="AK57" s="8"/>
      <c r="AL57" s="40"/>
      <c r="AM57" s="8"/>
      <c r="AN57" s="8"/>
      <c r="AO57" s="8"/>
      <c r="AP57" s="8"/>
      <c r="AQ57" s="8"/>
      <c r="AR57" s="8"/>
      <c r="AS57" s="8"/>
      <c r="AT57" s="8"/>
      <c r="AU57" s="8"/>
      <c r="AV57" s="8"/>
      <c r="AW57" s="8"/>
      <c r="AX57" s="8"/>
      <c r="AY57" s="40"/>
      <c r="AZ57" s="8"/>
      <c r="BA57" s="8"/>
      <c r="BB57" s="8"/>
      <c r="BC57" s="8"/>
      <c r="BD57" s="8"/>
      <c r="BE57" s="8"/>
      <c r="BF57" s="8"/>
      <c r="BG57" s="8"/>
      <c r="BH57" s="19"/>
      <c r="BI57" s="19"/>
      <c r="BJ57" s="19"/>
      <c r="BK57" s="44"/>
      <c r="BL57" s="40"/>
      <c r="BM57" s="8"/>
      <c r="BN57" s="8"/>
      <c r="BO57" s="8"/>
      <c r="BP57" s="8"/>
      <c r="BQ57" s="69"/>
      <c r="BR57" s="69"/>
      <c r="BS57" s="69"/>
      <c r="BT57" s="69"/>
      <c r="BU57" s="69"/>
      <c r="BV57" s="69"/>
      <c r="BW57" s="69"/>
      <c r="BX57" s="69"/>
      <c r="BY57" s="69"/>
      <c r="BZ57" s="69"/>
      <c r="CA57" s="69"/>
      <c r="CB57" s="69"/>
      <c r="CC57" s="69"/>
    </row>
    <row r="58" spans="1:81" ht="12.75">
      <c r="A58" s="2" t="s">
        <v>36</v>
      </c>
      <c r="B58" s="8"/>
      <c r="C58" s="62"/>
      <c r="D58" s="62"/>
      <c r="E58" s="8"/>
      <c r="F58" s="108"/>
      <c r="G58" s="108"/>
      <c r="H58" s="108"/>
      <c r="I58" s="62">
        <f>SUM(F58:H58)</f>
        <v>0</v>
      </c>
      <c r="J58" s="108"/>
      <c r="K58" s="108"/>
      <c r="L58" s="108"/>
      <c r="M58" s="62">
        <f>SUM(K58:L58)</f>
        <v>0</v>
      </c>
      <c r="N58" s="108"/>
      <c r="O58" s="108">
        <f>+O99+O100+O101</f>
        <v>6620</v>
      </c>
      <c r="P58" s="108"/>
      <c r="Q58" s="108"/>
      <c r="R58" s="108">
        <v>3500</v>
      </c>
      <c r="S58" s="62">
        <v>300</v>
      </c>
      <c r="T58" s="108">
        <v>1000</v>
      </c>
      <c r="U58" s="62"/>
      <c r="V58" s="62"/>
      <c r="W58" s="62">
        <f>SUM(C58:D58,I58,M58,O58:U58)</f>
        <v>11420</v>
      </c>
      <c r="X58" s="8"/>
      <c r="Y58" s="292"/>
      <c r="Z58" s="8"/>
      <c r="AA58" s="373">
        <f>-491-26</f>
        <v>-517</v>
      </c>
      <c r="AB58" s="62"/>
      <c r="AC58" s="62"/>
      <c r="AD58" s="62"/>
      <c r="AE58" s="293"/>
      <c r="AF58" s="62"/>
      <c r="AG58" s="62"/>
      <c r="AH58" s="62"/>
      <c r="AI58" s="62"/>
      <c r="AJ58" s="62"/>
      <c r="AK58" s="62"/>
      <c r="AL58" s="287"/>
      <c r="AM58" s="62"/>
      <c r="AN58" s="62"/>
      <c r="AO58" s="62"/>
      <c r="AP58" s="62"/>
      <c r="AQ58" s="62"/>
      <c r="AR58" s="62"/>
      <c r="AS58" s="62"/>
      <c r="AT58" s="62"/>
      <c r="AU58" s="62"/>
      <c r="AV58" s="62"/>
      <c r="AW58" s="62"/>
      <c r="AX58" s="62"/>
      <c r="AY58" s="287"/>
      <c r="AZ58" s="293">
        <v>-295</v>
      </c>
      <c r="BA58" s="62">
        <v>-246</v>
      </c>
      <c r="BB58" s="62">
        <v>-886</v>
      </c>
      <c r="BC58" s="62">
        <v>-500</v>
      </c>
      <c r="BD58" s="62">
        <v>-788</v>
      </c>
      <c r="BE58" s="62">
        <v>-148</v>
      </c>
      <c r="BF58" s="62">
        <v>-492</v>
      </c>
      <c r="BG58" s="62">
        <v>-492</v>
      </c>
      <c r="BH58" s="62"/>
      <c r="BI58" s="62"/>
      <c r="BJ58" s="62"/>
      <c r="BK58" s="324"/>
      <c r="BL58" s="287"/>
      <c r="BM58" s="62"/>
      <c r="BN58" s="62">
        <f>SUM(AA58:BL58)</f>
        <v>-4364</v>
      </c>
      <c r="BO58" s="62"/>
      <c r="BP58" s="62">
        <f>SUM(W58,BN58)</f>
        <v>7056</v>
      </c>
      <c r="BQ58" s="69"/>
      <c r="BR58" s="69"/>
      <c r="BS58" s="69"/>
      <c r="BT58" s="69"/>
      <c r="BU58" s="69"/>
      <c r="BV58" s="69"/>
      <c r="BW58" s="69"/>
      <c r="BX58" s="69"/>
      <c r="BY58" s="69"/>
      <c r="BZ58" s="69"/>
      <c r="CA58" s="69"/>
      <c r="CB58" s="69"/>
      <c r="CC58" s="69"/>
    </row>
    <row r="59" spans="1:81" ht="12.75">
      <c r="A59" s="2" t="s">
        <v>37</v>
      </c>
      <c r="B59" s="8"/>
      <c r="C59" s="62"/>
      <c r="D59" s="62"/>
      <c r="E59" s="8"/>
      <c r="F59" s="62"/>
      <c r="G59" s="62"/>
      <c r="H59" s="62"/>
      <c r="I59" s="62">
        <f>SUM(F59:H59)</f>
        <v>0</v>
      </c>
      <c r="J59" s="62"/>
      <c r="K59" s="62"/>
      <c r="L59" s="62"/>
      <c r="M59" s="62">
        <f>SUM(K59:L59)</f>
        <v>0</v>
      </c>
      <c r="N59" s="62"/>
      <c r="O59" s="62"/>
      <c r="P59" s="62"/>
      <c r="Q59" s="62"/>
      <c r="R59" s="62"/>
      <c r="S59" s="62"/>
      <c r="T59" s="62"/>
      <c r="U59" s="62"/>
      <c r="V59" s="62"/>
      <c r="W59" s="62">
        <f>SUM(C59:D59,I59,M59,O59:U59)</f>
        <v>0</v>
      </c>
      <c r="X59" s="8"/>
      <c r="Y59" s="292"/>
      <c r="Z59" s="8"/>
      <c r="AA59" s="374">
        <v>-85</v>
      </c>
      <c r="AB59" s="62"/>
      <c r="AC59" s="62"/>
      <c r="AD59" s="62"/>
      <c r="AE59" s="293"/>
      <c r="AF59" s="62"/>
      <c r="AG59" s="62"/>
      <c r="AH59" s="62"/>
      <c r="AI59" s="62"/>
      <c r="AJ59" s="62"/>
      <c r="AK59" s="62"/>
      <c r="AL59" s="287"/>
      <c r="AM59" s="62"/>
      <c r="AN59" s="62"/>
      <c r="AO59" s="62"/>
      <c r="AP59" s="62"/>
      <c r="AQ59" s="62"/>
      <c r="AR59" s="62"/>
      <c r="AS59" s="62"/>
      <c r="AT59" s="62"/>
      <c r="AU59" s="62"/>
      <c r="AV59" s="62"/>
      <c r="AW59" s="62"/>
      <c r="AX59" s="62"/>
      <c r="AY59" s="287"/>
      <c r="AZ59" s="293"/>
      <c r="BA59" s="62"/>
      <c r="BB59" s="62"/>
      <c r="BC59" s="62"/>
      <c r="BD59" s="62"/>
      <c r="BE59" s="62"/>
      <c r="BF59" s="62"/>
      <c r="BG59" s="62"/>
      <c r="BH59" s="62">
        <v>-492</v>
      </c>
      <c r="BI59" s="62">
        <v>-2440</v>
      </c>
      <c r="BJ59" s="62"/>
      <c r="BK59" s="324"/>
      <c r="BL59" s="287"/>
      <c r="BM59" s="62"/>
      <c r="BN59" s="62">
        <f>SUM(AA59:BL59)</f>
        <v>-3017</v>
      </c>
      <c r="BO59" s="62"/>
      <c r="BP59" s="62">
        <f>SUM(W59,BN59)</f>
        <v>-3017</v>
      </c>
      <c r="BQ59" s="69"/>
      <c r="BR59" s="69"/>
      <c r="BS59" s="69"/>
      <c r="BT59" s="69"/>
      <c r="BU59" s="69"/>
      <c r="BV59" s="69"/>
      <c r="BW59" s="69"/>
      <c r="BX59" s="69"/>
      <c r="BY59" s="69"/>
      <c r="BZ59" s="69"/>
      <c r="CA59" s="69"/>
      <c r="CB59" s="69"/>
      <c r="CC59" s="69"/>
    </row>
    <row r="60" spans="1:81" ht="12.75">
      <c r="A60" s="2" t="s">
        <v>38</v>
      </c>
      <c r="B60" s="8"/>
      <c r="C60" s="62"/>
      <c r="D60" s="62"/>
      <c r="E60" s="8"/>
      <c r="F60" s="62"/>
      <c r="G60" s="62"/>
      <c r="H60" s="62"/>
      <c r="I60" s="62">
        <f>SUM(F60:H60)</f>
        <v>0</v>
      </c>
      <c r="J60" s="62"/>
      <c r="K60" s="62"/>
      <c r="L60" s="62"/>
      <c r="M60" s="62">
        <f>SUM(K60:L60)</f>
        <v>0</v>
      </c>
      <c r="N60" s="62"/>
      <c r="O60" s="62"/>
      <c r="P60" s="62"/>
      <c r="Q60" s="62"/>
      <c r="R60" s="62"/>
      <c r="S60" s="62"/>
      <c r="T60" s="62"/>
      <c r="U60" s="62"/>
      <c r="V60" s="62"/>
      <c r="W60" s="62">
        <f>SUM(C60:D60,I60,M60,O60:U60)</f>
        <v>0</v>
      </c>
      <c r="X60" s="8"/>
      <c r="Y60" s="292"/>
      <c r="Z60" s="8"/>
      <c r="AA60" s="374">
        <v>-55</v>
      </c>
      <c r="AB60" s="62"/>
      <c r="AC60" s="62"/>
      <c r="AD60" s="62"/>
      <c r="AE60" s="293"/>
      <c r="AF60" s="62"/>
      <c r="AG60" s="62"/>
      <c r="AH60" s="62"/>
      <c r="AI60" s="62"/>
      <c r="AJ60" s="62"/>
      <c r="AK60" s="62"/>
      <c r="AL60" s="287"/>
      <c r="AM60" s="62"/>
      <c r="AN60" s="62"/>
      <c r="AO60" s="62"/>
      <c r="AP60" s="62"/>
      <c r="AQ60" s="62"/>
      <c r="AR60" s="62"/>
      <c r="AS60" s="62"/>
      <c r="AT60" s="62"/>
      <c r="AU60" s="62"/>
      <c r="AV60" s="62"/>
      <c r="AW60" s="62"/>
      <c r="AX60" s="62"/>
      <c r="AY60" s="287"/>
      <c r="AZ60" s="293"/>
      <c r="BA60" s="62"/>
      <c r="BB60" s="62"/>
      <c r="BC60" s="62"/>
      <c r="BD60" s="62"/>
      <c r="BE60" s="62"/>
      <c r="BF60" s="62"/>
      <c r="BG60" s="62"/>
      <c r="BH60" s="62"/>
      <c r="BI60" s="62"/>
      <c r="BJ60" s="62">
        <v>-984</v>
      </c>
      <c r="BK60" s="324"/>
      <c r="BL60" s="287"/>
      <c r="BM60" s="62"/>
      <c r="BN60" s="62">
        <f>SUM(AA60:BL60)</f>
        <v>-1039</v>
      </c>
      <c r="BO60" s="62"/>
      <c r="BP60" s="62">
        <f>SUM(W60,BN60)</f>
        <v>-1039</v>
      </c>
      <c r="BQ60" s="69"/>
      <c r="BR60" s="69"/>
      <c r="BS60" s="69"/>
      <c r="BT60" s="69"/>
      <c r="BU60" s="69"/>
      <c r="BV60" s="69"/>
      <c r="BW60" s="69"/>
      <c r="BX60" s="69"/>
      <c r="BY60" s="69"/>
      <c r="BZ60" s="69"/>
      <c r="CA60" s="69"/>
      <c r="CB60" s="69"/>
      <c r="CC60" s="69"/>
    </row>
    <row r="61" spans="1:81" ht="12.75">
      <c r="A61" s="2"/>
      <c r="B61" s="8"/>
      <c r="C61" s="8"/>
      <c r="D61" s="8"/>
      <c r="E61" s="8"/>
      <c r="F61" s="8"/>
      <c r="G61" s="8"/>
      <c r="H61" s="8"/>
      <c r="I61" s="8"/>
      <c r="J61" s="8"/>
      <c r="K61" s="8"/>
      <c r="L61" s="8"/>
      <c r="M61" s="8"/>
      <c r="N61" s="8"/>
      <c r="O61" s="8"/>
      <c r="P61" s="8"/>
      <c r="Q61" s="8"/>
      <c r="R61" s="8"/>
      <c r="S61" s="8"/>
      <c r="T61" s="8"/>
      <c r="U61" s="8"/>
      <c r="V61" s="8"/>
      <c r="W61" s="8"/>
      <c r="X61" s="8"/>
      <c r="Y61" s="292"/>
      <c r="Z61" s="8"/>
      <c r="AA61" s="372"/>
      <c r="AB61" s="19"/>
      <c r="AC61" s="19"/>
      <c r="AD61" s="8"/>
      <c r="AE61" s="39"/>
      <c r="AF61" s="8"/>
      <c r="AG61" s="19"/>
      <c r="AH61" s="19"/>
      <c r="AI61" s="8"/>
      <c r="AJ61" s="19"/>
      <c r="AK61" s="19"/>
      <c r="AL61" s="40"/>
      <c r="AM61" s="19"/>
      <c r="AN61" s="8"/>
      <c r="AO61" s="8"/>
      <c r="AP61" s="8"/>
      <c r="AQ61" s="19"/>
      <c r="AR61" s="19"/>
      <c r="AS61" s="19"/>
      <c r="AT61" s="19"/>
      <c r="AU61" s="19"/>
      <c r="AV61" s="19"/>
      <c r="AW61" s="19"/>
      <c r="AX61" s="19"/>
      <c r="AY61" s="40"/>
      <c r="AZ61" s="39"/>
      <c r="BA61" s="19"/>
      <c r="BB61" s="19"/>
      <c r="BC61" s="19"/>
      <c r="BD61" s="19"/>
      <c r="BE61" s="19"/>
      <c r="BF61" s="19"/>
      <c r="BG61" s="19"/>
      <c r="BH61" s="19"/>
      <c r="BI61" s="19"/>
      <c r="BJ61" s="19"/>
      <c r="BK61" s="44"/>
      <c r="BL61" s="40"/>
      <c r="BM61" s="8"/>
      <c r="BN61" s="8"/>
      <c r="BO61" s="8"/>
      <c r="BP61" s="8"/>
      <c r="BQ61" s="69"/>
      <c r="BR61" s="69"/>
      <c r="BS61" s="69"/>
      <c r="BT61" s="69"/>
      <c r="BU61" s="69"/>
      <c r="BV61" s="69"/>
      <c r="BW61" s="69"/>
      <c r="BX61" s="69"/>
      <c r="BY61" s="69"/>
      <c r="BZ61" s="69"/>
      <c r="CA61" s="69"/>
      <c r="CB61" s="69"/>
      <c r="CC61" s="69"/>
    </row>
    <row r="62" spans="1:81" ht="12.75">
      <c r="A62" s="3" t="s">
        <v>9</v>
      </c>
      <c r="B62" s="9"/>
      <c r="C62" s="9">
        <f>SUM(C58:C60)</f>
        <v>0</v>
      </c>
      <c r="D62" s="9">
        <f>SUM(D58:D60)</f>
        <v>0</v>
      </c>
      <c r="E62" s="9"/>
      <c r="F62" s="9">
        <f aca="true" t="shared" si="25" ref="F62:M62">SUM(F58:F60)</f>
        <v>0</v>
      </c>
      <c r="G62" s="9">
        <f t="shared" si="25"/>
        <v>0</v>
      </c>
      <c r="H62" s="9">
        <f t="shared" si="25"/>
        <v>0</v>
      </c>
      <c r="I62" s="9">
        <f t="shared" si="25"/>
        <v>0</v>
      </c>
      <c r="J62" s="9"/>
      <c r="K62" s="9">
        <f t="shared" si="25"/>
        <v>0</v>
      </c>
      <c r="L62" s="9">
        <f t="shared" si="25"/>
        <v>0</v>
      </c>
      <c r="M62" s="9">
        <f t="shared" si="25"/>
        <v>0</v>
      </c>
      <c r="N62" s="9"/>
      <c r="O62" s="9">
        <f>SUM(O58:O60)</f>
        <v>6620</v>
      </c>
      <c r="P62" s="9"/>
      <c r="Q62" s="9">
        <f aca="true" t="shared" si="26" ref="Q62:W62">SUM(Q58:Q60)</f>
        <v>0</v>
      </c>
      <c r="R62" s="9">
        <f t="shared" si="26"/>
        <v>3500</v>
      </c>
      <c r="S62" s="9">
        <f t="shared" si="26"/>
        <v>300</v>
      </c>
      <c r="T62" s="9">
        <f t="shared" si="26"/>
        <v>1000</v>
      </c>
      <c r="U62" s="9">
        <f>SUM(U58:U60)</f>
        <v>0</v>
      </c>
      <c r="V62" s="9">
        <f t="shared" si="26"/>
        <v>0</v>
      </c>
      <c r="W62" s="9">
        <f t="shared" si="26"/>
        <v>11420</v>
      </c>
      <c r="X62" s="9"/>
      <c r="Y62" s="298"/>
      <c r="Z62" s="9"/>
      <c r="AA62" s="375">
        <f>SUM(AA58:AA60)</f>
        <v>-657</v>
      </c>
      <c r="AB62" s="18">
        <f>SUM(AB58:AB60)</f>
        <v>0</v>
      </c>
      <c r="AC62" s="18"/>
      <c r="AD62" s="9">
        <f aca="true" t="shared" si="27" ref="AD62:BN62">SUM(AD58:AD60)</f>
        <v>0</v>
      </c>
      <c r="AE62" s="299">
        <f t="shared" si="27"/>
        <v>0</v>
      </c>
      <c r="AF62" s="9">
        <f t="shared" si="27"/>
        <v>0</v>
      </c>
      <c r="AG62" s="18">
        <f>SUM(AG58:AG60)</f>
        <v>0</v>
      </c>
      <c r="AH62" s="18">
        <f>SUM(AH58:AH60)</f>
        <v>0</v>
      </c>
      <c r="AI62" s="9">
        <f t="shared" si="27"/>
        <v>0</v>
      </c>
      <c r="AJ62" s="18">
        <f t="shared" si="27"/>
        <v>0</v>
      </c>
      <c r="AK62" s="18">
        <f t="shared" si="27"/>
        <v>0</v>
      </c>
      <c r="AL62" s="286">
        <f>SUM(AL58:AL60)</f>
        <v>0</v>
      </c>
      <c r="AM62" s="18">
        <f t="shared" si="27"/>
        <v>0</v>
      </c>
      <c r="AN62" s="9">
        <f t="shared" si="27"/>
        <v>0</v>
      </c>
      <c r="AO62" s="9">
        <f t="shared" si="27"/>
        <v>0</v>
      </c>
      <c r="AP62" s="9">
        <f>SUM(AP58:AP60)</f>
        <v>0</v>
      </c>
      <c r="AQ62" s="18">
        <f t="shared" si="27"/>
        <v>0</v>
      </c>
      <c r="AR62" s="18">
        <f t="shared" si="27"/>
        <v>0</v>
      </c>
      <c r="AS62" s="18">
        <f t="shared" si="27"/>
        <v>0</v>
      </c>
      <c r="AT62" s="18">
        <f>SUM(AT58:AT60)</f>
        <v>0</v>
      </c>
      <c r="AU62" s="18">
        <f>SUM(AU58:AU60)</f>
        <v>0</v>
      </c>
      <c r="AV62" s="18">
        <f t="shared" si="27"/>
        <v>0</v>
      </c>
      <c r="AW62" s="18">
        <f t="shared" si="27"/>
        <v>0</v>
      </c>
      <c r="AX62" s="18">
        <f t="shared" si="27"/>
        <v>0</v>
      </c>
      <c r="AY62" s="286">
        <f t="shared" si="27"/>
        <v>0</v>
      </c>
      <c r="AZ62" s="299">
        <f t="shared" si="27"/>
        <v>-295</v>
      </c>
      <c r="BA62" s="18">
        <f t="shared" si="27"/>
        <v>-246</v>
      </c>
      <c r="BB62" s="18">
        <f t="shared" si="27"/>
        <v>-886</v>
      </c>
      <c r="BC62" s="18">
        <f t="shared" si="27"/>
        <v>-500</v>
      </c>
      <c r="BD62" s="18">
        <f t="shared" si="27"/>
        <v>-788</v>
      </c>
      <c r="BE62" s="18">
        <f t="shared" si="27"/>
        <v>-148</v>
      </c>
      <c r="BF62" s="18">
        <f t="shared" si="27"/>
        <v>-492</v>
      </c>
      <c r="BG62" s="18">
        <f t="shared" si="27"/>
        <v>-492</v>
      </c>
      <c r="BH62" s="18">
        <f>SUM(BH58:BH60)</f>
        <v>-492</v>
      </c>
      <c r="BI62" s="18">
        <f>SUM(BI58:BI60)</f>
        <v>-2440</v>
      </c>
      <c r="BJ62" s="18">
        <f t="shared" si="27"/>
        <v>-984</v>
      </c>
      <c r="BK62" s="41">
        <f>SUM(BK58:BK60)</f>
        <v>0</v>
      </c>
      <c r="BL62" s="286">
        <f>SUM(BL58:BL60)</f>
        <v>0</v>
      </c>
      <c r="BM62" s="9"/>
      <c r="BN62" s="9">
        <f t="shared" si="27"/>
        <v>-8420</v>
      </c>
      <c r="BO62" s="9"/>
      <c r="BP62" s="9">
        <f>SUM(BP58:BP60)</f>
        <v>3000</v>
      </c>
      <c r="BQ62" s="69"/>
      <c r="BR62" s="69"/>
      <c r="BS62" s="69"/>
      <c r="BT62" s="69"/>
      <c r="BU62" s="69"/>
      <c r="BV62" s="69"/>
      <c r="BW62" s="69"/>
      <c r="BX62" s="69"/>
      <c r="BY62" s="69"/>
      <c r="BZ62" s="69"/>
      <c r="CA62" s="69"/>
      <c r="CB62" s="69"/>
      <c r="CC62" s="69"/>
    </row>
    <row r="63" spans="1:81" ht="13.5" thickBot="1">
      <c r="A63" s="4"/>
      <c r="B63" s="10"/>
      <c r="C63" s="10"/>
      <c r="D63" s="10"/>
      <c r="E63" s="10"/>
      <c r="F63" s="10"/>
      <c r="G63" s="10"/>
      <c r="H63" s="10"/>
      <c r="I63" s="10"/>
      <c r="J63" s="10"/>
      <c r="K63" s="10"/>
      <c r="L63" s="10"/>
      <c r="M63" s="10"/>
      <c r="N63" s="10"/>
      <c r="O63" s="10"/>
      <c r="P63" s="10"/>
      <c r="Q63" s="10"/>
      <c r="R63" s="10"/>
      <c r="S63" s="10"/>
      <c r="T63" s="10"/>
      <c r="U63" s="10"/>
      <c r="V63" s="10"/>
      <c r="W63" s="10"/>
      <c r="X63" s="10"/>
      <c r="Y63" s="300"/>
      <c r="Z63" s="10"/>
      <c r="AA63" s="376"/>
      <c r="AB63" s="10"/>
      <c r="AC63" s="10"/>
      <c r="AD63" s="10"/>
      <c r="AE63" s="301"/>
      <c r="AF63" s="10"/>
      <c r="AG63" s="10"/>
      <c r="AH63" s="10"/>
      <c r="AI63" s="10"/>
      <c r="AJ63" s="10"/>
      <c r="AK63" s="10"/>
      <c r="AL63" s="42"/>
      <c r="AM63" s="10"/>
      <c r="AN63" s="10"/>
      <c r="AO63" s="10"/>
      <c r="AP63" s="10"/>
      <c r="AQ63" s="10"/>
      <c r="AR63" s="10"/>
      <c r="AS63" s="10"/>
      <c r="AT63" s="10"/>
      <c r="AU63" s="10"/>
      <c r="AV63" s="10"/>
      <c r="AW63" s="10"/>
      <c r="AX63" s="10"/>
      <c r="AY63" s="42"/>
      <c r="AZ63" s="301"/>
      <c r="BA63" s="10"/>
      <c r="BB63" s="10"/>
      <c r="BC63" s="10"/>
      <c r="BD63" s="10"/>
      <c r="BE63" s="10"/>
      <c r="BF63" s="10"/>
      <c r="BG63" s="10"/>
      <c r="BH63" s="10"/>
      <c r="BI63" s="10"/>
      <c r="BJ63" s="10"/>
      <c r="BK63" s="43"/>
      <c r="BL63" s="42"/>
      <c r="BM63" s="10"/>
      <c r="BN63" s="10"/>
      <c r="BO63" s="10"/>
      <c r="BP63" s="10"/>
      <c r="BQ63" s="69"/>
      <c r="BR63" s="69"/>
      <c r="BS63" s="69"/>
      <c r="BT63" s="69"/>
      <c r="BU63" s="69"/>
      <c r="BV63" s="69"/>
      <c r="BW63" s="69"/>
      <c r="BX63" s="69"/>
      <c r="BY63" s="69"/>
      <c r="BZ63" s="69"/>
      <c r="CA63" s="69"/>
      <c r="CB63" s="69"/>
      <c r="CC63" s="69"/>
    </row>
    <row r="64" spans="1:81" ht="13.5" thickTop="1">
      <c r="A64" s="2"/>
      <c r="B64" s="8"/>
      <c r="C64" s="8"/>
      <c r="D64" s="8"/>
      <c r="E64" s="8"/>
      <c r="F64" s="8"/>
      <c r="G64" s="8"/>
      <c r="H64" s="8"/>
      <c r="I64" s="8"/>
      <c r="J64" s="8"/>
      <c r="K64" s="8"/>
      <c r="L64" s="8"/>
      <c r="M64" s="8"/>
      <c r="N64" s="8"/>
      <c r="O64" s="8"/>
      <c r="P64" s="8"/>
      <c r="Q64" s="8"/>
      <c r="R64" s="8"/>
      <c r="S64" s="8"/>
      <c r="T64" s="8"/>
      <c r="U64" s="8"/>
      <c r="V64" s="8"/>
      <c r="W64" s="8"/>
      <c r="X64" s="8"/>
      <c r="Y64" s="276"/>
      <c r="Z64" s="8"/>
      <c r="AA64" s="372"/>
      <c r="AB64" s="19"/>
      <c r="AC64" s="8"/>
      <c r="AD64" s="40"/>
      <c r="AE64" s="8"/>
      <c r="AF64" s="8"/>
      <c r="AG64" s="8"/>
      <c r="AH64" s="8"/>
      <c r="AI64" s="8"/>
      <c r="AJ64" s="8"/>
      <c r="AK64" s="8"/>
      <c r="AL64" s="40"/>
      <c r="AM64" s="8"/>
      <c r="AN64" s="8"/>
      <c r="AO64" s="8"/>
      <c r="AP64" s="8"/>
      <c r="AQ64" s="8"/>
      <c r="AR64" s="8"/>
      <c r="AS64" s="8"/>
      <c r="AT64" s="8"/>
      <c r="AU64" s="8"/>
      <c r="AV64" s="8"/>
      <c r="AW64" s="8"/>
      <c r="AX64" s="8"/>
      <c r="AY64" s="40"/>
      <c r="AZ64" s="8"/>
      <c r="BA64" s="8"/>
      <c r="BB64" s="8"/>
      <c r="BC64" s="8"/>
      <c r="BD64" s="8"/>
      <c r="BE64" s="8"/>
      <c r="BF64" s="8"/>
      <c r="BG64" s="8"/>
      <c r="BH64" s="19"/>
      <c r="BI64" s="19"/>
      <c r="BJ64" s="19"/>
      <c r="BK64" s="44"/>
      <c r="BL64" s="40"/>
      <c r="BM64" s="8"/>
      <c r="BN64" s="8"/>
      <c r="BO64" s="8"/>
      <c r="BP64" s="8"/>
      <c r="BQ64" s="69"/>
      <c r="BR64" s="69"/>
      <c r="BS64" s="69"/>
      <c r="BT64" s="69"/>
      <c r="BU64" s="69"/>
      <c r="BV64" s="69"/>
      <c r="BW64" s="69"/>
      <c r="BX64" s="69"/>
      <c r="BY64" s="69"/>
      <c r="BZ64" s="69"/>
      <c r="CA64" s="69"/>
      <c r="CB64" s="69"/>
      <c r="CC64" s="69"/>
    </row>
    <row r="65" spans="1:81" ht="12.75">
      <c r="A65" s="1" t="s">
        <v>109</v>
      </c>
      <c r="B65" s="8"/>
      <c r="C65" s="8"/>
      <c r="D65" s="8"/>
      <c r="E65" s="8"/>
      <c r="F65" s="8"/>
      <c r="G65" s="8"/>
      <c r="H65" s="8"/>
      <c r="I65" s="8"/>
      <c r="J65" s="8"/>
      <c r="K65" s="8"/>
      <c r="L65" s="8"/>
      <c r="M65" s="8"/>
      <c r="N65" s="8"/>
      <c r="O65" s="8"/>
      <c r="P65" s="8"/>
      <c r="Q65" s="8"/>
      <c r="R65" s="8"/>
      <c r="S65" s="8"/>
      <c r="T65" s="8"/>
      <c r="U65" s="8"/>
      <c r="V65" s="8"/>
      <c r="W65" s="8"/>
      <c r="X65" s="8"/>
      <c r="Y65" s="276"/>
      <c r="Z65" s="8"/>
      <c r="AA65" s="372"/>
      <c r="AB65" s="19"/>
      <c r="AC65" s="8"/>
      <c r="AD65" s="40"/>
      <c r="AE65" s="8"/>
      <c r="AF65" s="8"/>
      <c r="AG65" s="8"/>
      <c r="AH65" s="8"/>
      <c r="AI65" s="8"/>
      <c r="AJ65" s="8"/>
      <c r="AK65" s="8"/>
      <c r="AL65" s="40"/>
      <c r="AM65" s="8"/>
      <c r="AN65" s="8"/>
      <c r="AO65" s="8"/>
      <c r="AP65" s="8"/>
      <c r="AQ65" s="8"/>
      <c r="AR65" s="8"/>
      <c r="AS65" s="8"/>
      <c r="AT65" s="8"/>
      <c r="AU65" s="8"/>
      <c r="AV65" s="8"/>
      <c r="AW65" s="8"/>
      <c r="AX65" s="8"/>
      <c r="AY65" s="40"/>
      <c r="AZ65" s="8"/>
      <c r="BA65" s="8"/>
      <c r="BB65" s="8"/>
      <c r="BC65" s="8"/>
      <c r="BD65" s="8"/>
      <c r="BE65" s="8"/>
      <c r="BF65" s="8"/>
      <c r="BG65" s="8"/>
      <c r="BH65" s="19"/>
      <c r="BI65" s="19"/>
      <c r="BJ65" s="19"/>
      <c r="BK65" s="44"/>
      <c r="BL65" s="40"/>
      <c r="BM65" s="8"/>
      <c r="BN65" s="8"/>
      <c r="BO65" s="8"/>
      <c r="BP65" s="8"/>
      <c r="BQ65" s="69"/>
      <c r="BR65" s="69"/>
      <c r="BS65" s="69"/>
      <c r="BT65" s="69"/>
      <c r="BU65" s="69"/>
      <c r="BV65" s="69"/>
      <c r="BW65" s="69"/>
      <c r="BX65" s="69"/>
      <c r="BY65" s="69"/>
      <c r="BZ65" s="69"/>
      <c r="CA65" s="69"/>
      <c r="CB65" s="69"/>
      <c r="CC65" s="69"/>
    </row>
    <row r="66" spans="1:81" ht="12.75">
      <c r="A66" s="2" t="s">
        <v>110</v>
      </c>
      <c r="B66" s="8"/>
      <c r="C66" s="62"/>
      <c r="D66" s="62"/>
      <c r="E66" s="8"/>
      <c r="F66" s="62"/>
      <c r="G66" s="62"/>
      <c r="H66" s="62"/>
      <c r="I66" s="62">
        <f>SUM(F66:H66)</f>
        <v>0</v>
      </c>
      <c r="J66" s="62"/>
      <c r="K66" s="62"/>
      <c r="L66" s="62"/>
      <c r="M66" s="62">
        <f>SUM(K66:L66)</f>
        <v>0</v>
      </c>
      <c r="N66" s="62"/>
      <c r="O66" s="62"/>
      <c r="P66" s="62"/>
      <c r="Q66" s="62"/>
      <c r="R66" s="62"/>
      <c r="S66" s="62"/>
      <c r="T66" s="62"/>
      <c r="U66" s="62"/>
      <c r="V66" s="62"/>
      <c r="W66" s="62">
        <f>SUM(C66:D66,I66,M66,O66:U66)</f>
        <v>0</v>
      </c>
      <c r="X66" s="8"/>
      <c r="Y66" s="292"/>
      <c r="Z66" s="8"/>
      <c r="AA66" s="373">
        <f>-140-5</f>
        <v>-145</v>
      </c>
      <c r="AB66" s="62"/>
      <c r="AC66" s="62"/>
      <c r="AD66" s="62"/>
      <c r="AE66" s="293"/>
      <c r="AF66" s="62"/>
      <c r="AG66" s="62"/>
      <c r="AH66" s="62"/>
      <c r="AI66" s="62"/>
      <c r="AJ66" s="62"/>
      <c r="AK66" s="62"/>
      <c r="AL66" s="287"/>
      <c r="AM66" s="62"/>
      <c r="AN66" s="62"/>
      <c r="AO66" s="62"/>
      <c r="AP66" s="62"/>
      <c r="AQ66" s="62"/>
      <c r="AR66" s="62"/>
      <c r="AS66" s="62"/>
      <c r="AT66" s="62"/>
      <c r="AU66" s="62"/>
      <c r="AV66" s="62"/>
      <c r="AW66" s="62"/>
      <c r="AX66" s="62"/>
      <c r="AY66" s="287"/>
      <c r="AZ66" s="293"/>
      <c r="BA66" s="62"/>
      <c r="BB66" s="62"/>
      <c r="BC66" s="62"/>
      <c r="BD66" s="62"/>
      <c r="BE66" s="62"/>
      <c r="BF66" s="62"/>
      <c r="BG66" s="62"/>
      <c r="BH66" s="62"/>
      <c r="BI66" s="62"/>
      <c r="BJ66" s="62"/>
      <c r="BK66" s="324"/>
      <c r="BL66" s="287"/>
      <c r="BM66" s="62"/>
      <c r="BN66" s="62">
        <f>SUM(AA66:BL66)</f>
        <v>-145</v>
      </c>
      <c r="BO66" s="62"/>
      <c r="BP66" s="62">
        <f>SUM(W66,BN66)</f>
        <v>-145</v>
      </c>
      <c r="BQ66" s="69"/>
      <c r="BR66" s="69"/>
      <c r="BS66" s="69"/>
      <c r="BT66" s="69"/>
      <c r="BU66" s="69"/>
      <c r="BV66" s="69"/>
      <c r="BW66" s="69"/>
      <c r="BX66" s="69"/>
      <c r="BY66" s="69"/>
      <c r="BZ66" s="69"/>
      <c r="CA66" s="69"/>
      <c r="CB66" s="69"/>
      <c r="CC66" s="69"/>
    </row>
    <row r="67" spans="1:81" ht="12.75">
      <c r="A67" s="2" t="s">
        <v>111</v>
      </c>
      <c r="B67" s="8"/>
      <c r="C67" s="62"/>
      <c r="D67" s="62"/>
      <c r="E67" s="8"/>
      <c r="F67" s="62"/>
      <c r="G67" s="62"/>
      <c r="H67" s="62"/>
      <c r="I67" s="62">
        <f>SUM(F67:H67)</f>
        <v>0</v>
      </c>
      <c r="J67" s="62"/>
      <c r="K67" s="62"/>
      <c r="L67" s="62"/>
      <c r="M67" s="62">
        <f>SUM(K67:L67)</f>
        <v>0</v>
      </c>
      <c r="N67" s="62"/>
      <c r="O67" s="62"/>
      <c r="P67" s="62"/>
      <c r="Q67" s="62"/>
      <c r="R67" s="62"/>
      <c r="S67" s="62"/>
      <c r="T67" s="62"/>
      <c r="U67" s="62"/>
      <c r="V67" s="62"/>
      <c r="W67" s="62">
        <f>SUM(C67:D67,I67,M67,O67:U67)</f>
        <v>0</v>
      </c>
      <c r="X67" s="8"/>
      <c r="Y67" s="292"/>
      <c r="Z67" s="8"/>
      <c r="AA67" s="373">
        <v>-50</v>
      </c>
      <c r="AB67" s="62"/>
      <c r="AC67" s="62"/>
      <c r="AD67" s="62"/>
      <c r="AE67" s="293"/>
      <c r="AF67" s="62"/>
      <c r="AG67" s="62"/>
      <c r="AH67" s="62"/>
      <c r="AI67" s="62"/>
      <c r="AJ67" s="62"/>
      <c r="AK67" s="62"/>
      <c r="AL67" s="287"/>
      <c r="AM67" s="62"/>
      <c r="AN67" s="62"/>
      <c r="AO67" s="62"/>
      <c r="AP67" s="62"/>
      <c r="AQ67" s="62"/>
      <c r="AR67" s="62"/>
      <c r="AS67" s="62"/>
      <c r="AT67" s="62"/>
      <c r="AU67" s="62"/>
      <c r="AV67" s="62"/>
      <c r="AW67" s="62"/>
      <c r="AX67" s="62"/>
      <c r="AY67" s="287"/>
      <c r="AZ67" s="293"/>
      <c r="BA67" s="62"/>
      <c r="BB67" s="62"/>
      <c r="BC67" s="62"/>
      <c r="BD67" s="62"/>
      <c r="BE67" s="62"/>
      <c r="BF67" s="62"/>
      <c r="BG67" s="62"/>
      <c r="BH67" s="62"/>
      <c r="BI67" s="62"/>
      <c r="BJ67" s="62"/>
      <c r="BK67" s="324"/>
      <c r="BL67" s="287"/>
      <c r="BM67" s="62"/>
      <c r="BN67" s="62">
        <f>SUM(AA67:BL67)</f>
        <v>-50</v>
      </c>
      <c r="BO67" s="62"/>
      <c r="BP67" s="62">
        <f>SUM(W67,BN67)</f>
        <v>-50</v>
      </c>
      <c r="BQ67" s="69"/>
      <c r="BR67" s="69"/>
      <c r="BS67" s="69"/>
      <c r="BT67" s="69"/>
      <c r="BU67" s="69"/>
      <c r="BV67" s="69"/>
      <c r="BW67" s="69"/>
      <c r="BX67" s="69"/>
      <c r="BY67" s="69"/>
      <c r="BZ67" s="69"/>
      <c r="CA67" s="69"/>
      <c r="CB67" s="69"/>
      <c r="CC67" s="69"/>
    </row>
    <row r="68" spans="1:81" ht="12.75">
      <c r="A68" s="2" t="s">
        <v>122</v>
      </c>
      <c r="B68" s="8"/>
      <c r="C68" s="62"/>
      <c r="D68" s="62"/>
      <c r="E68" s="8"/>
      <c r="F68" s="62"/>
      <c r="G68" s="62"/>
      <c r="H68" s="62"/>
      <c r="I68" s="62">
        <f>SUM(F68:H68)</f>
        <v>0</v>
      </c>
      <c r="J68" s="62"/>
      <c r="K68" s="62"/>
      <c r="L68" s="62"/>
      <c r="M68" s="62">
        <f>SUM(K68:L68)</f>
        <v>0</v>
      </c>
      <c r="N68" s="62"/>
      <c r="O68" s="62"/>
      <c r="P68" s="62"/>
      <c r="Q68" s="62"/>
      <c r="R68" s="62"/>
      <c r="S68" s="62"/>
      <c r="T68" s="62"/>
      <c r="U68" s="62"/>
      <c r="V68" s="62"/>
      <c r="W68" s="62">
        <f>SUM(C68:D68,I68,M68,O68:U68)</f>
        <v>0</v>
      </c>
      <c r="X68" s="8"/>
      <c r="Y68" s="292"/>
      <c r="Z68" s="8"/>
      <c r="AA68" s="373">
        <f>-149-5</f>
        <v>-154</v>
      </c>
      <c r="AB68" s="62"/>
      <c r="AC68" s="62"/>
      <c r="AD68" s="62"/>
      <c r="AE68" s="293"/>
      <c r="AF68" s="62"/>
      <c r="AG68" s="62"/>
      <c r="AH68" s="62"/>
      <c r="AI68" s="62"/>
      <c r="AJ68" s="62"/>
      <c r="AK68" s="62"/>
      <c r="AL68" s="287"/>
      <c r="AM68" s="62"/>
      <c r="AN68" s="62"/>
      <c r="AO68" s="62"/>
      <c r="AP68" s="62"/>
      <c r="AQ68" s="62"/>
      <c r="AR68" s="62"/>
      <c r="AS68" s="62"/>
      <c r="AT68" s="62"/>
      <c r="AU68" s="62"/>
      <c r="AV68" s="62"/>
      <c r="AW68" s="62"/>
      <c r="AX68" s="62"/>
      <c r="AY68" s="287"/>
      <c r="AZ68" s="293"/>
      <c r="BA68" s="62"/>
      <c r="BB68" s="62"/>
      <c r="BC68" s="62"/>
      <c r="BD68" s="62"/>
      <c r="BE68" s="62"/>
      <c r="BF68" s="62"/>
      <c r="BG68" s="62"/>
      <c r="BH68" s="62"/>
      <c r="BI68" s="62"/>
      <c r="BJ68" s="62"/>
      <c r="BK68" s="324"/>
      <c r="BL68" s="287"/>
      <c r="BM68" s="62"/>
      <c r="BN68" s="62">
        <f>SUM(AA68:BL68)</f>
        <v>-154</v>
      </c>
      <c r="BO68" s="62"/>
      <c r="BP68" s="62">
        <f>SUM(W68,BN68)</f>
        <v>-154</v>
      </c>
      <c r="BQ68" s="69"/>
      <c r="BR68" s="69"/>
      <c r="BS68" s="69"/>
      <c r="BT68" s="69"/>
      <c r="BU68" s="69"/>
      <c r="BV68" s="69"/>
      <c r="BW68" s="69"/>
      <c r="BX68" s="69"/>
      <c r="BY68" s="69"/>
      <c r="BZ68" s="69"/>
      <c r="CA68" s="69"/>
      <c r="CB68" s="69"/>
      <c r="CC68" s="69"/>
    </row>
    <row r="69" spans="1:81" ht="12.75">
      <c r="A69" s="2"/>
      <c r="B69" s="8"/>
      <c r="C69" s="8"/>
      <c r="D69" s="8"/>
      <c r="E69" s="8"/>
      <c r="F69" s="8"/>
      <c r="G69" s="8"/>
      <c r="H69" s="8"/>
      <c r="I69" s="8"/>
      <c r="J69" s="8"/>
      <c r="K69" s="8"/>
      <c r="L69" s="8"/>
      <c r="M69" s="8"/>
      <c r="N69" s="8"/>
      <c r="O69" s="8"/>
      <c r="P69" s="8"/>
      <c r="Q69" s="8"/>
      <c r="R69" s="8"/>
      <c r="S69" s="8"/>
      <c r="T69" s="8"/>
      <c r="U69" s="8"/>
      <c r="V69" s="8"/>
      <c r="W69" s="8"/>
      <c r="X69" s="8"/>
      <c r="Y69" s="292"/>
      <c r="Z69" s="8"/>
      <c r="AA69" s="378"/>
      <c r="AB69" s="19"/>
      <c r="AC69" s="19"/>
      <c r="AD69" s="8"/>
      <c r="AE69" s="39"/>
      <c r="AF69" s="8"/>
      <c r="AG69" s="19"/>
      <c r="AH69" s="19"/>
      <c r="AI69" s="8"/>
      <c r="AJ69" s="19"/>
      <c r="AK69" s="19"/>
      <c r="AL69" s="40"/>
      <c r="AM69" s="19"/>
      <c r="AN69" s="8"/>
      <c r="AO69" s="8"/>
      <c r="AP69" s="8"/>
      <c r="AQ69" s="19"/>
      <c r="AR69" s="19"/>
      <c r="AS69" s="19"/>
      <c r="AT69" s="19"/>
      <c r="AU69" s="19"/>
      <c r="AV69" s="19"/>
      <c r="AW69" s="19"/>
      <c r="AX69" s="19"/>
      <c r="AY69" s="40"/>
      <c r="AZ69" s="39"/>
      <c r="BA69" s="19"/>
      <c r="BB69" s="19"/>
      <c r="BC69" s="19"/>
      <c r="BD69" s="19"/>
      <c r="BE69" s="19"/>
      <c r="BF69" s="19"/>
      <c r="BG69" s="19"/>
      <c r="BH69" s="19"/>
      <c r="BI69" s="19"/>
      <c r="BJ69" s="19"/>
      <c r="BK69" s="44"/>
      <c r="BL69" s="40"/>
      <c r="BM69" s="8"/>
      <c r="BN69" s="8"/>
      <c r="BO69" s="8"/>
      <c r="BP69" s="8"/>
      <c r="BQ69" s="69"/>
      <c r="BR69" s="69"/>
      <c r="BS69" s="69"/>
      <c r="BT69" s="69"/>
      <c r="BU69" s="69"/>
      <c r="BV69" s="69"/>
      <c r="BW69" s="69"/>
      <c r="BX69" s="69"/>
      <c r="BY69" s="69"/>
      <c r="BZ69" s="69"/>
      <c r="CA69" s="69"/>
      <c r="CB69" s="69"/>
      <c r="CC69" s="69"/>
    </row>
    <row r="70" spans="1:81" ht="12.75">
      <c r="A70" s="3" t="s">
        <v>9</v>
      </c>
      <c r="B70" s="9"/>
      <c r="C70" s="9">
        <f>SUM(C66:C68)</f>
        <v>0</v>
      </c>
      <c r="D70" s="9">
        <f>SUM(D66:D68)</f>
        <v>0</v>
      </c>
      <c r="E70" s="9"/>
      <c r="F70" s="9">
        <f aca="true" t="shared" si="28" ref="F70:M70">SUM(F66:F68)</f>
        <v>0</v>
      </c>
      <c r="G70" s="9">
        <f t="shared" si="28"/>
        <v>0</v>
      </c>
      <c r="H70" s="9">
        <f t="shared" si="28"/>
        <v>0</v>
      </c>
      <c r="I70" s="9">
        <f t="shared" si="28"/>
        <v>0</v>
      </c>
      <c r="J70" s="9"/>
      <c r="K70" s="9">
        <f t="shared" si="28"/>
        <v>0</v>
      </c>
      <c r="L70" s="9">
        <f t="shared" si="28"/>
        <v>0</v>
      </c>
      <c r="M70" s="9">
        <f t="shared" si="28"/>
        <v>0</v>
      </c>
      <c r="N70" s="9"/>
      <c r="O70" s="9">
        <f>SUM(O66:O68)</f>
        <v>0</v>
      </c>
      <c r="P70" s="9"/>
      <c r="Q70" s="9">
        <f aca="true" t="shared" si="29" ref="Q70:W70">SUM(Q66:Q68)</f>
        <v>0</v>
      </c>
      <c r="R70" s="9">
        <f t="shared" si="29"/>
        <v>0</v>
      </c>
      <c r="S70" s="9">
        <f t="shared" si="29"/>
        <v>0</v>
      </c>
      <c r="T70" s="9">
        <f t="shared" si="29"/>
        <v>0</v>
      </c>
      <c r="U70" s="9">
        <f>SUM(U66:U68)</f>
        <v>0</v>
      </c>
      <c r="V70" s="9">
        <f t="shared" si="29"/>
        <v>0</v>
      </c>
      <c r="W70" s="9">
        <f t="shared" si="29"/>
        <v>0</v>
      </c>
      <c r="X70" s="9"/>
      <c r="Y70" s="298"/>
      <c r="Z70" s="9"/>
      <c r="AA70" s="379">
        <f>SUM(AA66:AA68)</f>
        <v>-349</v>
      </c>
      <c r="AB70" s="18">
        <f>SUM(AB66:AB68)</f>
        <v>0</v>
      </c>
      <c r="AC70" s="18"/>
      <c r="AD70" s="9">
        <f aca="true" t="shared" si="30" ref="AD70:BN70">SUM(AD66:AD68)</f>
        <v>0</v>
      </c>
      <c r="AE70" s="299">
        <f t="shared" si="30"/>
        <v>0</v>
      </c>
      <c r="AF70" s="9">
        <f t="shared" si="30"/>
        <v>0</v>
      </c>
      <c r="AG70" s="18">
        <f>SUM(AG66:AG68)</f>
        <v>0</v>
      </c>
      <c r="AH70" s="18">
        <f>SUM(AH66:AH68)</f>
        <v>0</v>
      </c>
      <c r="AI70" s="9">
        <f t="shared" si="30"/>
        <v>0</v>
      </c>
      <c r="AJ70" s="18">
        <f t="shared" si="30"/>
        <v>0</v>
      </c>
      <c r="AK70" s="18">
        <f t="shared" si="30"/>
        <v>0</v>
      </c>
      <c r="AL70" s="286">
        <f>SUM(AL66:AL68)</f>
        <v>0</v>
      </c>
      <c r="AM70" s="18">
        <f t="shared" si="30"/>
        <v>0</v>
      </c>
      <c r="AN70" s="9">
        <f t="shared" si="30"/>
        <v>0</v>
      </c>
      <c r="AO70" s="9">
        <f t="shared" si="30"/>
        <v>0</v>
      </c>
      <c r="AP70" s="9">
        <f>SUM(AP66:AP68)</f>
        <v>0</v>
      </c>
      <c r="AQ70" s="18">
        <f t="shared" si="30"/>
        <v>0</v>
      </c>
      <c r="AR70" s="18">
        <f t="shared" si="30"/>
        <v>0</v>
      </c>
      <c r="AS70" s="18">
        <f t="shared" si="30"/>
        <v>0</v>
      </c>
      <c r="AT70" s="18">
        <f>SUM(AT66:AT68)</f>
        <v>0</v>
      </c>
      <c r="AU70" s="18">
        <f>SUM(AU66:AU68)</f>
        <v>0</v>
      </c>
      <c r="AV70" s="18">
        <f t="shared" si="30"/>
        <v>0</v>
      </c>
      <c r="AW70" s="18">
        <f t="shared" si="30"/>
        <v>0</v>
      </c>
      <c r="AX70" s="18">
        <f t="shared" si="30"/>
        <v>0</v>
      </c>
      <c r="AY70" s="286">
        <f t="shared" si="30"/>
        <v>0</v>
      </c>
      <c r="AZ70" s="299">
        <f t="shared" si="30"/>
        <v>0</v>
      </c>
      <c r="BA70" s="18">
        <f t="shared" si="30"/>
        <v>0</v>
      </c>
      <c r="BB70" s="18">
        <f t="shared" si="30"/>
        <v>0</v>
      </c>
      <c r="BC70" s="18">
        <f t="shared" si="30"/>
        <v>0</v>
      </c>
      <c r="BD70" s="18">
        <f t="shared" si="30"/>
        <v>0</v>
      </c>
      <c r="BE70" s="18">
        <f t="shared" si="30"/>
        <v>0</v>
      </c>
      <c r="BF70" s="18">
        <f t="shared" si="30"/>
        <v>0</v>
      </c>
      <c r="BG70" s="18">
        <f t="shared" si="30"/>
        <v>0</v>
      </c>
      <c r="BH70" s="18">
        <f>SUM(BH66:BH68)</f>
        <v>0</v>
      </c>
      <c r="BI70" s="18">
        <f>SUM(BI66:BI68)</f>
        <v>0</v>
      </c>
      <c r="BJ70" s="18">
        <f t="shared" si="30"/>
        <v>0</v>
      </c>
      <c r="BK70" s="41">
        <f>SUM(BK66:BK68)</f>
        <v>0</v>
      </c>
      <c r="BL70" s="286">
        <f>SUM(BL66:BL68)</f>
        <v>0</v>
      </c>
      <c r="BM70" s="9"/>
      <c r="BN70" s="9">
        <f t="shared" si="30"/>
        <v>-349</v>
      </c>
      <c r="BO70" s="9"/>
      <c r="BP70" s="9">
        <f>SUM(BP66:BP68)</f>
        <v>-349</v>
      </c>
      <c r="BQ70" s="69"/>
      <c r="BR70" s="69"/>
      <c r="BS70" s="69"/>
      <c r="BT70" s="69"/>
      <c r="BU70" s="69"/>
      <c r="BV70" s="69"/>
      <c r="BW70" s="69"/>
      <c r="BX70" s="69"/>
      <c r="BY70" s="69"/>
      <c r="BZ70" s="69"/>
      <c r="CA70" s="69"/>
      <c r="CB70" s="69"/>
      <c r="CC70" s="69"/>
    </row>
    <row r="71" spans="1:81" ht="13.5" thickBot="1">
      <c r="A71" s="3"/>
      <c r="B71" s="9"/>
      <c r="C71" s="9"/>
      <c r="D71" s="9"/>
      <c r="E71" s="9"/>
      <c r="F71" s="9"/>
      <c r="G71" s="9"/>
      <c r="H71" s="9"/>
      <c r="I71" s="9"/>
      <c r="J71" s="9"/>
      <c r="K71" s="9"/>
      <c r="L71" s="9"/>
      <c r="M71" s="9"/>
      <c r="N71" s="9"/>
      <c r="O71" s="9"/>
      <c r="P71" s="9"/>
      <c r="Q71" s="9"/>
      <c r="R71" s="9"/>
      <c r="S71" s="9"/>
      <c r="T71" s="9"/>
      <c r="U71" s="9"/>
      <c r="V71" s="9"/>
      <c r="W71" s="9"/>
      <c r="X71" s="9"/>
      <c r="Y71" s="276"/>
      <c r="Z71" s="9"/>
      <c r="AA71" s="375"/>
      <c r="AB71" s="18"/>
      <c r="AC71" s="9"/>
      <c r="AD71" s="286"/>
      <c r="AE71" s="9"/>
      <c r="AF71" s="9"/>
      <c r="AG71" s="9"/>
      <c r="AH71" s="9"/>
      <c r="AI71" s="9"/>
      <c r="AJ71" s="9"/>
      <c r="AK71" s="9"/>
      <c r="AL71" s="286"/>
      <c r="AM71" s="9"/>
      <c r="AN71" s="9"/>
      <c r="AO71" s="9"/>
      <c r="AP71" s="9"/>
      <c r="AQ71" s="9"/>
      <c r="AR71" s="9"/>
      <c r="AS71" s="9"/>
      <c r="AT71" s="9"/>
      <c r="AU71" s="9"/>
      <c r="AV71" s="9"/>
      <c r="AW71" s="9"/>
      <c r="AX71" s="9"/>
      <c r="AY71" s="286"/>
      <c r="AZ71" s="9"/>
      <c r="BA71" s="9"/>
      <c r="BB71" s="9"/>
      <c r="BC71" s="9"/>
      <c r="BD71" s="9"/>
      <c r="BE71" s="9"/>
      <c r="BF71" s="9"/>
      <c r="BG71" s="9"/>
      <c r="BH71" s="18"/>
      <c r="BI71" s="18"/>
      <c r="BJ71" s="18"/>
      <c r="BK71" s="41"/>
      <c r="BL71" s="286"/>
      <c r="BM71" s="9"/>
      <c r="BN71" s="9"/>
      <c r="BO71" s="9"/>
      <c r="BP71" s="9"/>
      <c r="BQ71" s="69"/>
      <c r="BR71" s="69"/>
      <c r="BS71" s="69"/>
      <c r="BT71" s="69"/>
      <c r="BU71" s="69"/>
      <c r="BV71" s="69"/>
      <c r="BW71" s="69"/>
      <c r="BX71" s="69"/>
      <c r="BY71" s="69"/>
      <c r="BZ71" s="69"/>
      <c r="CA71" s="69"/>
      <c r="CB71" s="69"/>
      <c r="CC71" s="69"/>
    </row>
    <row r="72" spans="1:81" ht="13.5" thickTop="1">
      <c r="A72" s="179"/>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276"/>
      <c r="Z72" s="180"/>
      <c r="AA72" s="380"/>
      <c r="AB72" s="180"/>
      <c r="AC72" s="180"/>
      <c r="AD72" s="289"/>
      <c r="AE72" s="180"/>
      <c r="AF72" s="180"/>
      <c r="AG72" s="180"/>
      <c r="AH72" s="180"/>
      <c r="AI72" s="180"/>
      <c r="AJ72" s="180"/>
      <c r="AK72" s="180"/>
      <c r="AL72" s="289"/>
      <c r="AM72" s="180"/>
      <c r="AN72" s="180"/>
      <c r="AO72" s="180"/>
      <c r="AP72" s="180"/>
      <c r="AQ72" s="180"/>
      <c r="AR72" s="180"/>
      <c r="AS72" s="180"/>
      <c r="AT72" s="180"/>
      <c r="AU72" s="180"/>
      <c r="AV72" s="180"/>
      <c r="AW72" s="180"/>
      <c r="AX72" s="180"/>
      <c r="AY72" s="289"/>
      <c r="AZ72" s="180"/>
      <c r="BA72" s="180"/>
      <c r="BB72" s="180"/>
      <c r="BC72" s="180"/>
      <c r="BD72" s="180"/>
      <c r="BE72" s="180"/>
      <c r="BF72" s="180"/>
      <c r="BG72" s="180"/>
      <c r="BH72" s="180"/>
      <c r="BI72" s="180"/>
      <c r="BJ72" s="180"/>
      <c r="BK72" s="185"/>
      <c r="BL72" s="289"/>
      <c r="BM72" s="180"/>
      <c r="BN72" s="180"/>
      <c r="BO72" s="180"/>
      <c r="BP72" s="180"/>
      <c r="BQ72" s="69"/>
      <c r="BR72" s="69"/>
      <c r="BS72" s="69"/>
      <c r="BT72" s="69"/>
      <c r="BU72" s="69"/>
      <c r="BV72" s="69"/>
      <c r="BW72" s="69"/>
      <c r="BX72" s="69"/>
      <c r="BY72" s="69"/>
      <c r="BZ72" s="69"/>
      <c r="CA72" s="69"/>
      <c r="CB72" s="69"/>
      <c r="CC72" s="69"/>
    </row>
    <row r="73" spans="1:81" ht="12.75">
      <c r="A73" s="181" t="s">
        <v>232</v>
      </c>
      <c r="B73" s="9"/>
      <c r="C73" s="97"/>
      <c r="D73" s="97"/>
      <c r="E73" s="9"/>
      <c r="F73" s="97"/>
      <c r="G73" s="97"/>
      <c r="H73" s="97"/>
      <c r="I73" s="62">
        <f>SUM(F73:H73)</f>
        <v>0</v>
      </c>
      <c r="J73" s="97"/>
      <c r="K73" s="97"/>
      <c r="L73" s="97"/>
      <c r="M73" s="62">
        <f>SUM(K73:L73)</f>
        <v>0</v>
      </c>
      <c r="N73" s="97"/>
      <c r="O73" s="97"/>
      <c r="P73" s="97"/>
      <c r="Q73" s="97"/>
      <c r="R73" s="97"/>
      <c r="S73" s="97"/>
      <c r="T73" s="97"/>
      <c r="U73" s="97">
        <v>5000</v>
      </c>
      <c r="V73" s="97"/>
      <c r="W73" s="62">
        <f>SUM(C73:D73,I73,M73,O73:U73)</f>
        <v>5000</v>
      </c>
      <c r="X73" s="97"/>
      <c r="Y73" s="276"/>
      <c r="Z73" s="97"/>
      <c r="AA73" s="381">
        <f>-10-34-10-4-23</f>
        <v>-81</v>
      </c>
      <c r="AB73" s="97"/>
      <c r="AC73" s="97"/>
      <c r="AD73" s="290"/>
      <c r="AE73" s="97"/>
      <c r="AF73" s="97"/>
      <c r="AG73" s="97"/>
      <c r="AH73" s="97"/>
      <c r="AI73" s="97"/>
      <c r="AJ73" s="97"/>
      <c r="AK73" s="97"/>
      <c r="AL73" s="290"/>
      <c r="AM73" s="97"/>
      <c r="AN73" s="97"/>
      <c r="AO73" s="97"/>
      <c r="AP73" s="97"/>
      <c r="AQ73" s="97"/>
      <c r="AR73" s="97"/>
      <c r="AS73" s="97"/>
      <c r="AT73" s="97"/>
      <c r="AU73" s="97"/>
      <c r="AV73" s="97"/>
      <c r="AW73" s="97"/>
      <c r="AX73" s="97"/>
      <c r="AY73" s="290"/>
      <c r="AZ73" s="97"/>
      <c r="BA73" s="97"/>
      <c r="BB73" s="97"/>
      <c r="BC73" s="97"/>
      <c r="BD73" s="97"/>
      <c r="BE73" s="97"/>
      <c r="BF73" s="97"/>
      <c r="BG73" s="97"/>
      <c r="BH73" s="97"/>
      <c r="BI73" s="97"/>
      <c r="BJ73" s="97"/>
      <c r="BK73" s="326">
        <v>-7383</v>
      </c>
      <c r="BL73" s="290"/>
      <c r="BM73" s="97"/>
      <c r="BN73" s="62">
        <f>SUM(AA73:BL73)</f>
        <v>-7464</v>
      </c>
      <c r="BO73" s="97"/>
      <c r="BP73" s="62">
        <f>SUM(W73,BN73)</f>
        <v>-2464</v>
      </c>
      <c r="BQ73" s="69"/>
      <c r="BR73" s="69"/>
      <c r="BS73" s="69"/>
      <c r="BT73" s="69"/>
      <c r="BU73" s="69"/>
      <c r="BV73" s="69"/>
      <c r="BW73" s="69"/>
      <c r="BX73" s="69"/>
      <c r="BY73" s="69"/>
      <c r="BZ73" s="69"/>
      <c r="CA73" s="69"/>
      <c r="CB73" s="69"/>
      <c r="CC73" s="69"/>
    </row>
    <row r="74" spans="1:81" ht="13.5" thickBot="1">
      <c r="A74" s="4"/>
      <c r="B74" s="4"/>
      <c r="C74" s="17"/>
      <c r="D74" s="17"/>
      <c r="E74" s="4"/>
      <c r="F74" s="17"/>
      <c r="G74" s="17"/>
      <c r="H74" s="17"/>
      <c r="I74" s="17"/>
      <c r="J74" s="17"/>
      <c r="K74" s="17"/>
      <c r="L74" s="17"/>
      <c r="M74" s="17"/>
      <c r="N74" s="17"/>
      <c r="O74" s="17"/>
      <c r="P74" s="17"/>
      <c r="Q74" s="17"/>
      <c r="R74" s="17"/>
      <c r="S74" s="17"/>
      <c r="T74" s="17"/>
      <c r="U74" s="17"/>
      <c r="V74" s="17"/>
      <c r="W74" s="17"/>
      <c r="X74" s="17"/>
      <c r="Y74" s="276"/>
      <c r="Z74" s="17"/>
      <c r="AA74" s="382"/>
      <c r="AB74" s="17"/>
      <c r="AC74" s="17"/>
      <c r="AD74" s="46"/>
      <c r="AE74" s="17"/>
      <c r="AF74" s="17"/>
      <c r="AG74" s="17"/>
      <c r="AH74" s="17"/>
      <c r="AI74" s="17"/>
      <c r="AJ74" s="17"/>
      <c r="AK74" s="17"/>
      <c r="AL74" s="46"/>
      <c r="AM74" s="17"/>
      <c r="AN74" s="17"/>
      <c r="AO74" s="17"/>
      <c r="AP74" s="17"/>
      <c r="AQ74" s="17"/>
      <c r="AR74" s="17"/>
      <c r="AS74" s="17"/>
      <c r="AT74" s="17"/>
      <c r="AU74" s="17"/>
      <c r="AV74" s="17"/>
      <c r="AW74" s="17"/>
      <c r="AX74" s="17"/>
      <c r="AY74" s="46"/>
      <c r="AZ74" s="17"/>
      <c r="BA74" s="17"/>
      <c r="BB74" s="17"/>
      <c r="BC74" s="17"/>
      <c r="BD74" s="17"/>
      <c r="BE74" s="17"/>
      <c r="BF74" s="17"/>
      <c r="BG74" s="17"/>
      <c r="BH74" s="17"/>
      <c r="BI74" s="17"/>
      <c r="BJ74" s="17"/>
      <c r="BK74" s="47"/>
      <c r="BL74" s="46"/>
      <c r="BM74" s="17"/>
      <c r="BN74" s="17"/>
      <c r="BO74" s="17"/>
      <c r="BP74" s="17"/>
      <c r="BQ74" s="69"/>
      <c r="BR74" s="69"/>
      <c r="BS74" s="69"/>
      <c r="BT74" s="69"/>
      <c r="BU74" s="69"/>
      <c r="BV74" s="69"/>
      <c r="BW74" s="69"/>
      <c r="BX74" s="69"/>
      <c r="BY74" s="69"/>
      <c r="BZ74" s="69"/>
      <c r="CA74" s="69"/>
      <c r="CB74" s="69"/>
      <c r="CC74" s="69"/>
    </row>
    <row r="75" spans="1:81" ht="13.5" thickTop="1">
      <c r="A75" s="2"/>
      <c r="B75" s="2"/>
      <c r="C75" s="8"/>
      <c r="D75" s="8"/>
      <c r="E75" s="2"/>
      <c r="F75" s="8"/>
      <c r="G75" s="8"/>
      <c r="H75" s="8"/>
      <c r="I75" s="8"/>
      <c r="J75" s="8"/>
      <c r="K75" s="8"/>
      <c r="L75" s="8"/>
      <c r="M75" s="8"/>
      <c r="N75" s="8"/>
      <c r="O75" s="8"/>
      <c r="P75" s="8"/>
      <c r="Q75" s="8"/>
      <c r="R75" s="8"/>
      <c r="S75" s="8"/>
      <c r="T75" s="8"/>
      <c r="U75" s="8"/>
      <c r="V75" s="8"/>
      <c r="W75" s="8"/>
      <c r="X75" s="8"/>
      <c r="Y75" s="276"/>
      <c r="Z75" s="8"/>
      <c r="AA75" s="372"/>
      <c r="AB75" s="19"/>
      <c r="AC75" s="8"/>
      <c r="AD75" s="40"/>
      <c r="AE75" s="8"/>
      <c r="AF75" s="8"/>
      <c r="AG75" s="8"/>
      <c r="AH75" s="8"/>
      <c r="AI75" s="8"/>
      <c r="AJ75" s="8"/>
      <c r="AK75" s="8"/>
      <c r="AL75" s="40"/>
      <c r="AM75" s="8"/>
      <c r="AN75" s="8"/>
      <c r="AO75" s="8"/>
      <c r="AP75" s="8"/>
      <c r="AQ75" s="8"/>
      <c r="AR75" s="8"/>
      <c r="AS75" s="8"/>
      <c r="AT75" s="8"/>
      <c r="AU75" s="8"/>
      <c r="AV75" s="8"/>
      <c r="AW75" s="8"/>
      <c r="AX75" s="8"/>
      <c r="AY75" s="40"/>
      <c r="AZ75" s="8"/>
      <c r="BA75" s="8"/>
      <c r="BB75" s="8"/>
      <c r="BC75" s="8"/>
      <c r="BD75" s="8"/>
      <c r="BE75" s="8"/>
      <c r="BF75" s="8"/>
      <c r="BG75" s="8"/>
      <c r="BH75" s="19"/>
      <c r="BI75" s="19"/>
      <c r="BJ75" s="19"/>
      <c r="BK75" s="44"/>
      <c r="BL75" s="40"/>
      <c r="BM75" s="8"/>
      <c r="BN75" s="8"/>
      <c r="BO75" s="8"/>
      <c r="BP75" s="8"/>
      <c r="BQ75" s="69"/>
      <c r="BR75" s="69"/>
      <c r="BS75" s="69"/>
      <c r="BT75" s="69"/>
      <c r="BU75" s="69"/>
      <c r="BV75" s="69"/>
      <c r="BW75" s="69"/>
      <c r="BX75" s="69"/>
      <c r="BY75" s="69"/>
      <c r="BZ75" s="69"/>
      <c r="CA75" s="69"/>
      <c r="CB75" s="69"/>
      <c r="CC75" s="69"/>
    </row>
    <row r="76" spans="1:81" ht="12.75">
      <c r="A76" s="1" t="s">
        <v>39</v>
      </c>
      <c r="B76" s="9"/>
      <c r="C76" s="97"/>
      <c r="D76" s="97"/>
      <c r="E76" s="9"/>
      <c r="F76" s="97"/>
      <c r="G76" s="97"/>
      <c r="H76" s="97"/>
      <c r="I76" s="62">
        <f>SUM(F76:H76)</f>
        <v>0</v>
      </c>
      <c r="J76" s="97"/>
      <c r="K76" s="97"/>
      <c r="L76" s="97"/>
      <c r="M76" s="62">
        <f>SUM(K76:L76)</f>
        <v>0</v>
      </c>
      <c r="N76" s="97"/>
      <c r="O76" s="97"/>
      <c r="P76" s="97"/>
      <c r="Q76" s="97"/>
      <c r="R76" s="97"/>
      <c r="S76" s="97"/>
      <c r="T76" s="97"/>
      <c r="U76" s="97"/>
      <c r="V76" s="97"/>
      <c r="W76" s="62">
        <f>SUM(C76:D76,I76,M76,O76:U76)</f>
        <v>0</v>
      </c>
      <c r="X76" s="9"/>
      <c r="Y76" s="298"/>
      <c r="Z76" s="9"/>
      <c r="AA76" s="383">
        <v>-230</v>
      </c>
      <c r="AB76" s="97"/>
      <c r="AC76" s="97"/>
      <c r="AD76" s="97"/>
      <c r="AE76" s="302"/>
      <c r="AF76" s="97"/>
      <c r="AG76" s="97"/>
      <c r="AH76" s="97"/>
      <c r="AI76" s="97"/>
      <c r="AJ76" s="97"/>
      <c r="AK76" s="97"/>
      <c r="AL76" s="290"/>
      <c r="AM76" s="97"/>
      <c r="AN76" s="97"/>
      <c r="AO76" s="97"/>
      <c r="AP76" s="97"/>
      <c r="AQ76" s="97"/>
      <c r="AR76" s="97"/>
      <c r="AS76" s="97"/>
      <c r="AT76" s="97"/>
      <c r="AU76" s="97"/>
      <c r="AV76" s="97"/>
      <c r="AW76" s="97"/>
      <c r="AX76" s="97"/>
      <c r="AY76" s="290"/>
      <c r="AZ76" s="302"/>
      <c r="BA76" s="97"/>
      <c r="BB76" s="97"/>
      <c r="BC76" s="97"/>
      <c r="BD76" s="97"/>
      <c r="BE76" s="97"/>
      <c r="BF76" s="97"/>
      <c r="BG76" s="97"/>
      <c r="BH76" s="97"/>
      <c r="BI76" s="97"/>
      <c r="BJ76" s="97"/>
      <c r="BK76" s="326"/>
      <c r="BL76" s="290"/>
      <c r="BM76" s="97"/>
      <c r="BN76" s="62">
        <f>SUM(AA76:BL76)</f>
        <v>-230</v>
      </c>
      <c r="BO76" s="97"/>
      <c r="BP76" s="62">
        <f>SUM(W76,BN76)</f>
        <v>-230</v>
      </c>
      <c r="BQ76" s="69"/>
      <c r="BR76" s="69"/>
      <c r="BS76" s="69"/>
      <c r="BT76" s="69"/>
      <c r="BU76" s="69"/>
      <c r="BV76" s="69"/>
      <c r="BW76" s="69"/>
      <c r="BX76" s="69"/>
      <c r="BY76" s="69"/>
      <c r="BZ76" s="69"/>
      <c r="CA76" s="69"/>
      <c r="CB76" s="69"/>
      <c r="CC76" s="69"/>
    </row>
    <row r="77" spans="1:81" ht="13.5" thickBot="1">
      <c r="A77" s="4"/>
      <c r="B77" s="10"/>
      <c r="C77" s="10"/>
      <c r="D77" s="10"/>
      <c r="E77" s="10"/>
      <c r="F77" s="10"/>
      <c r="G77" s="10"/>
      <c r="H77" s="10"/>
      <c r="I77" s="10"/>
      <c r="J77" s="10"/>
      <c r="K77" s="10"/>
      <c r="L77" s="10"/>
      <c r="M77" s="10"/>
      <c r="N77" s="10"/>
      <c r="O77" s="10"/>
      <c r="P77" s="10"/>
      <c r="Q77" s="10"/>
      <c r="R77" s="10"/>
      <c r="S77" s="10"/>
      <c r="T77" s="10"/>
      <c r="U77" s="10"/>
      <c r="V77" s="10"/>
      <c r="W77" s="10"/>
      <c r="X77" s="10"/>
      <c r="Y77" s="276"/>
      <c r="Z77" s="10"/>
      <c r="AA77" s="376"/>
      <c r="AB77" s="10"/>
      <c r="AC77" s="10"/>
      <c r="AD77" s="42"/>
      <c r="AE77" s="10"/>
      <c r="AF77" s="10"/>
      <c r="AG77" s="10"/>
      <c r="AH77" s="10"/>
      <c r="AI77" s="10"/>
      <c r="AJ77" s="10"/>
      <c r="AK77" s="10"/>
      <c r="AL77" s="42"/>
      <c r="AM77" s="10"/>
      <c r="AN77" s="10"/>
      <c r="AO77" s="10"/>
      <c r="AP77" s="10"/>
      <c r="AQ77" s="10"/>
      <c r="AR77" s="10"/>
      <c r="AS77" s="10"/>
      <c r="AT77" s="10"/>
      <c r="AU77" s="10"/>
      <c r="AV77" s="10"/>
      <c r="AW77" s="10"/>
      <c r="AX77" s="10"/>
      <c r="AY77" s="42"/>
      <c r="AZ77" s="10"/>
      <c r="BA77" s="10"/>
      <c r="BB77" s="10"/>
      <c r="BC77" s="10"/>
      <c r="BD77" s="10"/>
      <c r="BE77" s="10"/>
      <c r="BF77" s="10"/>
      <c r="BG77" s="10"/>
      <c r="BH77" s="10"/>
      <c r="BI77" s="10"/>
      <c r="BJ77" s="10"/>
      <c r="BK77" s="43"/>
      <c r="BL77" s="42"/>
      <c r="BM77" s="10"/>
      <c r="BN77" s="10"/>
      <c r="BO77" s="10"/>
      <c r="BP77" s="10"/>
      <c r="BQ77" s="69"/>
      <c r="BR77" s="69"/>
      <c r="BS77" s="69"/>
      <c r="BT77" s="69"/>
      <c r="BU77" s="69"/>
      <c r="BV77" s="69"/>
      <c r="BW77" s="69"/>
      <c r="BX77" s="69"/>
      <c r="BY77" s="69"/>
      <c r="BZ77" s="69"/>
      <c r="CA77" s="69"/>
      <c r="CB77" s="69"/>
      <c r="CC77" s="69"/>
    </row>
    <row r="78" spans="1:81" ht="13.5" thickTop="1">
      <c r="A78" s="2"/>
      <c r="B78" s="8"/>
      <c r="C78" s="8"/>
      <c r="D78" s="8"/>
      <c r="E78" s="8"/>
      <c r="F78" s="8"/>
      <c r="G78" s="8"/>
      <c r="H78" s="8"/>
      <c r="I78" s="8"/>
      <c r="J78" s="8"/>
      <c r="K78" s="8"/>
      <c r="L78" s="8"/>
      <c r="M78" s="8"/>
      <c r="N78" s="8"/>
      <c r="O78" s="8"/>
      <c r="P78" s="8"/>
      <c r="Q78" s="8"/>
      <c r="R78" s="8"/>
      <c r="S78" s="8"/>
      <c r="T78" s="8"/>
      <c r="U78" s="8"/>
      <c r="V78" s="8"/>
      <c r="W78" s="8"/>
      <c r="X78" s="8"/>
      <c r="Y78" s="276"/>
      <c r="Z78" s="8"/>
      <c r="AA78" s="372"/>
      <c r="AB78" s="19"/>
      <c r="AC78" s="8"/>
      <c r="AD78" s="40"/>
      <c r="AE78" s="8"/>
      <c r="AF78" s="8"/>
      <c r="AG78" s="8"/>
      <c r="AH78" s="8"/>
      <c r="AI78" s="8"/>
      <c r="AJ78" s="8"/>
      <c r="AK78" s="8"/>
      <c r="AL78" s="40"/>
      <c r="AM78" s="8"/>
      <c r="AN78" s="8"/>
      <c r="AO78" s="8"/>
      <c r="AP78" s="8"/>
      <c r="AQ78" s="8"/>
      <c r="AR78" s="8"/>
      <c r="AS78" s="8"/>
      <c r="AT78" s="8"/>
      <c r="AU78" s="8"/>
      <c r="AV78" s="8"/>
      <c r="AW78" s="8"/>
      <c r="AX78" s="8"/>
      <c r="AY78" s="40"/>
      <c r="AZ78" s="8"/>
      <c r="BA78" s="8"/>
      <c r="BB78" s="8"/>
      <c r="BC78" s="8"/>
      <c r="BD78" s="8"/>
      <c r="BE78" s="8"/>
      <c r="BF78" s="8"/>
      <c r="BG78" s="8"/>
      <c r="BH78" s="19"/>
      <c r="BI78" s="19"/>
      <c r="BJ78" s="19"/>
      <c r="BK78" s="44"/>
      <c r="BL78" s="40"/>
      <c r="BM78" s="8"/>
      <c r="BN78" s="8"/>
      <c r="BO78" s="8"/>
      <c r="BP78" s="8"/>
      <c r="BQ78" s="69"/>
      <c r="BR78" s="69"/>
      <c r="BS78" s="69"/>
      <c r="BT78" s="69"/>
      <c r="BU78" s="69"/>
      <c r="BV78" s="69"/>
      <c r="BW78" s="69"/>
      <c r="BX78" s="69"/>
      <c r="BY78" s="69"/>
      <c r="BZ78" s="69"/>
      <c r="CA78" s="69"/>
      <c r="CB78" s="69"/>
      <c r="CC78" s="69"/>
    </row>
    <row r="79" spans="1:81" ht="12.75">
      <c r="A79" s="1" t="s">
        <v>40</v>
      </c>
      <c r="B79" s="8"/>
      <c r="C79" s="8"/>
      <c r="D79" s="8"/>
      <c r="E79" s="8"/>
      <c r="F79" s="8"/>
      <c r="G79" s="8"/>
      <c r="H79" s="8"/>
      <c r="I79" s="8"/>
      <c r="J79" s="8"/>
      <c r="K79" s="8"/>
      <c r="L79" s="8"/>
      <c r="M79" s="8"/>
      <c r="N79" s="8"/>
      <c r="O79" s="8"/>
      <c r="P79" s="8"/>
      <c r="Q79" s="8"/>
      <c r="R79" s="8"/>
      <c r="S79" s="8"/>
      <c r="T79" s="8"/>
      <c r="U79" s="8"/>
      <c r="V79" s="8"/>
      <c r="W79" s="8"/>
      <c r="X79" s="8"/>
      <c r="Y79" s="276"/>
      <c r="Z79" s="8"/>
      <c r="AA79" s="372"/>
      <c r="AB79" s="19"/>
      <c r="AC79" s="8"/>
      <c r="AD79" s="40"/>
      <c r="AE79" s="8"/>
      <c r="AF79" s="8"/>
      <c r="AG79" s="8"/>
      <c r="AH79" s="8"/>
      <c r="AI79" s="8"/>
      <c r="AJ79" s="8"/>
      <c r="AK79" s="8"/>
      <c r="AL79" s="40"/>
      <c r="AM79" s="8"/>
      <c r="AN79" s="8"/>
      <c r="AO79" s="8"/>
      <c r="AP79" s="8"/>
      <c r="AQ79" s="8"/>
      <c r="AR79" s="8"/>
      <c r="AS79" s="8"/>
      <c r="AT79" s="8"/>
      <c r="AU79" s="8"/>
      <c r="AV79" s="8"/>
      <c r="AW79" s="8"/>
      <c r="AX79" s="8"/>
      <c r="AY79" s="40"/>
      <c r="AZ79" s="8"/>
      <c r="BA79" s="8"/>
      <c r="BB79" s="8"/>
      <c r="BC79" s="8"/>
      <c r="BD79" s="8"/>
      <c r="BE79" s="8"/>
      <c r="BF79" s="8"/>
      <c r="BG79" s="8"/>
      <c r="BH79" s="19"/>
      <c r="BI79" s="19"/>
      <c r="BJ79" s="19"/>
      <c r="BK79" s="44"/>
      <c r="BL79" s="40"/>
      <c r="BM79" s="8"/>
      <c r="BN79" s="8"/>
      <c r="BO79" s="8"/>
      <c r="BP79" s="8"/>
      <c r="BQ79" s="69"/>
      <c r="BR79" s="69"/>
      <c r="BS79" s="69"/>
      <c r="BT79" s="69"/>
      <c r="BU79" s="69"/>
      <c r="BV79" s="69"/>
      <c r="BW79" s="69"/>
      <c r="BX79" s="69"/>
      <c r="BY79" s="69"/>
      <c r="BZ79" s="69"/>
      <c r="CA79" s="69"/>
      <c r="CB79" s="69"/>
      <c r="CC79" s="69"/>
    </row>
    <row r="80" spans="1:81" ht="12.75">
      <c r="A80" s="2" t="s">
        <v>239</v>
      </c>
      <c r="B80" s="8"/>
      <c r="C80" s="62"/>
      <c r="D80" s="62"/>
      <c r="E80" s="8"/>
      <c r="F80" s="62"/>
      <c r="G80" s="62"/>
      <c r="H80" s="62"/>
      <c r="I80" s="62">
        <f>SUM(F80:H80)</f>
        <v>0</v>
      </c>
      <c r="J80" s="62"/>
      <c r="K80" s="62"/>
      <c r="L80" s="62"/>
      <c r="M80" s="62">
        <f>SUM(K80:L80)</f>
        <v>0</v>
      </c>
      <c r="N80" s="62"/>
      <c r="O80" s="62"/>
      <c r="P80" s="62"/>
      <c r="Q80" s="62"/>
      <c r="R80" s="62"/>
      <c r="S80" s="62"/>
      <c r="T80" s="62"/>
      <c r="U80" s="62"/>
      <c r="V80" s="62"/>
      <c r="W80" s="62">
        <f>SUM(C80:D80,I80,M80,O80:U80)</f>
        <v>0</v>
      </c>
      <c r="X80" s="8"/>
      <c r="Y80" s="292"/>
      <c r="Z80" s="8"/>
      <c r="AA80" s="373">
        <v>-10</v>
      </c>
      <c r="AB80" s="62"/>
      <c r="AC80" s="62"/>
      <c r="AD80" s="62"/>
      <c r="AE80" s="293"/>
      <c r="AF80" s="62"/>
      <c r="AG80" s="62"/>
      <c r="AH80" s="62"/>
      <c r="AI80" s="62"/>
      <c r="AJ80" s="62"/>
      <c r="AK80" s="62"/>
      <c r="AL80" s="287"/>
      <c r="AM80" s="62"/>
      <c r="AN80" s="62"/>
      <c r="AO80" s="62"/>
      <c r="AP80" s="62"/>
      <c r="AQ80" s="62"/>
      <c r="AR80" s="62"/>
      <c r="AS80" s="62"/>
      <c r="AT80" s="62"/>
      <c r="AU80" s="62"/>
      <c r="AV80" s="62"/>
      <c r="AW80" s="62"/>
      <c r="AX80" s="62"/>
      <c r="AY80" s="287"/>
      <c r="AZ80" s="293"/>
      <c r="BA80" s="62"/>
      <c r="BB80" s="62"/>
      <c r="BC80" s="62"/>
      <c r="BD80" s="62"/>
      <c r="BE80" s="62"/>
      <c r="BF80" s="62"/>
      <c r="BG80" s="62"/>
      <c r="BH80" s="62"/>
      <c r="BI80" s="62"/>
      <c r="BJ80" s="62"/>
      <c r="BK80" s="324"/>
      <c r="BL80" s="287"/>
      <c r="BM80" s="62"/>
      <c r="BN80" s="62">
        <f>SUM(AA80:BL80)</f>
        <v>-10</v>
      </c>
      <c r="BO80" s="62"/>
      <c r="BP80" s="62">
        <f>SUM(W80,BN80)</f>
        <v>-10</v>
      </c>
      <c r="BQ80" s="69"/>
      <c r="BR80" s="69"/>
      <c r="BS80" s="69"/>
      <c r="BT80" s="69"/>
      <c r="BU80" s="69"/>
      <c r="BV80" s="69"/>
      <c r="BW80" s="69"/>
      <c r="BX80" s="69"/>
      <c r="BY80" s="69"/>
      <c r="BZ80" s="69"/>
      <c r="CA80" s="69"/>
      <c r="CB80" s="69"/>
      <c r="CC80" s="69"/>
    </row>
    <row r="81" spans="1:81" ht="12.75">
      <c r="A81" s="2" t="s">
        <v>41</v>
      </c>
      <c r="B81" s="8"/>
      <c r="C81" s="62"/>
      <c r="D81" s="62"/>
      <c r="E81" s="8"/>
      <c r="F81" s="62"/>
      <c r="G81" s="62"/>
      <c r="H81" s="62"/>
      <c r="I81" s="62"/>
      <c r="J81" s="62"/>
      <c r="K81" s="62"/>
      <c r="L81" s="62"/>
      <c r="M81" s="62"/>
      <c r="N81" s="62"/>
      <c r="O81" s="62"/>
      <c r="P81" s="62"/>
      <c r="Q81" s="62"/>
      <c r="R81" s="62"/>
      <c r="S81" s="62"/>
      <c r="T81" s="62"/>
      <c r="U81" s="62"/>
      <c r="V81" s="62"/>
      <c r="W81" s="62">
        <f>SUM(C81:D81,I81,M81,O81:U81)</f>
        <v>0</v>
      </c>
      <c r="X81" s="8"/>
      <c r="Y81" s="292"/>
      <c r="Z81" s="8"/>
      <c r="AA81" s="373"/>
      <c r="AB81" s="62"/>
      <c r="AC81" s="62"/>
      <c r="AD81" s="62"/>
      <c r="AE81" s="293"/>
      <c r="AF81" s="62"/>
      <c r="AG81" s="62"/>
      <c r="AH81" s="62"/>
      <c r="AI81" s="62"/>
      <c r="AJ81" s="62"/>
      <c r="AK81" s="62"/>
      <c r="AL81" s="287"/>
      <c r="AM81" s="62"/>
      <c r="AN81" s="62"/>
      <c r="AO81" s="62"/>
      <c r="AP81" s="62"/>
      <c r="AQ81" s="62"/>
      <c r="AR81" s="62"/>
      <c r="AS81" s="62"/>
      <c r="AT81" s="62"/>
      <c r="AU81" s="62"/>
      <c r="AV81" s="62"/>
      <c r="AW81" s="62"/>
      <c r="AX81" s="62"/>
      <c r="AY81" s="287"/>
      <c r="AZ81" s="293"/>
      <c r="BA81" s="62"/>
      <c r="BB81" s="62"/>
      <c r="BC81" s="62"/>
      <c r="BD81" s="62"/>
      <c r="BE81" s="62"/>
      <c r="BF81" s="62"/>
      <c r="BG81" s="62"/>
      <c r="BH81" s="62"/>
      <c r="BI81" s="62"/>
      <c r="BJ81" s="62"/>
      <c r="BK81" s="324"/>
      <c r="BL81" s="287"/>
      <c r="BM81" s="62"/>
      <c r="BN81" s="62">
        <f>SUM(AA81:BL81)</f>
        <v>0</v>
      </c>
      <c r="BO81" s="62"/>
      <c r="BP81" s="62">
        <f>SUM(W81,BN81)</f>
        <v>0</v>
      </c>
      <c r="BQ81" s="69"/>
      <c r="BR81" s="69"/>
      <c r="BS81" s="69"/>
      <c r="BT81" s="69"/>
      <c r="BU81" s="69"/>
      <c r="BV81" s="69"/>
      <c r="BW81" s="69"/>
      <c r="BX81" s="69"/>
      <c r="BY81" s="69"/>
      <c r="BZ81" s="69"/>
      <c r="CA81" s="69"/>
      <c r="CB81" s="69"/>
      <c r="CC81" s="69"/>
    </row>
    <row r="82" spans="1:81" ht="12.75">
      <c r="A82" s="2" t="s">
        <v>42</v>
      </c>
      <c r="B82" s="8"/>
      <c r="C82" s="62"/>
      <c r="D82" s="62"/>
      <c r="E82" s="8"/>
      <c r="F82" s="62"/>
      <c r="G82" s="62"/>
      <c r="H82" s="62"/>
      <c r="I82" s="62">
        <f>SUM(F82:H82)</f>
        <v>0</v>
      </c>
      <c r="J82" s="62"/>
      <c r="K82" s="62"/>
      <c r="L82" s="62"/>
      <c r="M82" s="62">
        <f>SUM(K82:L82)</f>
        <v>0</v>
      </c>
      <c r="N82" s="62"/>
      <c r="O82" s="62"/>
      <c r="P82" s="62"/>
      <c r="Q82" s="62"/>
      <c r="R82" s="62"/>
      <c r="S82" s="62"/>
      <c r="T82" s="62"/>
      <c r="U82" s="62"/>
      <c r="V82" s="62"/>
      <c r="W82" s="62">
        <f>SUM(C82:D82,I82,M82,O82:U82)</f>
        <v>0</v>
      </c>
      <c r="X82" s="8"/>
      <c r="Y82" s="292"/>
      <c r="Z82" s="8"/>
      <c r="AA82" s="374"/>
      <c r="AB82" s="62"/>
      <c r="AC82" s="62"/>
      <c r="AD82" s="62"/>
      <c r="AE82" s="293"/>
      <c r="AF82" s="62"/>
      <c r="AG82" s="62"/>
      <c r="AH82" s="62"/>
      <c r="AI82" s="62"/>
      <c r="AJ82" s="62"/>
      <c r="AK82" s="62"/>
      <c r="AL82" s="287"/>
      <c r="AM82" s="62"/>
      <c r="AN82" s="62"/>
      <c r="AO82" s="62"/>
      <c r="AP82" s="62"/>
      <c r="AQ82" s="62"/>
      <c r="AR82" s="62"/>
      <c r="AS82" s="62"/>
      <c r="AT82" s="62"/>
      <c r="AU82" s="62"/>
      <c r="AV82" s="62"/>
      <c r="AW82" s="62"/>
      <c r="AX82" s="62"/>
      <c r="AY82" s="287"/>
      <c r="AZ82" s="293"/>
      <c r="BA82" s="62"/>
      <c r="BB82" s="62"/>
      <c r="BC82" s="62"/>
      <c r="BD82" s="62"/>
      <c r="BE82" s="62"/>
      <c r="BF82" s="62"/>
      <c r="BG82" s="62"/>
      <c r="BH82" s="62"/>
      <c r="BI82" s="62"/>
      <c r="BJ82" s="62"/>
      <c r="BK82" s="324"/>
      <c r="BL82" s="287"/>
      <c r="BM82" s="62"/>
      <c r="BN82" s="62">
        <f>SUM(AA82:BL82)</f>
        <v>0</v>
      </c>
      <c r="BO82" s="62"/>
      <c r="BP82" s="62">
        <f>SUM(W82,BN82)</f>
        <v>0</v>
      </c>
      <c r="BQ82" s="69"/>
      <c r="BR82" s="69"/>
      <c r="BS82" s="69"/>
      <c r="BT82" s="69"/>
      <c r="BU82" s="69"/>
      <c r="BV82" s="69"/>
      <c r="BW82" s="69"/>
      <c r="BX82" s="69"/>
      <c r="BY82" s="69"/>
      <c r="BZ82" s="69"/>
      <c r="CA82" s="69"/>
      <c r="CB82" s="69"/>
      <c r="CC82" s="69"/>
    </row>
    <row r="83" spans="1:81" ht="12.75">
      <c r="A83" s="2" t="s">
        <v>43</v>
      </c>
      <c r="B83" s="8"/>
      <c r="C83" s="62"/>
      <c r="D83" s="62"/>
      <c r="E83" s="8"/>
      <c r="F83" s="62"/>
      <c r="G83" s="62"/>
      <c r="H83" s="62"/>
      <c r="I83" s="62">
        <f>SUM(F83:H83)</f>
        <v>0</v>
      </c>
      <c r="J83" s="62"/>
      <c r="K83" s="62"/>
      <c r="L83" s="62"/>
      <c r="M83" s="62">
        <f>SUM(K83:L83)</f>
        <v>0</v>
      </c>
      <c r="N83" s="62"/>
      <c r="O83" s="62"/>
      <c r="P83" s="62"/>
      <c r="Q83" s="62"/>
      <c r="R83" s="62"/>
      <c r="S83" s="62"/>
      <c r="T83" s="62"/>
      <c r="U83" s="62"/>
      <c r="V83" s="62"/>
      <c r="W83" s="62">
        <f>SUM(C83:D83,I83,M83,O83:U83)</f>
        <v>0</v>
      </c>
      <c r="X83" s="8"/>
      <c r="Y83" s="292"/>
      <c r="Z83" s="8"/>
      <c r="AA83" s="374"/>
      <c r="AB83" s="62"/>
      <c r="AC83" s="62"/>
      <c r="AD83" s="62"/>
      <c r="AE83" s="293"/>
      <c r="AF83" s="62"/>
      <c r="AG83" s="62"/>
      <c r="AH83" s="62"/>
      <c r="AI83" s="62"/>
      <c r="AJ83" s="62"/>
      <c r="AK83" s="62"/>
      <c r="AL83" s="287"/>
      <c r="AM83" s="62"/>
      <c r="AN83" s="62"/>
      <c r="AO83" s="62"/>
      <c r="AP83" s="62"/>
      <c r="AQ83" s="62"/>
      <c r="AR83" s="62"/>
      <c r="AS83" s="62"/>
      <c r="AT83" s="62"/>
      <c r="AU83" s="62"/>
      <c r="AV83" s="62"/>
      <c r="AW83" s="62"/>
      <c r="AX83" s="62"/>
      <c r="AY83" s="287"/>
      <c r="AZ83" s="293"/>
      <c r="BA83" s="62"/>
      <c r="BB83" s="62"/>
      <c r="BC83" s="62"/>
      <c r="BD83" s="62"/>
      <c r="BE83" s="62"/>
      <c r="BF83" s="62"/>
      <c r="BG83" s="62"/>
      <c r="BH83" s="62"/>
      <c r="BI83" s="62"/>
      <c r="BJ83" s="62"/>
      <c r="BK83" s="324"/>
      <c r="BL83" s="287">
        <v>-4577</v>
      </c>
      <c r="BM83" s="62"/>
      <c r="BN83" s="62">
        <f>SUM(AA83:BL83)</f>
        <v>-4577</v>
      </c>
      <c r="BO83" s="62"/>
      <c r="BP83" s="62">
        <f>SUM(W83,BN83)</f>
        <v>-4577</v>
      </c>
      <c r="BQ83" s="69"/>
      <c r="BR83" s="69"/>
      <c r="BS83" s="69"/>
      <c r="BT83" s="69"/>
      <c r="BU83" s="69"/>
      <c r="BV83" s="69"/>
      <c r="BW83" s="69"/>
      <c r="BX83" s="69"/>
      <c r="BY83" s="69"/>
      <c r="BZ83" s="69"/>
      <c r="CA83" s="69"/>
      <c r="CB83" s="69"/>
      <c r="CC83" s="69"/>
    </row>
    <row r="84" spans="1:81" ht="12.75">
      <c r="A84" s="2"/>
      <c r="B84" s="8"/>
      <c r="C84" s="8"/>
      <c r="D84" s="8"/>
      <c r="E84" s="8"/>
      <c r="F84" s="8"/>
      <c r="G84" s="8"/>
      <c r="H84" s="8"/>
      <c r="I84" s="8"/>
      <c r="J84" s="8"/>
      <c r="K84" s="8"/>
      <c r="L84" s="8"/>
      <c r="M84" s="8"/>
      <c r="N84" s="8"/>
      <c r="O84" s="8"/>
      <c r="P84" s="8"/>
      <c r="Q84" s="8"/>
      <c r="R84" s="8"/>
      <c r="S84" s="8"/>
      <c r="T84" s="8"/>
      <c r="U84" s="8"/>
      <c r="V84" s="8"/>
      <c r="W84" s="8"/>
      <c r="X84" s="8"/>
      <c r="Y84" s="292"/>
      <c r="Z84" s="8"/>
      <c r="AA84" s="372"/>
      <c r="AB84" s="19"/>
      <c r="AC84" s="19"/>
      <c r="AD84" s="8"/>
      <c r="AE84" s="39"/>
      <c r="AF84" s="8"/>
      <c r="AG84" s="19"/>
      <c r="AH84" s="19"/>
      <c r="AI84" s="8"/>
      <c r="AJ84" s="19"/>
      <c r="AK84" s="19"/>
      <c r="AL84" s="19"/>
      <c r="AM84" s="327"/>
      <c r="AN84" s="8"/>
      <c r="AO84" s="8"/>
      <c r="AP84" s="8"/>
      <c r="AQ84" s="19"/>
      <c r="AR84" s="19"/>
      <c r="AS84" s="19"/>
      <c r="AT84" s="19"/>
      <c r="AU84" s="19"/>
      <c r="AV84" s="19"/>
      <c r="AW84" s="19"/>
      <c r="AX84" s="19"/>
      <c r="AY84" s="40"/>
      <c r="AZ84" s="39"/>
      <c r="BA84" s="19"/>
      <c r="BB84" s="19"/>
      <c r="BC84" s="19"/>
      <c r="BD84" s="19"/>
      <c r="BE84" s="19"/>
      <c r="BF84" s="19"/>
      <c r="BG84" s="19"/>
      <c r="BH84" s="19"/>
      <c r="BI84" s="19"/>
      <c r="BJ84" s="19"/>
      <c r="BK84" s="44"/>
      <c r="BL84" s="40"/>
      <c r="BM84" s="8"/>
      <c r="BN84" s="116">
        <f>SUM(AA84:BL84)</f>
        <v>0</v>
      </c>
      <c r="BO84" s="8"/>
      <c r="BP84" s="8"/>
      <c r="BQ84" s="69"/>
      <c r="BR84" s="69"/>
      <c r="BS84" s="69"/>
      <c r="BT84" s="69"/>
      <c r="BU84" s="69"/>
      <c r="BV84" s="69"/>
      <c r="BW84" s="69"/>
      <c r="BX84" s="69"/>
      <c r="BY84" s="69"/>
      <c r="BZ84" s="69"/>
      <c r="CA84" s="69"/>
      <c r="CB84" s="69"/>
      <c r="CC84" s="69"/>
    </row>
    <row r="85" spans="1:81" ht="12.75">
      <c r="A85" s="3" t="s">
        <v>9</v>
      </c>
      <c r="B85" s="9"/>
      <c r="C85" s="9">
        <f>SUM(C80:C83)</f>
        <v>0</v>
      </c>
      <c r="D85" s="9">
        <f>SUM(D80:D83)</f>
        <v>0</v>
      </c>
      <c r="E85" s="9"/>
      <c r="F85" s="9">
        <f>SUM(F80:F83)</f>
        <v>0</v>
      </c>
      <c r="G85" s="9">
        <f>SUM(G80:G83)</f>
        <v>0</v>
      </c>
      <c r="H85" s="9">
        <f>SUM(H80:H83)</f>
        <v>0</v>
      </c>
      <c r="I85" s="9">
        <f>SUM(I80:I83)</f>
        <v>0</v>
      </c>
      <c r="J85" s="9"/>
      <c r="K85" s="9">
        <f>SUM(K80:K83)</f>
        <v>0</v>
      </c>
      <c r="L85" s="9">
        <f>SUM(L80:L83)</f>
        <v>0</v>
      </c>
      <c r="M85" s="9">
        <f>SUM(M80:M83)</f>
        <v>0</v>
      </c>
      <c r="N85" s="9"/>
      <c r="O85" s="9">
        <f>SUM(O80:O83)</f>
        <v>0</v>
      </c>
      <c r="P85" s="9"/>
      <c r="Q85" s="9">
        <f aca="true" t="shared" si="31" ref="Q85:W85">SUM(Q80:Q83)</f>
        <v>0</v>
      </c>
      <c r="R85" s="9">
        <f t="shared" si="31"/>
        <v>0</v>
      </c>
      <c r="S85" s="9">
        <f t="shared" si="31"/>
        <v>0</v>
      </c>
      <c r="T85" s="9">
        <f t="shared" si="31"/>
        <v>0</v>
      </c>
      <c r="U85" s="9">
        <f t="shared" si="31"/>
        <v>0</v>
      </c>
      <c r="V85" s="9">
        <f t="shared" si="31"/>
        <v>0</v>
      </c>
      <c r="W85" s="9">
        <f t="shared" si="31"/>
        <v>0</v>
      </c>
      <c r="X85" s="9"/>
      <c r="Y85" s="298"/>
      <c r="Z85" s="9"/>
      <c r="AA85" s="375">
        <f>SUM(AA80:AA83)</f>
        <v>-10</v>
      </c>
      <c r="AB85" s="18">
        <f>SUM(AB80:AB83)</f>
        <v>0</v>
      </c>
      <c r="AC85" s="18">
        <f>SUM(AC80:AC83)</f>
        <v>0</v>
      </c>
      <c r="AD85" s="9">
        <f>SUM(AD80:AD83)</f>
        <v>0</v>
      </c>
      <c r="AE85" s="284">
        <f>SUM(AE80:AE83)</f>
        <v>0</v>
      </c>
      <c r="AF85" s="18">
        <f aca="true" t="shared" si="32" ref="AF85:AK85">SUM(AF80:AF83)</f>
        <v>0</v>
      </c>
      <c r="AG85" s="18">
        <f t="shared" si="32"/>
        <v>0</v>
      </c>
      <c r="AH85" s="18">
        <f t="shared" si="32"/>
        <v>0</v>
      </c>
      <c r="AI85" s="18">
        <f t="shared" si="32"/>
        <v>0</v>
      </c>
      <c r="AJ85" s="18">
        <f t="shared" si="32"/>
        <v>0</v>
      </c>
      <c r="AK85" s="18">
        <f t="shared" si="32"/>
        <v>0</v>
      </c>
      <c r="AL85" s="9">
        <f>SUM(AL80:AL83)</f>
        <v>0</v>
      </c>
      <c r="AM85" s="299">
        <f>SUM(AM80:AM83)</f>
        <v>0</v>
      </c>
      <c r="AN85" s="18">
        <f aca="true" t="shared" si="33" ref="AN85:AX85">SUM(AN80:AN83)</f>
        <v>0</v>
      </c>
      <c r="AO85" s="18">
        <f t="shared" si="33"/>
        <v>0</v>
      </c>
      <c r="AP85" s="18">
        <f>SUM(AP80:AP83)</f>
        <v>0</v>
      </c>
      <c r="AQ85" s="18">
        <f t="shared" si="33"/>
        <v>0</v>
      </c>
      <c r="AR85" s="18">
        <f t="shared" si="33"/>
        <v>0</v>
      </c>
      <c r="AS85" s="18">
        <f t="shared" si="33"/>
        <v>0</v>
      </c>
      <c r="AT85" s="18">
        <f t="shared" si="33"/>
        <v>0</v>
      </c>
      <c r="AU85" s="18">
        <f t="shared" si="33"/>
        <v>0</v>
      </c>
      <c r="AV85" s="18">
        <f t="shared" si="33"/>
        <v>0</v>
      </c>
      <c r="AW85" s="18">
        <f t="shared" si="33"/>
        <v>0</v>
      </c>
      <c r="AX85" s="18">
        <f t="shared" si="33"/>
        <v>0</v>
      </c>
      <c r="AY85" s="9">
        <f>SUM(AY80:AY83)</f>
        <v>0</v>
      </c>
      <c r="AZ85" s="299">
        <f>SUM(AZ80:AZ83)</f>
        <v>0</v>
      </c>
      <c r="BA85" s="18">
        <f aca="true" t="shared" si="34" ref="BA85:BI85">SUM(BA80:BA83)</f>
        <v>0</v>
      </c>
      <c r="BB85" s="18">
        <f t="shared" si="34"/>
        <v>0</v>
      </c>
      <c r="BC85" s="18">
        <f t="shared" si="34"/>
        <v>0</v>
      </c>
      <c r="BD85" s="18">
        <f t="shared" si="34"/>
        <v>0</v>
      </c>
      <c r="BE85" s="18">
        <f t="shared" si="34"/>
        <v>0</v>
      </c>
      <c r="BF85" s="18">
        <f t="shared" si="34"/>
        <v>0</v>
      </c>
      <c r="BG85" s="18">
        <f t="shared" si="34"/>
        <v>0</v>
      </c>
      <c r="BH85" s="18">
        <f t="shared" si="34"/>
        <v>0</v>
      </c>
      <c r="BI85" s="18">
        <f t="shared" si="34"/>
        <v>0</v>
      </c>
      <c r="BJ85" s="9">
        <f>SUM(BJ80:BJ83)</f>
        <v>0</v>
      </c>
      <c r="BK85" s="41">
        <f>SUM(BK80:BK83)</f>
        <v>0</v>
      </c>
      <c r="BL85" s="299">
        <f>SUM(BL80:BL83)</f>
        <v>-4577</v>
      </c>
      <c r="BM85" s="299"/>
      <c r="BN85" s="18">
        <f>SUM(BN80:BN83)</f>
        <v>-4587</v>
      </c>
      <c r="BO85" s="9"/>
      <c r="BP85" s="18">
        <f>SUM(BP80:BP83)</f>
        <v>-4587</v>
      </c>
      <c r="BQ85" s="69"/>
      <c r="BR85" s="69"/>
      <c r="BS85" s="69"/>
      <c r="BT85" s="69"/>
      <c r="BU85" s="69"/>
      <c r="BV85" s="69"/>
      <c r="BW85" s="69"/>
      <c r="BX85" s="69"/>
      <c r="BY85" s="69"/>
      <c r="BZ85" s="69"/>
      <c r="CA85" s="69"/>
      <c r="CB85" s="69"/>
      <c r="CC85" s="69"/>
    </row>
    <row r="86" spans="1:81" ht="13.5" thickBot="1">
      <c r="A86" s="5"/>
      <c r="B86" s="12"/>
      <c r="C86" s="12"/>
      <c r="D86" s="12"/>
      <c r="E86" s="12"/>
      <c r="F86" s="12"/>
      <c r="G86" s="12"/>
      <c r="H86" s="12"/>
      <c r="I86" s="12"/>
      <c r="J86" s="12"/>
      <c r="K86" s="12"/>
      <c r="L86" s="12"/>
      <c r="M86" s="12"/>
      <c r="N86" s="12"/>
      <c r="O86" s="12"/>
      <c r="P86" s="12"/>
      <c r="Q86" s="12"/>
      <c r="R86" s="12"/>
      <c r="S86" s="12"/>
      <c r="T86" s="12"/>
      <c r="U86" s="12"/>
      <c r="V86" s="12"/>
      <c r="W86" s="12"/>
      <c r="X86" s="12"/>
      <c r="Y86" s="276"/>
      <c r="Z86" s="12"/>
      <c r="AA86" s="384"/>
      <c r="AB86" s="12"/>
      <c r="AC86" s="12"/>
      <c r="AD86" s="48"/>
      <c r="AE86" s="12"/>
      <c r="AF86" s="12"/>
      <c r="AG86" s="12"/>
      <c r="AH86" s="12"/>
      <c r="AI86" s="12"/>
      <c r="AJ86" s="12"/>
      <c r="AK86" s="12"/>
      <c r="AL86" s="12"/>
      <c r="AM86" s="303"/>
      <c r="AN86" s="12"/>
      <c r="AO86" s="12"/>
      <c r="AP86" s="12"/>
      <c r="AQ86" s="12"/>
      <c r="AR86" s="12"/>
      <c r="AS86" s="12"/>
      <c r="AT86" s="12"/>
      <c r="AU86" s="12"/>
      <c r="AV86" s="12"/>
      <c r="AW86" s="12"/>
      <c r="AX86" s="12"/>
      <c r="AY86" s="48"/>
      <c r="AZ86" s="12"/>
      <c r="BA86" s="12"/>
      <c r="BB86" s="12"/>
      <c r="BC86" s="12"/>
      <c r="BD86" s="12"/>
      <c r="BE86" s="12"/>
      <c r="BF86" s="12"/>
      <c r="BG86" s="12"/>
      <c r="BH86" s="12"/>
      <c r="BI86" s="12"/>
      <c r="BJ86" s="12"/>
      <c r="BK86" s="49"/>
      <c r="BL86" s="48"/>
      <c r="BM86" s="12"/>
      <c r="BN86" s="12"/>
      <c r="BO86" s="12"/>
      <c r="BP86" s="12"/>
      <c r="BQ86" s="69"/>
      <c r="BR86" s="69"/>
      <c r="BS86" s="69"/>
      <c r="BT86" s="69"/>
      <c r="BU86" s="69"/>
      <c r="BV86" s="69"/>
      <c r="BW86" s="69"/>
      <c r="BX86" s="69"/>
      <c r="BY86" s="69"/>
      <c r="BZ86" s="69"/>
      <c r="CA86" s="69"/>
      <c r="CB86" s="69"/>
      <c r="CC86" s="69"/>
    </row>
    <row r="87" spans="1:81" ht="12.75">
      <c r="A87" s="2"/>
      <c r="B87" s="8"/>
      <c r="C87" s="8"/>
      <c r="D87" s="8"/>
      <c r="E87" s="8"/>
      <c r="F87" s="8"/>
      <c r="G87" s="8"/>
      <c r="H87" s="8"/>
      <c r="I87" s="8"/>
      <c r="J87" s="8"/>
      <c r="K87" s="8"/>
      <c r="L87" s="8"/>
      <c r="M87" s="8"/>
      <c r="N87" s="8"/>
      <c r="O87" s="8"/>
      <c r="P87" s="8"/>
      <c r="Q87" s="8"/>
      <c r="R87" s="8"/>
      <c r="S87" s="8"/>
      <c r="T87" s="8"/>
      <c r="U87" s="8"/>
      <c r="V87" s="8"/>
      <c r="W87" s="8"/>
      <c r="X87" s="8"/>
      <c r="Y87" s="276"/>
      <c r="Z87" s="8"/>
      <c r="AA87" s="372"/>
      <c r="AB87" s="19"/>
      <c r="AC87" s="8"/>
      <c r="AD87" s="40"/>
      <c r="AE87" s="8"/>
      <c r="AF87" s="8"/>
      <c r="AG87" s="8"/>
      <c r="AH87" s="8"/>
      <c r="AI87" s="8"/>
      <c r="AJ87" s="8"/>
      <c r="AK87" s="8"/>
      <c r="AL87" s="40"/>
      <c r="AM87" s="8"/>
      <c r="AN87" s="8"/>
      <c r="AO87" s="8"/>
      <c r="AP87" s="8"/>
      <c r="AQ87" s="8"/>
      <c r="AR87" s="8"/>
      <c r="AS87" s="8"/>
      <c r="AT87" s="8"/>
      <c r="AU87" s="8"/>
      <c r="AV87" s="8"/>
      <c r="AW87" s="8"/>
      <c r="AX87" s="8"/>
      <c r="AY87" s="40"/>
      <c r="AZ87" s="8"/>
      <c r="BA87" s="8"/>
      <c r="BB87" s="8"/>
      <c r="BC87" s="8"/>
      <c r="BD87" s="8"/>
      <c r="BE87" s="8"/>
      <c r="BF87" s="8"/>
      <c r="BG87" s="8"/>
      <c r="BH87" s="19"/>
      <c r="BI87" s="19"/>
      <c r="BJ87" s="19"/>
      <c r="BK87" s="44"/>
      <c r="BL87" s="40"/>
      <c r="BM87" s="8"/>
      <c r="BN87" s="8"/>
      <c r="BO87" s="8"/>
      <c r="BP87" s="8"/>
      <c r="BQ87" s="69"/>
      <c r="BR87" s="69"/>
      <c r="BS87" s="69"/>
      <c r="BT87" s="69"/>
      <c r="BU87" s="69"/>
      <c r="BV87" s="69"/>
      <c r="BW87" s="69"/>
      <c r="BX87" s="69"/>
      <c r="BY87" s="69"/>
      <c r="BZ87" s="69"/>
      <c r="CA87" s="69"/>
      <c r="CB87" s="69"/>
      <c r="CC87" s="69"/>
    </row>
    <row r="88" spans="1:81" ht="12.75">
      <c r="A88" s="2" t="s">
        <v>44</v>
      </c>
      <c r="B88" s="13"/>
      <c r="C88" s="13">
        <f>SUM(C15,C38,C54,C62,C70,C73,C76,C85)</f>
        <v>500</v>
      </c>
      <c r="D88" s="13">
        <f>SUM(D15,D38,D54,D62,D70,D73,D76,D85)</f>
        <v>500</v>
      </c>
      <c r="E88" s="13"/>
      <c r="F88" s="13">
        <f>SUM(F15,F38,F54,F62,F70,F73,F76,F85)</f>
        <v>3000</v>
      </c>
      <c r="G88" s="13">
        <f>SUM(G15,G38,G54,G62,G70,G73,G76,G85)</f>
        <v>5000</v>
      </c>
      <c r="H88" s="13">
        <f>SUM(H15,H38,H54,H62,H70,H73,H76,H85)</f>
        <v>1500</v>
      </c>
      <c r="I88" s="13">
        <f>SUM(I15,I38,I54,I62,I70,I73,I76,I85)</f>
        <v>9500</v>
      </c>
      <c r="J88" s="13"/>
      <c r="K88" s="13">
        <f>SUM(K15,K38,K54,K62,K70,K73,K76,K85)</f>
        <v>4000</v>
      </c>
      <c r="L88" s="13">
        <f>SUM(L15,L38,L54,L62,L70,L73,L76,L85)</f>
        <v>2000</v>
      </c>
      <c r="M88" s="13">
        <f>SUM(M15,M38,M54,M62,M70,M73,M76,M85)</f>
        <v>6000</v>
      </c>
      <c r="N88" s="13"/>
      <c r="O88" s="13">
        <f>SUM(O15,O38,O54,O62,O70,O73,O76,O85)</f>
        <v>6620</v>
      </c>
      <c r="P88" s="13"/>
      <c r="Q88" s="13">
        <f aca="true" t="shared" si="35" ref="Q88:W88">SUM(Q15,Q38,Q54,Q62,Q70,Q73,Q76,Q85)</f>
        <v>2000</v>
      </c>
      <c r="R88" s="13">
        <f t="shared" si="35"/>
        <v>3500</v>
      </c>
      <c r="S88" s="13">
        <f t="shared" si="35"/>
        <v>300</v>
      </c>
      <c r="T88" s="13">
        <f t="shared" si="35"/>
        <v>1000</v>
      </c>
      <c r="U88" s="13">
        <f t="shared" si="35"/>
        <v>5000</v>
      </c>
      <c r="V88" s="13">
        <f t="shared" si="35"/>
        <v>0</v>
      </c>
      <c r="W88" s="13">
        <f t="shared" si="35"/>
        <v>34920</v>
      </c>
      <c r="X88" s="13"/>
      <c r="Y88" s="276"/>
      <c r="Z88" s="13"/>
      <c r="AA88" s="385">
        <f aca="true" t="shared" si="36" ref="AA88:BL88">SUM(AA15,AA38,AA54,AA62,AA70,AA73,AA76,AA85)</f>
        <v>-3310</v>
      </c>
      <c r="AB88" s="21">
        <f t="shared" si="36"/>
        <v>-984</v>
      </c>
      <c r="AC88" s="13">
        <f t="shared" si="36"/>
        <v>-1940</v>
      </c>
      <c r="AD88" s="50">
        <f t="shared" si="36"/>
        <v>-1013</v>
      </c>
      <c r="AE88" s="13">
        <f t="shared" si="36"/>
        <v>-1969</v>
      </c>
      <c r="AF88" s="13">
        <f t="shared" si="36"/>
        <v>-3000</v>
      </c>
      <c r="AG88" s="13">
        <f t="shared" si="36"/>
        <v>-492</v>
      </c>
      <c r="AH88" s="13">
        <f t="shared" si="36"/>
        <v>-492</v>
      </c>
      <c r="AI88" s="13">
        <f t="shared" si="36"/>
        <v>-3006</v>
      </c>
      <c r="AJ88" s="13">
        <f t="shared" si="36"/>
        <v>-984</v>
      </c>
      <c r="AK88" s="13">
        <f t="shared" si="36"/>
        <v>-21410</v>
      </c>
      <c r="AL88" s="50">
        <f t="shared" si="36"/>
        <v>-4000</v>
      </c>
      <c r="AM88" s="13">
        <f t="shared" si="36"/>
        <v>-345</v>
      </c>
      <c r="AN88" s="13">
        <f t="shared" si="36"/>
        <v>-10645</v>
      </c>
      <c r="AO88" s="13">
        <f t="shared" si="36"/>
        <v>-2257</v>
      </c>
      <c r="AP88" s="13">
        <f>SUM(AP15,AP38,AP54,AP62,AP70,AP73,AP76,AP85)</f>
        <v>-743</v>
      </c>
      <c r="AQ88" s="13">
        <f t="shared" si="36"/>
        <v>-197</v>
      </c>
      <c r="AR88" s="13">
        <f t="shared" si="36"/>
        <v>-295</v>
      </c>
      <c r="AS88" s="13">
        <f t="shared" si="36"/>
        <v>-492</v>
      </c>
      <c r="AT88" s="13">
        <f t="shared" si="36"/>
        <v>-492</v>
      </c>
      <c r="AU88" s="13">
        <f t="shared" si="36"/>
        <v>-1477</v>
      </c>
      <c r="AV88" s="13">
        <f t="shared" si="36"/>
        <v>-338</v>
      </c>
      <c r="AW88" s="13">
        <f t="shared" si="36"/>
        <v>-492</v>
      </c>
      <c r="AX88" s="13">
        <f t="shared" si="36"/>
        <v>-1441</v>
      </c>
      <c r="AY88" s="50">
        <f t="shared" si="36"/>
        <v>-6304</v>
      </c>
      <c r="AZ88" s="13">
        <f t="shared" si="36"/>
        <v>-295</v>
      </c>
      <c r="BA88" s="13">
        <f t="shared" si="36"/>
        <v>-246</v>
      </c>
      <c r="BB88" s="13">
        <f t="shared" si="36"/>
        <v>-886</v>
      </c>
      <c r="BC88" s="13">
        <f t="shared" si="36"/>
        <v>-500</v>
      </c>
      <c r="BD88" s="13">
        <f t="shared" si="36"/>
        <v>-788</v>
      </c>
      <c r="BE88" s="13">
        <f t="shared" si="36"/>
        <v>-148</v>
      </c>
      <c r="BF88" s="13">
        <f t="shared" si="36"/>
        <v>-492</v>
      </c>
      <c r="BG88" s="13">
        <f t="shared" si="36"/>
        <v>-492</v>
      </c>
      <c r="BH88" s="21">
        <f t="shared" si="36"/>
        <v>-492</v>
      </c>
      <c r="BI88" s="21">
        <f t="shared" si="36"/>
        <v>-2440</v>
      </c>
      <c r="BJ88" s="21">
        <f t="shared" si="36"/>
        <v>-984</v>
      </c>
      <c r="BK88" s="51">
        <f t="shared" si="36"/>
        <v>-7383</v>
      </c>
      <c r="BL88" s="50">
        <f t="shared" si="36"/>
        <v>-4577</v>
      </c>
      <c r="BM88" s="13"/>
      <c r="BN88" s="13">
        <f>SUM(BN15,BN38,BN54,BN62,BN70,BN73,BN76,BN85)</f>
        <v>-87841</v>
      </c>
      <c r="BO88" s="13">
        <f>SUM(BO15,BO38,BO54,BO62,BO70,BO73,BO76,BO85)</f>
        <v>0</v>
      </c>
      <c r="BP88" s="13">
        <f>SUM(BP15,BP38,BP54,BP62,BP70,BP73,BP76,BP85)</f>
        <v>-52921</v>
      </c>
      <c r="BQ88" s="69"/>
      <c r="BR88" s="69"/>
      <c r="BS88" s="69"/>
      <c r="BT88" s="69"/>
      <c r="BU88" s="69"/>
      <c r="BV88" s="69"/>
      <c r="BW88" s="69"/>
      <c r="BX88" s="69"/>
      <c r="BY88" s="69"/>
      <c r="BZ88" s="69"/>
      <c r="CA88" s="69"/>
      <c r="CB88" s="69"/>
      <c r="CC88" s="69"/>
    </row>
    <row r="89" spans="1:81" ht="12.75">
      <c r="A89" s="2"/>
      <c r="B89" s="2"/>
      <c r="C89" s="8">
        <v>500</v>
      </c>
      <c r="D89" s="8">
        <v>500</v>
      </c>
      <c r="E89" s="2"/>
      <c r="F89" s="187">
        <v>3000</v>
      </c>
      <c r="G89" s="187">
        <f>3000+2000</f>
        <v>5000</v>
      </c>
      <c r="H89" s="187">
        <v>1500</v>
      </c>
      <c r="I89" s="187">
        <f>SUM(F89:H89)</f>
        <v>9500</v>
      </c>
      <c r="J89" s="8"/>
      <c r="K89" s="187">
        <v>4000</v>
      </c>
      <c r="L89" s="187">
        <v>2000</v>
      </c>
      <c r="M89" s="187">
        <f>SUM(K89:L89)</f>
        <v>6000</v>
      </c>
      <c r="N89" s="8"/>
      <c r="O89" s="187">
        <v>6620</v>
      </c>
      <c r="P89" s="8"/>
      <c r="Q89" s="187">
        <v>2000</v>
      </c>
      <c r="R89" s="8">
        <v>3500</v>
      </c>
      <c r="S89" s="8">
        <v>300</v>
      </c>
      <c r="T89" s="187">
        <v>1000</v>
      </c>
      <c r="U89" s="187">
        <v>5000</v>
      </c>
      <c r="V89" s="8"/>
      <c r="W89" s="19">
        <f>SUM(C89:D89,I89,M89,O89:U89)</f>
        <v>34920</v>
      </c>
      <c r="X89" s="8"/>
      <c r="Y89" s="276"/>
      <c r="Z89" s="8"/>
      <c r="AA89" s="378">
        <v>-3310</v>
      </c>
      <c r="AB89" s="19">
        <v>-984</v>
      </c>
      <c r="AC89" s="8">
        <v>-1280</v>
      </c>
      <c r="AD89" s="40">
        <v>-1673</v>
      </c>
      <c r="AE89" s="8">
        <v>-1969</v>
      </c>
      <c r="AF89" s="187">
        <v>-3000</v>
      </c>
      <c r="AG89" s="187">
        <v>-492</v>
      </c>
      <c r="AH89" s="187">
        <v>-492</v>
      </c>
      <c r="AI89" s="187">
        <v>-3006</v>
      </c>
      <c r="AJ89" s="8">
        <v>-984</v>
      </c>
      <c r="AK89" s="8">
        <v>-21410</v>
      </c>
      <c r="AL89" s="364">
        <v>-4000</v>
      </c>
      <c r="AM89" s="8">
        <v>-345</v>
      </c>
      <c r="AN89" s="187">
        <v>-10645</v>
      </c>
      <c r="AO89" s="187">
        <v>-2257</v>
      </c>
      <c r="AP89" s="187">
        <v>-743</v>
      </c>
      <c r="AQ89" s="8">
        <v>-197</v>
      </c>
      <c r="AR89" s="8">
        <v>-295</v>
      </c>
      <c r="AS89" s="8">
        <v>-492</v>
      </c>
      <c r="AT89" s="8">
        <v>-492</v>
      </c>
      <c r="AU89" s="8">
        <v>-1477</v>
      </c>
      <c r="AV89" s="8">
        <v>-338</v>
      </c>
      <c r="AW89" s="8">
        <v>-492</v>
      </c>
      <c r="AX89" s="8">
        <v>-1441</v>
      </c>
      <c r="AY89" s="40">
        <v>-6304</v>
      </c>
      <c r="AZ89" s="8">
        <v>-295</v>
      </c>
      <c r="BA89" s="8">
        <v>-246</v>
      </c>
      <c r="BB89" s="8">
        <v>-886</v>
      </c>
      <c r="BC89" s="8">
        <v>-500</v>
      </c>
      <c r="BD89" s="8">
        <v>-788</v>
      </c>
      <c r="BE89" s="8">
        <v>-148</v>
      </c>
      <c r="BF89" s="8">
        <v>-492</v>
      </c>
      <c r="BG89" s="8">
        <v>-492</v>
      </c>
      <c r="BH89" s="8">
        <v>-492</v>
      </c>
      <c r="BI89" s="187">
        <v>-2440</v>
      </c>
      <c r="BJ89" s="192">
        <v>-984</v>
      </c>
      <c r="BK89" s="44">
        <v>-7383</v>
      </c>
      <c r="BL89" s="364">
        <v>-4577</v>
      </c>
      <c r="BM89" s="8"/>
      <c r="BN89" s="19">
        <f>SUM(AA89:BL89)</f>
        <v>-87841</v>
      </c>
      <c r="BO89" s="8"/>
      <c r="BP89" s="19">
        <f>SUM(W89,BN89)</f>
        <v>-52921</v>
      </c>
      <c r="BQ89" s="69"/>
      <c r="BR89" s="69"/>
      <c r="BS89" s="69"/>
      <c r="BT89" s="69"/>
      <c r="BU89" s="69"/>
      <c r="BV89" s="69"/>
      <c r="BW89" s="69"/>
      <c r="BX89" s="69"/>
      <c r="BY89" s="69"/>
      <c r="BZ89" s="69"/>
      <c r="CA89" s="69"/>
      <c r="CB89" s="69"/>
      <c r="CC89" s="69"/>
    </row>
    <row r="90" spans="1:81" ht="12.75">
      <c r="A90" s="2"/>
      <c r="B90" s="2"/>
      <c r="C90" s="8"/>
      <c r="D90" s="8"/>
      <c r="E90" s="2"/>
      <c r="F90" s="8"/>
      <c r="G90" s="187"/>
      <c r="H90" s="8"/>
      <c r="I90" s="8"/>
      <c r="J90" s="8"/>
      <c r="K90" s="8"/>
      <c r="L90" s="8"/>
      <c r="M90" s="8"/>
      <c r="N90" s="8"/>
      <c r="O90" s="8"/>
      <c r="P90" s="8"/>
      <c r="Q90" s="8"/>
      <c r="R90" s="8"/>
      <c r="S90" s="8"/>
      <c r="T90" s="8"/>
      <c r="U90" s="8"/>
      <c r="V90" s="8"/>
      <c r="W90" s="8"/>
      <c r="X90" s="8"/>
      <c r="Y90" s="276"/>
      <c r="Z90" s="8"/>
      <c r="AA90" s="386"/>
      <c r="AB90" s="19"/>
      <c r="AC90" s="8"/>
      <c r="AD90" s="40"/>
      <c r="AE90" s="8"/>
      <c r="AF90" s="365"/>
      <c r="AG90" s="365"/>
      <c r="AH90" s="365"/>
      <c r="AI90" s="365"/>
      <c r="AJ90" s="8"/>
      <c r="AK90" s="8"/>
      <c r="AL90" s="366"/>
      <c r="AM90" s="8"/>
      <c r="AN90" s="365"/>
      <c r="AO90" s="365"/>
      <c r="AP90" s="365"/>
      <c r="AQ90" s="8"/>
      <c r="AR90" s="8"/>
      <c r="AS90" s="8"/>
      <c r="AT90" s="8"/>
      <c r="AU90" s="8"/>
      <c r="AV90" s="8"/>
      <c r="AW90" s="8"/>
      <c r="AX90" s="8"/>
      <c r="AY90" s="40"/>
      <c r="AZ90" s="8"/>
      <c r="BA90" s="8"/>
      <c r="BB90" s="8"/>
      <c r="BC90" s="8"/>
      <c r="BD90" s="8"/>
      <c r="BE90" s="8"/>
      <c r="BF90" s="8"/>
      <c r="BG90" s="8"/>
      <c r="BH90" s="8"/>
      <c r="BI90" s="8"/>
      <c r="BJ90" s="19"/>
      <c r="BK90" s="44"/>
      <c r="BL90" s="40"/>
      <c r="BM90" s="8"/>
      <c r="BN90" s="8"/>
      <c r="BO90" s="8"/>
      <c r="BP90" s="8"/>
      <c r="BQ90" s="69"/>
      <c r="BR90" s="69"/>
      <c r="BS90" s="69"/>
      <c r="BT90" s="69"/>
      <c r="BU90" s="69"/>
      <c r="BV90" s="69"/>
      <c r="BW90" s="69"/>
      <c r="BX90" s="69"/>
      <c r="BY90" s="69"/>
      <c r="BZ90" s="69"/>
      <c r="CA90" s="69"/>
      <c r="CB90" s="69"/>
      <c r="CC90" s="69"/>
    </row>
    <row r="91" spans="1:81" ht="12.75">
      <c r="A91" s="2"/>
      <c r="B91" s="2"/>
      <c r="C91" s="8"/>
      <c r="D91" s="8"/>
      <c r="E91" s="2"/>
      <c r="F91" s="8"/>
      <c r="G91" s="8"/>
      <c r="H91" s="8"/>
      <c r="I91" s="8"/>
      <c r="J91" s="8"/>
      <c r="K91" s="8"/>
      <c r="L91" s="8"/>
      <c r="M91" s="8"/>
      <c r="N91" s="8"/>
      <c r="O91" s="8"/>
      <c r="P91" s="8"/>
      <c r="Q91" s="8"/>
      <c r="R91" s="8"/>
      <c r="S91" s="8"/>
      <c r="T91" s="187"/>
      <c r="U91" s="8"/>
      <c r="V91" s="8"/>
      <c r="W91" s="8"/>
      <c r="X91" s="8"/>
      <c r="Y91" s="276"/>
      <c r="Z91" s="8"/>
      <c r="AA91" s="372"/>
      <c r="AB91" s="19"/>
      <c r="AC91" s="8"/>
      <c r="AD91" s="40"/>
      <c r="AE91" s="8"/>
      <c r="AF91" s="8"/>
      <c r="AG91" s="8"/>
      <c r="AH91" s="8"/>
      <c r="AI91" s="8"/>
      <c r="AJ91" s="8"/>
      <c r="AK91" s="8"/>
      <c r="AL91" s="40"/>
      <c r="AM91" s="8"/>
      <c r="AN91" s="8"/>
      <c r="AO91" s="8"/>
      <c r="AP91" s="8"/>
      <c r="AQ91" s="8"/>
      <c r="AR91" s="8"/>
      <c r="AS91" s="8"/>
      <c r="AT91" s="8"/>
      <c r="AU91" s="8"/>
      <c r="AV91" s="8"/>
      <c r="AW91" s="8"/>
      <c r="AX91" s="8"/>
      <c r="AY91" s="40"/>
      <c r="AZ91" s="8"/>
      <c r="BA91" s="8"/>
      <c r="BB91" s="8"/>
      <c r="BC91" s="8"/>
      <c r="BD91" s="8"/>
      <c r="BE91" s="8"/>
      <c r="BF91" s="8"/>
      <c r="BG91" s="8"/>
      <c r="BH91" s="8"/>
      <c r="BI91" s="8"/>
      <c r="BJ91" s="19"/>
      <c r="BK91" s="44"/>
      <c r="BL91" s="40"/>
      <c r="BM91" s="8"/>
      <c r="BN91" s="8"/>
      <c r="BO91" s="8"/>
      <c r="BP91" s="8"/>
      <c r="BQ91" s="69"/>
      <c r="BR91" s="69"/>
      <c r="BS91" s="69"/>
      <c r="BT91" s="69"/>
      <c r="BU91" s="69"/>
      <c r="BV91" s="69"/>
      <c r="BW91" s="69"/>
      <c r="BX91" s="69"/>
      <c r="BY91" s="69"/>
      <c r="BZ91" s="69"/>
      <c r="CA91" s="69"/>
      <c r="CB91" s="69"/>
      <c r="CC91" s="69"/>
    </row>
    <row r="92" spans="1:81" ht="12.75">
      <c r="A92" s="1" t="s">
        <v>124</v>
      </c>
      <c r="B92" s="1"/>
      <c r="C92" s="360">
        <v>0</v>
      </c>
      <c r="D92" s="360">
        <v>0</v>
      </c>
      <c r="E92" s="361"/>
      <c r="F92" s="360">
        <v>12</v>
      </c>
      <c r="G92" s="360">
        <v>12</v>
      </c>
      <c r="H92" s="360">
        <v>3</v>
      </c>
      <c r="I92" s="360">
        <f>SUM(F92:H92)</f>
        <v>27</v>
      </c>
      <c r="J92" s="360"/>
      <c r="K92" s="360">
        <v>7</v>
      </c>
      <c r="L92" s="360">
        <v>0</v>
      </c>
      <c r="M92" s="360">
        <f>+K92+L92</f>
        <v>7</v>
      </c>
      <c r="N92" s="360"/>
      <c r="O92" s="360">
        <f>20+4+10</f>
        <v>34</v>
      </c>
      <c r="P92" s="360"/>
      <c r="Q92" s="360">
        <v>3</v>
      </c>
      <c r="R92" s="360">
        <v>7</v>
      </c>
      <c r="S92" s="360">
        <v>0</v>
      </c>
      <c r="T92" s="360">
        <v>3</v>
      </c>
      <c r="U92" s="360">
        <v>20</v>
      </c>
      <c r="V92" s="360"/>
      <c r="W92" s="368">
        <f>SUM(C92:D92,I92,M92,O92:U92)</f>
        <v>101</v>
      </c>
      <c r="X92" s="118"/>
      <c r="Y92" s="276"/>
      <c r="Z92" s="118"/>
      <c r="AA92" s="387">
        <v>0</v>
      </c>
      <c r="AB92" s="368">
        <v>0</v>
      </c>
      <c r="AC92" s="360">
        <v>-20</v>
      </c>
      <c r="AD92" s="367">
        <v>-7</v>
      </c>
      <c r="AE92" s="360">
        <v>0</v>
      </c>
      <c r="AF92" s="360">
        <v>0</v>
      </c>
      <c r="AG92" s="360">
        <v>0</v>
      </c>
      <c r="AH92" s="360">
        <v>0</v>
      </c>
      <c r="AI92" s="360">
        <v>-4</v>
      </c>
      <c r="AJ92" s="361">
        <v>0</v>
      </c>
      <c r="AK92" s="360">
        <f>-210-AL92</f>
        <v>-177</v>
      </c>
      <c r="AL92" s="367">
        <v>-33</v>
      </c>
      <c r="AM92" s="361">
        <v>0</v>
      </c>
      <c r="AN92" s="360">
        <v>-72</v>
      </c>
      <c r="AO92" s="360">
        <v>-10</v>
      </c>
      <c r="AP92" s="360">
        <v>-4</v>
      </c>
      <c r="AQ92" s="361">
        <v>0</v>
      </c>
      <c r="AR92" s="361">
        <v>0</v>
      </c>
      <c r="AS92" s="361">
        <v>0</v>
      </c>
      <c r="AT92" s="361">
        <v>-2</v>
      </c>
      <c r="AU92" s="361">
        <v>0</v>
      </c>
      <c r="AV92" s="361">
        <v>0</v>
      </c>
      <c r="AW92" s="361">
        <v>0</v>
      </c>
      <c r="AX92" s="361">
        <v>-6</v>
      </c>
      <c r="AY92" s="389">
        <v>-2</v>
      </c>
      <c r="AZ92" s="361">
        <v>0</v>
      </c>
      <c r="BA92" s="361">
        <v>-1</v>
      </c>
      <c r="BB92" s="361">
        <v>-5</v>
      </c>
      <c r="BC92" s="361">
        <v>-3</v>
      </c>
      <c r="BD92" s="361">
        <v>0</v>
      </c>
      <c r="BE92" s="361">
        <v>0</v>
      </c>
      <c r="BF92" s="361">
        <v>0</v>
      </c>
      <c r="BG92" s="361">
        <v>0</v>
      </c>
      <c r="BH92" s="361">
        <v>-3</v>
      </c>
      <c r="BI92" s="361">
        <v>-15</v>
      </c>
      <c r="BJ92" s="361">
        <v>-8</v>
      </c>
      <c r="BK92" s="390">
        <v>-29</v>
      </c>
      <c r="BL92" s="388">
        <v>0</v>
      </c>
      <c r="BM92" s="361"/>
      <c r="BN92" s="368">
        <f>SUM(AA92:BL92)</f>
        <v>-401</v>
      </c>
      <c r="BO92" s="361"/>
      <c r="BP92" s="368">
        <f>SUM(W92,BN92)</f>
        <v>-300</v>
      </c>
      <c r="BQ92" s="69"/>
      <c r="BR92" s="69"/>
      <c r="BS92" s="69"/>
      <c r="BT92" s="69"/>
      <c r="BU92" s="69"/>
      <c r="BV92" s="69"/>
      <c r="BW92" s="69"/>
      <c r="BX92" s="69"/>
      <c r="BY92" s="69"/>
      <c r="BZ92" s="69"/>
      <c r="CA92" s="69"/>
      <c r="CB92" s="69"/>
      <c r="CC92" s="69"/>
    </row>
    <row r="93" spans="1:81" ht="12.75">
      <c r="A93" s="69"/>
      <c r="B93" s="69"/>
      <c r="C93" s="69"/>
      <c r="D93" s="69"/>
      <c r="E93" s="69"/>
      <c r="F93" s="413"/>
      <c r="G93" s="413"/>
      <c r="H93" s="413"/>
      <c r="I93" s="413"/>
      <c r="J93" s="8"/>
      <c r="K93" s="413"/>
      <c r="L93" s="413"/>
      <c r="M93" s="413"/>
      <c r="N93" s="69"/>
      <c r="O93" s="412"/>
      <c r="P93" s="69"/>
      <c r="Q93" s="412"/>
      <c r="R93" s="412"/>
      <c r="S93" s="69"/>
      <c r="T93" s="412"/>
      <c r="U93" s="412"/>
      <c r="V93" s="69"/>
      <c r="W93" s="69"/>
      <c r="X93" s="69"/>
      <c r="Y93" s="69"/>
      <c r="Z93" s="69"/>
      <c r="AA93" s="69"/>
      <c r="AB93" s="69"/>
      <c r="AC93" s="412"/>
      <c r="AD93" s="412"/>
      <c r="AE93" s="69"/>
      <c r="AF93" s="69"/>
      <c r="AG93" s="69"/>
      <c r="AH93" s="69"/>
      <c r="AI93" s="412"/>
      <c r="AJ93" s="69"/>
      <c r="AK93" s="412"/>
      <c r="AL93" s="412"/>
      <c r="AM93" s="69"/>
      <c r="AN93" s="412"/>
      <c r="AO93" s="414"/>
      <c r="AP93" s="414"/>
      <c r="AQ93" s="69"/>
      <c r="AR93" s="69"/>
      <c r="AS93" s="69"/>
      <c r="AT93" s="412"/>
      <c r="AU93" s="69"/>
      <c r="AV93" s="69"/>
      <c r="AW93" s="1"/>
      <c r="AX93" s="414"/>
      <c r="AY93" s="412"/>
      <c r="AZ93" s="69"/>
      <c r="BA93" s="412"/>
      <c r="BB93" s="412"/>
      <c r="BC93" s="412"/>
      <c r="BD93" s="69"/>
      <c r="BE93" s="69"/>
      <c r="BF93" s="69"/>
      <c r="BG93" s="69"/>
      <c r="BH93" s="412"/>
      <c r="BI93" s="412"/>
      <c r="BJ93" s="412"/>
      <c r="BK93" s="412"/>
      <c r="BL93" s="69"/>
      <c r="BM93" s="69"/>
      <c r="BN93" s="69"/>
      <c r="BO93" s="69"/>
      <c r="BP93" s="69"/>
      <c r="BQ93" s="69"/>
      <c r="BR93" s="69"/>
      <c r="BS93" s="69"/>
      <c r="BT93" s="69"/>
      <c r="BU93" s="69"/>
      <c r="BV93" s="69"/>
      <c r="BW93" s="69"/>
      <c r="BX93" s="69"/>
      <c r="BY93" s="69"/>
      <c r="BZ93" s="69"/>
      <c r="CA93" s="69"/>
      <c r="CB93" s="69"/>
      <c r="CC93" s="69"/>
    </row>
    <row r="94" spans="1:81" ht="12.7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row>
    <row r="95" spans="1:81" ht="12.7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row>
    <row r="96" spans="1:81" ht="12.7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100"/>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row>
    <row r="97" spans="1:81" ht="12.7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100"/>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row>
    <row r="98" spans="1:81" ht="12.75">
      <c r="A98" s="69" t="s">
        <v>437</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100"/>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row>
    <row r="99" spans="1:81" ht="12.75">
      <c r="A99" s="69" t="s">
        <v>438</v>
      </c>
      <c r="B99" s="69"/>
      <c r="C99" s="69"/>
      <c r="D99" s="69"/>
      <c r="E99" s="69"/>
      <c r="F99" s="69"/>
      <c r="G99" s="69"/>
      <c r="H99" s="69"/>
      <c r="I99" s="69"/>
      <c r="J99" s="69"/>
      <c r="K99" s="69"/>
      <c r="L99" s="69"/>
      <c r="M99" s="69"/>
      <c r="N99" s="69"/>
      <c r="O99" s="100">
        <f>ROUND(1971-(1971*0.0156),0)</f>
        <v>1940</v>
      </c>
      <c r="P99" s="69"/>
      <c r="Q99" s="69"/>
      <c r="R99" s="69"/>
      <c r="S99" s="69"/>
      <c r="T99" s="69"/>
      <c r="U99" s="69"/>
      <c r="V99" s="69"/>
      <c r="W99" s="69"/>
      <c r="X99" s="69"/>
      <c r="Y99" s="69"/>
      <c r="Z99" s="69"/>
      <c r="AA99" s="69"/>
      <c r="AB99" s="69"/>
      <c r="AC99" s="69"/>
      <c r="AD99" s="69"/>
      <c r="AE99" s="69"/>
      <c r="AF99" s="69"/>
      <c r="AG99" s="69"/>
      <c r="AH99" s="69"/>
      <c r="AI99" s="100"/>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row>
    <row r="100" spans="1:81" ht="12.75">
      <c r="A100" s="69" t="s">
        <v>439</v>
      </c>
      <c r="B100" s="69"/>
      <c r="C100" s="69"/>
      <c r="D100" s="69"/>
      <c r="E100" s="69"/>
      <c r="F100" s="69"/>
      <c r="G100" s="69"/>
      <c r="H100" s="69"/>
      <c r="I100" s="69"/>
      <c r="J100" s="69"/>
      <c r="K100" s="69"/>
      <c r="L100" s="69"/>
      <c r="M100" s="69"/>
      <c r="N100" s="69"/>
      <c r="O100" s="100">
        <f>ROUND(2462-(2462*0.0156),0)</f>
        <v>2424</v>
      </c>
      <c r="P100" s="69"/>
      <c r="Q100" s="69"/>
      <c r="R100" s="69"/>
      <c r="S100" s="69"/>
      <c r="T100" s="69"/>
      <c r="U100" s="69"/>
      <c r="V100" s="69"/>
      <c r="W100" s="69"/>
      <c r="X100" s="69"/>
      <c r="Y100" s="69"/>
      <c r="Z100" s="69"/>
      <c r="AA100" s="69"/>
      <c r="AB100" s="69"/>
      <c r="AC100" s="69"/>
      <c r="AD100" s="69"/>
      <c r="AE100" s="69"/>
      <c r="AF100" s="69"/>
      <c r="AG100" s="69"/>
      <c r="AH100" s="69"/>
      <c r="AI100" s="100"/>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row>
    <row r="101" spans="1:81" ht="12.75">
      <c r="A101" s="69" t="s">
        <v>440</v>
      </c>
      <c r="B101" s="69"/>
      <c r="C101" s="69"/>
      <c r="D101" s="69"/>
      <c r="E101" s="69"/>
      <c r="F101" s="69"/>
      <c r="G101" s="69"/>
      <c r="H101" s="69"/>
      <c r="I101" s="69"/>
      <c r="J101" s="69"/>
      <c r="K101" s="69"/>
      <c r="L101" s="69"/>
      <c r="M101" s="69"/>
      <c r="N101" s="69"/>
      <c r="O101" s="100">
        <f>ROUND(2292-(2292*0.0156),0)</f>
        <v>2256</v>
      </c>
      <c r="P101" s="69"/>
      <c r="Q101" s="69"/>
      <c r="R101" s="69"/>
      <c r="S101" s="69"/>
      <c r="T101" s="69"/>
      <c r="U101" s="69"/>
      <c r="V101" s="69"/>
      <c r="W101" s="69"/>
      <c r="X101" s="69"/>
      <c r="Y101" s="69"/>
      <c r="Z101" s="69"/>
      <c r="AA101" s="69"/>
      <c r="AB101" s="69"/>
      <c r="AC101" s="69"/>
      <c r="AD101" s="69"/>
      <c r="AE101" s="69"/>
      <c r="AF101" s="69"/>
      <c r="AG101" s="69"/>
      <c r="AH101" s="69"/>
      <c r="AI101" s="100"/>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row>
    <row r="102" spans="1:81" ht="12.75">
      <c r="A102" s="69"/>
      <c r="B102" s="69"/>
      <c r="C102" s="69"/>
      <c r="D102" s="69"/>
      <c r="E102" s="69"/>
      <c r="F102" s="69"/>
      <c r="G102" s="69">
        <v>9500</v>
      </c>
      <c r="H102" s="69"/>
      <c r="I102" s="69"/>
      <c r="J102" s="69"/>
      <c r="K102" s="69"/>
      <c r="L102" s="69"/>
      <c r="M102" s="69"/>
      <c r="N102" s="69"/>
      <c r="O102" s="100"/>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row>
    <row r="103" spans="1:81" ht="12.75">
      <c r="A103" s="69"/>
      <c r="B103" s="69"/>
      <c r="C103" s="69"/>
      <c r="D103" s="69"/>
      <c r="E103" s="69"/>
      <c r="F103" s="69"/>
      <c r="G103" s="69">
        <v>1000</v>
      </c>
      <c r="H103" s="69"/>
      <c r="I103" s="69"/>
      <c r="J103" s="69"/>
      <c r="K103" s="69"/>
      <c r="L103" s="69"/>
      <c r="M103" s="69"/>
      <c r="N103" s="69"/>
      <c r="O103" s="100">
        <f>SUM(O99:O101)</f>
        <v>6620</v>
      </c>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row>
    <row r="104" spans="1:81" ht="12.75">
      <c r="A104" s="69"/>
      <c r="B104" s="69"/>
      <c r="C104" s="69"/>
      <c r="D104" s="69"/>
      <c r="E104" s="69"/>
      <c r="F104" s="69"/>
      <c r="G104" s="69">
        <v>3500</v>
      </c>
      <c r="H104" s="69"/>
      <c r="I104" s="69"/>
      <c r="J104" s="69"/>
      <c r="K104" s="69"/>
      <c r="L104" s="69"/>
      <c r="M104" s="69"/>
      <c r="N104" s="69"/>
      <c r="O104" s="100"/>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row>
    <row r="105" spans="1:81" ht="12.75">
      <c r="A105" s="69"/>
      <c r="B105" s="69"/>
      <c r="C105" s="69"/>
      <c r="D105" s="69"/>
      <c r="E105" s="69"/>
      <c r="F105" s="69"/>
      <c r="G105" s="69">
        <v>6000</v>
      </c>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row>
    <row r="106" spans="1:81" ht="12.75">
      <c r="A106" s="69"/>
      <c r="B106" s="69"/>
      <c r="C106" s="69"/>
      <c r="D106" s="69"/>
      <c r="E106" s="69"/>
      <c r="F106" s="69"/>
      <c r="G106" s="69">
        <v>5000</v>
      </c>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row>
    <row r="107" spans="1:81" ht="12.75">
      <c r="A107" s="69"/>
      <c r="B107" s="69"/>
      <c r="C107" s="69"/>
      <c r="D107" s="69"/>
      <c r="E107" s="69"/>
      <c r="F107" s="69"/>
      <c r="G107" s="69">
        <v>2000</v>
      </c>
      <c r="H107" s="69"/>
      <c r="I107" s="69"/>
      <c r="J107" s="69"/>
      <c r="K107" s="69"/>
      <c r="L107" s="69"/>
      <c r="M107" s="69"/>
      <c r="N107" s="69"/>
      <c r="O107" s="100"/>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row>
    <row r="108" spans="1:81" ht="12.75">
      <c r="A108" s="69"/>
      <c r="B108" s="69"/>
      <c r="C108" s="69"/>
      <c r="D108" s="69"/>
      <c r="E108" s="69"/>
      <c r="F108" s="69"/>
      <c r="G108" s="69">
        <v>6620</v>
      </c>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row>
    <row r="109" spans="1:81" ht="12.75">
      <c r="A109" s="69"/>
      <c r="B109" s="69"/>
      <c r="C109" s="69"/>
      <c r="D109" s="69"/>
      <c r="E109" s="69"/>
      <c r="F109" s="69"/>
      <c r="G109" s="69">
        <v>1000</v>
      </c>
      <c r="H109" s="69"/>
      <c r="I109" s="69"/>
      <c r="J109" s="69"/>
      <c r="K109" s="69"/>
      <c r="L109" s="69"/>
      <c r="M109" s="69"/>
      <c r="N109" s="69"/>
      <c r="O109" s="100"/>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row>
    <row r="110" spans="1:81" ht="12.75">
      <c r="A110" s="69"/>
      <c r="B110" s="69"/>
      <c r="C110" s="69"/>
      <c r="D110" s="69"/>
      <c r="E110" s="69"/>
      <c r="F110" s="69"/>
      <c r="G110" s="69">
        <v>300</v>
      </c>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row>
    <row r="111" spans="1:81" ht="12.7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row>
    <row r="112" spans="1:81" ht="12.75">
      <c r="A112" s="69"/>
      <c r="B112" s="69"/>
      <c r="C112" s="69"/>
      <c r="D112" s="69"/>
      <c r="E112" s="69"/>
      <c r="F112" s="69"/>
      <c r="G112" s="69">
        <f>SUM(G102:G110)</f>
        <v>34920</v>
      </c>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row>
    <row r="113" spans="1:81" ht="12.7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row>
    <row r="114" spans="1:81" ht="12.7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row>
    <row r="115" spans="1:81" ht="12.7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row>
    <row r="116" spans="1:81" ht="12.7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row>
    <row r="117" spans="1:81" ht="12.7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row>
    <row r="118" spans="1:81" ht="12.7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row>
    <row r="119" spans="1:81" ht="12.7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row>
    <row r="120" spans="1:81" ht="12.7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row>
    <row r="121" spans="1:81" ht="12.7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row>
    <row r="122" spans="1:81" ht="12.7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row>
    <row r="123" spans="1:81" ht="12.7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row>
    <row r="124" spans="1:81" ht="12.7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row>
    <row r="125" spans="1:81" ht="12.7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row>
    <row r="126" spans="1:81" ht="12.7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row>
    <row r="127" spans="1:81" ht="12.7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row>
    <row r="128" spans="1:81" ht="12.7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row>
    <row r="129" spans="1:81" ht="12.7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row>
    <row r="130" spans="1:81" ht="12.7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row>
    <row r="131" spans="1:81" ht="12.7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row>
    <row r="132" spans="1:81" ht="12.7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row>
    <row r="133" spans="1:81" ht="12.7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row>
    <row r="134" spans="1:81" ht="12.7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row>
    <row r="135" spans="1:81" ht="12.7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row>
    <row r="136" spans="1:81" ht="12.7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row>
    <row r="137" spans="1:81" ht="12.7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row>
    <row r="138" spans="1:81" ht="12.7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row>
    <row r="139" spans="1:81" ht="12.7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row>
    <row r="140" spans="1:81" ht="12.7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row>
    <row r="141" spans="1:81" ht="12.7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row>
    <row r="142" spans="1:81" ht="12.7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row>
    <row r="143" spans="1:81" ht="12.7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row>
    <row r="144" spans="1:81" ht="12.7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row>
    <row r="145" spans="1:81" ht="12.7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row>
    <row r="146" spans="1:81" ht="12.7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row>
    <row r="147" spans="1:81" ht="12.7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row>
    <row r="148" spans="1:81" ht="12.7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row>
    <row r="149" spans="1:81" ht="12.7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row>
    <row r="150" spans="1:81" ht="12.7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row>
    <row r="151" spans="1:81" ht="12.7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row>
    <row r="152" spans="1:81" ht="12.7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row>
    <row r="153" spans="1:81" ht="12.7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row>
    <row r="154" spans="1:81" ht="12.7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row>
    <row r="155" spans="1:81" ht="12.7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row>
    <row r="156" spans="1:81" ht="12.7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row>
    <row r="157" spans="1:81" ht="12.7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row>
    <row r="158" spans="1:81" ht="12.7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row>
    <row r="159" spans="1:81" ht="12.7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row>
    <row r="160" spans="1:81" ht="12.7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row>
    <row r="161" spans="1:81" ht="12.7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row>
    <row r="162" spans="1:81" ht="12.7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row>
    <row r="163" spans="1:81" ht="12.7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row>
    <row r="164" spans="1:81" ht="12.7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row>
    <row r="165" spans="1:81" ht="12.7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row>
    <row r="166" spans="1:81" ht="12.7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row>
    <row r="167" spans="1:81" ht="12.7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row>
    <row r="168" spans="1:81" ht="12.7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row>
    <row r="169" spans="1:81" ht="12.7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row>
    <row r="170" spans="1:81" ht="12.7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row>
    <row r="171" spans="1:81" ht="12.7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row>
    <row r="172" spans="1:81" ht="12.7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row>
    <row r="173" spans="1:81" ht="12.7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row>
    <row r="174" spans="1:81" ht="12.7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row>
    <row r="175" spans="1:81" ht="12.7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row>
    <row r="176" spans="1:81" ht="12.7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row>
    <row r="177" spans="1:81" ht="12.7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row>
    <row r="178" spans="1:81" ht="12.7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row>
    <row r="179" spans="1:81" ht="12.7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row>
    <row r="180" spans="1:81" ht="12.7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row>
    <row r="181" spans="1:81" ht="12.7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row>
    <row r="182" spans="1:81" ht="12.7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row>
    <row r="183" spans="1:81" ht="12.7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row>
    <row r="184" spans="1:81" ht="12.7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row>
    <row r="185" spans="1:81" ht="12.7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row>
    <row r="186" spans="1:81" ht="12.7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row>
    <row r="187" spans="1:81" ht="12.7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row>
    <row r="188" spans="1:81" ht="12.7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row>
    <row r="189" spans="1:81" ht="12.7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row>
    <row r="190" spans="1:81" ht="12.7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row>
    <row r="191" spans="1:81" ht="12.7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row>
    <row r="192" spans="1:81" ht="12.7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row>
    <row r="193" spans="1:81" ht="12.7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row>
    <row r="194" spans="1:81" ht="12.7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row>
    <row r="195" spans="1:81" ht="12.7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row>
    <row r="196" spans="1:81" ht="12.7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row>
    <row r="197" spans="1:81" ht="12.7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row>
    <row r="198" spans="1:81" ht="12.7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row>
    <row r="199" spans="1:81" ht="12.7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row>
    <row r="200" spans="1:81" ht="12.7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row>
    <row r="201" spans="1:81" ht="12.7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row>
    <row r="202" spans="1:81" ht="12.7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row>
    <row r="203" spans="1:81" ht="12.7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row>
    <row r="204" spans="1:81" ht="12.7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row>
    <row r="205" spans="1:81" ht="12.7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row>
    <row r="206" spans="1:81" ht="12.7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row>
    <row r="207" spans="1:81" ht="12.7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row>
    <row r="208" spans="1:81" ht="12.7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row>
    <row r="209" spans="1:81" ht="12.7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row>
    <row r="210" spans="1:81" ht="12.7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row>
    <row r="211" spans="1:81" ht="12.7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row>
    <row r="212" spans="1:81" ht="12.7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row>
    <row r="213" spans="1:81" ht="12.7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row>
    <row r="214" spans="1:81" ht="12.7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69"/>
      <c r="CA214" s="69"/>
      <c r="CB214" s="69"/>
      <c r="CC214" s="69"/>
    </row>
    <row r="215" spans="1:81" ht="12.7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69"/>
      <c r="CA215" s="69"/>
      <c r="CB215" s="69"/>
      <c r="CC215" s="69"/>
    </row>
    <row r="216" spans="1:81" ht="12.7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69"/>
      <c r="CA216" s="69"/>
      <c r="CB216" s="69"/>
      <c r="CC216" s="69"/>
    </row>
    <row r="217" spans="1:81" ht="12.7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69"/>
      <c r="CA217" s="69"/>
      <c r="CB217" s="69"/>
      <c r="CC217" s="69"/>
    </row>
    <row r="218" spans="1:81" ht="12.7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69"/>
      <c r="CA218" s="69"/>
      <c r="CB218" s="69"/>
      <c r="CC218" s="69"/>
    </row>
    <row r="219" spans="1:81" ht="12.7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row>
    <row r="220" spans="1:81" ht="12.7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row>
    <row r="221" spans="1:81" ht="12.7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row>
    <row r="222" spans="1:81" ht="12.7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row>
    <row r="223" spans="1:81" ht="12.7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69"/>
      <c r="CA223" s="69"/>
      <c r="CB223" s="69"/>
      <c r="CC223" s="69"/>
    </row>
    <row r="224" spans="1:81" ht="12.7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row>
    <row r="225" spans="1:81" ht="12.7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69"/>
      <c r="CA225" s="69"/>
      <c r="CB225" s="69"/>
      <c r="CC225" s="69"/>
    </row>
    <row r="226" spans="1:81" ht="12.7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69"/>
      <c r="CA226" s="69"/>
      <c r="CB226" s="69"/>
      <c r="CC226" s="69"/>
    </row>
    <row r="227" spans="1:81" ht="12.7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69"/>
      <c r="CA227" s="69"/>
      <c r="CB227" s="69"/>
      <c r="CC227" s="69"/>
    </row>
    <row r="228" spans="1:81" ht="12.7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row>
    <row r="229" spans="1:81" ht="12.7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row>
    <row r="230" spans="1:81" ht="12.7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69"/>
      <c r="CA230" s="69"/>
      <c r="CB230" s="69"/>
      <c r="CC230" s="69"/>
    </row>
    <row r="231" spans="1:81" ht="12.7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row>
    <row r="232" spans="1:81" ht="12.7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row>
    <row r="233" spans="1:81" ht="12.7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row>
    <row r="234" spans="1:81" ht="12.7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row>
    <row r="235" spans="1:81" ht="12.7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row>
    <row r="236" spans="1:81" ht="12.7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row>
    <row r="237" spans="1:81" ht="12.7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row>
    <row r="238" spans="1:81" ht="12.7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row>
    <row r="239" spans="1:81" ht="12.7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row>
    <row r="240" spans="1:81" ht="12.7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c r="BN240" s="69"/>
      <c r="BO240" s="69"/>
      <c r="BP240" s="69"/>
      <c r="BQ240" s="69"/>
      <c r="BR240" s="69"/>
      <c r="BS240" s="69"/>
      <c r="BT240" s="69"/>
      <c r="BU240" s="69"/>
      <c r="BV240" s="69"/>
      <c r="BW240" s="69"/>
      <c r="BX240" s="69"/>
      <c r="BY240" s="69"/>
      <c r="BZ240" s="69"/>
      <c r="CA240" s="69"/>
      <c r="CB240" s="69"/>
      <c r="CC240" s="69"/>
    </row>
    <row r="241" spans="1:81" ht="12.7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9"/>
      <c r="BY241" s="69"/>
      <c r="BZ241" s="69"/>
      <c r="CA241" s="69"/>
      <c r="CB241" s="69"/>
      <c r="CC241" s="69"/>
    </row>
    <row r="242" spans="1:81" ht="12.7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c r="BR242" s="69"/>
      <c r="BS242" s="69"/>
      <c r="BT242" s="69"/>
      <c r="BU242" s="69"/>
      <c r="BV242" s="69"/>
      <c r="BW242" s="69"/>
      <c r="BX242" s="69"/>
      <c r="BY242" s="69"/>
      <c r="BZ242" s="69"/>
      <c r="CA242" s="69"/>
      <c r="CB242" s="69"/>
      <c r="CC242" s="69"/>
    </row>
    <row r="243" spans="1:81" ht="12.7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row>
    <row r="244" spans="1:81" ht="12.7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c r="BR244" s="69"/>
      <c r="BS244" s="69"/>
      <c r="BT244" s="69"/>
      <c r="BU244" s="69"/>
      <c r="BV244" s="69"/>
      <c r="BW244" s="69"/>
      <c r="BX244" s="69"/>
      <c r="BY244" s="69"/>
      <c r="BZ244" s="69"/>
      <c r="CA244" s="69"/>
      <c r="CB244" s="69"/>
      <c r="CC244" s="69"/>
    </row>
    <row r="245" spans="1:81" ht="12.7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c r="BQ245" s="69"/>
      <c r="BR245" s="69"/>
      <c r="BS245" s="69"/>
      <c r="BT245" s="69"/>
      <c r="BU245" s="69"/>
      <c r="BV245" s="69"/>
      <c r="BW245" s="69"/>
      <c r="BX245" s="69"/>
      <c r="BY245" s="69"/>
      <c r="BZ245" s="69"/>
      <c r="CA245" s="69"/>
      <c r="CB245" s="69"/>
      <c r="CC245" s="69"/>
    </row>
    <row r="246" spans="1:81" ht="12.7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c r="BQ246" s="69"/>
      <c r="BR246" s="69"/>
      <c r="BS246" s="69"/>
      <c r="BT246" s="69"/>
      <c r="BU246" s="69"/>
      <c r="BV246" s="69"/>
      <c r="BW246" s="69"/>
      <c r="BX246" s="69"/>
      <c r="BY246" s="69"/>
      <c r="BZ246" s="69"/>
      <c r="CA246" s="69"/>
      <c r="CB246" s="69"/>
      <c r="CC246" s="69"/>
    </row>
    <row r="247" spans="1:81" ht="12.7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row>
    <row r="248" spans="1:81" ht="12.7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row>
    <row r="249" spans="1:81" ht="12.7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row>
    <row r="250" spans="1:81" ht="12.7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row>
    <row r="251" spans="1:81" ht="12.7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9"/>
      <c r="BY251" s="69"/>
      <c r="BZ251" s="69"/>
      <c r="CA251" s="69"/>
      <c r="CB251" s="69"/>
      <c r="CC251" s="69"/>
    </row>
    <row r="252" spans="1:81" ht="12.7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c r="BQ252" s="69"/>
      <c r="BR252" s="69"/>
      <c r="BS252" s="69"/>
      <c r="BT252" s="69"/>
      <c r="BU252" s="69"/>
      <c r="BV252" s="69"/>
      <c r="BW252" s="69"/>
      <c r="BX252" s="69"/>
      <c r="BY252" s="69"/>
      <c r="BZ252" s="69"/>
      <c r="CA252" s="69"/>
      <c r="CB252" s="69"/>
      <c r="CC252" s="69"/>
    </row>
    <row r="253" spans="1:81" ht="12.7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c r="BR253" s="69"/>
      <c r="BS253" s="69"/>
      <c r="BT253" s="69"/>
      <c r="BU253" s="69"/>
      <c r="BV253" s="69"/>
      <c r="BW253" s="69"/>
      <c r="BX253" s="69"/>
      <c r="BY253" s="69"/>
      <c r="BZ253" s="69"/>
      <c r="CA253" s="69"/>
      <c r="CB253" s="69"/>
      <c r="CC253" s="69"/>
    </row>
    <row r="254" spans="1:81" ht="12.7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c r="BR254" s="69"/>
      <c r="BS254" s="69"/>
      <c r="BT254" s="69"/>
      <c r="BU254" s="69"/>
      <c r="BV254" s="69"/>
      <c r="BW254" s="69"/>
      <c r="BX254" s="69"/>
      <c r="BY254" s="69"/>
      <c r="BZ254" s="69"/>
      <c r="CA254" s="69"/>
      <c r="CB254" s="69"/>
      <c r="CC254" s="69"/>
    </row>
    <row r="255" spans="1:81" ht="12.7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c r="BR255" s="69"/>
      <c r="BS255" s="69"/>
      <c r="BT255" s="69"/>
      <c r="BU255" s="69"/>
      <c r="BV255" s="69"/>
      <c r="BW255" s="69"/>
      <c r="BX255" s="69"/>
      <c r="BY255" s="69"/>
      <c r="BZ255" s="69"/>
      <c r="CA255" s="69"/>
      <c r="CB255" s="69"/>
      <c r="CC255" s="69"/>
    </row>
    <row r="256" spans="1:81" ht="12.7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c r="BR256" s="69"/>
      <c r="BS256" s="69"/>
      <c r="BT256" s="69"/>
      <c r="BU256" s="69"/>
      <c r="BV256" s="69"/>
      <c r="BW256" s="69"/>
      <c r="BX256" s="69"/>
      <c r="BY256" s="69"/>
      <c r="BZ256" s="69"/>
      <c r="CA256" s="69"/>
      <c r="CB256" s="69"/>
      <c r="CC256" s="69"/>
    </row>
    <row r="257" spans="1:81" ht="12.7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9"/>
      <c r="BY257" s="69"/>
      <c r="BZ257" s="69"/>
      <c r="CA257" s="69"/>
      <c r="CB257" s="69"/>
      <c r="CC257" s="69"/>
    </row>
    <row r="258" spans="1:81" ht="12.7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row>
    <row r="259" spans="1:81" ht="12.7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c r="BR259" s="69"/>
      <c r="BS259" s="69"/>
      <c r="BT259" s="69"/>
      <c r="BU259" s="69"/>
      <c r="BV259" s="69"/>
      <c r="BW259" s="69"/>
      <c r="BX259" s="69"/>
      <c r="BY259" s="69"/>
      <c r="BZ259" s="69"/>
      <c r="CA259" s="69"/>
      <c r="CB259" s="69"/>
      <c r="CC259" s="69"/>
    </row>
    <row r="260" spans="1:81" ht="12.7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c r="BR260" s="69"/>
      <c r="BS260" s="69"/>
      <c r="BT260" s="69"/>
      <c r="BU260" s="69"/>
      <c r="BV260" s="69"/>
      <c r="BW260" s="69"/>
      <c r="BX260" s="69"/>
      <c r="BY260" s="69"/>
      <c r="BZ260" s="69"/>
      <c r="CA260" s="69"/>
      <c r="CB260" s="69"/>
      <c r="CC260" s="69"/>
    </row>
    <row r="261" spans="1:81" ht="12.7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c r="BR261" s="69"/>
      <c r="BS261" s="69"/>
      <c r="BT261" s="69"/>
      <c r="BU261" s="69"/>
      <c r="BV261" s="69"/>
      <c r="BW261" s="69"/>
      <c r="BX261" s="69"/>
      <c r="BY261" s="69"/>
      <c r="BZ261" s="69"/>
      <c r="CA261" s="69"/>
      <c r="CB261" s="69"/>
      <c r="CC261" s="69"/>
    </row>
    <row r="262" spans="1:81" ht="12.7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c r="BR262" s="69"/>
      <c r="BS262" s="69"/>
      <c r="BT262" s="69"/>
      <c r="BU262" s="69"/>
      <c r="BV262" s="69"/>
      <c r="BW262" s="69"/>
      <c r="BX262" s="69"/>
      <c r="BY262" s="69"/>
      <c r="BZ262" s="69"/>
      <c r="CA262" s="69"/>
      <c r="CB262" s="69"/>
      <c r="CC262" s="69"/>
    </row>
    <row r="263" spans="1:81" ht="12.7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c r="BQ263" s="69"/>
      <c r="BR263" s="69"/>
      <c r="BS263" s="69"/>
      <c r="BT263" s="69"/>
      <c r="BU263" s="69"/>
      <c r="BV263" s="69"/>
      <c r="BW263" s="69"/>
      <c r="BX263" s="69"/>
      <c r="BY263" s="69"/>
      <c r="BZ263" s="69"/>
      <c r="CA263" s="69"/>
      <c r="CB263" s="69"/>
      <c r="CC263" s="69"/>
    </row>
    <row r="264" spans="1:81" ht="12.7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c r="BR264" s="69"/>
      <c r="BS264" s="69"/>
      <c r="BT264" s="69"/>
      <c r="BU264" s="69"/>
      <c r="BV264" s="69"/>
      <c r="BW264" s="69"/>
      <c r="BX264" s="69"/>
      <c r="BY264" s="69"/>
      <c r="BZ264" s="69"/>
      <c r="CA264" s="69"/>
      <c r="CB264" s="69"/>
      <c r="CC264" s="69"/>
    </row>
    <row r="265" spans="1:81" ht="12.7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c r="BR265" s="69"/>
      <c r="BS265" s="69"/>
      <c r="BT265" s="69"/>
      <c r="BU265" s="69"/>
      <c r="BV265" s="69"/>
      <c r="BW265" s="69"/>
      <c r="BX265" s="69"/>
      <c r="BY265" s="69"/>
      <c r="BZ265" s="69"/>
      <c r="CA265" s="69"/>
      <c r="CB265" s="69"/>
      <c r="CC265" s="69"/>
    </row>
    <row r="266" spans="1:81" ht="12.7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c r="BR266" s="69"/>
      <c r="BS266" s="69"/>
      <c r="BT266" s="69"/>
      <c r="BU266" s="69"/>
      <c r="BV266" s="69"/>
      <c r="BW266" s="69"/>
      <c r="BX266" s="69"/>
      <c r="BY266" s="69"/>
      <c r="BZ266" s="69"/>
      <c r="CA266" s="69"/>
      <c r="CB266" s="69"/>
      <c r="CC266" s="69"/>
    </row>
    <row r="267" spans="1:81" ht="12.7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c r="BR267" s="69"/>
      <c r="BS267" s="69"/>
      <c r="BT267" s="69"/>
      <c r="BU267" s="69"/>
      <c r="BV267" s="69"/>
      <c r="BW267" s="69"/>
      <c r="BX267" s="69"/>
      <c r="BY267" s="69"/>
      <c r="BZ267" s="69"/>
      <c r="CA267" s="69"/>
      <c r="CB267" s="69"/>
      <c r="CC267" s="69"/>
    </row>
    <row r="268" spans="1:81" ht="12.7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69"/>
      <c r="BQ268" s="69"/>
      <c r="BR268" s="69"/>
      <c r="BS268" s="69"/>
      <c r="BT268" s="69"/>
      <c r="BU268" s="69"/>
      <c r="BV268" s="69"/>
      <c r="BW268" s="69"/>
      <c r="BX268" s="69"/>
      <c r="BY268" s="69"/>
      <c r="BZ268" s="69"/>
      <c r="CA268" s="69"/>
      <c r="CB268" s="69"/>
      <c r="CC268" s="69"/>
    </row>
    <row r="269" spans="1:81" ht="12.7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69"/>
      <c r="BQ269" s="69"/>
      <c r="BR269" s="69"/>
      <c r="BS269" s="69"/>
      <c r="BT269" s="69"/>
      <c r="BU269" s="69"/>
      <c r="BV269" s="69"/>
      <c r="BW269" s="69"/>
      <c r="BX269" s="69"/>
      <c r="BY269" s="69"/>
      <c r="BZ269" s="69"/>
      <c r="CA269" s="69"/>
      <c r="CB269" s="69"/>
      <c r="CC269" s="69"/>
    </row>
    <row r="270" spans="1:81" ht="12.7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c r="BR270" s="69"/>
      <c r="BS270" s="69"/>
      <c r="BT270" s="69"/>
      <c r="BU270" s="69"/>
      <c r="BV270" s="69"/>
      <c r="BW270" s="69"/>
      <c r="BX270" s="69"/>
      <c r="BY270" s="69"/>
      <c r="BZ270" s="69"/>
      <c r="CA270" s="69"/>
      <c r="CB270" s="69"/>
      <c r="CC270" s="69"/>
    </row>
    <row r="271" spans="1:81" ht="12.7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69"/>
      <c r="BS271" s="69"/>
      <c r="BT271" s="69"/>
      <c r="BU271" s="69"/>
      <c r="BV271" s="69"/>
      <c r="BW271" s="69"/>
      <c r="BX271" s="69"/>
      <c r="BY271" s="69"/>
      <c r="BZ271" s="69"/>
      <c r="CA271" s="69"/>
      <c r="CB271" s="69"/>
      <c r="CC271" s="69"/>
    </row>
    <row r="272" spans="1:81" ht="12.7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row>
    <row r="273" spans="1:81" ht="12.7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row>
    <row r="274" spans="1:81" ht="12.7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row>
    <row r="275" spans="1:81" ht="12.7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row>
    <row r="276" spans="1:81" ht="12.7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row>
    <row r="277" spans="1:81" ht="12.7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c r="BR277" s="69"/>
      <c r="BS277" s="69"/>
      <c r="BT277" s="69"/>
      <c r="BU277" s="69"/>
      <c r="BV277" s="69"/>
      <c r="BW277" s="69"/>
      <c r="BX277" s="69"/>
      <c r="BY277" s="69"/>
      <c r="BZ277" s="69"/>
      <c r="CA277" s="69"/>
      <c r="CB277" s="69"/>
      <c r="CC277" s="69"/>
    </row>
    <row r="278" spans="1:81" ht="12.7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row>
    <row r="279" spans="1:81" ht="12.7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row>
    <row r="280" spans="1:81" ht="12.7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row>
    <row r="281" spans="1:81" ht="12.7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row>
    <row r="282" spans="1:81" ht="12.7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row>
    <row r="283" spans="1:81" ht="12.7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row>
    <row r="284" spans="1:81" ht="12.7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row>
    <row r="285" spans="1:81" ht="12.7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row>
    <row r="286" spans="1:81" ht="12.7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c r="BR286" s="69"/>
      <c r="BS286" s="69"/>
      <c r="BT286" s="69"/>
      <c r="BU286" s="69"/>
      <c r="BV286" s="69"/>
      <c r="BW286" s="69"/>
      <c r="BX286" s="69"/>
      <c r="BY286" s="69"/>
      <c r="BZ286" s="69"/>
      <c r="CA286" s="69"/>
      <c r="CB286" s="69"/>
      <c r="CC286" s="69"/>
    </row>
    <row r="287" spans="1:81" ht="12.7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c r="BR287" s="69"/>
      <c r="BS287" s="69"/>
      <c r="BT287" s="69"/>
      <c r="BU287" s="69"/>
      <c r="BV287" s="69"/>
      <c r="BW287" s="69"/>
      <c r="BX287" s="69"/>
      <c r="BY287" s="69"/>
      <c r="BZ287" s="69"/>
      <c r="CA287" s="69"/>
      <c r="CB287" s="69"/>
      <c r="CC287" s="69"/>
    </row>
    <row r="288" spans="1:81" ht="12.75">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row>
    <row r="289" spans="1:81" ht="12.75">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c r="BS289" s="69"/>
      <c r="BT289" s="69"/>
      <c r="BU289" s="69"/>
      <c r="BV289" s="69"/>
      <c r="BW289" s="69"/>
      <c r="BX289" s="69"/>
      <c r="BY289" s="69"/>
      <c r="BZ289" s="69"/>
      <c r="CA289" s="69"/>
      <c r="CB289" s="69"/>
      <c r="CC289" s="69"/>
    </row>
    <row r="290" spans="1:81" ht="12.75">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69"/>
      <c r="BQ290" s="69"/>
      <c r="BR290" s="69"/>
      <c r="BS290" s="69"/>
      <c r="BT290" s="69"/>
      <c r="BU290" s="69"/>
      <c r="BV290" s="69"/>
      <c r="BW290" s="69"/>
      <c r="BX290" s="69"/>
      <c r="BY290" s="69"/>
      <c r="BZ290" s="69"/>
      <c r="CA290" s="69"/>
      <c r="CB290" s="69"/>
      <c r="CC290" s="69"/>
    </row>
    <row r="291" spans="1:81" ht="12.75">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69"/>
      <c r="BL291" s="69"/>
      <c r="BM291" s="69"/>
      <c r="BN291" s="69"/>
      <c r="BO291" s="69"/>
      <c r="BP291" s="69"/>
      <c r="BQ291" s="69"/>
      <c r="BR291" s="69"/>
      <c r="BS291" s="69"/>
      <c r="BT291" s="69"/>
      <c r="BU291" s="69"/>
      <c r="BV291" s="69"/>
      <c r="BW291" s="69"/>
      <c r="BX291" s="69"/>
      <c r="BY291" s="69"/>
      <c r="BZ291" s="69"/>
      <c r="CA291" s="69"/>
      <c r="CB291" s="69"/>
      <c r="CC291" s="69"/>
    </row>
    <row r="292" spans="1:81" ht="12.75">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row>
    <row r="293" spans="1:81" ht="12.75">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c r="BR293" s="69"/>
      <c r="BS293" s="69"/>
      <c r="BT293" s="69"/>
      <c r="BU293" s="69"/>
      <c r="BV293" s="69"/>
      <c r="BW293" s="69"/>
      <c r="BX293" s="69"/>
      <c r="BY293" s="69"/>
      <c r="BZ293" s="69"/>
      <c r="CA293" s="69"/>
      <c r="CB293" s="69"/>
      <c r="CC293" s="69"/>
    </row>
    <row r="294" spans="1:81" ht="12.75">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c r="BS294" s="69"/>
      <c r="BT294" s="69"/>
      <c r="BU294" s="69"/>
      <c r="BV294" s="69"/>
      <c r="BW294" s="69"/>
      <c r="BX294" s="69"/>
      <c r="BY294" s="69"/>
      <c r="BZ294" s="69"/>
      <c r="CA294" s="69"/>
      <c r="CB294" s="69"/>
      <c r="CC294" s="69"/>
    </row>
    <row r="295" spans="1:81" ht="12.7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c r="BS295" s="69"/>
      <c r="BT295" s="69"/>
      <c r="BU295" s="69"/>
      <c r="BV295" s="69"/>
      <c r="BW295" s="69"/>
      <c r="BX295" s="69"/>
      <c r="BY295" s="69"/>
      <c r="BZ295" s="69"/>
      <c r="CA295" s="69"/>
      <c r="CB295" s="69"/>
      <c r="CC295" s="69"/>
    </row>
    <row r="296" spans="1:81" ht="12.75">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c r="BS296" s="69"/>
      <c r="BT296" s="69"/>
      <c r="BU296" s="69"/>
      <c r="BV296" s="69"/>
      <c r="BW296" s="69"/>
      <c r="BX296" s="69"/>
      <c r="BY296" s="69"/>
      <c r="BZ296" s="69"/>
      <c r="CA296" s="69"/>
      <c r="CB296" s="69"/>
      <c r="CC296" s="69"/>
    </row>
    <row r="297" spans="1:81" ht="12.75">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69"/>
      <c r="BV297" s="69"/>
      <c r="BW297" s="69"/>
      <c r="BX297" s="69"/>
      <c r="BY297" s="69"/>
      <c r="BZ297" s="69"/>
      <c r="CA297" s="69"/>
      <c r="CB297" s="69"/>
      <c r="CC297" s="69"/>
    </row>
    <row r="298" spans="1:81" ht="12.75">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c r="BS298" s="69"/>
      <c r="BT298" s="69"/>
      <c r="BU298" s="69"/>
      <c r="BV298" s="69"/>
      <c r="BW298" s="69"/>
      <c r="BX298" s="69"/>
      <c r="BY298" s="69"/>
      <c r="BZ298" s="69"/>
      <c r="CA298" s="69"/>
      <c r="CB298" s="69"/>
      <c r="CC298" s="69"/>
    </row>
    <row r="299" spans="1:81" ht="12.75">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c r="BS299" s="69"/>
      <c r="BT299" s="69"/>
      <c r="BU299" s="69"/>
      <c r="BV299" s="69"/>
      <c r="BW299" s="69"/>
      <c r="BX299" s="69"/>
      <c r="BY299" s="69"/>
      <c r="BZ299" s="69"/>
      <c r="CA299" s="69"/>
      <c r="CB299" s="69"/>
      <c r="CC299" s="69"/>
    </row>
    <row r="300" spans="1:81" ht="12.75">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69"/>
      <c r="CA300" s="69"/>
      <c r="CB300" s="69"/>
      <c r="CC300" s="69"/>
    </row>
    <row r="301" spans="1:81" ht="12.75">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69"/>
      <c r="CA301" s="69"/>
      <c r="CB301" s="69"/>
      <c r="CC301" s="69"/>
    </row>
    <row r="302" spans="1:81" ht="12.75">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c r="BN302" s="69"/>
      <c r="BO302" s="69"/>
      <c r="BP302" s="69"/>
      <c r="BQ302" s="69"/>
      <c r="BR302" s="69"/>
      <c r="BS302" s="69"/>
      <c r="BT302" s="69"/>
      <c r="BU302" s="69"/>
      <c r="BV302" s="69"/>
      <c r="BW302" s="69"/>
      <c r="BX302" s="69"/>
      <c r="BY302" s="69"/>
      <c r="BZ302" s="69"/>
      <c r="CA302" s="69"/>
      <c r="CB302" s="69"/>
      <c r="CC302" s="69"/>
    </row>
    <row r="303" spans="1:81" ht="12.75">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c r="BR303" s="69"/>
      <c r="BS303" s="69"/>
      <c r="BT303" s="69"/>
      <c r="BU303" s="69"/>
      <c r="BV303" s="69"/>
      <c r="BW303" s="69"/>
      <c r="BX303" s="69"/>
      <c r="BY303" s="69"/>
      <c r="BZ303" s="69"/>
      <c r="CA303" s="69"/>
      <c r="CB303" s="69"/>
      <c r="CC303" s="69"/>
    </row>
    <row r="304" spans="1:81" ht="12.75">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c r="BR304" s="69"/>
      <c r="BS304" s="69"/>
      <c r="BT304" s="69"/>
      <c r="BU304" s="69"/>
      <c r="BV304" s="69"/>
      <c r="BW304" s="69"/>
      <c r="BX304" s="69"/>
      <c r="BY304" s="69"/>
      <c r="BZ304" s="69"/>
      <c r="CA304" s="69"/>
      <c r="CB304" s="69"/>
      <c r="CC304" s="69"/>
    </row>
    <row r="305" spans="1:81" ht="12.7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c r="BR305" s="69"/>
      <c r="BS305" s="69"/>
      <c r="BT305" s="69"/>
      <c r="BU305" s="69"/>
      <c r="BV305" s="69"/>
      <c r="BW305" s="69"/>
      <c r="BX305" s="69"/>
      <c r="BY305" s="69"/>
      <c r="BZ305" s="69"/>
      <c r="CA305" s="69"/>
      <c r="CB305" s="69"/>
      <c r="CC305" s="69"/>
    </row>
    <row r="306" spans="1:81" ht="12.75">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c r="BR306" s="69"/>
      <c r="BS306" s="69"/>
      <c r="BT306" s="69"/>
      <c r="BU306" s="69"/>
      <c r="BV306" s="69"/>
      <c r="BW306" s="69"/>
      <c r="BX306" s="69"/>
      <c r="BY306" s="69"/>
      <c r="BZ306" s="69"/>
      <c r="CA306" s="69"/>
      <c r="CB306" s="69"/>
      <c r="CC306" s="69"/>
    </row>
    <row r="307" spans="1:81" ht="12.75">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c r="BH307" s="69"/>
      <c r="BI307" s="69"/>
      <c r="BJ307" s="69"/>
      <c r="BK307" s="69"/>
      <c r="BL307" s="69"/>
      <c r="BM307" s="69"/>
      <c r="BN307" s="69"/>
      <c r="BO307" s="69"/>
      <c r="BP307" s="69"/>
      <c r="BQ307" s="69"/>
      <c r="BR307" s="69"/>
      <c r="BS307" s="69"/>
      <c r="BT307" s="69"/>
      <c r="BU307" s="69"/>
      <c r="BV307" s="69"/>
      <c r="BW307" s="69"/>
      <c r="BX307" s="69"/>
      <c r="BY307" s="69"/>
      <c r="BZ307" s="69"/>
      <c r="CA307" s="69"/>
      <c r="CB307" s="69"/>
      <c r="CC307" s="69"/>
    </row>
    <row r="308" spans="1:81" ht="12.75">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c r="BR308" s="69"/>
      <c r="BS308" s="69"/>
      <c r="BT308" s="69"/>
      <c r="BU308" s="69"/>
      <c r="BV308" s="69"/>
      <c r="BW308" s="69"/>
      <c r="BX308" s="69"/>
      <c r="BY308" s="69"/>
      <c r="BZ308" s="69"/>
      <c r="CA308" s="69"/>
      <c r="CB308" s="69"/>
      <c r="CC308" s="69"/>
    </row>
    <row r="309" spans="1:81" ht="12.75">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c r="BR309" s="69"/>
      <c r="BS309" s="69"/>
      <c r="BT309" s="69"/>
      <c r="BU309" s="69"/>
      <c r="BV309" s="69"/>
      <c r="BW309" s="69"/>
      <c r="BX309" s="69"/>
      <c r="BY309" s="69"/>
      <c r="BZ309" s="69"/>
      <c r="CA309" s="69"/>
      <c r="CB309" s="69"/>
      <c r="CC309" s="69"/>
    </row>
    <row r="310" spans="1:81" ht="12.75">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c r="BR310" s="69"/>
      <c r="BS310" s="69"/>
      <c r="BT310" s="69"/>
      <c r="BU310" s="69"/>
      <c r="BV310" s="69"/>
      <c r="BW310" s="69"/>
      <c r="BX310" s="69"/>
      <c r="BY310" s="69"/>
      <c r="BZ310" s="69"/>
      <c r="CA310" s="69"/>
      <c r="CB310" s="69"/>
      <c r="CC310" s="69"/>
    </row>
    <row r="311" spans="1:81" ht="12.75">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c r="BR311" s="69"/>
      <c r="BS311" s="69"/>
      <c r="BT311" s="69"/>
      <c r="BU311" s="69"/>
      <c r="BV311" s="69"/>
      <c r="BW311" s="69"/>
      <c r="BX311" s="69"/>
      <c r="BY311" s="69"/>
      <c r="BZ311" s="69"/>
      <c r="CA311" s="69"/>
      <c r="CB311" s="69"/>
      <c r="CC311" s="69"/>
    </row>
    <row r="312" spans="1:81" ht="12.75">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row>
    <row r="313" spans="1:81" ht="12.75">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row>
    <row r="314" spans="1:81" ht="12.75">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row>
    <row r="315" spans="1:81" ht="12.7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row>
    <row r="316" spans="1:81" ht="12.75">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row>
    <row r="317" spans="1:81" ht="12.75">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row>
    <row r="318" spans="1:81" ht="12.75">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row>
    <row r="319" spans="1:81" ht="12.75">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row>
    <row r="320" spans="1:81" ht="12.75">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row>
    <row r="321" spans="1:81" ht="12.75">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row>
    <row r="322" spans="1:81" ht="12.75">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row>
    <row r="323" spans="1:81" ht="12.75">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69"/>
      <c r="BQ323" s="69"/>
      <c r="BR323" s="69"/>
      <c r="BS323" s="69"/>
      <c r="BT323" s="69"/>
      <c r="BU323" s="69"/>
      <c r="BV323" s="69"/>
      <c r="BW323" s="69"/>
      <c r="BX323" s="69"/>
      <c r="BY323" s="69"/>
      <c r="BZ323" s="69"/>
      <c r="CA323" s="69"/>
      <c r="CB323" s="69"/>
      <c r="CC323" s="69"/>
    </row>
    <row r="324" spans="1:81" ht="12.75">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row>
    <row r="325" spans="1:81" ht="12.7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row>
    <row r="326" spans="1:81" ht="12.75">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69"/>
      <c r="BQ326" s="69"/>
      <c r="BR326" s="69"/>
      <c r="BS326" s="69"/>
      <c r="BT326" s="69"/>
      <c r="BU326" s="69"/>
      <c r="BV326" s="69"/>
      <c r="BW326" s="69"/>
      <c r="BX326" s="69"/>
      <c r="BY326" s="69"/>
      <c r="BZ326" s="69"/>
      <c r="CA326" s="69"/>
      <c r="CB326" s="69"/>
      <c r="CC326" s="69"/>
    </row>
    <row r="327" spans="1:81" ht="12.75">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c r="BP327" s="69"/>
      <c r="BQ327" s="69"/>
      <c r="BR327" s="69"/>
      <c r="BS327" s="69"/>
      <c r="BT327" s="69"/>
      <c r="BU327" s="69"/>
      <c r="BV327" s="69"/>
      <c r="BW327" s="69"/>
      <c r="BX327" s="69"/>
      <c r="BY327" s="69"/>
      <c r="BZ327" s="69"/>
      <c r="CA327" s="69"/>
      <c r="CB327" s="69"/>
      <c r="CC327" s="69"/>
    </row>
    <row r="328" spans="1:81" ht="12.75">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row>
    <row r="329" spans="1:81" ht="12.75">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row>
    <row r="330" spans="1:81" ht="12.75">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row>
    <row r="331" spans="1:81" ht="12.75">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row>
    <row r="332" spans="1:81" ht="12.75">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c r="BP332" s="69"/>
      <c r="BQ332" s="69"/>
      <c r="BR332" s="69"/>
      <c r="BS332" s="69"/>
      <c r="BT332" s="69"/>
      <c r="BU332" s="69"/>
      <c r="BV332" s="69"/>
      <c r="BW332" s="69"/>
      <c r="BX332" s="69"/>
      <c r="BY332" s="69"/>
      <c r="BZ332" s="69"/>
      <c r="CA332" s="69"/>
      <c r="CB332" s="69"/>
      <c r="CC332" s="69"/>
    </row>
    <row r="333" spans="1:81" ht="12.75">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69"/>
      <c r="BQ333" s="69"/>
      <c r="BR333" s="69"/>
      <c r="BS333" s="69"/>
      <c r="BT333" s="69"/>
      <c r="BU333" s="69"/>
      <c r="BV333" s="69"/>
      <c r="BW333" s="69"/>
      <c r="BX333" s="69"/>
      <c r="BY333" s="69"/>
      <c r="BZ333" s="69"/>
      <c r="CA333" s="69"/>
      <c r="CB333" s="69"/>
      <c r="CC333" s="69"/>
    </row>
    <row r="334" spans="1:81" ht="12.75">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c r="AY334" s="69"/>
      <c r="AZ334" s="69"/>
      <c r="BA334" s="69"/>
      <c r="BB334" s="69"/>
      <c r="BC334" s="69"/>
      <c r="BD334" s="69"/>
      <c r="BE334" s="69"/>
      <c r="BF334" s="69"/>
      <c r="BG334" s="69"/>
      <c r="BH334" s="69"/>
      <c r="BI334" s="69"/>
      <c r="BJ334" s="69"/>
      <c r="BK334" s="69"/>
      <c r="BL334" s="69"/>
      <c r="BM334" s="69"/>
      <c r="BN334" s="69"/>
      <c r="BO334" s="69"/>
      <c r="BP334" s="69"/>
      <c r="BQ334" s="69"/>
      <c r="BR334" s="69"/>
      <c r="BS334" s="69"/>
      <c r="BT334" s="69"/>
      <c r="BU334" s="69"/>
      <c r="BV334" s="69"/>
      <c r="BW334" s="69"/>
      <c r="BX334" s="69"/>
      <c r="BY334" s="69"/>
      <c r="BZ334" s="69"/>
      <c r="CA334" s="69"/>
      <c r="CB334" s="69"/>
      <c r="CC334" s="69"/>
    </row>
    <row r="335" spans="1:81" ht="12.7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69"/>
      <c r="BO335" s="69"/>
      <c r="BP335" s="69"/>
      <c r="BQ335" s="69"/>
      <c r="BR335" s="69"/>
      <c r="BS335" s="69"/>
      <c r="BT335" s="69"/>
      <c r="BU335" s="69"/>
      <c r="BV335" s="69"/>
      <c r="BW335" s="69"/>
      <c r="BX335" s="69"/>
      <c r="BY335" s="69"/>
      <c r="BZ335" s="69"/>
      <c r="CA335" s="69"/>
      <c r="CB335" s="69"/>
      <c r="CC335" s="69"/>
    </row>
    <row r="336" spans="1:81" ht="12.75">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c r="BP336" s="69"/>
      <c r="BQ336" s="69"/>
      <c r="BR336" s="69"/>
      <c r="BS336" s="69"/>
      <c r="BT336" s="69"/>
      <c r="BU336" s="69"/>
      <c r="BV336" s="69"/>
      <c r="BW336" s="69"/>
      <c r="BX336" s="69"/>
      <c r="BY336" s="69"/>
      <c r="BZ336" s="69"/>
      <c r="CA336" s="69"/>
      <c r="CB336" s="69"/>
      <c r="CC336" s="69"/>
    </row>
    <row r="337" spans="1:81"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c r="BZ337" s="69"/>
      <c r="CA337" s="69"/>
      <c r="CB337" s="69"/>
      <c r="CC337" s="69"/>
    </row>
    <row r="338" spans="1:81" ht="12.75">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c r="BP338" s="69"/>
      <c r="BQ338" s="69"/>
      <c r="BR338" s="69"/>
      <c r="BS338" s="69"/>
      <c r="BT338" s="69"/>
      <c r="BU338" s="69"/>
      <c r="BV338" s="69"/>
      <c r="BW338" s="69"/>
      <c r="BX338" s="69"/>
      <c r="BY338" s="69"/>
      <c r="BZ338" s="69"/>
      <c r="CA338" s="69"/>
      <c r="CB338" s="69"/>
      <c r="CC338" s="69"/>
    </row>
    <row r="339" spans="1:81" ht="12.75">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c r="AY339" s="69"/>
      <c r="AZ339" s="69"/>
      <c r="BA339" s="69"/>
      <c r="BB339" s="69"/>
      <c r="BC339" s="69"/>
      <c r="BD339" s="69"/>
      <c r="BE339" s="69"/>
      <c r="BF339" s="69"/>
      <c r="BG339" s="69"/>
      <c r="BH339" s="69"/>
      <c r="BI339" s="69"/>
      <c r="BJ339" s="69"/>
      <c r="BK339" s="69"/>
      <c r="BL339" s="69"/>
      <c r="BM339" s="69"/>
      <c r="BN339" s="69"/>
      <c r="BO339" s="69"/>
      <c r="BP339" s="69"/>
      <c r="BQ339" s="69"/>
      <c r="BR339" s="69"/>
      <c r="BS339" s="69"/>
      <c r="BT339" s="69"/>
      <c r="BU339" s="69"/>
      <c r="BV339" s="69"/>
      <c r="BW339" s="69"/>
      <c r="BX339" s="69"/>
      <c r="BY339" s="69"/>
      <c r="BZ339" s="69"/>
      <c r="CA339" s="69"/>
      <c r="CB339" s="69"/>
      <c r="CC339" s="69"/>
    </row>
    <row r="340" spans="1:81" ht="12.75">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c r="BP340" s="69"/>
      <c r="BQ340" s="69"/>
      <c r="BR340" s="69"/>
      <c r="BS340" s="69"/>
      <c r="BT340" s="69"/>
      <c r="BU340" s="69"/>
      <c r="BV340" s="69"/>
      <c r="BW340" s="69"/>
      <c r="BX340" s="69"/>
      <c r="BY340" s="69"/>
      <c r="BZ340" s="69"/>
      <c r="CA340" s="69"/>
      <c r="CB340" s="69"/>
      <c r="CC340" s="69"/>
    </row>
    <row r="341" spans="1:81" ht="12.75">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c r="BP341" s="69"/>
      <c r="BQ341" s="69"/>
      <c r="BR341" s="69"/>
      <c r="BS341" s="69"/>
      <c r="BT341" s="69"/>
      <c r="BU341" s="69"/>
      <c r="BV341" s="69"/>
      <c r="BW341" s="69"/>
      <c r="BX341" s="69"/>
      <c r="BY341" s="69"/>
      <c r="BZ341" s="69"/>
      <c r="CA341" s="69"/>
      <c r="CB341" s="69"/>
      <c r="CC341" s="69"/>
    </row>
    <row r="342" spans="1:81" ht="12.75">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69"/>
      <c r="BO342" s="69"/>
      <c r="BP342" s="69"/>
      <c r="BQ342" s="69"/>
      <c r="BR342" s="69"/>
      <c r="BS342" s="69"/>
      <c r="BT342" s="69"/>
      <c r="BU342" s="69"/>
      <c r="BV342" s="69"/>
      <c r="BW342" s="69"/>
      <c r="BX342" s="69"/>
      <c r="BY342" s="69"/>
      <c r="BZ342" s="69"/>
      <c r="CA342" s="69"/>
      <c r="CB342" s="69"/>
      <c r="CC342" s="69"/>
    </row>
    <row r="343" spans="1:81" ht="12.75">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c r="BP343" s="69"/>
      <c r="BQ343" s="69"/>
      <c r="BR343" s="69"/>
      <c r="BS343" s="69"/>
      <c r="BT343" s="69"/>
      <c r="BU343" s="69"/>
      <c r="BV343" s="69"/>
      <c r="BW343" s="69"/>
      <c r="BX343" s="69"/>
      <c r="BY343" s="69"/>
      <c r="BZ343" s="69"/>
      <c r="CA343" s="69"/>
      <c r="CB343" s="69"/>
      <c r="CC343" s="69"/>
    </row>
    <row r="344" spans="1:81" ht="12.75">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69"/>
      <c r="BD344" s="69"/>
      <c r="BE344" s="69"/>
      <c r="BF344" s="69"/>
      <c r="BG344" s="69"/>
      <c r="BH344" s="69"/>
      <c r="BI344" s="69"/>
      <c r="BJ344" s="69"/>
      <c r="BK344" s="69"/>
      <c r="BL344" s="69"/>
      <c r="BM344" s="69"/>
      <c r="BN344" s="69"/>
      <c r="BO344" s="69"/>
      <c r="BP344" s="69"/>
      <c r="BQ344" s="69"/>
      <c r="BR344" s="69"/>
      <c r="BS344" s="69"/>
      <c r="BT344" s="69"/>
      <c r="BU344" s="69"/>
      <c r="BV344" s="69"/>
      <c r="BW344" s="69"/>
      <c r="BX344" s="69"/>
      <c r="BY344" s="69"/>
      <c r="BZ344" s="69"/>
      <c r="CA344" s="69"/>
      <c r="CB344" s="69"/>
      <c r="CC344" s="69"/>
    </row>
    <row r="345" spans="1:81" ht="12.75">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69"/>
      <c r="BO345" s="69"/>
      <c r="BP345" s="69"/>
      <c r="BQ345" s="69"/>
      <c r="BR345" s="69"/>
      <c r="BS345" s="69"/>
      <c r="BT345" s="69"/>
      <c r="BU345" s="69"/>
      <c r="BV345" s="69"/>
      <c r="BW345" s="69"/>
      <c r="BX345" s="69"/>
      <c r="BY345" s="69"/>
      <c r="BZ345" s="69"/>
      <c r="CA345" s="69"/>
      <c r="CB345" s="69"/>
      <c r="CC345" s="69"/>
    </row>
    <row r="346" spans="1:81" ht="12.75">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69"/>
      <c r="BD346" s="69"/>
      <c r="BE346" s="69"/>
      <c r="BF346" s="69"/>
      <c r="BG346" s="69"/>
      <c r="BH346" s="69"/>
      <c r="BI346" s="69"/>
      <c r="BJ346" s="69"/>
      <c r="BK346" s="69"/>
      <c r="BL346" s="69"/>
      <c r="BM346" s="69"/>
      <c r="BN346" s="69"/>
      <c r="BO346" s="69"/>
      <c r="BP346" s="69"/>
      <c r="BQ346" s="69"/>
      <c r="BR346" s="69"/>
      <c r="BS346" s="69"/>
      <c r="BT346" s="69"/>
      <c r="BU346" s="69"/>
      <c r="BV346" s="69"/>
      <c r="BW346" s="69"/>
      <c r="BX346" s="69"/>
      <c r="BY346" s="69"/>
      <c r="BZ346" s="69"/>
      <c r="CA346" s="69"/>
      <c r="CB346" s="69"/>
      <c r="CC346" s="69"/>
    </row>
    <row r="347" spans="1:81" ht="12.75">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9"/>
      <c r="AO347" s="69"/>
      <c r="AP347" s="69"/>
      <c r="AQ347" s="69"/>
      <c r="AR347" s="69"/>
      <c r="AS347" s="69"/>
      <c r="AT347" s="69"/>
      <c r="AU347" s="69"/>
      <c r="AV347" s="69"/>
      <c r="AW347" s="69"/>
      <c r="AX347" s="69"/>
      <c r="AY347" s="69"/>
      <c r="AZ347" s="69"/>
      <c r="BA347" s="69"/>
      <c r="BB347" s="69"/>
      <c r="BC347" s="69"/>
      <c r="BD347" s="69"/>
      <c r="BE347" s="69"/>
      <c r="BF347" s="69"/>
      <c r="BG347" s="69"/>
      <c r="BH347" s="69"/>
      <c r="BI347" s="69"/>
      <c r="BJ347" s="69"/>
      <c r="BK347" s="69"/>
      <c r="BL347" s="69"/>
      <c r="BM347" s="69"/>
      <c r="BN347" s="69"/>
      <c r="BO347" s="69"/>
      <c r="BP347" s="69"/>
      <c r="BQ347" s="69"/>
      <c r="BR347" s="69"/>
      <c r="BS347" s="69"/>
      <c r="BT347" s="69"/>
      <c r="BU347" s="69"/>
      <c r="BV347" s="69"/>
      <c r="BW347" s="69"/>
      <c r="BX347" s="69"/>
      <c r="BY347" s="69"/>
      <c r="BZ347" s="69"/>
      <c r="CA347" s="69"/>
      <c r="CB347" s="69"/>
      <c r="CC347" s="69"/>
    </row>
    <row r="348" spans="1:81" ht="12.75">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69"/>
      <c r="BD348" s="69"/>
      <c r="BE348" s="69"/>
      <c r="BF348" s="69"/>
      <c r="BG348" s="69"/>
      <c r="BH348" s="69"/>
      <c r="BI348" s="69"/>
      <c r="BJ348" s="69"/>
      <c r="BK348" s="69"/>
      <c r="BL348" s="69"/>
      <c r="BM348" s="69"/>
      <c r="BN348" s="69"/>
      <c r="BO348" s="69"/>
      <c r="BP348" s="69"/>
      <c r="BQ348" s="69"/>
      <c r="BR348" s="69"/>
      <c r="BS348" s="69"/>
      <c r="BT348" s="69"/>
      <c r="BU348" s="69"/>
      <c r="BV348" s="69"/>
      <c r="BW348" s="69"/>
      <c r="BX348" s="69"/>
      <c r="BY348" s="69"/>
      <c r="BZ348" s="69"/>
      <c r="CA348" s="69"/>
      <c r="CB348" s="69"/>
      <c r="CC348" s="69"/>
    </row>
    <row r="349" spans="1:81" ht="12.75">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c r="AY349" s="69"/>
      <c r="AZ349" s="69"/>
      <c r="BA349" s="69"/>
      <c r="BB349" s="69"/>
      <c r="BC349" s="69"/>
      <c r="BD349" s="69"/>
      <c r="BE349" s="69"/>
      <c r="BF349" s="69"/>
      <c r="BG349" s="69"/>
      <c r="BH349" s="69"/>
      <c r="BI349" s="69"/>
      <c r="BJ349" s="69"/>
      <c r="BK349" s="69"/>
      <c r="BL349" s="69"/>
      <c r="BM349" s="69"/>
      <c r="BN349" s="69"/>
      <c r="BO349" s="69"/>
      <c r="BP349" s="69"/>
      <c r="BQ349" s="69"/>
      <c r="BR349" s="69"/>
      <c r="BS349" s="69"/>
      <c r="BT349" s="69"/>
      <c r="BU349" s="69"/>
      <c r="BV349" s="69"/>
      <c r="BW349" s="69"/>
      <c r="BX349" s="69"/>
      <c r="BY349" s="69"/>
      <c r="BZ349" s="69"/>
      <c r="CA349" s="69"/>
      <c r="CB349" s="69"/>
      <c r="CC349" s="69"/>
    </row>
    <row r="350" spans="1:81" ht="12.75">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69"/>
      <c r="BO350" s="69"/>
      <c r="BP350" s="69"/>
      <c r="BQ350" s="69"/>
      <c r="BR350" s="69"/>
      <c r="BS350" s="69"/>
      <c r="BT350" s="69"/>
      <c r="BU350" s="69"/>
      <c r="BV350" s="69"/>
      <c r="BW350" s="69"/>
      <c r="BX350" s="69"/>
      <c r="BY350" s="69"/>
      <c r="BZ350" s="69"/>
      <c r="CA350" s="69"/>
      <c r="CB350" s="69"/>
      <c r="CC350" s="69"/>
    </row>
    <row r="351" spans="1:81" ht="12.75">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c r="AY351" s="69"/>
      <c r="AZ351" s="69"/>
      <c r="BA351" s="69"/>
      <c r="BB351" s="69"/>
      <c r="BC351" s="69"/>
      <c r="BD351" s="69"/>
      <c r="BE351" s="69"/>
      <c r="BF351" s="69"/>
      <c r="BG351" s="69"/>
      <c r="BH351" s="69"/>
      <c r="BI351" s="69"/>
      <c r="BJ351" s="69"/>
      <c r="BK351" s="69"/>
      <c r="BL351" s="69"/>
      <c r="BM351" s="69"/>
      <c r="BN351" s="69"/>
      <c r="BO351" s="69"/>
      <c r="BP351" s="69"/>
      <c r="BQ351" s="69"/>
      <c r="BR351" s="69"/>
      <c r="BS351" s="69"/>
      <c r="BT351" s="69"/>
      <c r="BU351" s="69"/>
      <c r="BV351" s="69"/>
      <c r="BW351" s="69"/>
      <c r="BX351" s="69"/>
      <c r="BY351" s="69"/>
      <c r="BZ351" s="69"/>
      <c r="CA351" s="69"/>
      <c r="CB351" s="69"/>
      <c r="CC351" s="69"/>
    </row>
    <row r="352" spans="1:81" ht="12.75">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69"/>
      <c r="BD352" s="69"/>
      <c r="BE352" s="69"/>
      <c r="BF352" s="69"/>
      <c r="BG352" s="69"/>
      <c r="BH352" s="69"/>
      <c r="BI352" s="69"/>
      <c r="BJ352" s="69"/>
      <c r="BK352" s="69"/>
      <c r="BL352" s="69"/>
      <c r="BM352" s="69"/>
      <c r="BN352" s="69"/>
      <c r="BO352" s="69"/>
      <c r="BP352" s="69"/>
      <c r="BQ352" s="69"/>
      <c r="BR352" s="69"/>
      <c r="BS352" s="69"/>
      <c r="BT352" s="69"/>
      <c r="BU352" s="69"/>
      <c r="BV352" s="69"/>
      <c r="BW352" s="69"/>
      <c r="BX352" s="69"/>
      <c r="BY352" s="69"/>
      <c r="BZ352" s="69"/>
      <c r="CA352" s="69"/>
      <c r="CB352" s="69"/>
      <c r="CC352" s="69"/>
    </row>
    <row r="353" spans="1:81" ht="12.75">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69"/>
      <c r="BO353" s="69"/>
      <c r="BP353" s="69"/>
      <c r="BQ353" s="69"/>
      <c r="BR353" s="69"/>
      <c r="BS353" s="69"/>
      <c r="BT353" s="69"/>
      <c r="BU353" s="69"/>
      <c r="BV353" s="69"/>
      <c r="BW353" s="69"/>
      <c r="BX353" s="69"/>
      <c r="BY353" s="69"/>
      <c r="BZ353" s="69"/>
      <c r="CA353" s="69"/>
      <c r="CB353" s="69"/>
      <c r="CC353" s="69"/>
    </row>
    <row r="354" spans="1:81" ht="12.75">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69"/>
      <c r="AS354" s="69"/>
      <c r="AT354" s="69"/>
      <c r="AU354" s="69"/>
      <c r="AV354" s="69"/>
      <c r="AW354" s="69"/>
      <c r="AX354" s="69"/>
      <c r="AY354" s="69"/>
      <c r="AZ354" s="69"/>
      <c r="BA354" s="69"/>
      <c r="BB354" s="69"/>
      <c r="BC354" s="69"/>
      <c r="BD354" s="69"/>
      <c r="BE354" s="69"/>
      <c r="BF354" s="69"/>
      <c r="BG354" s="69"/>
      <c r="BH354" s="69"/>
      <c r="BI354" s="69"/>
      <c r="BJ354" s="69"/>
      <c r="BK354" s="69"/>
      <c r="BL354" s="69"/>
      <c r="BM354" s="69"/>
      <c r="BN354" s="69"/>
      <c r="BO354" s="69"/>
      <c r="BP354" s="69"/>
      <c r="BQ354" s="69"/>
      <c r="BR354" s="69"/>
      <c r="BS354" s="69"/>
      <c r="BT354" s="69"/>
      <c r="BU354" s="69"/>
      <c r="BV354" s="69"/>
      <c r="BW354" s="69"/>
      <c r="BX354" s="69"/>
      <c r="BY354" s="69"/>
      <c r="BZ354" s="69"/>
      <c r="CA354" s="69"/>
      <c r="CB354" s="69"/>
      <c r="CC354" s="69"/>
    </row>
    <row r="355" spans="1:81" ht="12.75">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c r="AR355" s="69"/>
      <c r="AS355" s="69"/>
      <c r="AT355" s="69"/>
      <c r="AU355" s="69"/>
      <c r="AV355" s="69"/>
      <c r="AW355" s="69"/>
      <c r="AX355" s="69"/>
      <c r="AY355" s="69"/>
      <c r="AZ355" s="69"/>
      <c r="BA355" s="69"/>
      <c r="BB355" s="69"/>
      <c r="BC355" s="69"/>
      <c r="BD355" s="69"/>
      <c r="BE355" s="69"/>
      <c r="BF355" s="69"/>
      <c r="BG355" s="69"/>
      <c r="BH355" s="69"/>
      <c r="BI355" s="69"/>
      <c r="BJ355" s="69"/>
      <c r="BK355" s="69"/>
      <c r="BL355" s="69"/>
      <c r="BM355" s="69"/>
      <c r="BN355" s="69"/>
      <c r="BO355" s="69"/>
      <c r="BP355" s="69"/>
      <c r="BQ355" s="69"/>
      <c r="BR355" s="69"/>
      <c r="BS355" s="69"/>
      <c r="BT355" s="69"/>
      <c r="BU355" s="69"/>
      <c r="BV355" s="69"/>
      <c r="BW355" s="69"/>
      <c r="BX355" s="69"/>
      <c r="BY355" s="69"/>
      <c r="BZ355" s="69"/>
      <c r="CA355" s="69"/>
      <c r="CB355" s="69"/>
      <c r="CC355" s="69"/>
    </row>
    <row r="356" spans="1:81" ht="12.75">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69"/>
      <c r="AS356" s="69"/>
      <c r="AT356" s="69"/>
      <c r="AU356" s="69"/>
      <c r="AV356" s="69"/>
      <c r="AW356" s="69"/>
      <c r="AX356" s="69"/>
      <c r="AY356" s="69"/>
      <c r="AZ356" s="69"/>
      <c r="BA356" s="69"/>
      <c r="BB356" s="69"/>
      <c r="BC356" s="69"/>
      <c r="BD356" s="69"/>
      <c r="BE356" s="69"/>
      <c r="BF356" s="69"/>
      <c r="BG356" s="69"/>
      <c r="BH356" s="69"/>
      <c r="BI356" s="69"/>
      <c r="BJ356" s="69"/>
      <c r="BK356" s="69"/>
      <c r="BL356" s="69"/>
      <c r="BM356" s="69"/>
      <c r="BN356" s="69"/>
      <c r="BO356" s="69"/>
      <c r="BP356" s="69"/>
      <c r="BQ356" s="69"/>
      <c r="BR356" s="69"/>
      <c r="BS356" s="69"/>
      <c r="BT356" s="69"/>
      <c r="BU356" s="69"/>
      <c r="BV356" s="69"/>
      <c r="BW356" s="69"/>
      <c r="BX356" s="69"/>
      <c r="BY356" s="69"/>
      <c r="BZ356" s="69"/>
      <c r="CA356" s="69"/>
      <c r="CB356" s="69"/>
      <c r="CC356" s="69"/>
    </row>
    <row r="357" spans="1:81" ht="12.75">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c r="AY357" s="69"/>
      <c r="AZ357" s="69"/>
      <c r="BA357" s="69"/>
      <c r="BB357" s="69"/>
      <c r="BC357" s="69"/>
      <c r="BD357" s="69"/>
      <c r="BE357" s="69"/>
      <c r="BF357" s="69"/>
      <c r="BG357" s="69"/>
      <c r="BH357" s="69"/>
      <c r="BI357" s="69"/>
      <c r="BJ357" s="69"/>
      <c r="BK357" s="69"/>
      <c r="BL357" s="69"/>
      <c r="BM357" s="69"/>
      <c r="BN357" s="69"/>
      <c r="BO357" s="69"/>
      <c r="BP357" s="69"/>
      <c r="BQ357" s="69"/>
      <c r="BR357" s="69"/>
      <c r="BS357" s="69"/>
      <c r="BT357" s="69"/>
      <c r="BU357" s="69"/>
      <c r="BV357" s="69"/>
      <c r="BW357" s="69"/>
      <c r="BX357" s="69"/>
      <c r="BY357" s="69"/>
      <c r="BZ357" s="69"/>
      <c r="CA357" s="69"/>
      <c r="CB357" s="69"/>
      <c r="CC357" s="69"/>
    </row>
    <row r="358" spans="1:81" ht="12.75">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c r="AN358" s="69"/>
      <c r="AO358" s="69"/>
      <c r="AP358" s="69"/>
      <c r="AQ358" s="69"/>
      <c r="AR358" s="69"/>
      <c r="AS358" s="69"/>
      <c r="AT358" s="69"/>
      <c r="AU358" s="69"/>
      <c r="AV358" s="69"/>
      <c r="AW358" s="69"/>
      <c r="AX358" s="69"/>
      <c r="AY358" s="69"/>
      <c r="AZ358" s="69"/>
      <c r="BA358" s="69"/>
      <c r="BB358" s="69"/>
      <c r="BC358" s="69"/>
      <c r="BD358" s="69"/>
      <c r="BE358" s="69"/>
      <c r="BF358" s="69"/>
      <c r="BG358" s="69"/>
      <c r="BH358" s="69"/>
      <c r="BI358" s="69"/>
      <c r="BJ358" s="69"/>
      <c r="BK358" s="69"/>
      <c r="BL358" s="69"/>
      <c r="BM358" s="69"/>
      <c r="BN358" s="69"/>
      <c r="BO358" s="69"/>
      <c r="BP358" s="69"/>
      <c r="BQ358" s="69"/>
      <c r="BR358" s="69"/>
      <c r="BS358" s="69"/>
      <c r="BT358" s="69"/>
      <c r="BU358" s="69"/>
      <c r="BV358" s="69"/>
      <c r="BW358" s="69"/>
      <c r="BX358" s="69"/>
      <c r="BY358" s="69"/>
      <c r="BZ358" s="69"/>
      <c r="CA358" s="69"/>
      <c r="CB358" s="69"/>
      <c r="CC358" s="69"/>
    </row>
    <row r="359" spans="1:81" ht="12.75">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c r="AR359" s="69"/>
      <c r="AS359" s="69"/>
      <c r="AT359" s="69"/>
      <c r="AU359" s="69"/>
      <c r="AV359" s="69"/>
      <c r="AW359" s="69"/>
      <c r="AX359" s="69"/>
      <c r="AY359" s="69"/>
      <c r="AZ359" s="69"/>
      <c r="BA359" s="69"/>
      <c r="BB359" s="69"/>
      <c r="BC359" s="69"/>
      <c r="BD359" s="69"/>
      <c r="BE359" s="69"/>
      <c r="BF359" s="69"/>
      <c r="BG359" s="69"/>
      <c r="BH359" s="69"/>
      <c r="BI359" s="69"/>
      <c r="BJ359" s="69"/>
      <c r="BK359" s="69"/>
      <c r="BL359" s="69"/>
      <c r="BM359" s="69"/>
      <c r="BN359" s="69"/>
      <c r="BO359" s="69"/>
      <c r="BP359" s="69"/>
      <c r="BQ359" s="69"/>
      <c r="BR359" s="69"/>
      <c r="BS359" s="69"/>
      <c r="BT359" s="69"/>
      <c r="BU359" s="69"/>
      <c r="BV359" s="69"/>
      <c r="BW359" s="69"/>
      <c r="BX359" s="69"/>
      <c r="BY359" s="69"/>
      <c r="BZ359" s="69"/>
      <c r="CA359" s="69"/>
      <c r="CB359" s="69"/>
      <c r="CC359" s="69"/>
    </row>
    <row r="360" spans="1:81" ht="12.75">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c r="AR360" s="69"/>
      <c r="AS360" s="69"/>
      <c r="AT360" s="69"/>
      <c r="AU360" s="69"/>
      <c r="AV360" s="69"/>
      <c r="AW360" s="69"/>
      <c r="AX360" s="69"/>
      <c r="AY360" s="69"/>
      <c r="AZ360" s="69"/>
      <c r="BA360" s="69"/>
      <c r="BB360" s="69"/>
      <c r="BC360" s="69"/>
      <c r="BD360" s="69"/>
      <c r="BE360" s="69"/>
      <c r="BF360" s="69"/>
      <c r="BG360" s="69"/>
      <c r="BH360" s="69"/>
      <c r="BI360" s="69"/>
      <c r="BJ360" s="69"/>
      <c r="BK360" s="69"/>
      <c r="BL360" s="69"/>
      <c r="BM360" s="69"/>
      <c r="BN360" s="69"/>
      <c r="BO360" s="69"/>
      <c r="BP360" s="69"/>
      <c r="BQ360" s="69"/>
      <c r="BR360" s="69"/>
      <c r="BS360" s="69"/>
      <c r="BT360" s="69"/>
      <c r="BU360" s="69"/>
      <c r="BV360" s="69"/>
      <c r="BW360" s="69"/>
      <c r="BX360" s="69"/>
      <c r="BY360" s="69"/>
      <c r="BZ360" s="69"/>
      <c r="CA360" s="69"/>
      <c r="CB360" s="69"/>
      <c r="CC360" s="69"/>
    </row>
    <row r="361" spans="1:81" ht="12.75">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c r="AN361" s="69"/>
      <c r="AO361" s="69"/>
      <c r="AP361" s="69"/>
      <c r="AQ361" s="69"/>
      <c r="AR361" s="69"/>
      <c r="AS361" s="69"/>
      <c r="AT361" s="69"/>
      <c r="AU361" s="69"/>
      <c r="AV361" s="69"/>
      <c r="AW361" s="69"/>
      <c r="AX361" s="69"/>
      <c r="AY361" s="69"/>
      <c r="AZ361" s="69"/>
      <c r="BA361" s="69"/>
      <c r="BB361" s="69"/>
      <c r="BC361" s="69"/>
      <c r="BD361" s="69"/>
      <c r="BE361" s="69"/>
      <c r="BF361" s="69"/>
      <c r="BG361" s="69"/>
      <c r="BH361" s="69"/>
      <c r="BI361" s="69"/>
      <c r="BJ361" s="69"/>
      <c r="BK361" s="69"/>
      <c r="BL361" s="69"/>
      <c r="BM361" s="69"/>
      <c r="BN361" s="69"/>
      <c r="BO361" s="69"/>
      <c r="BP361" s="69"/>
      <c r="BQ361" s="69"/>
      <c r="BR361" s="69"/>
      <c r="BS361" s="69"/>
      <c r="BT361" s="69"/>
      <c r="BU361" s="69"/>
      <c r="BV361" s="69"/>
      <c r="BW361" s="69"/>
      <c r="BX361" s="69"/>
      <c r="BY361" s="69"/>
      <c r="BZ361" s="69"/>
      <c r="CA361" s="69"/>
      <c r="CB361" s="69"/>
      <c r="CC361" s="69"/>
    </row>
    <row r="362" spans="1:81" ht="12.75">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69"/>
      <c r="AS362" s="69"/>
      <c r="AT362" s="69"/>
      <c r="AU362" s="69"/>
      <c r="AV362" s="69"/>
      <c r="AW362" s="69"/>
      <c r="AX362" s="69"/>
      <c r="AY362" s="69"/>
      <c r="AZ362" s="69"/>
      <c r="BA362" s="69"/>
      <c r="BB362" s="69"/>
      <c r="BC362" s="69"/>
      <c r="BD362" s="69"/>
      <c r="BE362" s="69"/>
      <c r="BF362" s="69"/>
      <c r="BG362" s="69"/>
      <c r="BH362" s="69"/>
      <c r="BI362" s="69"/>
      <c r="BJ362" s="69"/>
      <c r="BK362" s="69"/>
      <c r="BL362" s="69"/>
      <c r="BM362" s="69"/>
      <c r="BN362" s="69"/>
      <c r="BO362" s="69"/>
      <c r="BP362" s="69"/>
      <c r="BQ362" s="69"/>
      <c r="BR362" s="69"/>
      <c r="BS362" s="69"/>
      <c r="BT362" s="69"/>
      <c r="BU362" s="69"/>
      <c r="BV362" s="69"/>
      <c r="BW362" s="69"/>
      <c r="BX362" s="69"/>
      <c r="BY362" s="69"/>
      <c r="BZ362" s="69"/>
      <c r="CA362" s="69"/>
      <c r="CB362" s="69"/>
      <c r="CC362" s="69"/>
    </row>
    <row r="363" spans="1:81" ht="12.75">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69"/>
      <c r="AS363" s="69"/>
      <c r="AT363" s="69"/>
      <c r="AU363" s="69"/>
      <c r="AV363" s="69"/>
      <c r="AW363" s="69"/>
      <c r="AX363" s="69"/>
      <c r="AY363" s="69"/>
      <c r="AZ363" s="69"/>
      <c r="BA363" s="69"/>
      <c r="BB363" s="69"/>
      <c r="BC363" s="69"/>
      <c r="BD363" s="69"/>
      <c r="BE363" s="69"/>
      <c r="BF363" s="69"/>
      <c r="BG363" s="69"/>
      <c r="BH363" s="69"/>
      <c r="BI363" s="69"/>
      <c r="BJ363" s="69"/>
      <c r="BK363" s="69"/>
      <c r="BL363" s="69"/>
      <c r="BM363" s="69"/>
      <c r="BN363" s="69"/>
      <c r="BO363" s="69"/>
      <c r="BP363" s="69"/>
      <c r="BQ363" s="69"/>
      <c r="BR363" s="69"/>
      <c r="BS363" s="69"/>
      <c r="BT363" s="69"/>
      <c r="BU363" s="69"/>
      <c r="BV363" s="69"/>
      <c r="BW363" s="69"/>
      <c r="BX363" s="69"/>
      <c r="BY363" s="69"/>
      <c r="BZ363" s="69"/>
      <c r="CA363" s="69"/>
      <c r="CB363" s="69"/>
      <c r="CC363" s="69"/>
    </row>
    <row r="364" spans="1:81" ht="12.75">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c r="AN364" s="69"/>
      <c r="AO364" s="69"/>
      <c r="AP364" s="69"/>
      <c r="AQ364" s="69"/>
      <c r="AR364" s="69"/>
      <c r="AS364" s="69"/>
      <c r="AT364" s="69"/>
      <c r="AU364" s="69"/>
      <c r="AV364" s="69"/>
      <c r="AW364" s="69"/>
      <c r="AX364" s="69"/>
      <c r="AY364" s="69"/>
      <c r="AZ364" s="69"/>
      <c r="BA364" s="69"/>
      <c r="BB364" s="69"/>
      <c r="BC364" s="69"/>
      <c r="BD364" s="69"/>
      <c r="BE364" s="69"/>
      <c r="BF364" s="69"/>
      <c r="BG364" s="69"/>
      <c r="BH364" s="69"/>
      <c r="BI364" s="69"/>
      <c r="BJ364" s="69"/>
      <c r="BK364" s="69"/>
      <c r="BL364" s="69"/>
      <c r="BM364" s="69"/>
      <c r="BN364" s="69"/>
      <c r="BO364" s="69"/>
      <c r="BP364" s="69"/>
      <c r="BQ364" s="69"/>
      <c r="BR364" s="69"/>
      <c r="BS364" s="69"/>
      <c r="BT364" s="69"/>
      <c r="BU364" s="69"/>
      <c r="BV364" s="69"/>
      <c r="BW364" s="69"/>
      <c r="BX364" s="69"/>
      <c r="BY364" s="69"/>
      <c r="BZ364" s="69"/>
      <c r="CA364" s="69"/>
      <c r="CB364" s="69"/>
      <c r="CC364" s="69"/>
    </row>
    <row r="365" spans="1:81" ht="12.75">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c r="AN365" s="69"/>
      <c r="AO365" s="69"/>
      <c r="AP365" s="69"/>
      <c r="AQ365" s="69"/>
      <c r="AR365" s="69"/>
      <c r="AS365" s="69"/>
      <c r="AT365" s="69"/>
      <c r="AU365" s="69"/>
      <c r="AV365" s="69"/>
      <c r="AW365" s="69"/>
      <c r="AX365" s="69"/>
      <c r="AY365" s="69"/>
      <c r="AZ365" s="69"/>
      <c r="BA365" s="69"/>
      <c r="BB365" s="69"/>
      <c r="BC365" s="69"/>
      <c r="BD365" s="69"/>
      <c r="BE365" s="69"/>
      <c r="BF365" s="69"/>
      <c r="BG365" s="69"/>
      <c r="BH365" s="69"/>
      <c r="BI365" s="69"/>
      <c r="BJ365" s="69"/>
      <c r="BK365" s="69"/>
      <c r="BL365" s="69"/>
      <c r="BM365" s="69"/>
      <c r="BN365" s="69"/>
      <c r="BO365" s="69"/>
      <c r="BP365" s="69"/>
      <c r="BQ365" s="69"/>
      <c r="BR365" s="69"/>
      <c r="BS365" s="69"/>
      <c r="BT365" s="69"/>
      <c r="BU365" s="69"/>
      <c r="BV365" s="69"/>
      <c r="BW365" s="69"/>
      <c r="BX365" s="69"/>
      <c r="BY365" s="69"/>
      <c r="BZ365" s="69"/>
      <c r="CA365" s="69"/>
      <c r="CB365" s="69"/>
      <c r="CC365" s="69"/>
    </row>
    <row r="366" spans="1:81" ht="12.75">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c r="AN366" s="69"/>
      <c r="AO366" s="69"/>
      <c r="AP366" s="69"/>
      <c r="AQ366" s="69"/>
      <c r="AR366" s="69"/>
      <c r="AS366" s="69"/>
      <c r="AT366" s="69"/>
      <c r="AU366" s="69"/>
      <c r="AV366" s="69"/>
      <c r="AW366" s="69"/>
      <c r="AX366" s="69"/>
      <c r="AY366" s="69"/>
      <c r="AZ366" s="69"/>
      <c r="BA366" s="69"/>
      <c r="BB366" s="69"/>
      <c r="BC366" s="69"/>
      <c r="BD366" s="69"/>
      <c r="BE366" s="69"/>
      <c r="BF366" s="69"/>
      <c r="BG366" s="69"/>
      <c r="BH366" s="69"/>
      <c r="BI366" s="69"/>
      <c r="BJ366" s="69"/>
      <c r="BK366" s="69"/>
      <c r="BL366" s="69"/>
      <c r="BM366" s="69"/>
      <c r="BN366" s="69"/>
      <c r="BO366" s="69"/>
      <c r="BP366" s="69"/>
      <c r="BQ366" s="69"/>
      <c r="BR366" s="69"/>
      <c r="BS366" s="69"/>
      <c r="BT366" s="69"/>
      <c r="BU366" s="69"/>
      <c r="BV366" s="69"/>
      <c r="BW366" s="69"/>
      <c r="BX366" s="69"/>
      <c r="BY366" s="69"/>
      <c r="BZ366" s="69"/>
      <c r="CA366" s="69"/>
      <c r="CB366" s="69"/>
      <c r="CC366" s="69"/>
    </row>
    <row r="367" spans="1:81" ht="12.75">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c r="AN367" s="69"/>
      <c r="AO367" s="69"/>
      <c r="AP367" s="69"/>
      <c r="AQ367" s="69"/>
      <c r="AR367" s="69"/>
      <c r="AS367" s="69"/>
      <c r="AT367" s="69"/>
      <c r="AU367" s="69"/>
      <c r="AV367" s="69"/>
      <c r="AW367" s="69"/>
      <c r="AX367" s="69"/>
      <c r="AY367" s="69"/>
      <c r="AZ367" s="69"/>
      <c r="BA367" s="69"/>
      <c r="BB367" s="69"/>
      <c r="BC367" s="69"/>
      <c r="BD367" s="69"/>
      <c r="BE367" s="69"/>
      <c r="BF367" s="69"/>
      <c r="BG367" s="69"/>
      <c r="BH367" s="69"/>
      <c r="BI367" s="69"/>
      <c r="BJ367" s="69"/>
      <c r="BK367" s="69"/>
      <c r="BL367" s="69"/>
      <c r="BM367" s="69"/>
      <c r="BN367" s="69"/>
      <c r="BO367" s="69"/>
      <c r="BP367" s="69"/>
      <c r="BQ367" s="69"/>
      <c r="BR367" s="69"/>
      <c r="BS367" s="69"/>
      <c r="BT367" s="69"/>
      <c r="BU367" s="69"/>
      <c r="BV367" s="69"/>
      <c r="BW367" s="69"/>
      <c r="BX367" s="69"/>
      <c r="BY367" s="69"/>
      <c r="BZ367" s="69"/>
      <c r="CA367" s="69"/>
      <c r="CB367" s="69"/>
      <c r="CC367" s="69"/>
    </row>
    <row r="368" spans="1:81" ht="12.75">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c r="AN368" s="69"/>
      <c r="AO368" s="69"/>
      <c r="AP368" s="69"/>
      <c r="AQ368" s="69"/>
      <c r="AR368" s="69"/>
      <c r="AS368" s="69"/>
      <c r="AT368" s="69"/>
      <c r="AU368" s="69"/>
      <c r="AV368" s="69"/>
      <c r="AW368" s="69"/>
      <c r="AX368" s="69"/>
      <c r="AY368" s="69"/>
      <c r="AZ368" s="69"/>
      <c r="BA368" s="69"/>
      <c r="BB368" s="69"/>
      <c r="BC368" s="69"/>
      <c r="BD368" s="69"/>
      <c r="BE368" s="69"/>
      <c r="BF368" s="69"/>
      <c r="BG368" s="69"/>
      <c r="BH368" s="69"/>
      <c r="BI368" s="69"/>
      <c r="BJ368" s="69"/>
      <c r="BK368" s="69"/>
      <c r="BL368" s="69"/>
      <c r="BM368" s="69"/>
      <c r="BN368" s="69"/>
      <c r="BO368" s="69"/>
      <c r="BP368" s="69"/>
      <c r="BQ368" s="69"/>
      <c r="BR368" s="69"/>
      <c r="BS368" s="69"/>
      <c r="BT368" s="69"/>
      <c r="BU368" s="69"/>
      <c r="BV368" s="69"/>
      <c r="BW368" s="69"/>
      <c r="BX368" s="69"/>
      <c r="BY368" s="69"/>
      <c r="BZ368" s="69"/>
      <c r="CA368" s="69"/>
      <c r="CB368" s="69"/>
      <c r="CC368" s="69"/>
    </row>
    <row r="369" spans="1:81" ht="12.75">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c r="AN369" s="69"/>
      <c r="AO369" s="69"/>
      <c r="AP369" s="69"/>
      <c r="AQ369" s="69"/>
      <c r="AR369" s="69"/>
      <c r="AS369" s="69"/>
      <c r="AT369" s="69"/>
      <c r="AU369" s="69"/>
      <c r="AV369" s="69"/>
      <c r="AW369" s="69"/>
      <c r="AX369" s="69"/>
      <c r="AY369" s="69"/>
      <c r="AZ369" s="69"/>
      <c r="BA369" s="69"/>
      <c r="BB369" s="69"/>
      <c r="BC369" s="69"/>
      <c r="BD369" s="69"/>
      <c r="BE369" s="69"/>
      <c r="BF369" s="69"/>
      <c r="BG369" s="69"/>
      <c r="BH369" s="69"/>
      <c r="BI369" s="69"/>
      <c r="BJ369" s="69"/>
      <c r="BK369" s="69"/>
      <c r="BL369" s="69"/>
      <c r="BM369" s="69"/>
      <c r="BN369" s="69"/>
      <c r="BO369" s="69"/>
      <c r="BP369" s="69"/>
      <c r="BQ369" s="69"/>
      <c r="BR369" s="69"/>
      <c r="BS369" s="69"/>
      <c r="BT369" s="69"/>
      <c r="BU369" s="69"/>
      <c r="BV369" s="69"/>
      <c r="BW369" s="69"/>
      <c r="BX369" s="69"/>
      <c r="BY369" s="69"/>
      <c r="BZ369" s="69"/>
      <c r="CA369" s="69"/>
      <c r="CB369" s="69"/>
      <c r="CC369" s="69"/>
    </row>
    <row r="370" spans="1:81" ht="12.75">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c r="AN370" s="69"/>
      <c r="AO370" s="69"/>
      <c r="AP370" s="69"/>
      <c r="AQ370" s="69"/>
      <c r="AR370" s="69"/>
      <c r="AS370" s="69"/>
      <c r="AT370" s="69"/>
      <c r="AU370" s="69"/>
      <c r="AV370" s="69"/>
      <c r="AW370" s="69"/>
      <c r="AX370" s="69"/>
      <c r="AY370" s="69"/>
      <c r="AZ370" s="69"/>
      <c r="BA370" s="69"/>
      <c r="BB370" s="69"/>
      <c r="BC370" s="69"/>
      <c r="BD370" s="69"/>
      <c r="BE370" s="69"/>
      <c r="BF370" s="69"/>
      <c r="BG370" s="69"/>
      <c r="BH370" s="69"/>
      <c r="BI370" s="69"/>
      <c r="BJ370" s="69"/>
      <c r="BK370" s="69"/>
      <c r="BL370" s="69"/>
      <c r="BM370" s="69"/>
      <c r="BN370" s="69"/>
      <c r="BO370" s="69"/>
      <c r="BP370" s="69"/>
      <c r="BQ370" s="69"/>
      <c r="BR370" s="69"/>
      <c r="BS370" s="69"/>
      <c r="BT370" s="69"/>
      <c r="BU370" s="69"/>
      <c r="BV370" s="69"/>
      <c r="BW370" s="69"/>
      <c r="BX370" s="69"/>
      <c r="BY370" s="69"/>
      <c r="BZ370" s="69"/>
      <c r="CA370" s="69"/>
      <c r="CB370" s="69"/>
      <c r="CC370" s="69"/>
    </row>
    <row r="371" spans="1:81" ht="12.75">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c r="AN371" s="69"/>
      <c r="AO371" s="69"/>
      <c r="AP371" s="69"/>
      <c r="AQ371" s="69"/>
      <c r="AR371" s="69"/>
      <c r="AS371" s="69"/>
      <c r="AT371" s="69"/>
      <c r="AU371" s="69"/>
      <c r="AV371" s="69"/>
      <c r="AW371" s="69"/>
      <c r="AX371" s="69"/>
      <c r="AY371" s="69"/>
      <c r="AZ371" s="69"/>
      <c r="BA371" s="69"/>
      <c r="BB371" s="69"/>
      <c r="BC371" s="69"/>
      <c r="BD371" s="69"/>
      <c r="BE371" s="69"/>
      <c r="BF371" s="69"/>
      <c r="BG371" s="69"/>
      <c r="BH371" s="69"/>
      <c r="BI371" s="69"/>
      <c r="BJ371" s="69"/>
      <c r="BK371" s="69"/>
      <c r="BL371" s="69"/>
      <c r="BM371" s="69"/>
      <c r="BN371" s="69"/>
      <c r="BO371" s="69"/>
      <c r="BP371" s="69"/>
      <c r="BQ371" s="69"/>
      <c r="BR371" s="69"/>
      <c r="BS371" s="69"/>
      <c r="BT371" s="69"/>
      <c r="BU371" s="69"/>
      <c r="BV371" s="69"/>
      <c r="BW371" s="69"/>
      <c r="BX371" s="69"/>
      <c r="BY371" s="69"/>
      <c r="BZ371" s="69"/>
      <c r="CA371" s="69"/>
      <c r="CB371" s="69"/>
      <c r="CC371" s="69"/>
    </row>
    <row r="372" spans="1:81" ht="12.75">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c r="AN372" s="69"/>
      <c r="AO372" s="69"/>
      <c r="AP372" s="69"/>
      <c r="AQ372" s="69"/>
      <c r="AR372" s="69"/>
      <c r="AS372" s="69"/>
      <c r="AT372" s="69"/>
      <c r="AU372" s="69"/>
      <c r="AV372" s="69"/>
      <c r="AW372" s="69"/>
      <c r="AX372" s="69"/>
      <c r="AY372" s="69"/>
      <c r="AZ372" s="69"/>
      <c r="BA372" s="69"/>
      <c r="BB372" s="69"/>
      <c r="BC372" s="69"/>
      <c r="BD372" s="69"/>
      <c r="BE372" s="69"/>
      <c r="BF372" s="69"/>
      <c r="BG372" s="69"/>
      <c r="BH372" s="69"/>
      <c r="BI372" s="69"/>
      <c r="BJ372" s="69"/>
      <c r="BK372" s="69"/>
      <c r="BL372" s="69"/>
      <c r="BM372" s="69"/>
      <c r="BN372" s="69"/>
      <c r="BO372" s="69"/>
      <c r="BP372" s="69"/>
      <c r="BQ372" s="69"/>
      <c r="BR372" s="69"/>
      <c r="BS372" s="69"/>
      <c r="BT372" s="69"/>
      <c r="BU372" s="69"/>
      <c r="BV372" s="69"/>
      <c r="BW372" s="69"/>
      <c r="BX372" s="69"/>
      <c r="BY372" s="69"/>
      <c r="BZ372" s="69"/>
      <c r="CA372" s="69"/>
      <c r="CB372" s="69"/>
      <c r="CC372" s="69"/>
    </row>
    <row r="373" spans="1:81" ht="12.75">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c r="AN373" s="69"/>
      <c r="AO373" s="69"/>
      <c r="AP373" s="69"/>
      <c r="AQ373" s="69"/>
      <c r="AR373" s="69"/>
      <c r="AS373" s="69"/>
      <c r="AT373" s="69"/>
      <c r="AU373" s="69"/>
      <c r="AV373" s="69"/>
      <c r="AW373" s="69"/>
      <c r="AX373" s="69"/>
      <c r="AY373" s="69"/>
      <c r="AZ373" s="69"/>
      <c r="BA373" s="69"/>
      <c r="BB373" s="69"/>
      <c r="BC373" s="69"/>
      <c r="BD373" s="69"/>
      <c r="BE373" s="69"/>
      <c r="BF373" s="69"/>
      <c r="BG373" s="69"/>
      <c r="BH373" s="69"/>
      <c r="BI373" s="69"/>
      <c r="BJ373" s="69"/>
      <c r="BK373" s="69"/>
      <c r="BL373" s="69"/>
      <c r="BM373" s="69"/>
      <c r="BN373" s="69"/>
      <c r="BO373" s="69"/>
      <c r="BP373" s="69"/>
      <c r="BQ373" s="69"/>
      <c r="BR373" s="69"/>
      <c r="BS373" s="69"/>
      <c r="BT373" s="69"/>
      <c r="BU373" s="69"/>
      <c r="BV373" s="69"/>
      <c r="BW373" s="69"/>
      <c r="BX373" s="69"/>
      <c r="BY373" s="69"/>
      <c r="BZ373" s="69"/>
      <c r="CA373" s="69"/>
      <c r="CB373" s="69"/>
      <c r="CC373" s="69"/>
    </row>
    <row r="374" spans="1:81" ht="12.75">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c r="AN374" s="69"/>
      <c r="AO374" s="69"/>
      <c r="AP374" s="69"/>
      <c r="AQ374" s="69"/>
      <c r="AR374" s="69"/>
      <c r="AS374" s="69"/>
      <c r="AT374" s="69"/>
      <c r="AU374" s="69"/>
      <c r="AV374" s="69"/>
      <c r="AW374" s="69"/>
      <c r="AX374" s="69"/>
      <c r="AY374" s="69"/>
      <c r="AZ374" s="69"/>
      <c r="BA374" s="69"/>
      <c r="BB374" s="69"/>
      <c r="BC374" s="69"/>
      <c r="BD374" s="69"/>
      <c r="BE374" s="69"/>
      <c r="BF374" s="69"/>
      <c r="BG374" s="69"/>
      <c r="BH374" s="69"/>
      <c r="BI374" s="69"/>
      <c r="BJ374" s="69"/>
      <c r="BK374" s="69"/>
      <c r="BL374" s="69"/>
      <c r="BM374" s="69"/>
      <c r="BN374" s="69"/>
      <c r="BO374" s="69"/>
      <c r="BP374" s="69"/>
      <c r="BQ374" s="69"/>
      <c r="BR374" s="69"/>
      <c r="BS374" s="69"/>
      <c r="BT374" s="69"/>
      <c r="BU374" s="69"/>
      <c r="BV374" s="69"/>
      <c r="BW374" s="69"/>
      <c r="BX374" s="69"/>
      <c r="BY374" s="69"/>
      <c r="BZ374" s="69"/>
      <c r="CA374" s="69"/>
      <c r="CB374" s="69"/>
      <c r="CC374" s="69"/>
    </row>
    <row r="375" spans="1:81"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c r="BZ375" s="69"/>
      <c r="CA375" s="69"/>
      <c r="CB375" s="69"/>
      <c r="CC375" s="69"/>
    </row>
    <row r="376" spans="1:81" ht="12.75">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c r="AN376" s="69"/>
      <c r="AO376" s="69"/>
      <c r="AP376" s="69"/>
      <c r="AQ376" s="69"/>
      <c r="AR376" s="69"/>
      <c r="AS376" s="69"/>
      <c r="AT376" s="69"/>
      <c r="AU376" s="69"/>
      <c r="AV376" s="69"/>
      <c r="AW376" s="69"/>
      <c r="AX376" s="69"/>
      <c r="AY376" s="69"/>
      <c r="AZ376" s="69"/>
      <c r="BA376" s="69"/>
      <c r="BB376" s="69"/>
      <c r="BC376" s="69"/>
      <c r="BD376" s="69"/>
      <c r="BE376" s="69"/>
      <c r="BF376" s="69"/>
      <c r="BG376" s="69"/>
      <c r="BH376" s="69"/>
      <c r="BI376" s="69"/>
      <c r="BJ376" s="69"/>
      <c r="BK376" s="69"/>
      <c r="BL376" s="69"/>
      <c r="BM376" s="69"/>
      <c r="BN376" s="69"/>
      <c r="BO376" s="69"/>
      <c r="BP376" s="69"/>
      <c r="BQ376" s="69"/>
      <c r="BR376" s="69"/>
      <c r="BS376" s="69"/>
      <c r="BT376" s="69"/>
      <c r="BU376" s="69"/>
      <c r="BV376" s="69"/>
      <c r="BW376" s="69"/>
      <c r="BX376" s="69"/>
      <c r="BY376" s="69"/>
      <c r="BZ376" s="69"/>
      <c r="CA376" s="69"/>
      <c r="CB376" s="69"/>
      <c r="CC376" s="69"/>
    </row>
    <row r="377" spans="1:81" ht="12.75">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c r="AN377" s="69"/>
      <c r="AO377" s="69"/>
      <c r="AP377" s="69"/>
      <c r="AQ377" s="69"/>
      <c r="AR377" s="69"/>
      <c r="AS377" s="69"/>
      <c r="AT377" s="69"/>
      <c r="AU377" s="69"/>
      <c r="AV377" s="69"/>
      <c r="AW377" s="69"/>
      <c r="AX377" s="69"/>
      <c r="AY377" s="69"/>
      <c r="AZ377" s="69"/>
      <c r="BA377" s="69"/>
      <c r="BB377" s="69"/>
      <c r="BC377" s="69"/>
      <c r="BD377" s="69"/>
      <c r="BE377" s="69"/>
      <c r="BF377" s="69"/>
      <c r="BG377" s="69"/>
      <c r="BH377" s="69"/>
      <c r="BI377" s="69"/>
      <c r="BJ377" s="69"/>
      <c r="BK377" s="69"/>
      <c r="BL377" s="69"/>
      <c r="BM377" s="69"/>
      <c r="BN377" s="69"/>
      <c r="BO377" s="69"/>
      <c r="BP377" s="69"/>
      <c r="BQ377" s="69"/>
      <c r="BR377" s="69"/>
      <c r="BS377" s="69"/>
      <c r="BT377" s="69"/>
      <c r="BU377" s="69"/>
      <c r="BV377" s="69"/>
      <c r="BW377" s="69"/>
      <c r="BX377" s="69"/>
      <c r="BY377" s="69"/>
      <c r="BZ377" s="69"/>
      <c r="CA377" s="69"/>
      <c r="CB377" s="69"/>
      <c r="CC377" s="69"/>
    </row>
    <row r="378" spans="1:81" ht="12.75">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c r="AN378" s="69"/>
      <c r="AO378" s="69"/>
      <c r="AP378" s="69"/>
      <c r="AQ378" s="69"/>
      <c r="AR378" s="69"/>
      <c r="AS378" s="69"/>
      <c r="AT378" s="69"/>
      <c r="AU378" s="69"/>
      <c r="AV378" s="69"/>
      <c r="AW378" s="69"/>
      <c r="AX378" s="69"/>
      <c r="AY378" s="69"/>
      <c r="AZ378" s="69"/>
      <c r="BA378" s="69"/>
      <c r="BB378" s="69"/>
      <c r="BC378" s="69"/>
      <c r="BD378" s="69"/>
      <c r="BE378" s="69"/>
      <c r="BF378" s="69"/>
      <c r="BG378" s="69"/>
      <c r="BH378" s="69"/>
      <c r="BI378" s="69"/>
      <c r="BJ378" s="69"/>
      <c r="BK378" s="69"/>
      <c r="BL378" s="69"/>
      <c r="BM378" s="69"/>
      <c r="BN378" s="69"/>
      <c r="BO378" s="69"/>
      <c r="BP378" s="69"/>
      <c r="BQ378" s="69"/>
      <c r="BR378" s="69"/>
      <c r="BS378" s="69"/>
      <c r="BT378" s="69"/>
      <c r="BU378" s="69"/>
      <c r="BV378" s="69"/>
      <c r="BW378" s="69"/>
      <c r="BX378" s="69"/>
      <c r="BY378" s="69"/>
      <c r="BZ378" s="69"/>
      <c r="CA378" s="69"/>
      <c r="CB378" s="69"/>
      <c r="CC378" s="69"/>
    </row>
    <row r="379" spans="1:81" ht="12.75">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c r="AN379" s="69"/>
      <c r="AO379" s="69"/>
      <c r="AP379" s="69"/>
      <c r="AQ379" s="69"/>
      <c r="AR379" s="69"/>
      <c r="AS379" s="69"/>
      <c r="AT379" s="69"/>
      <c r="AU379" s="69"/>
      <c r="AV379" s="69"/>
      <c r="AW379" s="69"/>
      <c r="AX379" s="69"/>
      <c r="AY379" s="69"/>
      <c r="AZ379" s="69"/>
      <c r="BA379" s="69"/>
      <c r="BB379" s="69"/>
      <c r="BC379" s="69"/>
      <c r="BD379" s="69"/>
      <c r="BE379" s="69"/>
      <c r="BF379" s="69"/>
      <c r="BG379" s="69"/>
      <c r="BH379" s="69"/>
      <c r="BI379" s="69"/>
      <c r="BJ379" s="69"/>
      <c r="BK379" s="69"/>
      <c r="BL379" s="69"/>
      <c r="BM379" s="69"/>
      <c r="BN379" s="69"/>
      <c r="BO379" s="69"/>
      <c r="BP379" s="69"/>
      <c r="BQ379" s="69"/>
      <c r="BR379" s="69"/>
      <c r="BS379" s="69"/>
      <c r="BT379" s="69"/>
      <c r="BU379" s="69"/>
      <c r="BV379" s="69"/>
      <c r="BW379" s="69"/>
      <c r="BX379" s="69"/>
      <c r="BY379" s="69"/>
      <c r="BZ379" s="69"/>
      <c r="CA379" s="69"/>
      <c r="CB379" s="69"/>
      <c r="CC379" s="69"/>
    </row>
    <row r="380" spans="1:81" ht="12.75">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BD380" s="69"/>
      <c r="BE380" s="69"/>
      <c r="BF380" s="69"/>
      <c r="BG380" s="69"/>
      <c r="BH380" s="69"/>
      <c r="BI380" s="69"/>
      <c r="BJ380" s="69"/>
      <c r="BK380" s="69"/>
      <c r="BL380" s="69"/>
      <c r="BM380" s="69"/>
      <c r="BN380" s="69"/>
      <c r="BO380" s="69"/>
      <c r="BP380" s="69"/>
      <c r="BQ380" s="69"/>
      <c r="BR380" s="69"/>
      <c r="BS380" s="69"/>
      <c r="BT380" s="69"/>
      <c r="BU380" s="69"/>
      <c r="BV380" s="69"/>
      <c r="BW380" s="69"/>
      <c r="BX380" s="69"/>
      <c r="BY380" s="69"/>
      <c r="BZ380" s="69"/>
      <c r="CA380" s="69"/>
      <c r="CB380" s="69"/>
      <c r="CC380" s="69"/>
    </row>
    <row r="381" spans="1:81" ht="12.75">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69"/>
      <c r="BQ381" s="69"/>
      <c r="BR381" s="69"/>
      <c r="BS381" s="69"/>
      <c r="BT381" s="69"/>
      <c r="BU381" s="69"/>
      <c r="BV381" s="69"/>
      <c r="BW381" s="69"/>
      <c r="BX381" s="69"/>
      <c r="BY381" s="69"/>
      <c r="BZ381" s="69"/>
      <c r="CA381" s="69"/>
      <c r="CB381" s="69"/>
      <c r="CC381" s="69"/>
    </row>
    <row r="382" spans="1:81" ht="12.75">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c r="AN382" s="69"/>
      <c r="AO382" s="69"/>
      <c r="AP382" s="69"/>
      <c r="AQ382" s="69"/>
      <c r="AR382" s="69"/>
      <c r="AS382" s="69"/>
      <c r="AT382" s="69"/>
      <c r="AU382" s="69"/>
      <c r="AV382" s="69"/>
      <c r="AW382" s="69"/>
      <c r="AX382" s="69"/>
      <c r="AY382" s="69"/>
      <c r="AZ382" s="69"/>
      <c r="BA382" s="69"/>
      <c r="BB382" s="69"/>
      <c r="BC382" s="69"/>
      <c r="BD382" s="69"/>
      <c r="BE382" s="69"/>
      <c r="BF382" s="69"/>
      <c r="BG382" s="69"/>
      <c r="BH382" s="69"/>
      <c r="BI382" s="69"/>
      <c r="BJ382" s="69"/>
      <c r="BK382" s="69"/>
      <c r="BL382" s="69"/>
      <c r="BM382" s="69"/>
      <c r="BN382" s="69"/>
      <c r="BO382" s="69"/>
      <c r="BP382" s="69"/>
      <c r="BQ382" s="69"/>
      <c r="BR382" s="69"/>
      <c r="BS382" s="69"/>
      <c r="BT382" s="69"/>
      <c r="BU382" s="69"/>
      <c r="BV382" s="69"/>
      <c r="BW382" s="69"/>
      <c r="BX382" s="69"/>
      <c r="BY382" s="69"/>
      <c r="BZ382" s="69"/>
      <c r="CA382" s="69"/>
      <c r="CB382" s="69"/>
      <c r="CC382" s="69"/>
    </row>
    <row r="383" spans="1:81" ht="12.75">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69"/>
      <c r="BQ383" s="69"/>
      <c r="BR383" s="69"/>
      <c r="BS383" s="69"/>
      <c r="BT383" s="69"/>
      <c r="BU383" s="69"/>
      <c r="BV383" s="69"/>
      <c r="BW383" s="69"/>
      <c r="BX383" s="69"/>
      <c r="BY383" s="69"/>
      <c r="BZ383" s="69"/>
      <c r="CA383" s="69"/>
      <c r="CB383" s="69"/>
      <c r="CC383" s="69"/>
    </row>
    <row r="384" spans="1:81" ht="12.75">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69"/>
      <c r="BQ384" s="69"/>
      <c r="BR384" s="69"/>
      <c r="BS384" s="69"/>
      <c r="BT384" s="69"/>
      <c r="BU384" s="69"/>
      <c r="BV384" s="69"/>
      <c r="BW384" s="69"/>
      <c r="BX384" s="69"/>
      <c r="BY384" s="69"/>
      <c r="BZ384" s="69"/>
      <c r="CA384" s="69"/>
      <c r="CB384" s="69"/>
      <c r="CC384" s="69"/>
    </row>
    <row r="385" spans="1:81" ht="12.75">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c r="AN385" s="69"/>
      <c r="AO385" s="69"/>
      <c r="AP385" s="69"/>
      <c r="AQ385" s="69"/>
      <c r="AR385" s="69"/>
      <c r="AS385" s="69"/>
      <c r="AT385" s="69"/>
      <c r="AU385" s="69"/>
      <c r="AV385" s="69"/>
      <c r="AW385" s="69"/>
      <c r="AX385" s="69"/>
      <c r="AY385" s="69"/>
      <c r="AZ385" s="69"/>
      <c r="BA385" s="69"/>
      <c r="BB385" s="69"/>
      <c r="BC385" s="69"/>
      <c r="BD385" s="69"/>
      <c r="BE385" s="69"/>
      <c r="BF385" s="69"/>
      <c r="BG385" s="69"/>
      <c r="BH385" s="69"/>
      <c r="BI385" s="69"/>
      <c r="BJ385" s="69"/>
      <c r="BK385" s="69"/>
      <c r="BL385" s="69"/>
      <c r="BM385" s="69"/>
      <c r="BN385" s="69"/>
      <c r="BO385" s="69"/>
      <c r="BP385" s="69"/>
      <c r="BQ385" s="69"/>
      <c r="BR385" s="69"/>
      <c r="BS385" s="69"/>
      <c r="BT385" s="69"/>
      <c r="BU385" s="69"/>
      <c r="BV385" s="69"/>
      <c r="BW385" s="69"/>
      <c r="BX385" s="69"/>
      <c r="BY385" s="69"/>
      <c r="BZ385" s="69"/>
      <c r="CA385" s="69"/>
      <c r="CB385" s="69"/>
      <c r="CC385" s="69"/>
    </row>
    <row r="386" spans="1:81" ht="12.75">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c r="AN386" s="69"/>
      <c r="AO386" s="69"/>
      <c r="AP386" s="69"/>
      <c r="AQ386" s="69"/>
      <c r="AR386" s="69"/>
      <c r="AS386" s="69"/>
      <c r="AT386" s="69"/>
      <c r="AU386" s="69"/>
      <c r="AV386" s="69"/>
      <c r="AW386" s="69"/>
      <c r="AX386" s="69"/>
      <c r="AY386" s="69"/>
      <c r="AZ386" s="69"/>
      <c r="BA386" s="69"/>
      <c r="BB386" s="69"/>
      <c r="BC386" s="69"/>
      <c r="BD386" s="69"/>
      <c r="BE386" s="69"/>
      <c r="BF386" s="69"/>
      <c r="BG386" s="69"/>
      <c r="BH386" s="69"/>
      <c r="BI386" s="69"/>
      <c r="BJ386" s="69"/>
      <c r="BK386" s="69"/>
      <c r="BL386" s="69"/>
      <c r="BM386" s="69"/>
      <c r="BN386" s="69"/>
      <c r="BO386" s="69"/>
      <c r="BP386" s="69"/>
      <c r="BQ386" s="69"/>
      <c r="BR386" s="69"/>
      <c r="BS386" s="69"/>
      <c r="BT386" s="69"/>
      <c r="BU386" s="69"/>
      <c r="BV386" s="69"/>
      <c r="BW386" s="69"/>
      <c r="BX386" s="69"/>
      <c r="BY386" s="69"/>
      <c r="BZ386" s="69"/>
      <c r="CA386" s="69"/>
      <c r="CB386" s="69"/>
      <c r="CC386" s="69"/>
    </row>
    <row r="387" spans="1:81" ht="12.75">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c r="AN387" s="69"/>
      <c r="AO387" s="69"/>
      <c r="AP387" s="69"/>
      <c r="AQ387" s="69"/>
      <c r="AR387" s="69"/>
      <c r="AS387" s="69"/>
      <c r="AT387" s="69"/>
      <c r="AU387" s="69"/>
      <c r="AV387" s="69"/>
      <c r="AW387" s="69"/>
      <c r="AX387" s="69"/>
      <c r="AY387" s="69"/>
      <c r="AZ387" s="69"/>
      <c r="BA387" s="69"/>
      <c r="BB387" s="69"/>
      <c r="BC387" s="69"/>
      <c r="BD387" s="69"/>
      <c r="BE387" s="69"/>
      <c r="BF387" s="69"/>
      <c r="BG387" s="69"/>
      <c r="BH387" s="69"/>
      <c r="BI387" s="69"/>
      <c r="BJ387" s="69"/>
      <c r="BK387" s="69"/>
      <c r="BL387" s="69"/>
      <c r="BM387" s="69"/>
      <c r="BN387" s="69"/>
      <c r="BO387" s="69"/>
      <c r="BP387" s="69"/>
      <c r="BQ387" s="69"/>
      <c r="BR387" s="69"/>
      <c r="BS387" s="69"/>
      <c r="BT387" s="69"/>
      <c r="BU387" s="69"/>
      <c r="BV387" s="69"/>
      <c r="BW387" s="69"/>
      <c r="BX387" s="69"/>
      <c r="BY387" s="69"/>
      <c r="BZ387" s="69"/>
      <c r="CA387" s="69"/>
      <c r="CB387" s="69"/>
      <c r="CC387" s="69"/>
    </row>
    <row r="388" spans="1:81" ht="12.75">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9"/>
      <c r="AO388" s="69"/>
      <c r="AP388" s="69"/>
      <c r="AQ388" s="69"/>
      <c r="AR388" s="69"/>
      <c r="AS388" s="69"/>
      <c r="AT388" s="69"/>
      <c r="AU388" s="69"/>
      <c r="AV388" s="69"/>
      <c r="AW388" s="69"/>
      <c r="AX388" s="69"/>
      <c r="AY388" s="69"/>
      <c r="AZ388" s="69"/>
      <c r="BA388" s="69"/>
      <c r="BB388" s="69"/>
      <c r="BC388" s="69"/>
      <c r="BD388" s="69"/>
      <c r="BE388" s="69"/>
      <c r="BF388" s="69"/>
      <c r="BG388" s="69"/>
      <c r="BH388" s="69"/>
      <c r="BI388" s="69"/>
      <c r="BJ388" s="69"/>
      <c r="BK388" s="69"/>
      <c r="BL388" s="69"/>
      <c r="BM388" s="69"/>
      <c r="BN388" s="69"/>
      <c r="BO388" s="69"/>
      <c r="BP388" s="69"/>
      <c r="BQ388" s="69"/>
      <c r="BR388" s="69"/>
      <c r="BS388" s="69"/>
      <c r="BT388" s="69"/>
      <c r="BU388" s="69"/>
      <c r="BV388" s="69"/>
      <c r="BW388" s="69"/>
      <c r="BX388" s="69"/>
      <c r="BY388" s="69"/>
      <c r="BZ388" s="69"/>
      <c r="CA388" s="69"/>
      <c r="CB388" s="69"/>
      <c r="CC388" s="69"/>
    </row>
    <row r="389" spans="1:81" ht="12.75">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c r="AN389" s="69"/>
      <c r="AO389" s="69"/>
      <c r="AP389" s="69"/>
      <c r="AQ389" s="69"/>
      <c r="AR389" s="69"/>
      <c r="AS389" s="69"/>
      <c r="AT389" s="69"/>
      <c r="AU389" s="69"/>
      <c r="AV389" s="69"/>
      <c r="AW389" s="69"/>
      <c r="AX389" s="69"/>
      <c r="AY389" s="69"/>
      <c r="AZ389" s="69"/>
      <c r="BA389" s="69"/>
      <c r="BB389" s="69"/>
      <c r="BC389" s="69"/>
      <c r="BD389" s="69"/>
      <c r="BE389" s="69"/>
      <c r="BF389" s="69"/>
      <c r="BG389" s="69"/>
      <c r="BH389" s="69"/>
      <c r="BI389" s="69"/>
      <c r="BJ389" s="69"/>
      <c r="BK389" s="69"/>
      <c r="BL389" s="69"/>
      <c r="BM389" s="69"/>
      <c r="BN389" s="69"/>
      <c r="BO389" s="69"/>
      <c r="BP389" s="69"/>
      <c r="BQ389" s="69"/>
      <c r="BR389" s="69"/>
      <c r="BS389" s="69"/>
      <c r="BT389" s="69"/>
      <c r="BU389" s="69"/>
      <c r="BV389" s="69"/>
      <c r="BW389" s="69"/>
      <c r="BX389" s="69"/>
      <c r="BY389" s="69"/>
      <c r="BZ389" s="69"/>
      <c r="CA389" s="69"/>
      <c r="CB389" s="69"/>
      <c r="CC389" s="69"/>
    </row>
    <row r="390" spans="1:81" ht="12.75">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c r="AN390" s="69"/>
      <c r="AO390" s="69"/>
      <c r="AP390" s="69"/>
      <c r="AQ390" s="69"/>
      <c r="AR390" s="69"/>
      <c r="AS390" s="69"/>
      <c r="AT390" s="69"/>
      <c r="AU390" s="69"/>
      <c r="AV390" s="69"/>
      <c r="AW390" s="69"/>
      <c r="AX390" s="69"/>
      <c r="AY390" s="69"/>
      <c r="AZ390" s="69"/>
      <c r="BA390" s="69"/>
      <c r="BB390" s="69"/>
      <c r="BC390" s="69"/>
      <c r="BD390" s="69"/>
      <c r="BE390" s="69"/>
      <c r="BF390" s="69"/>
      <c r="BG390" s="69"/>
      <c r="BH390" s="69"/>
      <c r="BI390" s="69"/>
      <c r="BJ390" s="69"/>
      <c r="BK390" s="69"/>
      <c r="BL390" s="69"/>
      <c r="BM390" s="69"/>
      <c r="BN390" s="69"/>
      <c r="BO390" s="69"/>
      <c r="BP390" s="69"/>
      <c r="BQ390" s="69"/>
      <c r="BR390" s="69"/>
      <c r="BS390" s="69"/>
      <c r="BT390" s="69"/>
      <c r="BU390" s="69"/>
      <c r="BV390" s="69"/>
      <c r="BW390" s="69"/>
      <c r="BX390" s="69"/>
      <c r="BY390" s="69"/>
      <c r="BZ390" s="69"/>
      <c r="CA390" s="69"/>
      <c r="CB390" s="69"/>
      <c r="CC390" s="69"/>
    </row>
    <row r="391" spans="1:81" ht="12.75">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c r="AN391" s="69"/>
      <c r="AO391" s="69"/>
      <c r="AP391" s="69"/>
      <c r="AQ391" s="69"/>
      <c r="AR391" s="69"/>
      <c r="AS391" s="69"/>
      <c r="AT391" s="69"/>
      <c r="AU391" s="69"/>
      <c r="AV391" s="69"/>
      <c r="AW391" s="69"/>
      <c r="AX391" s="69"/>
      <c r="AY391" s="69"/>
      <c r="AZ391" s="69"/>
      <c r="BA391" s="69"/>
      <c r="BB391" s="69"/>
      <c r="BC391" s="69"/>
      <c r="BD391" s="69"/>
      <c r="BE391" s="69"/>
      <c r="BF391" s="69"/>
      <c r="BG391" s="69"/>
      <c r="BH391" s="69"/>
      <c r="BI391" s="69"/>
      <c r="BJ391" s="69"/>
      <c r="BK391" s="69"/>
      <c r="BL391" s="69"/>
      <c r="BM391" s="69"/>
      <c r="BN391" s="69"/>
      <c r="BO391" s="69"/>
      <c r="BP391" s="69"/>
      <c r="BQ391" s="69"/>
      <c r="BR391" s="69"/>
      <c r="BS391" s="69"/>
      <c r="BT391" s="69"/>
      <c r="BU391" s="69"/>
      <c r="BV391" s="69"/>
      <c r="BW391" s="69"/>
      <c r="BX391" s="69"/>
      <c r="BY391" s="69"/>
      <c r="BZ391" s="69"/>
      <c r="CA391" s="69"/>
      <c r="CB391" s="69"/>
      <c r="CC391" s="69"/>
    </row>
    <row r="392" spans="1:81" ht="12.75">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c r="AN392" s="69"/>
      <c r="AO392" s="69"/>
      <c r="AP392" s="69"/>
      <c r="AQ392" s="69"/>
      <c r="AR392" s="69"/>
      <c r="AS392" s="69"/>
      <c r="AT392" s="69"/>
      <c r="AU392" s="69"/>
      <c r="AV392" s="69"/>
      <c r="AW392" s="69"/>
      <c r="AX392" s="69"/>
      <c r="AY392" s="69"/>
      <c r="AZ392" s="69"/>
      <c r="BA392" s="69"/>
      <c r="BB392" s="69"/>
      <c r="BC392" s="69"/>
      <c r="BD392" s="69"/>
      <c r="BE392" s="69"/>
      <c r="BF392" s="69"/>
      <c r="BG392" s="69"/>
      <c r="BH392" s="69"/>
      <c r="BI392" s="69"/>
      <c r="BJ392" s="69"/>
      <c r="BK392" s="69"/>
      <c r="BL392" s="69"/>
      <c r="BM392" s="69"/>
      <c r="BN392" s="69"/>
      <c r="BO392" s="69"/>
      <c r="BP392" s="69"/>
      <c r="BQ392" s="69"/>
      <c r="BR392" s="69"/>
      <c r="BS392" s="69"/>
      <c r="BT392" s="69"/>
      <c r="BU392" s="69"/>
      <c r="BV392" s="69"/>
      <c r="BW392" s="69"/>
      <c r="BX392" s="69"/>
      <c r="BY392" s="69"/>
      <c r="BZ392" s="69"/>
      <c r="CA392" s="69"/>
      <c r="CB392" s="69"/>
      <c r="CC392" s="69"/>
    </row>
    <row r="393" spans="1:81" ht="12.75">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69"/>
      <c r="BD393" s="69"/>
      <c r="BE393" s="69"/>
      <c r="BF393" s="69"/>
      <c r="BG393" s="69"/>
      <c r="BH393" s="69"/>
      <c r="BI393" s="69"/>
      <c r="BJ393" s="69"/>
      <c r="BK393" s="69"/>
      <c r="BL393" s="69"/>
      <c r="BM393" s="69"/>
      <c r="BN393" s="69"/>
      <c r="BO393" s="69"/>
      <c r="BP393" s="69"/>
      <c r="BQ393" s="69"/>
      <c r="BR393" s="69"/>
      <c r="BS393" s="69"/>
      <c r="BT393" s="69"/>
      <c r="BU393" s="69"/>
      <c r="BV393" s="69"/>
      <c r="BW393" s="69"/>
      <c r="BX393" s="69"/>
      <c r="BY393" s="69"/>
      <c r="BZ393" s="69"/>
      <c r="CA393" s="69"/>
      <c r="CB393" s="69"/>
      <c r="CC393" s="69"/>
    </row>
    <row r="394" spans="1:81" ht="12.75">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c r="AN394" s="69"/>
      <c r="AO394" s="69"/>
      <c r="AP394" s="69"/>
      <c r="AQ394" s="69"/>
      <c r="AR394" s="69"/>
      <c r="AS394" s="69"/>
      <c r="AT394" s="69"/>
      <c r="AU394" s="69"/>
      <c r="AV394" s="69"/>
      <c r="AW394" s="69"/>
      <c r="AX394" s="69"/>
      <c r="AY394" s="69"/>
      <c r="AZ394" s="69"/>
      <c r="BA394" s="69"/>
      <c r="BB394" s="69"/>
      <c r="BC394" s="69"/>
      <c r="BD394" s="69"/>
      <c r="BE394" s="69"/>
      <c r="BF394" s="69"/>
      <c r="BG394" s="69"/>
      <c r="BH394" s="69"/>
      <c r="BI394" s="69"/>
      <c r="BJ394" s="69"/>
      <c r="BK394" s="69"/>
      <c r="BL394" s="69"/>
      <c r="BM394" s="69"/>
      <c r="BN394" s="69"/>
      <c r="BO394" s="69"/>
      <c r="BP394" s="69"/>
      <c r="BQ394" s="69"/>
      <c r="BR394" s="69"/>
      <c r="BS394" s="69"/>
      <c r="BT394" s="69"/>
      <c r="BU394" s="69"/>
      <c r="BV394" s="69"/>
      <c r="BW394" s="69"/>
      <c r="BX394" s="69"/>
      <c r="BY394" s="69"/>
      <c r="BZ394" s="69"/>
      <c r="CA394" s="69"/>
      <c r="CB394" s="69"/>
      <c r="CC394" s="69"/>
    </row>
    <row r="395" spans="1:81" ht="12.75">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c r="AR395" s="69"/>
      <c r="AS395" s="69"/>
      <c r="AT395" s="69"/>
      <c r="AU395" s="69"/>
      <c r="AV395" s="69"/>
      <c r="AW395" s="69"/>
      <c r="AX395" s="69"/>
      <c r="AY395" s="69"/>
      <c r="AZ395" s="69"/>
      <c r="BA395" s="69"/>
      <c r="BB395" s="69"/>
      <c r="BC395" s="69"/>
      <c r="BD395" s="69"/>
      <c r="BE395" s="69"/>
      <c r="BF395" s="69"/>
      <c r="BG395" s="69"/>
      <c r="BH395" s="69"/>
      <c r="BI395" s="69"/>
      <c r="BJ395" s="69"/>
      <c r="BK395" s="69"/>
      <c r="BL395" s="69"/>
      <c r="BM395" s="69"/>
      <c r="BN395" s="69"/>
      <c r="BO395" s="69"/>
      <c r="BP395" s="69"/>
      <c r="BQ395" s="69"/>
      <c r="BR395" s="69"/>
      <c r="BS395" s="69"/>
      <c r="BT395" s="69"/>
      <c r="BU395" s="69"/>
      <c r="BV395" s="69"/>
      <c r="BW395" s="69"/>
      <c r="BX395" s="69"/>
      <c r="BY395" s="69"/>
      <c r="BZ395" s="69"/>
      <c r="CA395" s="69"/>
      <c r="CB395" s="69"/>
      <c r="CC395" s="69"/>
    </row>
    <row r="396" spans="1:81" ht="12.75">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c r="BN396" s="69"/>
      <c r="BO396" s="69"/>
      <c r="BP396" s="69"/>
      <c r="BQ396" s="69"/>
      <c r="BR396" s="69"/>
      <c r="BS396" s="69"/>
      <c r="BT396" s="69"/>
      <c r="BU396" s="69"/>
      <c r="BV396" s="69"/>
      <c r="BW396" s="69"/>
      <c r="BX396" s="69"/>
      <c r="BY396" s="69"/>
      <c r="BZ396" s="69"/>
      <c r="CA396" s="69"/>
      <c r="CB396" s="69"/>
      <c r="CC396" s="69"/>
    </row>
    <row r="397" spans="1:81" ht="12.75">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c r="AN397" s="69"/>
      <c r="AO397" s="69"/>
      <c r="AP397" s="69"/>
      <c r="AQ397" s="69"/>
      <c r="AR397" s="69"/>
      <c r="AS397" s="69"/>
      <c r="AT397" s="69"/>
      <c r="AU397" s="69"/>
      <c r="AV397" s="69"/>
      <c r="AW397" s="69"/>
      <c r="AX397" s="69"/>
      <c r="AY397" s="69"/>
      <c r="AZ397" s="69"/>
      <c r="BA397" s="69"/>
      <c r="BB397" s="69"/>
      <c r="BC397" s="69"/>
      <c r="BD397" s="69"/>
      <c r="BE397" s="69"/>
      <c r="BF397" s="69"/>
      <c r="BG397" s="69"/>
      <c r="BH397" s="69"/>
      <c r="BI397" s="69"/>
      <c r="BJ397" s="69"/>
      <c r="BK397" s="69"/>
      <c r="BL397" s="69"/>
      <c r="BM397" s="69"/>
      <c r="BN397" s="69"/>
      <c r="BO397" s="69"/>
      <c r="BP397" s="69"/>
      <c r="BQ397" s="69"/>
      <c r="BR397" s="69"/>
      <c r="BS397" s="69"/>
      <c r="BT397" s="69"/>
      <c r="BU397" s="69"/>
      <c r="BV397" s="69"/>
      <c r="BW397" s="69"/>
      <c r="BX397" s="69"/>
      <c r="BY397" s="69"/>
      <c r="BZ397" s="69"/>
      <c r="CA397" s="69"/>
      <c r="CB397" s="69"/>
      <c r="CC397" s="69"/>
    </row>
    <row r="398" spans="1:81" ht="12.75">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69"/>
      <c r="BQ398" s="69"/>
      <c r="BR398" s="69"/>
      <c r="BS398" s="69"/>
      <c r="BT398" s="69"/>
      <c r="BU398" s="69"/>
      <c r="BV398" s="69"/>
      <c r="BW398" s="69"/>
      <c r="BX398" s="69"/>
      <c r="BY398" s="69"/>
      <c r="BZ398" s="69"/>
      <c r="CA398" s="69"/>
      <c r="CB398" s="69"/>
      <c r="CC398" s="69"/>
    </row>
    <row r="399" spans="1:81" ht="12.75">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69"/>
      <c r="BQ399" s="69"/>
      <c r="BR399" s="69"/>
      <c r="BS399" s="69"/>
      <c r="BT399" s="69"/>
      <c r="BU399" s="69"/>
      <c r="BV399" s="69"/>
      <c r="BW399" s="69"/>
      <c r="BX399" s="69"/>
      <c r="BY399" s="69"/>
      <c r="BZ399" s="69"/>
      <c r="CA399" s="69"/>
      <c r="CB399" s="69"/>
      <c r="CC399" s="69"/>
    </row>
    <row r="400" spans="1:81" ht="12.75">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c r="AN400" s="69"/>
      <c r="AO400" s="69"/>
      <c r="AP400" s="69"/>
      <c r="AQ400" s="69"/>
      <c r="AR400" s="69"/>
      <c r="AS400" s="69"/>
      <c r="AT400" s="69"/>
      <c r="AU400" s="69"/>
      <c r="AV400" s="69"/>
      <c r="AW400" s="69"/>
      <c r="AX400" s="69"/>
      <c r="AY400" s="69"/>
      <c r="AZ400" s="69"/>
      <c r="BA400" s="69"/>
      <c r="BB400" s="69"/>
      <c r="BC400" s="69"/>
      <c r="BD400" s="69"/>
      <c r="BE400" s="69"/>
      <c r="BF400" s="69"/>
      <c r="BG400" s="69"/>
      <c r="BH400" s="69"/>
      <c r="BI400" s="69"/>
      <c r="BJ400" s="69"/>
      <c r="BK400" s="69"/>
      <c r="BL400" s="69"/>
      <c r="BM400" s="69"/>
      <c r="BN400" s="69"/>
      <c r="BO400" s="69"/>
      <c r="BP400" s="69"/>
      <c r="BQ400" s="69"/>
      <c r="BR400" s="69"/>
      <c r="BS400" s="69"/>
      <c r="BT400" s="69"/>
      <c r="BU400" s="69"/>
      <c r="BV400" s="69"/>
      <c r="BW400" s="69"/>
      <c r="BX400" s="69"/>
      <c r="BY400" s="69"/>
      <c r="BZ400" s="69"/>
      <c r="CA400" s="69"/>
      <c r="CB400" s="69"/>
      <c r="CC400" s="69"/>
    </row>
    <row r="401" spans="1:81" ht="12.75">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c r="AR401" s="69"/>
      <c r="AS401" s="69"/>
      <c r="AT401" s="69"/>
      <c r="AU401" s="69"/>
      <c r="AV401" s="69"/>
      <c r="AW401" s="69"/>
      <c r="AX401" s="69"/>
      <c r="AY401" s="69"/>
      <c r="AZ401" s="69"/>
      <c r="BA401" s="69"/>
      <c r="BB401" s="69"/>
      <c r="BC401" s="69"/>
      <c r="BD401" s="69"/>
      <c r="BE401" s="69"/>
      <c r="BF401" s="69"/>
      <c r="BG401" s="69"/>
      <c r="BH401" s="69"/>
      <c r="BI401" s="69"/>
      <c r="BJ401" s="69"/>
      <c r="BK401" s="69"/>
      <c r="BL401" s="69"/>
      <c r="BM401" s="69"/>
      <c r="BN401" s="69"/>
      <c r="BO401" s="69"/>
      <c r="BP401" s="69"/>
      <c r="BQ401" s="69"/>
      <c r="BR401" s="69"/>
      <c r="BS401" s="69"/>
      <c r="BT401" s="69"/>
      <c r="BU401" s="69"/>
      <c r="BV401" s="69"/>
      <c r="BW401" s="69"/>
      <c r="BX401" s="69"/>
      <c r="BY401" s="69"/>
      <c r="BZ401" s="69"/>
      <c r="CA401" s="69"/>
      <c r="CB401" s="69"/>
      <c r="CC401" s="69"/>
    </row>
    <row r="402" spans="1:81" ht="12.75">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c r="AN402" s="69"/>
      <c r="AO402" s="69"/>
      <c r="AP402" s="69"/>
      <c r="AQ402" s="69"/>
      <c r="AR402" s="69"/>
      <c r="AS402" s="69"/>
      <c r="AT402" s="69"/>
      <c r="AU402" s="69"/>
      <c r="AV402" s="69"/>
      <c r="AW402" s="69"/>
      <c r="AX402" s="69"/>
      <c r="AY402" s="69"/>
      <c r="AZ402" s="69"/>
      <c r="BA402" s="69"/>
      <c r="BB402" s="69"/>
      <c r="BC402" s="69"/>
      <c r="BD402" s="69"/>
      <c r="BE402" s="69"/>
      <c r="BF402" s="69"/>
      <c r="BG402" s="69"/>
      <c r="BH402" s="69"/>
      <c r="BI402" s="69"/>
      <c r="BJ402" s="69"/>
      <c r="BK402" s="69"/>
      <c r="BL402" s="69"/>
      <c r="BM402" s="69"/>
      <c r="BN402" s="69"/>
      <c r="BO402" s="69"/>
      <c r="BP402" s="69"/>
      <c r="BQ402" s="69"/>
      <c r="BR402" s="69"/>
      <c r="BS402" s="69"/>
      <c r="BT402" s="69"/>
      <c r="BU402" s="69"/>
      <c r="BV402" s="69"/>
      <c r="BW402" s="69"/>
      <c r="BX402" s="69"/>
      <c r="BY402" s="69"/>
      <c r="BZ402" s="69"/>
      <c r="CA402" s="69"/>
      <c r="CB402" s="69"/>
      <c r="CC402" s="69"/>
    </row>
    <row r="403" spans="1:81" ht="12.75">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c r="AN403" s="69"/>
      <c r="AO403" s="69"/>
      <c r="AP403" s="69"/>
      <c r="AQ403" s="69"/>
      <c r="AR403" s="69"/>
      <c r="AS403" s="69"/>
      <c r="AT403" s="69"/>
      <c r="AU403" s="69"/>
      <c r="AV403" s="69"/>
      <c r="AW403" s="69"/>
      <c r="AX403" s="69"/>
      <c r="AY403" s="69"/>
      <c r="AZ403" s="69"/>
      <c r="BA403" s="69"/>
      <c r="BB403" s="69"/>
      <c r="BC403" s="69"/>
      <c r="BD403" s="69"/>
      <c r="BE403" s="69"/>
      <c r="BF403" s="69"/>
      <c r="BG403" s="69"/>
      <c r="BH403" s="69"/>
      <c r="BI403" s="69"/>
      <c r="BJ403" s="69"/>
      <c r="BK403" s="69"/>
      <c r="BL403" s="69"/>
      <c r="BM403" s="69"/>
      <c r="BN403" s="69"/>
      <c r="BO403" s="69"/>
      <c r="BP403" s="69"/>
      <c r="BQ403" s="69"/>
      <c r="BR403" s="69"/>
      <c r="BS403" s="69"/>
      <c r="BT403" s="69"/>
      <c r="BU403" s="69"/>
      <c r="BV403" s="69"/>
      <c r="BW403" s="69"/>
      <c r="BX403" s="69"/>
      <c r="BY403" s="69"/>
      <c r="BZ403" s="69"/>
      <c r="CA403" s="69"/>
      <c r="CB403" s="69"/>
      <c r="CC403" s="69"/>
    </row>
    <row r="404" spans="1:81" ht="12.75">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c r="AN404" s="69"/>
      <c r="AO404" s="69"/>
      <c r="AP404" s="69"/>
      <c r="AQ404" s="69"/>
      <c r="AR404" s="69"/>
      <c r="AS404" s="69"/>
      <c r="AT404" s="69"/>
      <c r="AU404" s="69"/>
      <c r="AV404" s="69"/>
      <c r="AW404" s="69"/>
      <c r="AX404" s="69"/>
      <c r="AY404" s="69"/>
      <c r="AZ404" s="69"/>
      <c r="BA404" s="69"/>
      <c r="BB404" s="69"/>
      <c r="BC404" s="69"/>
      <c r="BD404" s="69"/>
      <c r="BE404" s="69"/>
      <c r="BF404" s="69"/>
      <c r="BG404" s="69"/>
      <c r="BH404" s="69"/>
      <c r="BI404" s="69"/>
      <c r="BJ404" s="69"/>
      <c r="BK404" s="69"/>
      <c r="BL404" s="69"/>
      <c r="BM404" s="69"/>
      <c r="BN404" s="69"/>
      <c r="BO404" s="69"/>
      <c r="BP404" s="69"/>
      <c r="BQ404" s="69"/>
      <c r="BR404" s="69"/>
      <c r="BS404" s="69"/>
      <c r="BT404" s="69"/>
      <c r="BU404" s="69"/>
      <c r="BV404" s="69"/>
      <c r="BW404" s="69"/>
      <c r="BX404" s="69"/>
      <c r="BY404" s="69"/>
      <c r="BZ404" s="69"/>
      <c r="CA404" s="69"/>
      <c r="CB404" s="69"/>
      <c r="CC404" s="69"/>
    </row>
    <row r="405" spans="1:81" ht="12.75">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c r="AN405" s="69"/>
      <c r="AO405" s="69"/>
      <c r="AP405" s="69"/>
      <c r="AQ405" s="69"/>
      <c r="AR405" s="69"/>
      <c r="AS405" s="69"/>
      <c r="AT405" s="69"/>
      <c r="AU405" s="69"/>
      <c r="AV405" s="69"/>
      <c r="AW405" s="69"/>
      <c r="AX405" s="69"/>
      <c r="AY405" s="69"/>
      <c r="AZ405" s="69"/>
      <c r="BA405" s="69"/>
      <c r="BB405" s="69"/>
      <c r="BC405" s="69"/>
      <c r="BD405" s="69"/>
      <c r="BE405" s="69"/>
      <c r="BF405" s="69"/>
      <c r="BG405" s="69"/>
      <c r="BH405" s="69"/>
      <c r="BI405" s="69"/>
      <c r="BJ405" s="69"/>
      <c r="BK405" s="69"/>
      <c r="BL405" s="69"/>
      <c r="BM405" s="69"/>
      <c r="BN405" s="69"/>
      <c r="BO405" s="69"/>
      <c r="BP405" s="69"/>
      <c r="BQ405" s="69"/>
      <c r="BR405" s="69"/>
      <c r="BS405" s="69"/>
      <c r="BT405" s="69"/>
      <c r="BU405" s="69"/>
      <c r="BV405" s="69"/>
      <c r="BW405" s="69"/>
      <c r="BX405" s="69"/>
      <c r="BY405" s="69"/>
      <c r="BZ405" s="69"/>
      <c r="CA405" s="69"/>
      <c r="CB405" s="69"/>
      <c r="CC405" s="69"/>
    </row>
    <row r="406" spans="1:81" ht="12.75">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c r="AN406" s="69"/>
      <c r="AO406" s="69"/>
      <c r="AP406" s="69"/>
      <c r="AQ406" s="69"/>
      <c r="AR406" s="69"/>
      <c r="AS406" s="69"/>
      <c r="AT406" s="69"/>
      <c r="AU406" s="69"/>
      <c r="AV406" s="69"/>
      <c r="AW406" s="69"/>
      <c r="AX406" s="69"/>
      <c r="AY406" s="69"/>
      <c r="AZ406" s="69"/>
      <c r="BA406" s="69"/>
      <c r="BB406" s="69"/>
      <c r="BC406" s="69"/>
      <c r="BD406" s="69"/>
      <c r="BE406" s="69"/>
      <c r="BF406" s="69"/>
      <c r="BG406" s="69"/>
      <c r="BH406" s="69"/>
      <c r="BI406" s="69"/>
      <c r="BJ406" s="69"/>
      <c r="BK406" s="69"/>
      <c r="BL406" s="69"/>
      <c r="BM406" s="69"/>
      <c r="BN406" s="69"/>
      <c r="BO406" s="69"/>
      <c r="BP406" s="69"/>
      <c r="BQ406" s="69"/>
      <c r="BR406" s="69"/>
      <c r="BS406" s="69"/>
      <c r="BT406" s="69"/>
      <c r="BU406" s="69"/>
      <c r="BV406" s="69"/>
      <c r="BW406" s="69"/>
      <c r="BX406" s="69"/>
      <c r="BY406" s="69"/>
      <c r="BZ406" s="69"/>
      <c r="CA406" s="69"/>
      <c r="CB406" s="69"/>
      <c r="CC406" s="69"/>
    </row>
    <row r="407" spans="1:81" ht="12.75">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c r="AN407" s="69"/>
      <c r="AO407" s="69"/>
      <c r="AP407" s="69"/>
      <c r="AQ407" s="69"/>
      <c r="AR407" s="69"/>
      <c r="AS407" s="69"/>
      <c r="AT407" s="69"/>
      <c r="AU407" s="69"/>
      <c r="AV407" s="69"/>
      <c r="AW407" s="69"/>
      <c r="AX407" s="69"/>
      <c r="AY407" s="69"/>
      <c r="AZ407" s="69"/>
      <c r="BA407" s="69"/>
      <c r="BB407" s="69"/>
      <c r="BC407" s="69"/>
      <c r="BD407" s="69"/>
      <c r="BE407" s="69"/>
      <c r="BF407" s="69"/>
      <c r="BG407" s="69"/>
      <c r="BH407" s="69"/>
      <c r="BI407" s="69"/>
      <c r="BJ407" s="69"/>
      <c r="BK407" s="69"/>
      <c r="BL407" s="69"/>
      <c r="BM407" s="69"/>
      <c r="BN407" s="69"/>
      <c r="BO407" s="69"/>
      <c r="BP407" s="69"/>
      <c r="BQ407" s="69"/>
      <c r="BR407" s="69"/>
      <c r="BS407" s="69"/>
      <c r="BT407" s="69"/>
      <c r="BU407" s="69"/>
      <c r="BV407" s="69"/>
      <c r="BW407" s="69"/>
      <c r="BX407" s="69"/>
      <c r="BY407" s="69"/>
      <c r="BZ407" s="69"/>
      <c r="CA407" s="69"/>
      <c r="CB407" s="69"/>
      <c r="CC407" s="69"/>
    </row>
    <row r="408" spans="1:81" ht="12.75">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c r="AN408" s="69"/>
      <c r="AO408" s="69"/>
      <c r="AP408" s="69"/>
      <c r="AQ408" s="69"/>
      <c r="AR408" s="69"/>
      <c r="AS408" s="69"/>
      <c r="AT408" s="69"/>
      <c r="AU408" s="69"/>
      <c r="AV408" s="69"/>
      <c r="AW408" s="69"/>
      <c r="AX408" s="69"/>
      <c r="AY408" s="69"/>
      <c r="AZ408" s="69"/>
      <c r="BA408" s="69"/>
      <c r="BB408" s="69"/>
      <c r="BC408" s="69"/>
      <c r="BD408" s="69"/>
      <c r="BE408" s="69"/>
      <c r="BF408" s="69"/>
      <c r="BG408" s="69"/>
      <c r="BH408" s="69"/>
      <c r="BI408" s="69"/>
      <c r="BJ408" s="69"/>
      <c r="BK408" s="69"/>
      <c r="BL408" s="69"/>
      <c r="BM408" s="69"/>
      <c r="BN408" s="69"/>
      <c r="BO408" s="69"/>
      <c r="BP408" s="69"/>
      <c r="BQ408" s="69"/>
      <c r="BR408" s="69"/>
      <c r="BS408" s="69"/>
      <c r="BT408" s="69"/>
      <c r="BU408" s="69"/>
      <c r="BV408" s="69"/>
      <c r="BW408" s="69"/>
      <c r="BX408" s="69"/>
      <c r="BY408" s="69"/>
      <c r="BZ408" s="69"/>
      <c r="CA408" s="69"/>
      <c r="CB408" s="69"/>
      <c r="CC408" s="69"/>
    </row>
    <row r="409" spans="1:81" ht="12.75">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c r="AN409" s="69"/>
      <c r="AO409" s="69"/>
      <c r="AP409" s="69"/>
      <c r="AQ409" s="69"/>
      <c r="AR409" s="69"/>
      <c r="AS409" s="69"/>
      <c r="AT409" s="69"/>
      <c r="AU409" s="69"/>
      <c r="AV409" s="69"/>
      <c r="AW409" s="69"/>
      <c r="AX409" s="69"/>
      <c r="AY409" s="69"/>
      <c r="AZ409" s="69"/>
      <c r="BA409" s="69"/>
      <c r="BB409" s="69"/>
      <c r="BC409" s="69"/>
      <c r="BD409" s="69"/>
      <c r="BE409" s="69"/>
      <c r="BF409" s="69"/>
      <c r="BG409" s="69"/>
      <c r="BH409" s="69"/>
      <c r="BI409" s="69"/>
      <c r="BJ409" s="69"/>
      <c r="BK409" s="69"/>
      <c r="BL409" s="69"/>
      <c r="BM409" s="69"/>
      <c r="BN409" s="69"/>
      <c r="BO409" s="69"/>
      <c r="BP409" s="69"/>
      <c r="BQ409" s="69"/>
      <c r="BR409" s="69"/>
      <c r="BS409" s="69"/>
      <c r="BT409" s="69"/>
      <c r="BU409" s="69"/>
      <c r="BV409" s="69"/>
      <c r="BW409" s="69"/>
      <c r="BX409" s="69"/>
      <c r="BY409" s="69"/>
      <c r="BZ409" s="69"/>
      <c r="CA409" s="69"/>
      <c r="CB409" s="69"/>
      <c r="CC409" s="69"/>
    </row>
    <row r="410" spans="1:81" ht="12.75">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c r="AN410" s="69"/>
      <c r="AO410" s="69"/>
      <c r="AP410" s="69"/>
      <c r="AQ410" s="69"/>
      <c r="AR410" s="69"/>
      <c r="AS410" s="69"/>
      <c r="AT410" s="69"/>
      <c r="AU410" s="69"/>
      <c r="AV410" s="69"/>
      <c r="AW410" s="69"/>
      <c r="AX410" s="69"/>
      <c r="AY410" s="69"/>
      <c r="AZ410" s="69"/>
      <c r="BA410" s="69"/>
      <c r="BB410" s="69"/>
      <c r="BC410" s="69"/>
      <c r="BD410" s="69"/>
      <c r="BE410" s="69"/>
      <c r="BF410" s="69"/>
      <c r="BG410" s="69"/>
      <c r="BH410" s="69"/>
      <c r="BI410" s="69"/>
      <c r="BJ410" s="69"/>
      <c r="BK410" s="69"/>
      <c r="BL410" s="69"/>
      <c r="BM410" s="69"/>
      <c r="BN410" s="69"/>
      <c r="BO410" s="69"/>
      <c r="BP410" s="69"/>
      <c r="BQ410" s="69"/>
      <c r="BR410" s="69"/>
      <c r="BS410" s="69"/>
      <c r="BT410" s="69"/>
      <c r="BU410" s="69"/>
      <c r="BV410" s="69"/>
      <c r="BW410" s="69"/>
      <c r="BX410" s="69"/>
      <c r="BY410" s="69"/>
      <c r="BZ410" s="69"/>
      <c r="CA410" s="69"/>
      <c r="CB410" s="69"/>
      <c r="CC410" s="69"/>
    </row>
    <row r="411" spans="1:81" ht="12.75">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c r="AN411" s="69"/>
      <c r="AO411" s="69"/>
      <c r="AP411" s="69"/>
      <c r="AQ411" s="69"/>
      <c r="AR411" s="69"/>
      <c r="AS411" s="69"/>
      <c r="AT411" s="69"/>
      <c r="AU411" s="69"/>
      <c r="AV411" s="69"/>
      <c r="AW411" s="69"/>
      <c r="AX411" s="69"/>
      <c r="AY411" s="69"/>
      <c r="AZ411" s="69"/>
      <c r="BA411" s="69"/>
      <c r="BB411" s="69"/>
      <c r="BC411" s="69"/>
      <c r="BD411" s="69"/>
      <c r="BE411" s="69"/>
      <c r="BF411" s="69"/>
      <c r="BG411" s="69"/>
      <c r="BH411" s="69"/>
      <c r="BI411" s="69"/>
      <c r="BJ411" s="69"/>
      <c r="BK411" s="69"/>
      <c r="BL411" s="69"/>
      <c r="BM411" s="69"/>
      <c r="BN411" s="69"/>
      <c r="BO411" s="69"/>
      <c r="BP411" s="69"/>
      <c r="BQ411" s="69"/>
      <c r="BR411" s="69"/>
      <c r="BS411" s="69"/>
      <c r="BT411" s="69"/>
      <c r="BU411" s="69"/>
      <c r="BV411" s="69"/>
      <c r="BW411" s="69"/>
      <c r="BX411" s="69"/>
      <c r="BY411" s="69"/>
      <c r="BZ411" s="69"/>
      <c r="CA411" s="69"/>
      <c r="CB411" s="69"/>
      <c r="CC411" s="69"/>
    </row>
    <row r="412" spans="1:81" ht="12.75">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c r="AN412" s="69"/>
      <c r="AO412" s="69"/>
      <c r="AP412" s="69"/>
      <c r="AQ412" s="69"/>
      <c r="AR412" s="69"/>
      <c r="AS412" s="69"/>
      <c r="AT412" s="69"/>
      <c r="AU412" s="69"/>
      <c r="AV412" s="69"/>
      <c r="AW412" s="69"/>
      <c r="AX412" s="69"/>
      <c r="AY412" s="69"/>
      <c r="AZ412" s="69"/>
      <c r="BA412" s="69"/>
      <c r="BB412" s="69"/>
      <c r="BC412" s="69"/>
      <c r="BD412" s="69"/>
      <c r="BE412" s="69"/>
      <c r="BF412" s="69"/>
      <c r="BG412" s="69"/>
      <c r="BH412" s="69"/>
      <c r="BI412" s="69"/>
      <c r="BJ412" s="69"/>
      <c r="BK412" s="69"/>
      <c r="BL412" s="69"/>
      <c r="BM412" s="69"/>
      <c r="BN412" s="69"/>
      <c r="BO412" s="69"/>
      <c r="BP412" s="69"/>
      <c r="BQ412" s="69"/>
      <c r="BR412" s="69"/>
      <c r="BS412" s="69"/>
      <c r="BT412" s="69"/>
      <c r="BU412" s="69"/>
      <c r="BV412" s="69"/>
      <c r="BW412" s="69"/>
      <c r="BX412" s="69"/>
      <c r="BY412" s="69"/>
      <c r="BZ412" s="69"/>
      <c r="CA412" s="69"/>
      <c r="CB412" s="69"/>
      <c r="CC412" s="69"/>
    </row>
    <row r="413" spans="1:81" ht="12.75">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c r="AN413" s="69"/>
      <c r="AO413" s="69"/>
      <c r="AP413" s="69"/>
      <c r="AQ413" s="69"/>
      <c r="AR413" s="69"/>
      <c r="AS413" s="69"/>
      <c r="AT413" s="69"/>
      <c r="AU413" s="69"/>
      <c r="AV413" s="69"/>
      <c r="AW413" s="69"/>
      <c r="AX413" s="69"/>
      <c r="AY413" s="69"/>
      <c r="AZ413" s="69"/>
      <c r="BA413" s="69"/>
      <c r="BB413" s="69"/>
      <c r="BC413" s="69"/>
      <c r="BD413" s="69"/>
      <c r="BE413" s="69"/>
      <c r="BF413" s="69"/>
      <c r="BG413" s="69"/>
      <c r="BH413" s="69"/>
      <c r="BI413" s="69"/>
      <c r="BJ413" s="69"/>
      <c r="BK413" s="69"/>
      <c r="BL413" s="69"/>
      <c r="BM413" s="69"/>
      <c r="BN413" s="69"/>
      <c r="BO413" s="69"/>
      <c r="BP413" s="69"/>
      <c r="BQ413" s="69"/>
      <c r="BR413" s="69"/>
      <c r="BS413" s="69"/>
      <c r="BT413" s="69"/>
      <c r="BU413" s="69"/>
      <c r="BV413" s="69"/>
      <c r="BW413" s="69"/>
      <c r="BX413" s="69"/>
      <c r="BY413" s="69"/>
      <c r="BZ413" s="69"/>
      <c r="CA413" s="69"/>
      <c r="CB413" s="69"/>
      <c r="CC413" s="69"/>
    </row>
    <row r="414" spans="1:81" ht="12.7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c r="AN414" s="69"/>
      <c r="AO414" s="69"/>
      <c r="AP414" s="69"/>
      <c r="AQ414" s="69"/>
      <c r="AR414" s="69"/>
      <c r="AS414" s="69"/>
      <c r="AT414" s="69"/>
      <c r="AU414" s="69"/>
      <c r="AV414" s="69"/>
      <c r="AW414" s="69"/>
      <c r="AX414" s="69"/>
      <c r="AY414" s="69"/>
      <c r="AZ414" s="69"/>
      <c r="BA414" s="69"/>
      <c r="BB414" s="69"/>
      <c r="BC414" s="69"/>
      <c r="BD414" s="69"/>
      <c r="BE414" s="69"/>
      <c r="BF414" s="69"/>
      <c r="BG414" s="69"/>
      <c r="BH414" s="69"/>
      <c r="BI414" s="69"/>
      <c r="BJ414" s="69"/>
      <c r="BK414" s="69"/>
      <c r="BL414" s="69"/>
      <c r="BM414" s="69"/>
      <c r="BN414" s="69"/>
      <c r="BO414" s="69"/>
      <c r="BP414" s="69"/>
      <c r="BQ414" s="69"/>
      <c r="BR414" s="69"/>
      <c r="BS414" s="69"/>
      <c r="BT414" s="69"/>
      <c r="BU414" s="69"/>
      <c r="BV414" s="69"/>
      <c r="BW414" s="69"/>
      <c r="BX414" s="69"/>
      <c r="BY414" s="69"/>
      <c r="BZ414" s="69"/>
      <c r="CA414" s="69"/>
      <c r="CB414" s="69"/>
      <c r="CC414" s="69"/>
    </row>
    <row r="415" spans="1:81" ht="12.75">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c r="AM415" s="69"/>
      <c r="AN415" s="69"/>
      <c r="AO415" s="69"/>
      <c r="AP415" s="69"/>
      <c r="AQ415" s="69"/>
      <c r="AR415" s="69"/>
      <c r="AS415" s="69"/>
      <c r="AT415" s="69"/>
      <c r="AU415" s="69"/>
      <c r="AV415" s="69"/>
      <c r="AW415" s="69"/>
      <c r="AX415" s="69"/>
      <c r="AY415" s="69"/>
      <c r="AZ415" s="69"/>
      <c r="BA415" s="69"/>
      <c r="BB415" s="69"/>
      <c r="BC415" s="69"/>
      <c r="BD415" s="69"/>
      <c r="BE415" s="69"/>
      <c r="BF415" s="69"/>
      <c r="BG415" s="69"/>
      <c r="BH415" s="69"/>
      <c r="BI415" s="69"/>
      <c r="BJ415" s="69"/>
      <c r="BK415" s="69"/>
      <c r="BL415" s="69"/>
      <c r="BM415" s="69"/>
      <c r="BN415" s="69"/>
      <c r="BO415" s="69"/>
      <c r="BP415" s="69"/>
      <c r="BQ415" s="69"/>
      <c r="BR415" s="69"/>
      <c r="BS415" s="69"/>
      <c r="BT415" s="69"/>
      <c r="BU415" s="69"/>
      <c r="BV415" s="69"/>
      <c r="BW415" s="69"/>
      <c r="BX415" s="69"/>
      <c r="BY415" s="69"/>
      <c r="BZ415" s="69"/>
      <c r="CA415" s="69"/>
      <c r="CB415" s="69"/>
      <c r="CC415" s="69"/>
    </row>
    <row r="416" spans="1:81" ht="12.75">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c r="AM416" s="69"/>
      <c r="AN416" s="69"/>
      <c r="AO416" s="69"/>
      <c r="AP416" s="69"/>
      <c r="AQ416" s="69"/>
      <c r="AR416" s="69"/>
      <c r="AS416" s="69"/>
      <c r="AT416" s="69"/>
      <c r="AU416" s="69"/>
      <c r="AV416" s="69"/>
      <c r="AW416" s="69"/>
      <c r="AX416" s="69"/>
      <c r="AY416" s="69"/>
      <c r="AZ416" s="69"/>
      <c r="BA416" s="69"/>
      <c r="BB416" s="69"/>
      <c r="BC416" s="69"/>
      <c r="BD416" s="69"/>
      <c r="BE416" s="69"/>
      <c r="BF416" s="69"/>
      <c r="BG416" s="69"/>
      <c r="BH416" s="69"/>
      <c r="BI416" s="69"/>
      <c r="BJ416" s="69"/>
      <c r="BK416" s="69"/>
      <c r="BL416" s="69"/>
      <c r="BM416" s="69"/>
      <c r="BN416" s="69"/>
      <c r="BO416" s="69"/>
      <c r="BP416" s="69"/>
      <c r="BQ416" s="69"/>
      <c r="BR416" s="69"/>
      <c r="BS416" s="69"/>
      <c r="BT416" s="69"/>
      <c r="BU416" s="69"/>
      <c r="BV416" s="69"/>
      <c r="BW416" s="69"/>
      <c r="BX416" s="69"/>
      <c r="BY416" s="69"/>
      <c r="BZ416" s="69"/>
      <c r="CA416" s="69"/>
      <c r="CB416" s="69"/>
      <c r="CC416" s="69"/>
    </row>
    <row r="417" spans="1:81" ht="12.75">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c r="AM417" s="69"/>
      <c r="AN417" s="69"/>
      <c r="AO417" s="69"/>
      <c r="AP417" s="69"/>
      <c r="AQ417" s="69"/>
      <c r="AR417" s="69"/>
      <c r="AS417" s="69"/>
      <c r="AT417" s="69"/>
      <c r="AU417" s="69"/>
      <c r="AV417" s="69"/>
      <c r="AW417" s="69"/>
      <c r="AX417" s="69"/>
      <c r="AY417" s="69"/>
      <c r="AZ417" s="69"/>
      <c r="BA417" s="69"/>
      <c r="BB417" s="69"/>
      <c r="BC417" s="69"/>
      <c r="BD417" s="69"/>
      <c r="BE417" s="69"/>
      <c r="BF417" s="69"/>
      <c r="BG417" s="69"/>
      <c r="BH417" s="69"/>
      <c r="BI417" s="69"/>
      <c r="BJ417" s="69"/>
      <c r="BK417" s="69"/>
      <c r="BL417" s="69"/>
      <c r="BM417" s="69"/>
      <c r="BN417" s="69"/>
      <c r="BO417" s="69"/>
      <c r="BP417" s="69"/>
      <c r="BQ417" s="69"/>
      <c r="BR417" s="69"/>
      <c r="BS417" s="69"/>
      <c r="BT417" s="69"/>
      <c r="BU417" s="69"/>
      <c r="BV417" s="69"/>
      <c r="BW417" s="69"/>
      <c r="BX417" s="69"/>
      <c r="BY417" s="69"/>
      <c r="BZ417" s="69"/>
      <c r="CA417" s="69"/>
      <c r="CB417" s="69"/>
      <c r="CC417" s="69"/>
    </row>
    <row r="418" spans="1:81" ht="12.75">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c r="AM418" s="69"/>
      <c r="AN418" s="69"/>
      <c r="AO418" s="69"/>
      <c r="AP418" s="69"/>
      <c r="AQ418" s="69"/>
      <c r="AR418" s="69"/>
      <c r="AS418" s="69"/>
      <c r="AT418" s="69"/>
      <c r="AU418" s="69"/>
      <c r="AV418" s="69"/>
      <c r="AW418" s="69"/>
      <c r="AX418" s="69"/>
      <c r="AY418" s="69"/>
      <c r="AZ418" s="69"/>
      <c r="BA418" s="69"/>
      <c r="BB418" s="69"/>
      <c r="BC418" s="69"/>
      <c r="BD418" s="69"/>
      <c r="BE418" s="69"/>
      <c r="BF418" s="69"/>
      <c r="BG418" s="69"/>
      <c r="BH418" s="69"/>
      <c r="BI418" s="69"/>
      <c r="BJ418" s="69"/>
      <c r="BK418" s="69"/>
      <c r="BL418" s="69"/>
      <c r="BM418" s="69"/>
      <c r="BN418" s="69"/>
      <c r="BO418" s="69"/>
      <c r="BP418" s="69"/>
      <c r="BQ418" s="69"/>
      <c r="BR418" s="69"/>
      <c r="BS418" s="69"/>
      <c r="BT418" s="69"/>
      <c r="BU418" s="69"/>
      <c r="BV418" s="69"/>
      <c r="BW418" s="69"/>
      <c r="BX418" s="69"/>
      <c r="BY418" s="69"/>
      <c r="BZ418" s="69"/>
      <c r="CA418" s="69"/>
      <c r="CB418" s="69"/>
      <c r="CC418" s="69"/>
    </row>
    <row r="419" spans="1:81" ht="12.75">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c r="AM419" s="69"/>
      <c r="AN419" s="69"/>
      <c r="AO419" s="69"/>
      <c r="AP419" s="69"/>
      <c r="AQ419" s="69"/>
      <c r="AR419" s="69"/>
      <c r="AS419" s="69"/>
      <c r="AT419" s="69"/>
      <c r="AU419" s="69"/>
      <c r="AV419" s="69"/>
      <c r="AW419" s="69"/>
      <c r="AX419" s="69"/>
      <c r="AY419" s="69"/>
      <c r="AZ419" s="69"/>
      <c r="BA419" s="69"/>
      <c r="BB419" s="69"/>
      <c r="BC419" s="69"/>
      <c r="BD419" s="69"/>
      <c r="BE419" s="69"/>
      <c r="BF419" s="69"/>
      <c r="BG419" s="69"/>
      <c r="BH419" s="69"/>
      <c r="BI419" s="69"/>
      <c r="BJ419" s="69"/>
      <c r="BK419" s="69"/>
      <c r="BL419" s="69"/>
      <c r="BM419" s="69"/>
      <c r="BN419" s="69"/>
      <c r="BO419" s="69"/>
      <c r="BP419" s="69"/>
      <c r="BQ419" s="69"/>
      <c r="BR419" s="69"/>
      <c r="BS419" s="69"/>
      <c r="BT419" s="69"/>
      <c r="BU419" s="69"/>
      <c r="BV419" s="69"/>
      <c r="BW419" s="69"/>
      <c r="BX419" s="69"/>
      <c r="BY419" s="69"/>
      <c r="BZ419" s="69"/>
      <c r="CA419" s="69"/>
      <c r="CB419" s="69"/>
      <c r="CC419" s="69"/>
    </row>
    <row r="420" spans="1:81" ht="12.75">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c r="AM420" s="69"/>
      <c r="AN420" s="69"/>
      <c r="AO420" s="69"/>
      <c r="AP420" s="69"/>
      <c r="AQ420" s="69"/>
      <c r="AR420" s="69"/>
      <c r="AS420" s="69"/>
      <c r="AT420" s="69"/>
      <c r="AU420" s="69"/>
      <c r="AV420" s="69"/>
      <c r="AW420" s="69"/>
      <c r="AX420" s="69"/>
      <c r="AY420" s="69"/>
      <c r="AZ420" s="69"/>
      <c r="BA420" s="69"/>
      <c r="BB420" s="69"/>
      <c r="BC420" s="69"/>
      <c r="BD420" s="69"/>
      <c r="BE420" s="69"/>
      <c r="BF420" s="69"/>
      <c r="BG420" s="69"/>
      <c r="BH420" s="69"/>
      <c r="BI420" s="69"/>
      <c r="BJ420" s="69"/>
      <c r="BK420" s="69"/>
      <c r="BL420" s="69"/>
      <c r="BM420" s="69"/>
      <c r="BN420" s="69"/>
      <c r="BO420" s="69"/>
      <c r="BP420" s="69"/>
      <c r="BQ420" s="69"/>
      <c r="BR420" s="69"/>
      <c r="BS420" s="69"/>
      <c r="BT420" s="69"/>
      <c r="BU420" s="69"/>
      <c r="BV420" s="69"/>
      <c r="BW420" s="69"/>
      <c r="BX420" s="69"/>
      <c r="BY420" s="69"/>
      <c r="BZ420" s="69"/>
      <c r="CA420" s="69"/>
      <c r="CB420" s="69"/>
      <c r="CC420" s="69"/>
    </row>
    <row r="421" spans="1:81" ht="12.75">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c r="AM421" s="69"/>
      <c r="AN421" s="69"/>
      <c r="AO421" s="69"/>
      <c r="AP421" s="69"/>
      <c r="AQ421" s="69"/>
      <c r="AR421" s="69"/>
      <c r="AS421" s="69"/>
      <c r="AT421" s="69"/>
      <c r="AU421" s="69"/>
      <c r="AV421" s="69"/>
      <c r="AW421" s="69"/>
      <c r="AX421" s="69"/>
      <c r="AY421" s="69"/>
      <c r="AZ421" s="69"/>
      <c r="BA421" s="69"/>
      <c r="BB421" s="69"/>
      <c r="BC421" s="69"/>
      <c r="BD421" s="69"/>
      <c r="BE421" s="69"/>
      <c r="BF421" s="69"/>
      <c r="BG421" s="69"/>
      <c r="BH421" s="69"/>
      <c r="BI421" s="69"/>
      <c r="BJ421" s="69"/>
      <c r="BK421" s="69"/>
      <c r="BL421" s="69"/>
      <c r="BM421" s="69"/>
      <c r="BN421" s="69"/>
      <c r="BO421" s="69"/>
      <c r="BP421" s="69"/>
      <c r="BQ421" s="69"/>
      <c r="BR421" s="69"/>
      <c r="BS421" s="69"/>
      <c r="BT421" s="69"/>
      <c r="BU421" s="69"/>
      <c r="BV421" s="69"/>
      <c r="BW421" s="69"/>
      <c r="BX421" s="69"/>
      <c r="BY421" s="69"/>
      <c r="BZ421" s="69"/>
      <c r="CA421" s="69"/>
      <c r="CB421" s="69"/>
      <c r="CC421" s="69"/>
    </row>
    <row r="422" spans="1:81" ht="12.75">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c r="AN422" s="69"/>
      <c r="AO422" s="69"/>
      <c r="AP422" s="69"/>
      <c r="AQ422" s="69"/>
      <c r="AR422" s="69"/>
      <c r="AS422" s="69"/>
      <c r="AT422" s="69"/>
      <c r="AU422" s="69"/>
      <c r="AV422" s="69"/>
      <c r="AW422" s="69"/>
      <c r="AX422" s="69"/>
      <c r="AY422" s="69"/>
      <c r="AZ422" s="69"/>
      <c r="BA422" s="69"/>
      <c r="BB422" s="69"/>
      <c r="BC422" s="69"/>
      <c r="BD422" s="69"/>
      <c r="BE422" s="69"/>
      <c r="BF422" s="69"/>
      <c r="BG422" s="69"/>
      <c r="BH422" s="69"/>
      <c r="BI422" s="69"/>
      <c r="BJ422" s="69"/>
      <c r="BK422" s="69"/>
      <c r="BL422" s="69"/>
      <c r="BM422" s="69"/>
      <c r="BN422" s="69"/>
      <c r="BO422" s="69"/>
      <c r="BP422" s="69"/>
      <c r="BQ422" s="69"/>
      <c r="BR422" s="69"/>
      <c r="BS422" s="69"/>
      <c r="BT422" s="69"/>
      <c r="BU422" s="69"/>
      <c r="BV422" s="69"/>
      <c r="BW422" s="69"/>
      <c r="BX422" s="69"/>
      <c r="BY422" s="69"/>
      <c r="BZ422" s="69"/>
      <c r="CA422" s="69"/>
      <c r="CB422" s="69"/>
      <c r="CC422" s="69"/>
    </row>
    <row r="423" spans="1:81" ht="12.75">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c r="AN423" s="69"/>
      <c r="AO423" s="69"/>
      <c r="AP423" s="69"/>
      <c r="AQ423" s="69"/>
      <c r="AR423" s="69"/>
      <c r="AS423" s="69"/>
      <c r="AT423" s="69"/>
      <c r="AU423" s="69"/>
      <c r="AV423" s="69"/>
      <c r="AW423" s="69"/>
      <c r="AX423" s="69"/>
      <c r="AY423" s="69"/>
      <c r="AZ423" s="69"/>
      <c r="BA423" s="69"/>
      <c r="BB423" s="69"/>
      <c r="BC423" s="69"/>
      <c r="BD423" s="69"/>
      <c r="BE423" s="69"/>
      <c r="BF423" s="69"/>
      <c r="BG423" s="69"/>
      <c r="BH423" s="69"/>
      <c r="BI423" s="69"/>
      <c r="BJ423" s="69"/>
      <c r="BK423" s="69"/>
      <c r="BL423" s="69"/>
      <c r="BM423" s="69"/>
      <c r="BN423" s="69"/>
      <c r="BO423" s="69"/>
      <c r="BP423" s="69"/>
      <c r="BQ423" s="69"/>
      <c r="BR423" s="69"/>
      <c r="BS423" s="69"/>
      <c r="BT423" s="69"/>
      <c r="BU423" s="69"/>
      <c r="BV423" s="69"/>
      <c r="BW423" s="69"/>
      <c r="BX423" s="69"/>
      <c r="BY423" s="69"/>
      <c r="BZ423" s="69"/>
      <c r="CA423" s="69"/>
      <c r="CB423" s="69"/>
      <c r="CC423" s="69"/>
    </row>
    <row r="424" spans="1:81" ht="12.75">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c r="AN424" s="69"/>
      <c r="AO424" s="69"/>
      <c r="AP424" s="69"/>
      <c r="AQ424" s="69"/>
      <c r="AR424" s="69"/>
      <c r="AS424" s="69"/>
      <c r="AT424" s="69"/>
      <c r="AU424" s="69"/>
      <c r="AV424" s="69"/>
      <c r="AW424" s="69"/>
      <c r="AX424" s="69"/>
      <c r="AY424" s="69"/>
      <c r="AZ424" s="69"/>
      <c r="BA424" s="69"/>
      <c r="BB424" s="69"/>
      <c r="BC424" s="69"/>
      <c r="BD424" s="69"/>
      <c r="BE424" s="69"/>
      <c r="BF424" s="69"/>
      <c r="BG424" s="69"/>
      <c r="BH424" s="69"/>
      <c r="BI424" s="69"/>
      <c r="BJ424" s="69"/>
      <c r="BK424" s="69"/>
      <c r="BL424" s="69"/>
      <c r="BM424" s="69"/>
      <c r="BN424" s="69"/>
      <c r="BO424" s="69"/>
      <c r="BP424" s="69"/>
      <c r="BQ424" s="69"/>
      <c r="BR424" s="69"/>
      <c r="BS424" s="69"/>
      <c r="BT424" s="69"/>
      <c r="BU424" s="69"/>
      <c r="BV424" s="69"/>
      <c r="BW424" s="69"/>
      <c r="BX424" s="69"/>
      <c r="BY424" s="69"/>
      <c r="BZ424" s="69"/>
      <c r="CA424" s="69"/>
      <c r="CB424" s="69"/>
      <c r="CC424" s="69"/>
    </row>
    <row r="425" spans="1:81" ht="12.75">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c r="AN425" s="69"/>
      <c r="AO425" s="69"/>
      <c r="AP425" s="69"/>
      <c r="AQ425" s="69"/>
      <c r="AR425" s="69"/>
      <c r="AS425" s="69"/>
      <c r="AT425" s="69"/>
      <c r="AU425" s="69"/>
      <c r="AV425" s="69"/>
      <c r="AW425" s="69"/>
      <c r="AX425" s="69"/>
      <c r="AY425" s="69"/>
      <c r="AZ425" s="69"/>
      <c r="BA425" s="69"/>
      <c r="BB425" s="69"/>
      <c r="BC425" s="69"/>
      <c r="BD425" s="69"/>
      <c r="BE425" s="69"/>
      <c r="BF425" s="69"/>
      <c r="BG425" s="69"/>
      <c r="BH425" s="69"/>
      <c r="BI425" s="69"/>
      <c r="BJ425" s="69"/>
      <c r="BK425" s="69"/>
      <c r="BL425" s="69"/>
      <c r="BM425" s="69"/>
      <c r="BN425" s="69"/>
      <c r="BO425" s="69"/>
      <c r="BP425" s="69"/>
      <c r="BQ425" s="69"/>
      <c r="BR425" s="69"/>
      <c r="BS425" s="69"/>
      <c r="BT425" s="69"/>
      <c r="BU425" s="69"/>
      <c r="BV425" s="69"/>
      <c r="BW425" s="69"/>
      <c r="BX425" s="69"/>
      <c r="BY425" s="69"/>
      <c r="BZ425" s="69"/>
      <c r="CA425" s="69"/>
      <c r="CB425" s="69"/>
      <c r="CC425" s="69"/>
    </row>
    <row r="426" spans="1:81" ht="12.75">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c r="AN426" s="69"/>
      <c r="AO426" s="69"/>
      <c r="AP426" s="69"/>
      <c r="AQ426" s="69"/>
      <c r="AR426" s="69"/>
      <c r="AS426" s="69"/>
      <c r="AT426" s="69"/>
      <c r="AU426" s="69"/>
      <c r="AV426" s="69"/>
      <c r="AW426" s="69"/>
      <c r="AX426" s="69"/>
      <c r="AY426" s="69"/>
      <c r="AZ426" s="69"/>
      <c r="BA426" s="69"/>
      <c r="BB426" s="69"/>
      <c r="BC426" s="69"/>
      <c r="BD426" s="69"/>
      <c r="BE426" s="69"/>
      <c r="BF426" s="69"/>
      <c r="BG426" s="69"/>
      <c r="BH426" s="69"/>
      <c r="BI426" s="69"/>
      <c r="BJ426" s="69"/>
      <c r="BK426" s="69"/>
      <c r="BL426" s="69"/>
      <c r="BM426" s="69"/>
      <c r="BN426" s="69"/>
      <c r="BO426" s="69"/>
      <c r="BP426" s="69"/>
      <c r="BQ426" s="69"/>
      <c r="BR426" s="69"/>
      <c r="BS426" s="69"/>
      <c r="BT426" s="69"/>
      <c r="BU426" s="69"/>
      <c r="BV426" s="69"/>
      <c r="BW426" s="69"/>
      <c r="BX426" s="69"/>
      <c r="BY426" s="69"/>
      <c r="BZ426" s="69"/>
      <c r="CA426" s="69"/>
      <c r="CB426" s="69"/>
      <c r="CC426" s="69"/>
    </row>
  </sheetData>
  <mergeCells count="5">
    <mergeCell ref="AA5:BN5"/>
    <mergeCell ref="C5:W5"/>
    <mergeCell ref="C8:D8"/>
    <mergeCell ref="F6:I6"/>
    <mergeCell ref="K6:M6"/>
  </mergeCells>
  <printOptions/>
  <pageMargins left="0.25" right="0.25" top="0.25" bottom="0.25" header="0.5" footer="0.5"/>
  <pageSetup horizontalDpi="600" verticalDpi="600" orientation="landscape" paperSize="5" scale="70" r:id="rId1"/>
  <rowBreaks count="1" manualBreakCount="1">
    <brk id="55" max="255" man="1"/>
  </rowBreaks>
</worksheet>
</file>

<file path=xl/worksheets/sheet8.xml><?xml version="1.0" encoding="utf-8"?>
<worksheet xmlns="http://schemas.openxmlformats.org/spreadsheetml/2006/main" xmlns:r="http://schemas.openxmlformats.org/officeDocument/2006/relationships">
  <dimension ref="A1:AY1292"/>
  <sheetViews>
    <sheetView workbookViewId="0" topLeftCell="A4">
      <pane xSplit="1" ySplit="7" topLeftCell="B11" activePane="bottomRight" state="frozen"/>
      <selection pane="topLeft" activeCell="A4" sqref="A4"/>
      <selection pane="topRight" activeCell="B4" sqref="B4"/>
      <selection pane="bottomLeft" activeCell="A11" sqref="A11"/>
      <selection pane="bottomRight" activeCell="G40" sqref="G40"/>
    </sheetView>
  </sheetViews>
  <sheetFormatPr defaultColWidth="9.140625" defaultRowHeight="12.75"/>
  <cols>
    <col min="1" max="1" width="40.7109375" style="0" customWidth="1"/>
    <col min="2" max="2" width="1.7109375" style="0" customWidth="1"/>
    <col min="3" max="4" width="10.7109375" style="0" customWidth="1"/>
    <col min="5" max="5" width="9.7109375" style="0" customWidth="1"/>
    <col min="6" max="6" width="4.7109375" style="0" customWidth="1"/>
    <col min="7" max="8" width="9.7109375" style="0" customWidth="1"/>
    <col min="9" max="9" width="4.7109375" style="0" customWidth="1"/>
    <col min="10" max="12" width="9.7109375" style="0" customWidth="1"/>
    <col min="13" max="13" width="4.7109375" style="0" customWidth="1"/>
    <col min="14" max="14" width="61.8515625" style="0" customWidth="1"/>
  </cols>
  <sheetData>
    <row r="1" ht="12.75">
      <c r="A1" t="str">
        <f>+MasterFile!A1</f>
        <v>File:  T:\TABLES\FY2009\03CongReq\09JustificationTables_BaseOmnibus_02.XLS</v>
      </c>
    </row>
    <row r="2" spans="1:14" ht="12.75" customHeight="1">
      <c r="A2" s="174" t="str">
        <f>+MasterFile!A2</f>
        <v>Date:  Revised 02/04/08</v>
      </c>
      <c r="G2" s="306"/>
      <c r="N2" s="396"/>
    </row>
    <row r="3" ht="12.75" customHeight="1">
      <c r="A3" s="72"/>
    </row>
    <row r="4" spans="1:14" ht="12.75">
      <c r="A4" s="442" t="s">
        <v>457</v>
      </c>
      <c r="B4" s="442"/>
      <c r="C4" s="442"/>
      <c r="D4" s="442"/>
      <c r="E4" s="442"/>
      <c r="F4" s="442"/>
      <c r="G4" s="442"/>
      <c r="H4" s="442"/>
      <c r="I4" s="442"/>
      <c r="J4" s="442"/>
      <c r="K4" s="442"/>
      <c r="L4" s="442"/>
      <c r="M4" s="442"/>
      <c r="N4" s="442"/>
    </row>
    <row r="5" spans="1:14" ht="12.75">
      <c r="A5" s="443" t="s">
        <v>59</v>
      </c>
      <c r="B5" s="443"/>
      <c r="C5" s="443"/>
      <c r="D5" s="443"/>
      <c r="E5" s="443"/>
      <c r="F5" s="443"/>
      <c r="G5" s="443"/>
      <c r="H5" s="443"/>
      <c r="I5" s="443"/>
      <c r="J5" s="443"/>
      <c r="K5" s="443"/>
      <c r="L5" s="443"/>
      <c r="M5" s="443"/>
      <c r="N5" s="443"/>
    </row>
    <row r="8" spans="1:51" ht="13.5" thickBot="1">
      <c r="A8" s="2"/>
      <c r="B8" s="2"/>
      <c r="C8" s="444" t="s">
        <v>248</v>
      </c>
      <c r="D8" s="444"/>
      <c r="E8" s="444"/>
      <c r="F8" s="2"/>
      <c r="G8" s="444" t="s">
        <v>249</v>
      </c>
      <c r="H8" s="444"/>
      <c r="I8" s="2"/>
      <c r="J8" s="444" t="s">
        <v>250</v>
      </c>
      <c r="K8" s="444"/>
      <c r="L8" s="444"/>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2.75">
      <c r="A9" s="2"/>
      <c r="B9" s="2"/>
      <c r="C9" s="2"/>
      <c r="D9" s="2"/>
      <c r="E9" s="2"/>
      <c r="F9" s="2"/>
      <c r="G9" s="6"/>
      <c r="H9" s="2"/>
      <c r="I9" s="2"/>
      <c r="J9" s="6" t="s">
        <v>459</v>
      </c>
      <c r="K9" s="6" t="s">
        <v>458</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2.75">
      <c r="A10" s="26" t="s">
        <v>58</v>
      </c>
      <c r="B10" s="27"/>
      <c r="C10" s="7" t="s">
        <v>103</v>
      </c>
      <c r="D10" s="7" t="s">
        <v>104</v>
      </c>
      <c r="E10" s="7" t="s">
        <v>105</v>
      </c>
      <c r="F10" s="7"/>
      <c r="G10" s="7" t="s">
        <v>103</v>
      </c>
      <c r="H10" s="7" t="s">
        <v>17</v>
      </c>
      <c r="I10" s="7"/>
      <c r="J10" s="7" t="s">
        <v>265</v>
      </c>
      <c r="K10" s="7" t="s">
        <v>104</v>
      </c>
      <c r="L10" s="7" t="s">
        <v>17</v>
      </c>
      <c r="M10" s="2"/>
      <c r="N10" s="60" t="s">
        <v>106</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14" ht="12.75">
      <c r="A12" s="1" t="s">
        <v>145</v>
      </c>
      <c r="B12" s="1"/>
      <c r="E12" s="95"/>
      <c r="F12" s="95"/>
      <c r="G12" s="95"/>
      <c r="H12" s="95"/>
      <c r="I12" s="95"/>
      <c r="J12" s="95"/>
      <c r="K12" s="95"/>
      <c r="L12" s="95"/>
      <c r="M12" s="95"/>
      <c r="N12" s="61"/>
    </row>
    <row r="13" spans="1:14" ht="24" customHeight="1">
      <c r="A13" s="114" t="s">
        <v>7</v>
      </c>
      <c r="B13" s="2"/>
      <c r="C13" s="11">
        <f>+H13</f>
        <v>2000</v>
      </c>
      <c r="D13" s="11">
        <f>+L13</f>
        <v>-1140</v>
      </c>
      <c r="E13" s="11">
        <f>+C13+D13</f>
        <v>860</v>
      </c>
      <c r="F13" s="11"/>
      <c r="G13" s="11">
        <v>2000</v>
      </c>
      <c r="H13" s="11">
        <f>SUM(G13:G13)</f>
        <v>2000</v>
      </c>
      <c r="I13" s="11"/>
      <c r="J13" s="11">
        <v>-156</v>
      </c>
      <c r="K13" s="11">
        <v>-984</v>
      </c>
      <c r="L13" s="11">
        <f>SUM(J13:K13)</f>
        <v>-1140</v>
      </c>
      <c r="M13" s="11"/>
      <c r="N13" s="75" t="s">
        <v>465</v>
      </c>
    </row>
    <row r="14" spans="1:14" ht="25.5" customHeight="1" thickBot="1">
      <c r="A14" s="2" t="s">
        <v>8</v>
      </c>
      <c r="B14" s="2"/>
      <c r="C14" s="63">
        <f>+H14</f>
        <v>0</v>
      </c>
      <c r="D14" s="63">
        <f>+L14</f>
        <v>-2995</v>
      </c>
      <c r="E14" s="63">
        <f>+C14+D14</f>
        <v>-2995</v>
      </c>
      <c r="F14" s="63"/>
      <c r="G14" s="109"/>
      <c r="H14" s="63">
        <f>SUM(G14:G14)</f>
        <v>0</v>
      </c>
      <c r="I14" s="63"/>
      <c r="J14" s="63">
        <v>-42</v>
      </c>
      <c r="K14" s="63">
        <f>-1940-1013</f>
        <v>-2953</v>
      </c>
      <c r="L14" s="63">
        <f>SUM(J14:K14)</f>
        <v>-2995</v>
      </c>
      <c r="M14" s="62"/>
      <c r="N14" s="107" t="s">
        <v>523</v>
      </c>
    </row>
    <row r="15" spans="1:14" ht="12.75" customHeight="1">
      <c r="A15" s="2"/>
      <c r="B15" s="2"/>
      <c r="C15" s="8"/>
      <c r="D15" s="8"/>
      <c r="E15" s="8"/>
      <c r="F15" s="8"/>
      <c r="G15" s="8"/>
      <c r="H15" s="8"/>
      <c r="I15" s="8"/>
      <c r="J15" s="8"/>
      <c r="K15" s="8"/>
      <c r="L15" s="8"/>
      <c r="M15" s="8"/>
      <c r="N15" s="8"/>
    </row>
    <row r="16" spans="1:14" ht="12.75" customHeight="1">
      <c r="A16" s="3" t="s">
        <v>9</v>
      </c>
      <c r="B16" s="3"/>
      <c r="C16" s="9">
        <f>SUM(C13:C14)</f>
        <v>2000</v>
      </c>
      <c r="D16" s="9">
        <f>SUM(D13:D14)</f>
        <v>-4135</v>
      </c>
      <c r="E16" s="9">
        <f>SUM(E13:E14)</f>
        <v>-2135</v>
      </c>
      <c r="F16" s="9"/>
      <c r="G16" s="9">
        <f>SUM(G13:G14)</f>
        <v>2000</v>
      </c>
      <c r="H16" s="9">
        <f>SUM(H13:H14)</f>
        <v>2000</v>
      </c>
      <c r="I16" s="9"/>
      <c r="J16" s="9">
        <f>SUM(J13:J14)</f>
        <v>-198</v>
      </c>
      <c r="K16" s="9">
        <f>SUM(K13:K14)</f>
        <v>-3937</v>
      </c>
      <c r="L16" s="9">
        <f>SUM(L13:L14)</f>
        <v>-4135</v>
      </c>
      <c r="M16" s="8"/>
      <c r="N16" s="8"/>
    </row>
    <row r="17" spans="1:19" ht="12.75" customHeight="1" thickBot="1">
      <c r="A17" s="4"/>
      <c r="B17" s="10"/>
      <c r="C17" s="10"/>
      <c r="D17" s="10"/>
      <c r="E17" s="10"/>
      <c r="F17" s="10"/>
      <c r="G17" s="10"/>
      <c r="H17" s="10"/>
      <c r="I17" s="10"/>
      <c r="J17" s="10"/>
      <c r="K17" s="10"/>
      <c r="L17" s="10"/>
      <c r="M17" s="10"/>
      <c r="N17" s="10"/>
      <c r="O17" s="10"/>
      <c r="P17" s="10"/>
      <c r="Q17" s="10"/>
      <c r="R17" s="10"/>
      <c r="S17" s="10"/>
    </row>
    <row r="18" spans="1:19" ht="12.75" customHeight="1" thickTop="1">
      <c r="A18" s="2"/>
      <c r="B18" s="8"/>
      <c r="C18" s="8"/>
      <c r="D18" s="8"/>
      <c r="E18" s="8"/>
      <c r="F18" s="8"/>
      <c r="G18" s="8"/>
      <c r="H18" s="8"/>
      <c r="I18" s="8"/>
      <c r="J18" s="8"/>
      <c r="K18" s="8"/>
      <c r="L18" s="8"/>
      <c r="M18" s="8"/>
      <c r="N18" s="8"/>
      <c r="O18" s="8"/>
      <c r="P18" s="8"/>
      <c r="Q18" s="8"/>
      <c r="R18" s="8"/>
      <c r="S18" s="8"/>
    </row>
    <row r="19" spans="1:19" ht="12.75" customHeight="1">
      <c r="A19" s="1" t="s">
        <v>10</v>
      </c>
      <c r="B19" s="8"/>
      <c r="C19" s="8"/>
      <c r="D19" s="8"/>
      <c r="E19" s="8"/>
      <c r="F19" s="8"/>
      <c r="G19" s="8"/>
      <c r="H19" s="8"/>
      <c r="I19" s="8"/>
      <c r="J19" s="8"/>
      <c r="K19" s="8"/>
      <c r="L19" s="8"/>
      <c r="M19" s="8"/>
      <c r="N19" s="8"/>
      <c r="O19" s="8"/>
      <c r="P19" s="8"/>
      <c r="Q19" s="8"/>
      <c r="R19" s="8"/>
      <c r="S19" s="8"/>
    </row>
    <row r="20" spans="1:19" ht="12.75" customHeight="1">
      <c r="A20" s="2" t="s">
        <v>11</v>
      </c>
      <c r="B20" s="8"/>
      <c r="C20" s="8"/>
      <c r="D20" s="8"/>
      <c r="E20" s="8"/>
      <c r="F20" s="8"/>
      <c r="G20" s="8"/>
      <c r="H20" s="8"/>
      <c r="I20" s="8"/>
      <c r="J20" s="8"/>
      <c r="K20" s="8"/>
      <c r="L20" s="8"/>
      <c r="M20" s="8"/>
      <c r="N20" s="8"/>
      <c r="O20" s="8"/>
      <c r="P20" s="8"/>
      <c r="Q20" s="8"/>
      <c r="R20" s="8"/>
      <c r="S20" s="8"/>
    </row>
    <row r="21" spans="1:19" ht="25.5" customHeight="1">
      <c r="A21" s="2" t="s">
        <v>12</v>
      </c>
      <c r="B21" s="8"/>
      <c r="C21" s="11">
        <f>+H21</f>
        <v>0</v>
      </c>
      <c r="D21" s="11">
        <f>+L21</f>
        <v>-5173</v>
      </c>
      <c r="E21" s="11">
        <f>+C21+D21</f>
        <v>-5173</v>
      </c>
      <c r="F21" s="11"/>
      <c r="G21" s="110"/>
      <c r="H21" s="11">
        <f>SUM(G21:G21)</f>
        <v>0</v>
      </c>
      <c r="I21" s="11"/>
      <c r="J21" s="11">
        <v>-204</v>
      </c>
      <c r="K21" s="11">
        <f>-1969-3000</f>
        <v>-4969</v>
      </c>
      <c r="L21" s="11">
        <f>SUM(J21:K21)</f>
        <v>-5173</v>
      </c>
      <c r="M21" s="11"/>
      <c r="N21" s="107" t="s">
        <v>464</v>
      </c>
      <c r="O21" s="8"/>
      <c r="P21" s="8"/>
      <c r="Q21" s="8"/>
      <c r="R21" s="8"/>
      <c r="S21" s="8"/>
    </row>
    <row r="22" spans="1:19" ht="12.75" customHeight="1">
      <c r="A22" s="2" t="s">
        <v>13</v>
      </c>
      <c r="B22" s="8"/>
      <c r="C22" s="11">
        <f>+H22</f>
        <v>0</v>
      </c>
      <c r="D22" s="11">
        <f>+L22</f>
        <v>-568</v>
      </c>
      <c r="E22" s="62">
        <f>+C22+D22</f>
        <v>-568</v>
      </c>
      <c r="F22" s="108"/>
      <c r="G22" s="62"/>
      <c r="H22" s="11">
        <f>SUM(G22:G22)</f>
        <v>0</v>
      </c>
      <c r="I22" s="62"/>
      <c r="J22" s="62">
        <v>-76</v>
      </c>
      <c r="K22" s="11">
        <v>-492</v>
      </c>
      <c r="L22" s="11">
        <f>SUM(J22:K22)</f>
        <v>-568</v>
      </c>
      <c r="M22" s="62"/>
      <c r="N22" s="107" t="s">
        <v>463</v>
      </c>
      <c r="O22" s="8"/>
      <c r="P22" s="8"/>
      <c r="Q22" s="8"/>
      <c r="R22" s="8"/>
      <c r="S22" s="8"/>
    </row>
    <row r="23" spans="1:19" ht="12.75" customHeight="1">
      <c r="A23" s="2" t="s">
        <v>14</v>
      </c>
      <c r="B23" s="8"/>
      <c r="C23" s="11">
        <f>+H23</f>
        <v>0</v>
      </c>
      <c r="D23" s="11">
        <f>+L23</f>
        <v>-22</v>
      </c>
      <c r="E23" s="62">
        <f>+C23+D23</f>
        <v>-22</v>
      </c>
      <c r="F23" s="62"/>
      <c r="G23" s="108"/>
      <c r="H23" s="11">
        <f>SUM(G23:G23)</f>
        <v>0</v>
      </c>
      <c r="I23" s="62"/>
      <c r="J23" s="62">
        <v>-22</v>
      </c>
      <c r="K23" s="11"/>
      <c r="L23" s="11">
        <f>SUM(J23:K23)</f>
        <v>-22</v>
      </c>
      <c r="M23" s="62"/>
      <c r="N23" s="107"/>
      <c r="O23" s="8"/>
      <c r="P23" s="8"/>
      <c r="Q23" s="8"/>
      <c r="R23" s="8"/>
      <c r="S23" s="8"/>
    </row>
    <row r="24" spans="1:19" ht="12.75" customHeight="1">
      <c r="A24" s="2" t="s">
        <v>15</v>
      </c>
      <c r="B24" s="8"/>
      <c r="C24" s="11">
        <f>+H24</f>
        <v>0</v>
      </c>
      <c r="D24" s="11">
        <f>+L24</f>
        <v>-502</v>
      </c>
      <c r="E24" s="62">
        <f>+C24+D24</f>
        <v>-502</v>
      </c>
      <c r="F24" s="62"/>
      <c r="G24" s="62"/>
      <c r="H24" s="11">
        <f>SUM(G24:G24)</f>
        <v>0</v>
      </c>
      <c r="I24" s="62"/>
      <c r="J24" s="62">
        <v>-10</v>
      </c>
      <c r="K24" s="11">
        <f>-492</f>
        <v>-492</v>
      </c>
      <c r="L24" s="11">
        <f>SUM(J24:K24)</f>
        <v>-502</v>
      </c>
      <c r="M24" s="62"/>
      <c r="N24" s="107" t="s">
        <v>463</v>
      </c>
      <c r="O24" s="8"/>
      <c r="P24" s="8"/>
      <c r="Q24" s="8"/>
      <c r="R24" s="8"/>
      <c r="S24" s="8"/>
    </row>
    <row r="25" spans="1:19" ht="12.75" customHeight="1" thickBot="1">
      <c r="A25" s="2" t="s">
        <v>16</v>
      </c>
      <c r="C25" s="63">
        <f>+H25</f>
        <v>0</v>
      </c>
      <c r="D25" s="63">
        <f>+L25</f>
        <v>-16</v>
      </c>
      <c r="E25" s="63">
        <f>+C25+D25</f>
        <v>-16</v>
      </c>
      <c r="F25" s="63"/>
      <c r="G25" s="63"/>
      <c r="H25" s="63">
        <f>SUM(G25:G25)</f>
        <v>0</v>
      </c>
      <c r="I25" s="63"/>
      <c r="J25" s="63">
        <v>-16</v>
      </c>
      <c r="K25" s="63"/>
      <c r="L25" s="63">
        <f>SUM(J25:K25)</f>
        <v>-16</v>
      </c>
      <c r="M25" s="62"/>
      <c r="N25" s="73"/>
      <c r="O25" s="11"/>
      <c r="P25" s="11"/>
      <c r="Q25" s="11"/>
      <c r="R25" s="11"/>
      <c r="S25" s="11"/>
    </row>
    <row r="26" spans="1:19" ht="12.75" customHeight="1">
      <c r="A26" s="3" t="s">
        <v>17</v>
      </c>
      <c r="C26" s="9">
        <f>SUM(C21:C25)</f>
        <v>0</v>
      </c>
      <c r="D26" s="9">
        <f>SUM(D21:D25)</f>
        <v>-6281</v>
      </c>
      <c r="E26" s="9">
        <f>SUM(E21:E25)</f>
        <v>-6281</v>
      </c>
      <c r="F26" s="9"/>
      <c r="G26" s="9">
        <f>SUM(G21:G25)</f>
        <v>0</v>
      </c>
      <c r="H26" s="9">
        <f>SUM(H21:H25)</f>
        <v>0</v>
      </c>
      <c r="I26" s="9"/>
      <c r="J26" s="9">
        <f>SUM(J21:J25)</f>
        <v>-328</v>
      </c>
      <c r="K26" s="9">
        <f>SUM(K21:K25)</f>
        <v>-5953</v>
      </c>
      <c r="L26" s="9">
        <f>SUM(L21:L25)</f>
        <v>-6281</v>
      </c>
      <c r="M26" s="9"/>
      <c r="N26" s="9"/>
      <c r="O26" s="9"/>
      <c r="P26" s="9"/>
      <c r="Q26" s="9"/>
      <c r="R26" s="9"/>
      <c r="S26" s="9"/>
    </row>
    <row r="27" spans="1:19" ht="12.75" customHeight="1">
      <c r="A27" s="2"/>
      <c r="C27" s="8"/>
      <c r="D27" s="8"/>
      <c r="E27" s="8"/>
      <c r="F27" s="8"/>
      <c r="G27" s="8"/>
      <c r="H27" s="8"/>
      <c r="I27" s="8"/>
      <c r="J27" s="8"/>
      <c r="K27" s="8"/>
      <c r="L27" s="8"/>
      <c r="M27" s="8"/>
      <c r="N27" s="8"/>
      <c r="O27" s="8"/>
      <c r="P27" s="8"/>
      <c r="Q27" s="8"/>
      <c r="R27" s="8"/>
      <c r="S27" s="8"/>
    </row>
    <row r="28" spans="1:19" ht="12.75" customHeight="1">
      <c r="A28" s="2" t="s">
        <v>18</v>
      </c>
      <c r="C28" s="8"/>
      <c r="D28" s="8"/>
      <c r="E28" s="8"/>
      <c r="F28" s="8"/>
      <c r="G28" s="8"/>
      <c r="H28" s="8"/>
      <c r="I28" s="8"/>
      <c r="J28" s="8"/>
      <c r="K28" s="8"/>
      <c r="L28" s="8"/>
      <c r="M28" s="8"/>
      <c r="N28" s="8"/>
      <c r="O28" s="8"/>
      <c r="P28" s="8"/>
      <c r="Q28" s="8"/>
      <c r="R28" s="8"/>
      <c r="S28" s="8"/>
    </row>
    <row r="29" spans="1:19" ht="12.75" customHeight="1">
      <c r="A29" s="2" t="s">
        <v>19</v>
      </c>
      <c r="C29" s="11">
        <f>+H29</f>
        <v>0</v>
      </c>
      <c r="D29" s="11">
        <f>+L29</f>
        <v>-3006</v>
      </c>
      <c r="E29" s="11">
        <f>+C29+D29</f>
        <v>-3006</v>
      </c>
      <c r="F29" s="11"/>
      <c r="G29" s="11"/>
      <c r="H29" s="11">
        <f>SUM(G29:G29)</f>
        <v>0</v>
      </c>
      <c r="I29" s="11"/>
      <c r="J29" s="11">
        <v>0</v>
      </c>
      <c r="K29" s="11">
        <v>-3006</v>
      </c>
      <c r="L29" s="11">
        <f>SUM(J29:K29)</f>
        <v>-3006</v>
      </c>
      <c r="M29" s="11"/>
      <c r="N29" s="73" t="s">
        <v>4</v>
      </c>
      <c r="O29" s="8"/>
      <c r="P29" s="8"/>
      <c r="Q29" s="8"/>
      <c r="R29" s="8"/>
      <c r="S29" s="8"/>
    </row>
    <row r="30" spans="1:19" ht="25.5" customHeight="1">
      <c r="A30" s="2" t="s">
        <v>20</v>
      </c>
      <c r="C30" s="11">
        <f>+H30</f>
        <v>1500</v>
      </c>
      <c r="D30" s="11">
        <f>+L30</f>
        <v>-1059</v>
      </c>
      <c r="E30" s="62">
        <f>+C30+D30</f>
        <v>441</v>
      </c>
      <c r="F30" s="62"/>
      <c r="G30" s="62">
        <v>1500</v>
      </c>
      <c r="H30" s="11">
        <f>SUM(G30:G30)</f>
        <v>1500</v>
      </c>
      <c r="I30" s="62"/>
      <c r="J30" s="62">
        <v>-75</v>
      </c>
      <c r="K30" s="11">
        <v>-984</v>
      </c>
      <c r="L30" s="11">
        <f>SUM(J30:K30)</f>
        <v>-1059</v>
      </c>
      <c r="M30" s="62"/>
      <c r="N30" s="76" t="s">
        <v>533</v>
      </c>
      <c r="O30" s="8"/>
      <c r="P30" s="8"/>
      <c r="Q30" s="8"/>
      <c r="R30" s="8"/>
      <c r="S30" s="8"/>
    </row>
    <row r="31" spans="1:19" ht="38.25" customHeight="1" thickBot="1">
      <c r="A31" s="2" t="s">
        <v>21</v>
      </c>
      <c r="C31" s="63">
        <f>+H31</f>
        <v>6500</v>
      </c>
      <c r="D31" s="63">
        <f>+L31</f>
        <v>-202</v>
      </c>
      <c r="E31" s="63">
        <f>+C31+D31</f>
        <v>6298</v>
      </c>
      <c r="F31" s="63"/>
      <c r="G31" s="109">
        <f>500+4000+2000</f>
        <v>6500</v>
      </c>
      <c r="H31" s="63">
        <f>SUM(G31:G31)</f>
        <v>6500</v>
      </c>
      <c r="I31" s="63"/>
      <c r="J31" s="63">
        <v>-202</v>
      </c>
      <c r="K31" s="63"/>
      <c r="L31" s="63">
        <f>SUM(J31:K31)</f>
        <v>-202</v>
      </c>
      <c r="M31" s="62"/>
      <c r="N31" s="107" t="s">
        <v>528</v>
      </c>
      <c r="O31" s="11"/>
      <c r="P31" s="397"/>
      <c r="Q31" s="11"/>
      <c r="R31" s="11"/>
      <c r="S31" s="11"/>
    </row>
    <row r="32" spans="1:19" ht="12.75" customHeight="1">
      <c r="A32" s="3" t="s">
        <v>17</v>
      </c>
      <c r="C32" s="9">
        <f>SUM(C29:C31)</f>
        <v>8000</v>
      </c>
      <c r="D32" s="9">
        <f>SUM(D29:D31)</f>
        <v>-4267</v>
      </c>
      <c r="E32" s="9">
        <f>SUM(E29:E31)</f>
        <v>3733</v>
      </c>
      <c r="F32" s="9"/>
      <c r="G32" s="9">
        <f>SUM(G29:G31)</f>
        <v>8000</v>
      </c>
      <c r="H32" s="9">
        <f>SUM(H29:H31)</f>
        <v>8000</v>
      </c>
      <c r="I32" s="9"/>
      <c r="J32" s="9">
        <f>SUM(J29:J31)</f>
        <v>-277</v>
      </c>
      <c r="K32" s="9">
        <f>SUM(K29:K31)</f>
        <v>-3990</v>
      </c>
      <c r="L32" s="9">
        <f>SUM(L29:L31)</f>
        <v>-4267</v>
      </c>
      <c r="M32" s="9"/>
      <c r="N32" s="9"/>
      <c r="O32" s="9"/>
      <c r="P32" s="9"/>
      <c r="Q32" s="9"/>
      <c r="R32" s="9"/>
      <c r="S32" s="9"/>
    </row>
    <row r="33" spans="1:19" ht="12.75" customHeight="1">
      <c r="A33" s="2"/>
      <c r="C33" s="8"/>
      <c r="D33" s="8"/>
      <c r="E33" s="8"/>
      <c r="F33" s="8"/>
      <c r="G33" s="8"/>
      <c r="H33" s="8"/>
      <c r="I33" s="8"/>
      <c r="J33" s="8"/>
      <c r="K33" s="8"/>
      <c r="L33" s="8"/>
      <c r="M33" s="8"/>
      <c r="N33" s="8"/>
      <c r="O33" s="8"/>
      <c r="P33" s="8"/>
      <c r="Q33" s="8"/>
      <c r="R33" s="8"/>
      <c r="S33" s="8"/>
    </row>
    <row r="34" spans="1:19" ht="12.75" customHeight="1">
      <c r="A34" s="2" t="s">
        <v>22</v>
      </c>
      <c r="C34" s="8"/>
      <c r="D34" s="8"/>
      <c r="E34" s="8"/>
      <c r="F34" s="8"/>
      <c r="G34" s="8"/>
      <c r="H34" s="8"/>
      <c r="I34" s="8"/>
      <c r="J34" s="8"/>
      <c r="K34" s="8"/>
      <c r="L34" s="8"/>
      <c r="M34" s="8"/>
      <c r="N34" s="8"/>
      <c r="O34" s="8"/>
      <c r="P34" s="8"/>
      <c r="Q34" s="8"/>
      <c r="R34" s="8"/>
      <c r="S34" s="8"/>
    </row>
    <row r="35" spans="1:19" ht="12.75" customHeight="1">
      <c r="A35" s="2" t="s">
        <v>23</v>
      </c>
      <c r="C35" s="11">
        <f>+H35</f>
        <v>0</v>
      </c>
      <c r="D35" s="11">
        <f>+L35</f>
        <v>-25499</v>
      </c>
      <c r="E35" s="11">
        <f>+C35+D35</f>
        <v>-25499</v>
      </c>
      <c r="F35" s="11"/>
      <c r="G35" s="11"/>
      <c r="H35" s="11">
        <f>SUM(G35:G35)</f>
        <v>0</v>
      </c>
      <c r="I35" s="11"/>
      <c r="J35" s="11">
        <v>-89</v>
      </c>
      <c r="K35" s="11">
        <f>-21410-4000</f>
        <v>-25410</v>
      </c>
      <c r="L35" s="11">
        <f>SUM(J35:K35)</f>
        <v>-25499</v>
      </c>
      <c r="M35" s="11"/>
      <c r="N35" s="73" t="s">
        <v>5</v>
      </c>
      <c r="O35" s="8"/>
      <c r="P35" s="8"/>
      <c r="Q35" s="8"/>
      <c r="R35" s="8"/>
      <c r="S35" s="8"/>
    </row>
    <row r="36" spans="1:19" ht="12.75" customHeight="1" thickBot="1">
      <c r="A36" s="2" t="s">
        <v>24</v>
      </c>
      <c r="C36" s="63">
        <f>+H36</f>
        <v>0</v>
      </c>
      <c r="D36" s="63">
        <f>+L36</f>
        <v>-107</v>
      </c>
      <c r="E36" s="63">
        <f>+C36+D36</f>
        <v>-107</v>
      </c>
      <c r="F36" s="63"/>
      <c r="G36" s="63"/>
      <c r="H36" s="63">
        <f>SUM(G36:G36)</f>
        <v>0</v>
      </c>
      <c r="I36" s="63"/>
      <c r="J36" s="63">
        <v>-107</v>
      </c>
      <c r="K36" s="25"/>
      <c r="L36" s="63">
        <f>SUM(J36:K36)</f>
        <v>-107</v>
      </c>
      <c r="M36" s="62"/>
      <c r="N36" s="74"/>
      <c r="O36" s="11"/>
      <c r="P36" s="11"/>
      <c r="Q36" s="11"/>
      <c r="R36" s="11"/>
      <c r="S36" s="11"/>
    </row>
    <row r="37" spans="1:19" ht="12.75" customHeight="1">
      <c r="A37" s="3" t="s">
        <v>17</v>
      </c>
      <c r="C37" s="9">
        <f>SUM(C35:C36)</f>
        <v>0</v>
      </c>
      <c r="D37" s="9">
        <f>SUM(D35:D36)</f>
        <v>-25606</v>
      </c>
      <c r="E37" s="9">
        <f>SUM(E35:E36)</f>
        <v>-25606</v>
      </c>
      <c r="F37" s="9"/>
      <c r="G37" s="9">
        <f>SUM(G35:G36)</f>
        <v>0</v>
      </c>
      <c r="H37" s="9">
        <f>SUM(H35:H36)</f>
        <v>0</v>
      </c>
      <c r="I37" s="9"/>
      <c r="J37" s="9">
        <f>SUM(J35:J36)</f>
        <v>-196</v>
      </c>
      <c r="K37" s="9">
        <f>SUM(K35:K36)</f>
        <v>-25410</v>
      </c>
      <c r="L37" s="9">
        <f>SUM(L35:L36)</f>
        <v>-25606</v>
      </c>
      <c r="M37" s="9"/>
      <c r="N37" s="9"/>
      <c r="O37" s="9"/>
      <c r="P37" s="9"/>
      <c r="Q37" s="9"/>
      <c r="R37" s="9"/>
      <c r="S37" s="9"/>
    </row>
    <row r="38" spans="1:19" ht="12.75" customHeight="1">
      <c r="A38" s="3"/>
      <c r="C38" s="8"/>
      <c r="D38" s="8"/>
      <c r="E38" s="8"/>
      <c r="F38" s="8"/>
      <c r="G38" s="8"/>
      <c r="H38" s="8"/>
      <c r="I38" s="8"/>
      <c r="J38" s="8"/>
      <c r="K38" s="8"/>
      <c r="L38" s="8"/>
      <c r="M38" s="8"/>
      <c r="N38" s="8"/>
      <c r="O38" s="8"/>
      <c r="P38" s="8"/>
      <c r="Q38" s="8"/>
      <c r="R38" s="8"/>
      <c r="S38" s="8"/>
    </row>
    <row r="39" spans="1:19" ht="12.75" customHeight="1">
      <c r="A39" s="3" t="s">
        <v>9</v>
      </c>
      <c r="C39" s="9">
        <f>SUM(C26,C32,C37)</f>
        <v>8000</v>
      </c>
      <c r="D39" s="9">
        <f>SUM(D26,D32,D37)</f>
        <v>-36154</v>
      </c>
      <c r="E39" s="9">
        <f>SUM(E26,E32,E37)</f>
        <v>-28154</v>
      </c>
      <c r="F39" s="9"/>
      <c r="G39" s="9">
        <f>SUM(G26,G32,G37)</f>
        <v>8000</v>
      </c>
      <c r="H39" s="9">
        <f>SUM(H26,H32,H37)</f>
        <v>8000</v>
      </c>
      <c r="I39" s="9"/>
      <c r="J39" s="9">
        <f>SUM(J26,J32,J37)</f>
        <v>-801</v>
      </c>
      <c r="K39" s="9">
        <f>SUM(K26,K32,K37)</f>
        <v>-35353</v>
      </c>
      <c r="L39" s="9">
        <f>SUM(L26,L32,L37)</f>
        <v>-36154</v>
      </c>
      <c r="M39" s="9"/>
      <c r="N39" s="9"/>
      <c r="O39" s="9"/>
      <c r="P39" s="9"/>
      <c r="Q39" s="9"/>
      <c r="R39" s="9"/>
      <c r="S39" s="9"/>
    </row>
    <row r="40" spans="1:19" ht="12.75" customHeight="1" thickBot="1">
      <c r="A40" s="4"/>
      <c r="B40" s="10"/>
      <c r="C40" s="10"/>
      <c r="D40" s="10"/>
      <c r="E40" s="10"/>
      <c r="F40" s="10"/>
      <c r="G40" s="10"/>
      <c r="H40" s="10"/>
      <c r="I40" s="10"/>
      <c r="J40" s="10"/>
      <c r="K40" s="10"/>
      <c r="L40" s="10"/>
      <c r="M40" s="10"/>
      <c r="N40" s="10"/>
      <c r="O40" s="10"/>
      <c r="P40" s="10"/>
      <c r="Q40" s="10"/>
      <c r="R40" s="10"/>
      <c r="S40" s="10"/>
    </row>
    <row r="41" spans="1:19" ht="12.75" customHeight="1" thickTop="1">
      <c r="A41" s="2"/>
      <c r="B41" s="8"/>
      <c r="C41" s="8"/>
      <c r="D41" s="8"/>
      <c r="E41" s="8"/>
      <c r="F41" s="8"/>
      <c r="G41" s="8"/>
      <c r="H41" s="8"/>
      <c r="I41" s="8"/>
      <c r="J41" s="8"/>
      <c r="K41" s="8"/>
      <c r="L41" s="8"/>
      <c r="M41" s="8"/>
      <c r="N41" s="8"/>
      <c r="O41" s="8"/>
      <c r="P41" s="8"/>
      <c r="Q41" s="8"/>
      <c r="R41" s="8"/>
      <c r="S41" s="8"/>
    </row>
    <row r="42" spans="1:19" ht="12.75" customHeight="1">
      <c r="A42" s="1" t="s">
        <v>25</v>
      </c>
      <c r="B42" s="8"/>
      <c r="C42" s="8"/>
      <c r="D42" s="8"/>
      <c r="E42" s="8"/>
      <c r="F42" s="8"/>
      <c r="G42" s="8"/>
      <c r="H42" s="8"/>
      <c r="I42" s="8"/>
      <c r="J42" s="8"/>
      <c r="K42" s="8"/>
      <c r="L42" s="8"/>
      <c r="M42" s="8"/>
      <c r="N42" s="8"/>
      <c r="O42" s="8"/>
      <c r="P42" s="8"/>
      <c r="Q42" s="8"/>
      <c r="R42" s="8"/>
      <c r="S42" s="8"/>
    </row>
    <row r="43" spans="1:19" ht="12.75" customHeight="1">
      <c r="A43" s="2" t="s">
        <v>26</v>
      </c>
      <c r="B43" s="8"/>
      <c r="C43" s="8"/>
      <c r="D43" s="8"/>
      <c r="E43" s="8"/>
      <c r="F43" s="8"/>
      <c r="G43" s="8"/>
      <c r="H43" s="8"/>
      <c r="I43" s="8"/>
      <c r="J43" s="8"/>
      <c r="K43" s="8"/>
      <c r="L43" s="8"/>
      <c r="M43" s="8"/>
      <c r="N43" s="8"/>
      <c r="O43" s="8"/>
      <c r="P43" s="8"/>
      <c r="Q43" s="8"/>
      <c r="R43" s="8"/>
      <c r="S43" s="8"/>
    </row>
    <row r="44" spans="1:19" ht="25.5" customHeight="1">
      <c r="A44" s="2" t="s">
        <v>27</v>
      </c>
      <c r="B44" s="8"/>
      <c r="C44" s="11">
        <f aca="true" t="shared" si="0" ref="C44:C49">+H44</f>
        <v>3000</v>
      </c>
      <c r="D44" s="11">
        <f aca="true" t="shared" si="1" ref="D44:D49">+L44</f>
        <v>-382</v>
      </c>
      <c r="E44" s="11">
        <f aca="true" t="shared" si="2" ref="E44:E49">+C44+D44</f>
        <v>2618</v>
      </c>
      <c r="F44" s="11"/>
      <c r="G44" s="11">
        <v>3000</v>
      </c>
      <c r="H44" s="11">
        <f aca="true" t="shared" si="3" ref="H44:H49">SUM(G44:G44)</f>
        <v>3000</v>
      </c>
      <c r="I44" s="11"/>
      <c r="J44" s="11">
        <v>-37</v>
      </c>
      <c r="K44" s="11">
        <v>-345</v>
      </c>
      <c r="L44" s="11">
        <f aca="true" t="shared" si="4" ref="L44:L49">SUM(J44:K44)</f>
        <v>-382</v>
      </c>
      <c r="M44" s="11"/>
      <c r="N44" s="75" t="s">
        <v>460</v>
      </c>
      <c r="O44" s="8"/>
      <c r="P44" s="8"/>
      <c r="Q44" s="8"/>
      <c r="R44" s="8"/>
      <c r="S44" s="8"/>
    </row>
    <row r="45" spans="1:19" ht="12.75" customHeight="1">
      <c r="A45" s="2" t="s">
        <v>28</v>
      </c>
      <c r="B45" s="8"/>
      <c r="C45" s="11">
        <f t="shared" si="0"/>
        <v>0</v>
      </c>
      <c r="D45" s="11">
        <f t="shared" si="1"/>
        <v>-10943</v>
      </c>
      <c r="E45" s="62">
        <f t="shared" si="2"/>
        <v>-10943</v>
      </c>
      <c r="F45" s="62"/>
      <c r="G45" s="62"/>
      <c r="H45" s="11">
        <f t="shared" si="3"/>
        <v>0</v>
      </c>
      <c r="I45" s="62"/>
      <c r="J45" s="62">
        <v>-298</v>
      </c>
      <c r="K45" s="11">
        <v>-10645</v>
      </c>
      <c r="L45" s="11">
        <f t="shared" si="4"/>
        <v>-10943</v>
      </c>
      <c r="M45" s="62"/>
      <c r="N45" s="76" t="s">
        <v>461</v>
      </c>
      <c r="O45" s="8"/>
      <c r="P45" s="8"/>
      <c r="Q45" s="8"/>
      <c r="R45" s="8"/>
      <c r="S45" s="8"/>
    </row>
    <row r="46" spans="1:19" ht="25.5" customHeight="1">
      <c r="A46" s="2" t="s">
        <v>29</v>
      </c>
      <c r="B46" s="8"/>
      <c r="C46" s="11">
        <f t="shared" si="0"/>
        <v>0</v>
      </c>
      <c r="D46" s="11">
        <f t="shared" si="1"/>
        <v>-3063</v>
      </c>
      <c r="E46" s="62">
        <f t="shared" si="2"/>
        <v>-3063</v>
      </c>
      <c r="F46" s="62"/>
      <c r="G46" s="62"/>
      <c r="H46" s="11">
        <f t="shared" si="3"/>
        <v>0</v>
      </c>
      <c r="I46" s="62"/>
      <c r="J46" s="62">
        <v>-63</v>
      </c>
      <c r="K46" s="11">
        <f>-2257-743</f>
        <v>-3000</v>
      </c>
      <c r="L46" s="11">
        <f t="shared" si="4"/>
        <v>-3063</v>
      </c>
      <c r="M46" s="62"/>
      <c r="N46" s="76" t="s">
        <v>541</v>
      </c>
      <c r="O46" s="8"/>
      <c r="P46" s="8"/>
      <c r="Q46" s="8"/>
      <c r="R46" s="8"/>
      <c r="S46" s="8"/>
    </row>
    <row r="47" spans="1:19" ht="25.5" customHeight="1">
      <c r="A47" s="2" t="s">
        <v>30</v>
      </c>
      <c r="B47" s="8"/>
      <c r="C47" s="11">
        <f t="shared" si="0"/>
        <v>0</v>
      </c>
      <c r="D47" s="11">
        <f t="shared" si="1"/>
        <v>-1537</v>
      </c>
      <c r="E47" s="62">
        <f t="shared" si="2"/>
        <v>-1537</v>
      </c>
      <c r="F47" s="62"/>
      <c r="G47" s="62"/>
      <c r="H47" s="11">
        <f t="shared" si="3"/>
        <v>0</v>
      </c>
      <c r="I47" s="62"/>
      <c r="J47" s="62">
        <v>-61</v>
      </c>
      <c r="K47" s="11">
        <f>-197-295-492-492</f>
        <v>-1476</v>
      </c>
      <c r="L47" s="11">
        <f t="shared" si="4"/>
        <v>-1537</v>
      </c>
      <c r="M47" s="62"/>
      <c r="N47" s="76" t="s">
        <v>462</v>
      </c>
      <c r="O47" s="8"/>
      <c r="P47" s="8"/>
      <c r="Q47" s="8"/>
      <c r="R47" s="8"/>
      <c r="S47" s="8"/>
    </row>
    <row r="48" spans="1:19" ht="38.25" customHeight="1">
      <c r="A48" s="2" t="s">
        <v>31</v>
      </c>
      <c r="C48" s="11">
        <f t="shared" si="0"/>
        <v>5000</v>
      </c>
      <c r="D48" s="11">
        <f t="shared" si="1"/>
        <v>-1571</v>
      </c>
      <c r="E48" s="62">
        <f t="shared" si="2"/>
        <v>3429</v>
      </c>
      <c r="F48" s="62"/>
      <c r="G48" s="108">
        <f>5000</f>
        <v>5000</v>
      </c>
      <c r="H48" s="11">
        <f t="shared" si="3"/>
        <v>5000</v>
      </c>
      <c r="I48" s="62"/>
      <c r="J48" s="62">
        <v>-94</v>
      </c>
      <c r="K48" s="11">
        <f>-1477</f>
        <v>-1477</v>
      </c>
      <c r="L48" s="11">
        <f t="shared" si="4"/>
        <v>-1571</v>
      </c>
      <c r="M48" s="62"/>
      <c r="N48" s="76" t="s">
        <v>534</v>
      </c>
      <c r="O48" s="8"/>
      <c r="P48" s="8"/>
      <c r="Q48" s="8"/>
      <c r="R48" s="8"/>
      <c r="S48" s="8"/>
    </row>
    <row r="49" spans="1:19" ht="38.25" customHeight="1" thickBot="1">
      <c r="A49" s="2" t="s">
        <v>32</v>
      </c>
      <c r="C49" s="63">
        <f t="shared" si="0"/>
        <v>500</v>
      </c>
      <c r="D49" s="63">
        <f t="shared" si="1"/>
        <v>-968</v>
      </c>
      <c r="E49" s="63">
        <f t="shared" si="2"/>
        <v>-468</v>
      </c>
      <c r="F49" s="63"/>
      <c r="G49" s="63">
        <v>500</v>
      </c>
      <c r="H49" s="63">
        <f t="shared" si="3"/>
        <v>500</v>
      </c>
      <c r="I49" s="63"/>
      <c r="J49" s="63">
        <v>-138</v>
      </c>
      <c r="K49" s="63">
        <f>-338-492</f>
        <v>-830</v>
      </c>
      <c r="L49" s="63">
        <f t="shared" si="4"/>
        <v>-968</v>
      </c>
      <c r="M49" s="62"/>
      <c r="N49" s="74" t="s">
        <v>471</v>
      </c>
      <c r="O49" s="11"/>
      <c r="P49" s="11"/>
      <c r="Q49" s="11"/>
      <c r="R49" s="11"/>
      <c r="S49" s="11"/>
    </row>
    <row r="50" spans="1:19" ht="12.75" customHeight="1">
      <c r="A50" s="115" t="s">
        <v>17</v>
      </c>
      <c r="C50" s="9">
        <f>SUM(C43:C49)</f>
        <v>8500</v>
      </c>
      <c r="D50" s="9">
        <f>SUM(D43:D49)</f>
        <v>-18464</v>
      </c>
      <c r="E50" s="9">
        <f>SUM(E43:E49)</f>
        <v>-9964</v>
      </c>
      <c r="F50" s="9"/>
      <c r="G50" s="9">
        <f>SUM(G43:G49)</f>
        <v>8500</v>
      </c>
      <c r="H50" s="9">
        <f>SUM(H43:H49)</f>
        <v>8500</v>
      </c>
      <c r="I50" s="9"/>
      <c r="J50" s="9">
        <f>SUM(J43:J49)</f>
        <v>-691</v>
      </c>
      <c r="K50" s="9">
        <f>SUM(K43:K49)</f>
        <v>-17773</v>
      </c>
      <c r="L50" s="9">
        <f>SUM(L43:L49)</f>
        <v>-18464</v>
      </c>
      <c r="M50" s="9"/>
      <c r="N50" s="9"/>
      <c r="O50" s="9"/>
      <c r="P50" s="9"/>
      <c r="Q50" s="9"/>
      <c r="R50" s="9"/>
      <c r="S50" s="9"/>
    </row>
    <row r="51" spans="1:19" ht="12.75" customHeight="1">
      <c r="A51" s="2"/>
      <c r="C51" s="8"/>
      <c r="D51" s="8"/>
      <c r="E51" s="8"/>
      <c r="F51" s="8"/>
      <c r="G51" s="8"/>
      <c r="H51" s="8"/>
      <c r="I51" s="8"/>
      <c r="J51" s="8"/>
      <c r="K51" s="8"/>
      <c r="L51" s="8"/>
      <c r="M51" s="8"/>
      <c r="N51" s="8"/>
      <c r="O51" s="8"/>
      <c r="P51" s="8"/>
      <c r="Q51" s="8"/>
      <c r="R51" s="8"/>
      <c r="S51" s="8"/>
    </row>
    <row r="52" spans="1:19" ht="12.75" customHeight="1">
      <c r="A52" s="2" t="s">
        <v>33</v>
      </c>
      <c r="B52" s="8"/>
      <c r="C52" s="62">
        <f>+H52</f>
        <v>0</v>
      </c>
      <c r="D52" s="62">
        <f>+L52</f>
        <v>-1734</v>
      </c>
      <c r="E52" s="62">
        <f>+C52+D52</f>
        <v>-1734</v>
      </c>
      <c r="F52" s="62"/>
      <c r="G52" s="62"/>
      <c r="H52" s="62">
        <f>SUM(G52:G52)</f>
        <v>0</v>
      </c>
      <c r="I52" s="62"/>
      <c r="J52" s="62">
        <v>-293</v>
      </c>
      <c r="K52" s="62">
        <f>-1441</f>
        <v>-1441</v>
      </c>
      <c r="L52" s="62">
        <f>SUM(J52:K52)</f>
        <v>-1734</v>
      </c>
      <c r="M52" s="62"/>
      <c r="N52" s="76" t="s">
        <v>470</v>
      </c>
      <c r="O52" s="8"/>
      <c r="P52" s="8"/>
      <c r="Q52" s="8"/>
      <c r="R52" s="8"/>
      <c r="S52" s="8"/>
    </row>
    <row r="53" spans="1:19" ht="12.75" customHeight="1" thickBot="1">
      <c r="A53" s="2" t="s">
        <v>34</v>
      </c>
      <c r="B53" s="8"/>
      <c r="C53" s="63">
        <f>+H53</f>
        <v>0</v>
      </c>
      <c r="D53" s="63">
        <f>+L53</f>
        <v>-6304</v>
      </c>
      <c r="E53" s="63">
        <f>+C53+D53</f>
        <v>-6304</v>
      </c>
      <c r="F53" s="63"/>
      <c r="G53" s="63"/>
      <c r="H53" s="63">
        <f>SUM(G53:G53)</f>
        <v>0</v>
      </c>
      <c r="I53" s="63"/>
      <c r="J53" s="63"/>
      <c r="K53" s="63">
        <v>-6304</v>
      </c>
      <c r="L53" s="63">
        <f>SUM(J53:K53)</f>
        <v>-6304</v>
      </c>
      <c r="M53" s="62"/>
      <c r="N53" s="62" t="s">
        <v>3</v>
      </c>
      <c r="O53" s="8"/>
      <c r="P53" s="8"/>
      <c r="Q53" s="8"/>
      <c r="R53" s="8"/>
      <c r="S53" s="8"/>
    </row>
    <row r="54" spans="1:19" ht="12.75" customHeight="1">
      <c r="A54" s="2"/>
      <c r="B54" s="8"/>
      <c r="C54" s="8"/>
      <c r="D54" s="8"/>
      <c r="E54" s="8"/>
      <c r="F54" s="8"/>
      <c r="G54" s="8"/>
      <c r="H54" s="8"/>
      <c r="I54" s="8"/>
      <c r="J54" s="8"/>
      <c r="K54" s="8"/>
      <c r="L54" s="8"/>
      <c r="M54" s="8"/>
      <c r="N54" s="8"/>
      <c r="O54" s="8"/>
      <c r="P54" s="8"/>
      <c r="Q54" s="8"/>
      <c r="R54" s="8"/>
      <c r="S54" s="8"/>
    </row>
    <row r="55" spans="1:19" ht="12.75" customHeight="1">
      <c r="A55" s="3" t="s">
        <v>9</v>
      </c>
      <c r="B55" s="9"/>
      <c r="C55" s="9">
        <f>SUM(C50,C52:C53)</f>
        <v>8500</v>
      </c>
      <c r="D55" s="9">
        <f>SUM(D50,D52:D53)</f>
        <v>-26502</v>
      </c>
      <c r="E55" s="9">
        <f>SUM(E50,E52:E53)</f>
        <v>-18002</v>
      </c>
      <c r="F55" s="9"/>
      <c r="G55" s="9">
        <f>SUM(G50,G52:G53)</f>
        <v>8500</v>
      </c>
      <c r="H55" s="9">
        <f>SUM(H50,H52:H53)</f>
        <v>8500</v>
      </c>
      <c r="I55" s="9"/>
      <c r="J55" s="9">
        <f>SUM(J50,J52:J53)</f>
        <v>-984</v>
      </c>
      <c r="K55" s="9">
        <f>SUM(K50,K52:K53)</f>
        <v>-25518</v>
      </c>
      <c r="L55" s="9">
        <f>SUM(L50,L52:L53)</f>
        <v>-26502</v>
      </c>
      <c r="M55" s="9"/>
      <c r="N55" s="9"/>
      <c r="O55" s="9"/>
      <c r="P55" s="9"/>
      <c r="Q55" s="9"/>
      <c r="R55" s="9"/>
      <c r="S55" s="9"/>
    </row>
    <row r="56" spans="1:19" ht="12.75" customHeight="1" thickBot="1">
      <c r="A56" s="4"/>
      <c r="B56" s="10"/>
      <c r="C56" s="10"/>
      <c r="D56" s="10"/>
      <c r="E56" s="10"/>
      <c r="F56" s="10"/>
      <c r="G56" s="10"/>
      <c r="H56" s="10"/>
      <c r="I56" s="10"/>
      <c r="J56" s="10"/>
      <c r="K56" s="10"/>
      <c r="L56" s="10"/>
      <c r="M56" s="10"/>
      <c r="N56" s="10"/>
      <c r="O56" s="10"/>
      <c r="P56" s="10"/>
      <c r="Q56" s="10"/>
      <c r="R56" s="10"/>
      <c r="S56" s="10"/>
    </row>
    <row r="57" spans="1:19" ht="12.75" customHeight="1" thickTop="1">
      <c r="A57" s="2"/>
      <c r="B57" s="8"/>
      <c r="C57" s="8"/>
      <c r="D57" s="8"/>
      <c r="E57" s="8"/>
      <c r="F57" s="8"/>
      <c r="G57" s="8"/>
      <c r="H57" s="8"/>
      <c r="I57" s="8"/>
      <c r="J57" s="8"/>
      <c r="K57" s="8"/>
      <c r="L57" s="8"/>
      <c r="M57" s="8"/>
      <c r="N57" s="8"/>
      <c r="O57" s="8"/>
      <c r="P57" s="8"/>
      <c r="Q57" s="8"/>
      <c r="R57" s="8"/>
      <c r="S57" s="8"/>
    </row>
    <row r="58" spans="1:19" ht="12.75" customHeight="1">
      <c r="A58" s="1" t="s">
        <v>35</v>
      </c>
      <c r="B58" s="8"/>
      <c r="C58" s="8"/>
      <c r="D58" s="8"/>
      <c r="E58" s="8"/>
      <c r="F58" s="8"/>
      <c r="G58" s="8"/>
      <c r="H58" s="8"/>
      <c r="I58" s="8"/>
      <c r="J58" s="8"/>
      <c r="K58" s="8"/>
      <c r="L58" s="8"/>
      <c r="M58" s="8"/>
      <c r="N58" s="8"/>
      <c r="O58" s="8"/>
      <c r="P58" s="8"/>
      <c r="Q58" s="8"/>
      <c r="R58" s="8"/>
      <c r="S58" s="8"/>
    </row>
    <row r="59" spans="1:19" ht="89.25" customHeight="1">
      <c r="A59" s="2" t="s">
        <v>36</v>
      </c>
      <c r="B59" s="8"/>
      <c r="C59" s="11">
        <f>+H59</f>
        <v>11420</v>
      </c>
      <c r="D59" s="11">
        <f>+L59</f>
        <v>-4364</v>
      </c>
      <c r="E59" s="11">
        <f>+C59+D59</f>
        <v>7056</v>
      </c>
      <c r="F59" s="11"/>
      <c r="G59" s="110">
        <f>6620+3500+300+1000</f>
        <v>11420</v>
      </c>
      <c r="H59" s="11">
        <f>SUM(G59:G59)</f>
        <v>11420</v>
      </c>
      <c r="I59" s="11"/>
      <c r="J59" s="11">
        <v>-517</v>
      </c>
      <c r="K59" s="11">
        <f>-295-246-886-500-788-148-492-492</f>
        <v>-3847</v>
      </c>
      <c r="L59" s="11">
        <f>SUM(J59:K59)</f>
        <v>-4364</v>
      </c>
      <c r="M59" s="11"/>
      <c r="N59" s="107" t="s">
        <v>535</v>
      </c>
      <c r="O59" s="398"/>
      <c r="P59" s="8"/>
      <c r="Q59" s="8"/>
      <c r="R59" s="8"/>
      <c r="S59" s="8"/>
    </row>
    <row r="60" spans="1:19" ht="12.75" customHeight="1">
      <c r="A60" s="2" t="s">
        <v>37</v>
      </c>
      <c r="B60" s="8"/>
      <c r="C60" s="11">
        <f>+H60</f>
        <v>0</v>
      </c>
      <c r="D60" s="11">
        <f>+L60</f>
        <v>-3017</v>
      </c>
      <c r="E60" s="62">
        <f>+C60+D60</f>
        <v>-3017</v>
      </c>
      <c r="F60" s="62"/>
      <c r="G60" s="62"/>
      <c r="H60" s="11">
        <f>SUM(G60:G60)</f>
        <v>0</v>
      </c>
      <c r="I60" s="62"/>
      <c r="J60" s="62">
        <v>-85</v>
      </c>
      <c r="K60" s="11">
        <f>-492-2440</f>
        <v>-2932</v>
      </c>
      <c r="L60" s="11">
        <f>SUM(J60:K60)</f>
        <v>-3017</v>
      </c>
      <c r="M60" s="62"/>
      <c r="N60" s="62" t="s">
        <v>469</v>
      </c>
      <c r="O60" s="8"/>
      <c r="P60" s="8"/>
      <c r="Q60" s="8"/>
      <c r="R60" s="8"/>
      <c r="S60" s="8"/>
    </row>
    <row r="61" spans="1:19" ht="12.75" customHeight="1" thickBot="1">
      <c r="A61" s="2" t="s">
        <v>38</v>
      </c>
      <c r="B61" s="8"/>
      <c r="C61" s="63">
        <f>+H61</f>
        <v>0</v>
      </c>
      <c r="D61" s="63">
        <f>+L61</f>
        <v>-1039</v>
      </c>
      <c r="E61" s="63">
        <f>+C61+D61</f>
        <v>-1039</v>
      </c>
      <c r="F61" s="63"/>
      <c r="G61" s="63"/>
      <c r="H61" s="63">
        <f>SUM(G61:G61)</f>
        <v>0</v>
      </c>
      <c r="I61" s="63"/>
      <c r="J61" s="63">
        <v>-55</v>
      </c>
      <c r="K61" s="63">
        <f>-984</f>
        <v>-984</v>
      </c>
      <c r="L61" s="63">
        <f>SUM(J61:K61)</f>
        <v>-1039</v>
      </c>
      <c r="M61" s="62"/>
      <c r="N61" s="107" t="s">
        <v>468</v>
      </c>
      <c r="O61" s="8"/>
      <c r="P61" s="8"/>
      <c r="Q61" s="8"/>
      <c r="R61" s="8"/>
      <c r="S61" s="8"/>
    </row>
    <row r="62" spans="1:19" ht="12.75" customHeight="1">
      <c r="A62" s="2"/>
      <c r="B62" s="8"/>
      <c r="C62" s="8"/>
      <c r="D62" s="8"/>
      <c r="E62" s="8"/>
      <c r="F62" s="8"/>
      <c r="G62" s="8"/>
      <c r="H62" s="8"/>
      <c r="I62" s="8"/>
      <c r="J62" s="8"/>
      <c r="K62" s="8"/>
      <c r="L62" s="8"/>
      <c r="M62" s="8"/>
      <c r="N62" s="8"/>
      <c r="O62" s="8"/>
      <c r="P62" s="8"/>
      <c r="Q62" s="8"/>
      <c r="R62" s="8"/>
      <c r="S62" s="8"/>
    </row>
    <row r="63" spans="1:19" ht="12.75" customHeight="1">
      <c r="A63" s="3" t="s">
        <v>9</v>
      </c>
      <c r="B63" s="9"/>
      <c r="C63" s="9">
        <f>SUM(C59:C61)</f>
        <v>11420</v>
      </c>
      <c r="D63" s="9">
        <f>SUM(D59:D61)</f>
        <v>-8420</v>
      </c>
      <c r="E63" s="9">
        <f>SUM(E59:E61)</f>
        <v>3000</v>
      </c>
      <c r="F63" s="9"/>
      <c r="G63" s="9">
        <f>SUM(G59:G61)</f>
        <v>11420</v>
      </c>
      <c r="H63" s="9">
        <f>SUM(H59:H61)</f>
        <v>11420</v>
      </c>
      <c r="I63" s="9"/>
      <c r="J63" s="9">
        <f>SUM(J59:J61)</f>
        <v>-657</v>
      </c>
      <c r="K63" s="9">
        <f>SUM(K59:K61)</f>
        <v>-7763</v>
      </c>
      <c r="L63" s="9">
        <f>SUM(L59:L61)</f>
        <v>-8420</v>
      </c>
      <c r="M63" s="9"/>
      <c r="N63" s="9"/>
      <c r="O63" s="9"/>
      <c r="P63" s="9"/>
      <c r="Q63" s="9"/>
      <c r="R63" s="9"/>
      <c r="S63" s="9"/>
    </row>
    <row r="64" spans="1:19" ht="12.75" customHeight="1" thickBot="1">
      <c r="A64" s="4"/>
      <c r="B64" s="4"/>
      <c r="C64" s="17"/>
      <c r="D64" s="17"/>
      <c r="E64" s="17"/>
      <c r="F64" s="17"/>
      <c r="G64" s="17"/>
      <c r="H64" s="17"/>
      <c r="I64" s="17"/>
      <c r="J64" s="17"/>
      <c r="K64" s="17"/>
      <c r="L64" s="17"/>
      <c r="M64" s="17"/>
      <c r="N64" s="17"/>
      <c r="O64" s="17"/>
      <c r="P64" s="17"/>
      <c r="Q64" s="17"/>
      <c r="R64" s="17"/>
      <c r="S64" s="17"/>
    </row>
    <row r="65" spans="1:19" ht="12.75" customHeight="1" thickTop="1">
      <c r="A65" s="2"/>
      <c r="B65" s="20"/>
      <c r="C65" s="19"/>
      <c r="D65" s="19"/>
      <c r="E65" s="19"/>
      <c r="F65" s="19"/>
      <c r="G65" s="19"/>
      <c r="H65" s="19"/>
      <c r="I65" s="19"/>
      <c r="J65" s="19"/>
      <c r="K65" s="19"/>
      <c r="L65" s="19"/>
      <c r="M65" s="19"/>
      <c r="N65" s="8"/>
      <c r="O65" s="19"/>
      <c r="P65" s="19"/>
      <c r="Q65" s="19"/>
      <c r="R65" s="19"/>
      <c r="S65" s="19"/>
    </row>
    <row r="66" spans="1:19" ht="12.75" customHeight="1">
      <c r="A66" s="1" t="s">
        <v>109</v>
      </c>
      <c r="B66" s="20"/>
      <c r="C66" s="19"/>
      <c r="D66" s="19"/>
      <c r="E66" s="19"/>
      <c r="F66" s="19"/>
      <c r="G66" s="19"/>
      <c r="H66" s="19"/>
      <c r="I66" s="19"/>
      <c r="J66" s="19"/>
      <c r="K66" s="19"/>
      <c r="L66" s="19"/>
      <c r="M66" s="19"/>
      <c r="N66" s="8"/>
      <c r="O66" s="19"/>
      <c r="P66" s="19"/>
      <c r="Q66" s="19"/>
      <c r="R66" s="19"/>
      <c r="S66" s="19"/>
    </row>
    <row r="67" spans="1:19" ht="12.75" customHeight="1">
      <c r="A67" s="2" t="s">
        <v>110</v>
      </c>
      <c r="B67" s="20"/>
      <c r="C67" s="11">
        <f>+H67</f>
        <v>0</v>
      </c>
      <c r="D67" s="11">
        <f>+L67</f>
        <v>-145</v>
      </c>
      <c r="E67" s="11">
        <f>+C67+D67</f>
        <v>-145</v>
      </c>
      <c r="F67" s="11"/>
      <c r="G67" s="11"/>
      <c r="H67" s="11">
        <f>SUM(G67:G67)</f>
        <v>0</v>
      </c>
      <c r="I67" s="11"/>
      <c r="J67" s="11">
        <v>-145</v>
      </c>
      <c r="K67" s="11"/>
      <c r="L67" s="11">
        <f>SUM(J67:K67)</f>
        <v>-145</v>
      </c>
      <c r="M67" s="11"/>
      <c r="N67" s="75"/>
      <c r="O67" s="19"/>
      <c r="P67" s="19"/>
      <c r="Q67" s="19"/>
      <c r="R67" s="19"/>
      <c r="S67" s="19"/>
    </row>
    <row r="68" spans="1:19" ht="12.75" customHeight="1">
      <c r="A68" s="2" t="s">
        <v>111</v>
      </c>
      <c r="B68" s="20"/>
      <c r="C68" s="11">
        <f>+H68</f>
        <v>0</v>
      </c>
      <c r="D68" s="11">
        <f>+L68</f>
        <v>-50</v>
      </c>
      <c r="E68" s="62">
        <f>+C68+D68</f>
        <v>-50</v>
      </c>
      <c r="F68" s="62"/>
      <c r="G68" s="62"/>
      <c r="H68" s="11">
        <f>SUM(G68:G68)</f>
        <v>0</v>
      </c>
      <c r="I68" s="62"/>
      <c r="J68" s="62">
        <v>-50</v>
      </c>
      <c r="K68" s="11"/>
      <c r="L68" s="11">
        <f>SUM(J68:K68)</f>
        <v>-50</v>
      </c>
      <c r="M68" s="62"/>
      <c r="N68" s="75"/>
      <c r="O68" s="19"/>
      <c r="P68" s="19"/>
      <c r="Q68" s="19"/>
      <c r="R68" s="19"/>
      <c r="S68" s="19"/>
    </row>
    <row r="69" spans="1:19" ht="12.75" customHeight="1" thickBot="1">
      <c r="A69" s="2" t="s">
        <v>122</v>
      </c>
      <c r="B69" s="20"/>
      <c r="C69" s="63">
        <f>+H69</f>
        <v>0</v>
      </c>
      <c r="D69" s="63">
        <f>+L69</f>
        <v>-154</v>
      </c>
      <c r="E69" s="63">
        <f>+C69+D69</f>
        <v>-154</v>
      </c>
      <c r="F69" s="63"/>
      <c r="G69" s="63"/>
      <c r="H69" s="63">
        <f>SUM(G69:G69)</f>
        <v>0</v>
      </c>
      <c r="I69" s="63"/>
      <c r="J69" s="63">
        <v>-154</v>
      </c>
      <c r="K69" s="63"/>
      <c r="L69" s="63">
        <f>SUM(J69:K69)</f>
        <v>-154</v>
      </c>
      <c r="M69" s="62"/>
      <c r="N69" s="76"/>
      <c r="O69" s="19"/>
      <c r="P69" s="19"/>
      <c r="Q69" s="19"/>
      <c r="R69" s="19"/>
      <c r="S69" s="19"/>
    </row>
    <row r="70" spans="1:19" ht="12.75" customHeight="1">
      <c r="A70" s="2"/>
      <c r="B70" s="20"/>
      <c r="C70" s="8"/>
      <c r="D70" s="8"/>
      <c r="E70" s="8"/>
      <c r="F70" s="8"/>
      <c r="G70" s="8"/>
      <c r="H70" s="8"/>
      <c r="I70" s="8"/>
      <c r="J70" s="8"/>
      <c r="K70" s="8"/>
      <c r="L70" s="8"/>
      <c r="M70" s="8"/>
      <c r="N70" s="9"/>
      <c r="O70" s="19"/>
      <c r="P70" s="19"/>
      <c r="Q70" s="19"/>
      <c r="R70" s="19"/>
      <c r="S70" s="19"/>
    </row>
    <row r="71" spans="1:19" ht="12.75" customHeight="1">
      <c r="A71" s="3" t="s">
        <v>9</v>
      </c>
      <c r="B71" s="20"/>
      <c r="C71" s="9">
        <f>SUM(C67:C69)</f>
        <v>0</v>
      </c>
      <c r="D71" s="9">
        <f>SUM(D67:D69)</f>
        <v>-349</v>
      </c>
      <c r="E71" s="9">
        <f>SUM(E67:E69)</f>
        <v>-349</v>
      </c>
      <c r="F71" s="9"/>
      <c r="G71" s="9">
        <f>SUM(G67:G69)</f>
        <v>0</v>
      </c>
      <c r="H71" s="9">
        <f>SUM(H67:H69)</f>
        <v>0</v>
      </c>
      <c r="I71" s="9"/>
      <c r="J71" s="9">
        <f>SUM(J67:J69)</f>
        <v>-349</v>
      </c>
      <c r="K71" s="9">
        <f>SUM(K67:K69)</f>
        <v>0</v>
      </c>
      <c r="L71" s="9">
        <f>SUM(L67:L69)</f>
        <v>-349</v>
      </c>
      <c r="M71" s="9"/>
      <c r="N71" s="2"/>
      <c r="O71" s="19"/>
      <c r="P71" s="19"/>
      <c r="Q71" s="19"/>
      <c r="R71" s="19"/>
      <c r="S71" s="19"/>
    </row>
    <row r="72" spans="1:19" ht="12.75" customHeight="1" thickBot="1">
      <c r="A72" s="3"/>
      <c r="B72" s="20"/>
      <c r="C72" s="9"/>
      <c r="D72" s="9"/>
      <c r="E72" s="9"/>
      <c r="F72" s="9"/>
      <c r="G72" s="9"/>
      <c r="H72" s="9"/>
      <c r="I72" s="9"/>
      <c r="J72" s="9"/>
      <c r="K72" s="9"/>
      <c r="L72" s="9"/>
      <c r="M72" s="9"/>
      <c r="N72" s="2"/>
      <c r="O72" s="19"/>
      <c r="P72" s="19"/>
      <c r="Q72" s="19"/>
      <c r="R72" s="19"/>
      <c r="S72" s="19"/>
    </row>
    <row r="73" spans="1:19" ht="12.75" customHeight="1" thickTop="1">
      <c r="A73" s="179"/>
      <c r="B73" s="184"/>
      <c r="C73" s="180"/>
      <c r="D73" s="180"/>
      <c r="E73" s="180"/>
      <c r="F73" s="180"/>
      <c r="G73" s="180"/>
      <c r="H73" s="180"/>
      <c r="I73" s="180"/>
      <c r="J73" s="180"/>
      <c r="K73" s="180"/>
      <c r="L73" s="180"/>
      <c r="M73" s="180"/>
      <c r="N73" s="184"/>
      <c r="O73" s="182"/>
      <c r="P73" s="182"/>
      <c r="Q73" s="182"/>
      <c r="R73" s="182"/>
      <c r="S73" s="182"/>
    </row>
    <row r="74" spans="1:19" ht="25.5" customHeight="1">
      <c r="A74" s="181" t="s">
        <v>232</v>
      </c>
      <c r="B74" s="20"/>
      <c r="C74" s="62">
        <f>+H74</f>
        <v>5000</v>
      </c>
      <c r="D74" s="62">
        <f>+L74</f>
        <v>-7464</v>
      </c>
      <c r="E74" s="62">
        <f>+C74+D74</f>
        <v>-2464</v>
      </c>
      <c r="F74" s="62"/>
      <c r="G74" s="62">
        <v>5000</v>
      </c>
      <c r="H74" s="62">
        <f>SUM(G74:G74)</f>
        <v>5000</v>
      </c>
      <c r="I74" s="62"/>
      <c r="J74" s="62">
        <v>-81</v>
      </c>
      <c r="K74" s="62">
        <f>-7383</f>
        <v>-7383</v>
      </c>
      <c r="L74" s="62">
        <f>SUM(J74:K74)</f>
        <v>-7464</v>
      </c>
      <c r="M74" s="62"/>
      <c r="N74" s="76" t="s">
        <v>466</v>
      </c>
      <c r="O74" s="9"/>
      <c r="P74" s="9"/>
      <c r="Q74" s="9"/>
      <c r="R74" s="9"/>
      <c r="S74" s="9"/>
    </row>
    <row r="75" spans="1:19" ht="12.75" customHeight="1" thickBot="1">
      <c r="A75" s="4"/>
      <c r="B75" s="4"/>
      <c r="C75" s="17"/>
      <c r="D75" s="17"/>
      <c r="E75" s="17"/>
      <c r="F75" s="17"/>
      <c r="G75" s="17"/>
      <c r="H75" s="17"/>
      <c r="I75" s="17"/>
      <c r="J75" s="17"/>
      <c r="K75" s="17"/>
      <c r="L75" s="17"/>
      <c r="M75" s="17"/>
      <c r="N75" s="17"/>
      <c r="O75" s="17"/>
      <c r="P75" s="17"/>
      <c r="Q75" s="17"/>
      <c r="R75" s="17"/>
      <c r="S75" s="17"/>
    </row>
    <row r="76" spans="1:19" ht="12.75" customHeight="1" thickTop="1">
      <c r="A76" s="20"/>
      <c r="B76" s="20"/>
      <c r="C76" s="19"/>
      <c r="D76" s="19"/>
      <c r="E76" s="19"/>
      <c r="F76" s="19"/>
      <c r="G76" s="19"/>
      <c r="H76" s="19"/>
      <c r="I76" s="19"/>
      <c r="J76" s="19"/>
      <c r="K76" s="19"/>
      <c r="L76" s="19"/>
      <c r="M76" s="19"/>
      <c r="N76" s="8"/>
      <c r="O76" s="19"/>
      <c r="P76" s="19"/>
      <c r="Q76" s="19"/>
      <c r="R76" s="19"/>
      <c r="S76" s="19"/>
    </row>
    <row r="77" spans="1:19" ht="12.75" customHeight="1">
      <c r="A77" s="1" t="s">
        <v>39</v>
      </c>
      <c r="B77" s="9"/>
      <c r="C77" s="62">
        <f>+H77</f>
        <v>0</v>
      </c>
      <c r="D77" s="62">
        <f>+L77</f>
        <v>-230</v>
      </c>
      <c r="E77" s="62">
        <f>+C77+D77</f>
        <v>-230</v>
      </c>
      <c r="F77" s="62"/>
      <c r="G77" s="62"/>
      <c r="H77" s="62">
        <f>SUM(G77:G77)</f>
        <v>0</v>
      </c>
      <c r="I77" s="62"/>
      <c r="J77" s="62">
        <v>-230</v>
      </c>
      <c r="K77" s="62"/>
      <c r="L77" s="62">
        <f>SUM(J77:K77)</f>
        <v>-230</v>
      </c>
      <c r="M77" s="62"/>
      <c r="N77" s="76"/>
      <c r="O77" s="9"/>
      <c r="P77" s="9"/>
      <c r="Q77" s="9"/>
      <c r="R77" s="9"/>
      <c r="S77" s="9"/>
    </row>
    <row r="78" spans="1:19" ht="12.75" customHeight="1" thickBot="1">
      <c r="A78" s="4"/>
      <c r="B78" s="10"/>
      <c r="C78" s="10"/>
      <c r="D78" s="10"/>
      <c r="E78" s="10"/>
      <c r="F78" s="10"/>
      <c r="G78" s="10"/>
      <c r="H78" s="10"/>
      <c r="I78" s="10"/>
      <c r="J78" s="10"/>
      <c r="K78" s="10"/>
      <c r="L78" s="10"/>
      <c r="M78" s="10"/>
      <c r="N78" s="10"/>
      <c r="O78" s="10"/>
      <c r="P78" s="10"/>
      <c r="Q78" s="10"/>
      <c r="R78" s="10"/>
      <c r="S78" s="10"/>
    </row>
    <row r="79" spans="1:19" ht="12.75" customHeight="1" thickTop="1">
      <c r="A79" s="2"/>
      <c r="B79" s="8"/>
      <c r="C79" s="8"/>
      <c r="D79" s="8"/>
      <c r="E79" s="8"/>
      <c r="F79" s="8"/>
      <c r="G79" s="8"/>
      <c r="H79" s="8"/>
      <c r="I79" s="8"/>
      <c r="J79" s="8"/>
      <c r="K79" s="8"/>
      <c r="L79" s="8"/>
      <c r="M79" s="8"/>
      <c r="N79" s="8"/>
      <c r="O79" s="8"/>
      <c r="P79" s="8"/>
      <c r="Q79" s="8"/>
      <c r="R79" s="8"/>
      <c r="S79" s="8"/>
    </row>
    <row r="80" spans="1:19" ht="12.75" customHeight="1">
      <c r="A80" s="1" t="s">
        <v>40</v>
      </c>
      <c r="B80" s="8"/>
      <c r="C80" s="8"/>
      <c r="D80" s="8"/>
      <c r="E80" s="8"/>
      <c r="F80" s="8"/>
      <c r="G80" s="8"/>
      <c r="H80" s="8"/>
      <c r="I80" s="8"/>
      <c r="J80" s="8"/>
      <c r="K80" s="8"/>
      <c r="L80" s="8"/>
      <c r="M80" s="8"/>
      <c r="N80" s="8"/>
      <c r="O80" s="8"/>
      <c r="P80" s="8"/>
      <c r="Q80" s="8"/>
      <c r="R80" s="8"/>
      <c r="S80" s="8"/>
    </row>
    <row r="81" spans="1:19" ht="12.75" customHeight="1">
      <c r="A81" s="2" t="s">
        <v>239</v>
      </c>
      <c r="B81" s="8"/>
      <c r="C81" s="11">
        <f>+H81</f>
        <v>0</v>
      </c>
      <c r="D81" s="11">
        <f>+L81</f>
        <v>-10</v>
      </c>
      <c r="E81" s="11">
        <f>+C81+D81</f>
        <v>-10</v>
      </c>
      <c r="F81" s="11"/>
      <c r="G81" s="11"/>
      <c r="H81" s="11">
        <f>SUM(G81:G81)</f>
        <v>0</v>
      </c>
      <c r="I81" s="11"/>
      <c r="J81" s="11">
        <v>-10</v>
      </c>
      <c r="K81" s="11"/>
      <c r="L81" s="11">
        <f>SUM(J81:K81)</f>
        <v>-10</v>
      </c>
      <c r="M81" s="11"/>
      <c r="N81" s="11"/>
      <c r="O81" s="8"/>
      <c r="P81" s="8"/>
      <c r="Q81" s="8"/>
      <c r="R81" s="8"/>
      <c r="S81" s="8"/>
    </row>
    <row r="82" spans="1:19" ht="12.75" customHeight="1">
      <c r="A82" s="2" t="s">
        <v>42</v>
      </c>
      <c r="B82" s="8"/>
      <c r="C82" s="11">
        <f>+H82</f>
        <v>0</v>
      </c>
      <c r="D82" s="11">
        <f>+L82</f>
        <v>0</v>
      </c>
      <c r="E82" s="62">
        <f>+C82+D82</f>
        <v>0</v>
      </c>
      <c r="F82" s="62"/>
      <c r="G82" s="62"/>
      <c r="H82" s="11">
        <f>SUM(G82:G82)</f>
        <v>0</v>
      </c>
      <c r="I82" s="62"/>
      <c r="J82" s="62"/>
      <c r="K82" s="11"/>
      <c r="L82" s="11">
        <f>SUM(J82:K82)</f>
        <v>0</v>
      </c>
      <c r="M82" s="62"/>
      <c r="N82" s="62"/>
      <c r="O82" s="8"/>
      <c r="P82" s="8"/>
      <c r="Q82" s="8"/>
      <c r="R82" s="8"/>
      <c r="S82" s="8"/>
    </row>
    <row r="83" spans="1:19" ht="12.75" customHeight="1" thickBot="1">
      <c r="A83" s="2" t="s">
        <v>43</v>
      </c>
      <c r="B83" s="8"/>
      <c r="C83" s="63">
        <f>+H83</f>
        <v>0</v>
      </c>
      <c r="D83" s="63">
        <f>+L83</f>
        <v>-4577</v>
      </c>
      <c r="E83" s="63">
        <f>+C83+D83</f>
        <v>-4577</v>
      </c>
      <c r="F83" s="63"/>
      <c r="G83" s="63"/>
      <c r="H83" s="63">
        <f>SUM(G83:G83)</f>
        <v>0</v>
      </c>
      <c r="I83" s="63"/>
      <c r="J83" s="63"/>
      <c r="K83" s="63">
        <v>-4577</v>
      </c>
      <c r="L83" s="63">
        <f>SUM(J83:K83)</f>
        <v>-4577</v>
      </c>
      <c r="M83" s="62"/>
      <c r="N83" s="107" t="s">
        <v>467</v>
      </c>
      <c r="O83" s="8"/>
      <c r="P83" s="8"/>
      <c r="Q83" s="8"/>
      <c r="R83" s="8"/>
      <c r="S83" s="8"/>
    </row>
    <row r="84" spans="1:19" ht="12.75" customHeight="1">
      <c r="A84" s="2"/>
      <c r="B84" s="8"/>
      <c r="C84" s="8"/>
      <c r="D84" s="8"/>
      <c r="E84" s="8"/>
      <c r="F84" s="8"/>
      <c r="G84" s="8"/>
      <c r="H84" s="8"/>
      <c r="I84" s="8"/>
      <c r="J84" s="8"/>
      <c r="K84" s="8"/>
      <c r="L84" s="8"/>
      <c r="M84" s="8"/>
      <c r="N84" s="8"/>
      <c r="O84" s="8"/>
      <c r="P84" s="8"/>
      <c r="Q84" s="8"/>
      <c r="R84" s="8"/>
      <c r="S84" s="8"/>
    </row>
    <row r="85" spans="1:19" ht="12.75" customHeight="1">
      <c r="A85" s="3" t="s">
        <v>9</v>
      </c>
      <c r="B85" s="9"/>
      <c r="C85" s="9">
        <f>C81+C82+C83</f>
        <v>0</v>
      </c>
      <c r="D85" s="9">
        <f>D81+D82+D83</f>
        <v>-4587</v>
      </c>
      <c r="E85" s="9">
        <f>E81+E82+E83</f>
        <v>-4587</v>
      </c>
      <c r="F85" s="9"/>
      <c r="G85" s="9">
        <f>G81+G82+G83</f>
        <v>0</v>
      </c>
      <c r="H85" s="9">
        <f>H81+H82+H83</f>
        <v>0</v>
      </c>
      <c r="I85" s="9"/>
      <c r="J85" s="9">
        <f>J81+J82+J83</f>
        <v>-10</v>
      </c>
      <c r="K85" s="9">
        <f>K81+K82+K83</f>
        <v>-4577</v>
      </c>
      <c r="L85" s="9">
        <f>L81+L82+L83</f>
        <v>-4587</v>
      </c>
      <c r="M85" s="9"/>
      <c r="N85" s="9"/>
      <c r="O85" s="9"/>
      <c r="P85" s="9"/>
      <c r="Q85" s="9"/>
      <c r="R85" s="9"/>
      <c r="S85" s="9"/>
    </row>
    <row r="86" spans="1:19" ht="12.75">
      <c r="A86" s="3"/>
      <c r="B86" s="9"/>
      <c r="C86" s="9"/>
      <c r="D86" s="9"/>
      <c r="E86" s="9"/>
      <c r="F86" s="9"/>
      <c r="G86" s="9"/>
      <c r="H86" s="9"/>
      <c r="I86" s="9"/>
      <c r="J86" s="9"/>
      <c r="K86" s="9"/>
      <c r="L86" s="9"/>
      <c r="M86" s="9"/>
      <c r="N86" s="9"/>
      <c r="O86" s="9"/>
      <c r="P86" s="9"/>
      <c r="Q86" s="9"/>
      <c r="R86" s="9"/>
      <c r="S86" s="9"/>
    </row>
    <row r="87" spans="1:19" ht="13.5" thickBot="1">
      <c r="A87" s="5"/>
      <c r="B87" s="12"/>
      <c r="C87" s="12"/>
      <c r="D87" s="12"/>
      <c r="E87" s="12"/>
      <c r="F87" s="12"/>
      <c r="G87" s="12"/>
      <c r="H87" s="12"/>
      <c r="I87" s="12"/>
      <c r="J87" s="12"/>
      <c r="K87" s="12"/>
      <c r="L87" s="12"/>
      <c r="M87" s="12"/>
      <c r="N87" s="12"/>
      <c r="O87" s="12"/>
      <c r="P87" s="12"/>
      <c r="Q87" s="12"/>
      <c r="R87" s="12"/>
      <c r="S87" s="12"/>
    </row>
    <row r="88" spans="1:19" ht="12.75">
      <c r="A88" s="2"/>
      <c r="B88" s="8"/>
      <c r="C88" s="8"/>
      <c r="D88" s="8"/>
      <c r="E88" s="8"/>
      <c r="F88" s="8"/>
      <c r="G88" s="8"/>
      <c r="H88" s="8"/>
      <c r="I88" s="8"/>
      <c r="J88" s="8"/>
      <c r="K88" s="8"/>
      <c r="L88" s="8"/>
      <c r="M88" s="8"/>
      <c r="N88" s="8"/>
      <c r="O88" s="8"/>
      <c r="P88" s="8"/>
      <c r="Q88" s="8"/>
      <c r="R88" s="8"/>
      <c r="S88" s="8"/>
    </row>
    <row r="89" spans="1:19" ht="12.75">
      <c r="A89" s="1" t="s">
        <v>44</v>
      </c>
      <c r="B89" s="13"/>
      <c r="C89" s="13">
        <f>SUM(C16,C39,C55,C63,C71,+C74,C77,C85)</f>
        <v>34920</v>
      </c>
      <c r="D89" s="13">
        <f>SUM(D16,D39,D55,D63,D71,+D74,D77,D85)</f>
        <v>-87841</v>
      </c>
      <c r="E89" s="13">
        <f>SUM(E16,E39,E55,E63,E71,+E74,E77,E85)</f>
        <v>-52921</v>
      </c>
      <c r="F89" s="13"/>
      <c r="G89" s="13">
        <f>SUM(G16,G39,G55,G63,G71,+G74,G77,G85)</f>
        <v>34920</v>
      </c>
      <c r="H89" s="13">
        <f>SUM(H16,H39,H55,H63,H71,+H74,H77,H85)</f>
        <v>34920</v>
      </c>
      <c r="I89" s="13"/>
      <c r="J89" s="13">
        <f>SUM(J16,J39,J55,J63,J71,+J74,J77,J85)</f>
        <v>-3310</v>
      </c>
      <c r="K89" s="13">
        <f>SUM(K16,K39,K55,K63,K71,+K74,K77,K85)</f>
        <v>-84531</v>
      </c>
      <c r="L89" s="13">
        <f>SUM(L16,L39,L55,L63,L71,+L74,L77,L85)</f>
        <v>-87841</v>
      </c>
      <c r="M89" s="13"/>
      <c r="N89" s="13"/>
      <c r="O89" s="13"/>
      <c r="P89" s="13"/>
      <c r="Q89" s="13"/>
      <c r="R89" s="13"/>
      <c r="S89" s="13"/>
    </row>
    <row r="90" spans="1:14" ht="12.75">
      <c r="A90" s="1"/>
      <c r="B90" s="13"/>
      <c r="C90" s="13"/>
      <c r="D90" s="13"/>
      <c r="E90" s="13"/>
      <c r="F90" s="13"/>
      <c r="G90" s="13"/>
      <c r="H90" s="13"/>
      <c r="I90" s="13"/>
      <c r="J90" s="13"/>
      <c r="K90" s="13"/>
      <c r="L90" s="13"/>
      <c r="M90" s="8"/>
      <c r="N90" s="8"/>
    </row>
    <row r="91" spans="1:14" ht="12.75">
      <c r="A91" s="2"/>
      <c r="B91" s="13"/>
      <c r="C91" s="13"/>
      <c r="D91" s="13"/>
      <c r="E91" s="13"/>
      <c r="F91" s="13"/>
      <c r="G91" s="13"/>
      <c r="H91" s="13"/>
      <c r="I91" s="13"/>
      <c r="J91" s="13"/>
      <c r="K91" s="13"/>
      <c r="L91" s="13"/>
      <c r="M91" s="8"/>
      <c r="N91" s="8"/>
    </row>
    <row r="92" spans="1:14" ht="12.75">
      <c r="A92" s="2"/>
      <c r="B92" s="2"/>
      <c r="C92" s="8"/>
      <c r="D92" s="8"/>
      <c r="E92" s="8"/>
      <c r="F92" s="8"/>
      <c r="G92" s="8"/>
      <c r="H92" s="8"/>
      <c r="I92" s="8"/>
      <c r="J92" s="8"/>
      <c r="K92" s="8"/>
      <c r="L92" s="8"/>
      <c r="M92" s="8"/>
      <c r="N92" s="8"/>
    </row>
    <row r="93" spans="3:14" ht="12.75">
      <c r="C93" s="8"/>
      <c r="D93" s="8"/>
      <c r="E93" s="8"/>
      <c r="F93" s="8"/>
      <c r="G93" s="8"/>
      <c r="H93" s="8"/>
      <c r="I93" s="8"/>
      <c r="J93" s="8"/>
      <c r="K93" s="8"/>
      <c r="L93" s="8"/>
      <c r="M93" s="8"/>
      <c r="N93" s="8"/>
    </row>
    <row r="94" spans="3:14" ht="12.75">
      <c r="C94" s="8"/>
      <c r="D94" s="8"/>
      <c r="E94" s="8"/>
      <c r="F94" s="8"/>
      <c r="G94" s="8"/>
      <c r="H94" s="8"/>
      <c r="I94" s="8"/>
      <c r="J94" s="8"/>
      <c r="K94" s="8"/>
      <c r="L94" s="8"/>
      <c r="M94" s="8"/>
      <c r="N94" s="8"/>
    </row>
    <row r="95" spans="3:14" ht="12.75">
      <c r="C95" s="8"/>
      <c r="D95" s="8"/>
      <c r="E95" s="8"/>
      <c r="F95" s="8"/>
      <c r="G95" s="8"/>
      <c r="H95" s="8"/>
      <c r="I95" s="8"/>
      <c r="J95" s="8"/>
      <c r="K95" s="8"/>
      <c r="L95" s="8"/>
      <c r="M95" s="8"/>
      <c r="N95" s="8"/>
    </row>
    <row r="96" spans="3:14" ht="12.75">
      <c r="C96" s="8"/>
      <c r="D96" s="8"/>
      <c r="E96" s="8"/>
      <c r="F96" s="8"/>
      <c r="G96" s="8"/>
      <c r="H96" s="8"/>
      <c r="I96" s="8"/>
      <c r="J96" s="8"/>
      <c r="K96" s="8"/>
      <c r="L96" s="8"/>
      <c r="M96" s="8"/>
      <c r="N96" s="8"/>
    </row>
    <row r="97" spans="3:14" ht="12.75">
      <c r="C97" s="8"/>
      <c r="D97" s="8"/>
      <c r="E97" s="8"/>
      <c r="F97" s="8"/>
      <c r="G97" s="8"/>
      <c r="H97" s="8"/>
      <c r="I97" s="8"/>
      <c r="J97" s="8"/>
      <c r="K97" s="8"/>
      <c r="L97" s="8"/>
      <c r="M97" s="8"/>
      <c r="N97" s="8"/>
    </row>
    <row r="98" spans="3:14" ht="12.75">
      <c r="C98" s="8"/>
      <c r="D98" s="8"/>
      <c r="E98" s="8"/>
      <c r="F98" s="8"/>
      <c r="G98" s="8"/>
      <c r="H98" s="8"/>
      <c r="I98" s="8"/>
      <c r="J98" s="8"/>
      <c r="K98" s="8"/>
      <c r="L98" s="8"/>
      <c r="M98" s="8"/>
      <c r="N98" s="8"/>
    </row>
    <row r="99" spans="3:14" ht="12.75">
      <c r="C99" s="8"/>
      <c r="D99" s="8"/>
      <c r="E99" s="8"/>
      <c r="F99" s="8"/>
      <c r="G99" s="8"/>
      <c r="H99" s="8"/>
      <c r="I99" s="8"/>
      <c r="J99" s="8"/>
      <c r="K99" s="8"/>
      <c r="L99" s="8"/>
      <c r="M99" s="8"/>
      <c r="N99" s="8"/>
    </row>
    <row r="100" spans="3:14" ht="12.75">
      <c r="C100" s="8"/>
      <c r="D100" s="8"/>
      <c r="E100" s="8"/>
      <c r="F100" s="8"/>
      <c r="G100" s="8"/>
      <c r="H100" s="8"/>
      <c r="I100" s="8"/>
      <c r="J100" s="8"/>
      <c r="K100" s="8"/>
      <c r="L100" s="8"/>
      <c r="M100" s="8"/>
      <c r="N100" s="8"/>
    </row>
    <row r="101" spans="3:14" ht="12.75">
      <c r="C101" s="8"/>
      <c r="D101" s="8"/>
      <c r="E101" s="8"/>
      <c r="F101" s="8"/>
      <c r="G101" s="8"/>
      <c r="H101" s="8"/>
      <c r="I101" s="8"/>
      <c r="J101" s="8"/>
      <c r="K101" s="8"/>
      <c r="L101" s="8"/>
      <c r="M101" s="8"/>
      <c r="N101" s="8"/>
    </row>
    <row r="102" spans="3:14" ht="12.75">
      <c r="C102" s="8"/>
      <c r="D102" s="8"/>
      <c r="E102" s="8"/>
      <c r="F102" s="8"/>
      <c r="G102" s="8"/>
      <c r="H102" s="8"/>
      <c r="I102" s="8"/>
      <c r="J102" s="8"/>
      <c r="K102" s="8"/>
      <c r="L102" s="8"/>
      <c r="M102" s="8"/>
      <c r="N102" s="8"/>
    </row>
    <row r="103" spans="3:14" ht="12.75">
      <c r="C103" s="8"/>
      <c r="D103" s="8"/>
      <c r="E103" s="8"/>
      <c r="F103" s="8"/>
      <c r="G103" s="8"/>
      <c r="H103" s="8"/>
      <c r="I103" s="8"/>
      <c r="J103" s="8"/>
      <c r="K103" s="8"/>
      <c r="L103" s="8"/>
      <c r="M103" s="8"/>
      <c r="N103" s="8"/>
    </row>
    <row r="104" spans="3:14" ht="12.75">
      <c r="C104" s="8"/>
      <c r="D104" s="8"/>
      <c r="E104" s="8"/>
      <c r="F104" s="8"/>
      <c r="G104" s="8"/>
      <c r="H104" s="8"/>
      <c r="I104" s="8"/>
      <c r="J104" s="8"/>
      <c r="K104" s="8"/>
      <c r="L104" s="8"/>
      <c r="M104" s="8"/>
      <c r="N104" s="8"/>
    </row>
    <row r="105" spans="3:14" ht="12.75">
      <c r="C105" s="8"/>
      <c r="D105" s="8"/>
      <c r="E105" s="8"/>
      <c r="F105" s="8"/>
      <c r="G105" s="8"/>
      <c r="H105" s="8"/>
      <c r="I105" s="8"/>
      <c r="J105" s="8"/>
      <c r="K105" s="8"/>
      <c r="L105" s="8"/>
      <c r="M105" s="8"/>
      <c r="N105" s="8"/>
    </row>
    <row r="106" spans="3:14" ht="12.75">
      <c r="C106" s="8"/>
      <c r="D106" s="8"/>
      <c r="E106" s="8"/>
      <c r="F106" s="8"/>
      <c r="G106" s="8"/>
      <c r="H106" s="8"/>
      <c r="I106" s="8"/>
      <c r="J106" s="8"/>
      <c r="K106" s="8"/>
      <c r="L106" s="8"/>
      <c r="M106" s="8"/>
      <c r="N106" s="8"/>
    </row>
    <row r="107" spans="3:14" ht="12.75">
      <c r="C107" s="8"/>
      <c r="D107" s="8"/>
      <c r="E107" s="8"/>
      <c r="F107" s="8"/>
      <c r="G107" s="8"/>
      <c r="H107" s="8"/>
      <c r="I107" s="8"/>
      <c r="J107" s="8"/>
      <c r="K107" s="8"/>
      <c r="L107" s="8"/>
      <c r="M107" s="8"/>
      <c r="N107" s="8"/>
    </row>
    <row r="108" spans="3:14" ht="12.75">
      <c r="C108" s="8"/>
      <c r="D108" s="8"/>
      <c r="E108" s="8"/>
      <c r="F108" s="8"/>
      <c r="G108" s="8"/>
      <c r="H108" s="8"/>
      <c r="I108" s="8"/>
      <c r="J108" s="8"/>
      <c r="K108" s="8"/>
      <c r="L108" s="8"/>
      <c r="M108" s="8"/>
      <c r="N108" s="8"/>
    </row>
    <row r="109" spans="3:14" ht="12.75">
      <c r="C109" s="8"/>
      <c r="D109" s="8"/>
      <c r="E109" s="8"/>
      <c r="F109" s="8"/>
      <c r="G109" s="8"/>
      <c r="H109" s="8"/>
      <c r="I109" s="8"/>
      <c r="J109" s="8"/>
      <c r="K109" s="8"/>
      <c r="L109" s="8"/>
      <c r="M109" s="8"/>
      <c r="N109" s="8"/>
    </row>
    <row r="110" spans="3:14" ht="12.75">
      <c r="C110" s="8"/>
      <c r="D110" s="8"/>
      <c r="E110" s="8"/>
      <c r="F110" s="8"/>
      <c r="G110" s="8"/>
      <c r="H110" s="8"/>
      <c r="I110" s="8"/>
      <c r="J110" s="8"/>
      <c r="K110" s="8"/>
      <c r="L110" s="8"/>
      <c r="M110" s="8"/>
      <c r="N110" s="8"/>
    </row>
    <row r="111" spans="3:14" ht="12.75">
      <c r="C111" s="8"/>
      <c r="D111" s="8"/>
      <c r="E111" s="8"/>
      <c r="F111" s="8"/>
      <c r="G111" s="8"/>
      <c r="H111" s="8"/>
      <c r="I111" s="8"/>
      <c r="J111" s="8"/>
      <c r="K111" s="8"/>
      <c r="L111" s="8"/>
      <c r="M111" s="8"/>
      <c r="N111" s="8"/>
    </row>
    <row r="112" spans="3:14" ht="12.75">
      <c r="C112" s="8"/>
      <c r="D112" s="8"/>
      <c r="E112" s="8"/>
      <c r="F112" s="8"/>
      <c r="G112" s="8"/>
      <c r="H112" s="8"/>
      <c r="I112" s="8"/>
      <c r="J112" s="8"/>
      <c r="K112" s="8"/>
      <c r="L112" s="8"/>
      <c r="M112" s="8"/>
      <c r="N112" s="8"/>
    </row>
    <row r="113" spans="3:14" ht="12.75">
      <c r="C113" s="8"/>
      <c r="D113" s="8"/>
      <c r="E113" s="8"/>
      <c r="F113" s="8"/>
      <c r="G113" s="8"/>
      <c r="H113" s="8"/>
      <c r="I113" s="8"/>
      <c r="J113" s="8"/>
      <c r="K113" s="8"/>
      <c r="L113" s="8"/>
      <c r="M113" s="8"/>
      <c r="N113" s="8"/>
    </row>
    <row r="114" spans="3:14" ht="12.75">
      <c r="C114" s="8"/>
      <c r="D114" s="8"/>
      <c r="E114" s="8"/>
      <c r="F114" s="8"/>
      <c r="G114" s="8"/>
      <c r="H114" s="8"/>
      <c r="I114" s="8"/>
      <c r="J114" s="8"/>
      <c r="K114" s="8"/>
      <c r="L114" s="8"/>
      <c r="M114" s="8"/>
      <c r="N114" s="8"/>
    </row>
    <row r="115" spans="3:14" ht="12.75">
      <c r="C115" s="8"/>
      <c r="D115" s="8"/>
      <c r="E115" s="8"/>
      <c r="F115" s="8"/>
      <c r="G115" s="8"/>
      <c r="H115" s="8"/>
      <c r="I115" s="8"/>
      <c r="J115" s="8"/>
      <c r="K115" s="8"/>
      <c r="L115" s="8"/>
      <c r="M115" s="8"/>
      <c r="N115" s="8"/>
    </row>
    <row r="116" spans="3:14" ht="12.75">
      <c r="C116" s="8"/>
      <c r="D116" s="8"/>
      <c r="E116" s="8"/>
      <c r="F116" s="8"/>
      <c r="G116" s="8"/>
      <c r="H116" s="8"/>
      <c r="I116" s="8"/>
      <c r="J116" s="8"/>
      <c r="K116" s="8"/>
      <c r="L116" s="8"/>
      <c r="M116" s="8"/>
      <c r="N116" s="8"/>
    </row>
    <row r="117" spans="3:14" ht="12.75">
      <c r="C117" s="8"/>
      <c r="D117" s="8"/>
      <c r="E117" s="8"/>
      <c r="F117" s="8"/>
      <c r="G117" s="8"/>
      <c r="H117" s="8"/>
      <c r="I117" s="8"/>
      <c r="J117" s="8"/>
      <c r="K117" s="8"/>
      <c r="L117" s="8"/>
      <c r="M117" s="8"/>
      <c r="N117" s="8"/>
    </row>
    <row r="118" spans="3:14" ht="12.75">
      <c r="C118" s="8"/>
      <c r="D118" s="8"/>
      <c r="E118" s="8"/>
      <c r="F118" s="8"/>
      <c r="G118" s="8"/>
      <c r="H118" s="8"/>
      <c r="I118" s="8"/>
      <c r="J118" s="8"/>
      <c r="K118" s="8"/>
      <c r="L118" s="8"/>
      <c r="M118" s="8"/>
      <c r="N118" s="8"/>
    </row>
    <row r="119" spans="3:14" ht="12.75">
      <c r="C119" s="8"/>
      <c r="D119" s="8"/>
      <c r="E119" s="8"/>
      <c r="F119" s="8"/>
      <c r="G119" s="8"/>
      <c r="H119" s="8"/>
      <c r="I119" s="8"/>
      <c r="J119" s="8"/>
      <c r="K119" s="8"/>
      <c r="L119" s="8"/>
      <c r="M119" s="8"/>
      <c r="N119" s="8"/>
    </row>
    <row r="120" spans="3:14" ht="12.75">
      <c r="C120" s="8"/>
      <c r="D120" s="8"/>
      <c r="E120" s="8"/>
      <c r="F120" s="8"/>
      <c r="G120" s="8"/>
      <c r="H120" s="8"/>
      <c r="I120" s="8"/>
      <c r="J120" s="8"/>
      <c r="K120" s="8"/>
      <c r="L120" s="8"/>
      <c r="M120" s="8"/>
      <c r="N120" s="8"/>
    </row>
    <row r="121" spans="3:14" ht="12.75">
      <c r="C121" s="8"/>
      <c r="D121" s="8"/>
      <c r="E121" s="8"/>
      <c r="F121" s="8"/>
      <c r="G121" s="8"/>
      <c r="H121" s="8"/>
      <c r="I121" s="8"/>
      <c r="J121" s="8"/>
      <c r="K121" s="8"/>
      <c r="L121" s="8"/>
      <c r="M121" s="8"/>
      <c r="N121" s="8"/>
    </row>
    <row r="122" spans="3:14" ht="12.75">
      <c r="C122" s="8"/>
      <c r="D122" s="8"/>
      <c r="E122" s="8"/>
      <c r="F122" s="8"/>
      <c r="G122" s="8"/>
      <c r="H122" s="8"/>
      <c r="I122" s="8"/>
      <c r="J122" s="8"/>
      <c r="K122" s="8"/>
      <c r="L122" s="8"/>
      <c r="M122" s="8"/>
      <c r="N122" s="8"/>
    </row>
    <row r="123" spans="3:14" ht="12.75">
      <c r="C123" s="8"/>
      <c r="D123" s="8"/>
      <c r="E123" s="8"/>
      <c r="F123" s="8"/>
      <c r="G123" s="8"/>
      <c r="H123" s="8"/>
      <c r="I123" s="8"/>
      <c r="J123" s="8"/>
      <c r="K123" s="8"/>
      <c r="L123" s="8"/>
      <c r="M123" s="8"/>
      <c r="N123" s="8"/>
    </row>
    <row r="124" spans="3:14" ht="12.75">
      <c r="C124" s="8"/>
      <c r="D124" s="8"/>
      <c r="E124" s="8"/>
      <c r="F124" s="8"/>
      <c r="G124" s="8"/>
      <c r="H124" s="8"/>
      <c r="I124" s="8"/>
      <c r="J124" s="8"/>
      <c r="K124" s="8"/>
      <c r="L124" s="8"/>
      <c r="M124" s="8"/>
      <c r="N124" s="8"/>
    </row>
    <row r="125" spans="3:14" ht="12.75">
      <c r="C125" s="8"/>
      <c r="D125" s="8"/>
      <c r="E125" s="8"/>
      <c r="F125" s="8"/>
      <c r="G125" s="8"/>
      <c r="H125" s="8"/>
      <c r="I125" s="8"/>
      <c r="J125" s="8"/>
      <c r="K125" s="8"/>
      <c r="L125" s="8"/>
      <c r="M125" s="8"/>
      <c r="N125" s="8"/>
    </row>
    <row r="126" spans="3:14" ht="12.75">
      <c r="C126" s="8"/>
      <c r="D126" s="8"/>
      <c r="E126" s="8"/>
      <c r="F126" s="8"/>
      <c r="G126" s="8"/>
      <c r="H126" s="8"/>
      <c r="I126" s="8"/>
      <c r="J126" s="8"/>
      <c r="K126" s="8"/>
      <c r="L126" s="8"/>
      <c r="M126" s="8"/>
      <c r="N126" s="8"/>
    </row>
    <row r="127" spans="3:14" ht="12.75">
      <c r="C127" s="8"/>
      <c r="D127" s="8"/>
      <c r="E127" s="8"/>
      <c r="F127" s="8"/>
      <c r="G127" s="8"/>
      <c r="H127" s="8"/>
      <c r="I127" s="8"/>
      <c r="J127" s="8"/>
      <c r="K127" s="8"/>
      <c r="L127" s="8"/>
      <c r="M127" s="8"/>
      <c r="N127" s="8"/>
    </row>
    <row r="128" spans="3:14" ht="12.75">
      <c r="C128" s="8"/>
      <c r="D128" s="8"/>
      <c r="E128" s="8"/>
      <c r="F128" s="8"/>
      <c r="G128" s="8"/>
      <c r="H128" s="8"/>
      <c r="I128" s="8"/>
      <c r="J128" s="8"/>
      <c r="K128" s="8"/>
      <c r="L128" s="8"/>
      <c r="M128" s="8"/>
      <c r="N128" s="8"/>
    </row>
    <row r="129" spans="3:14" ht="12.75">
      <c r="C129" s="8"/>
      <c r="D129" s="8"/>
      <c r="E129" s="8"/>
      <c r="F129" s="8"/>
      <c r="G129" s="8"/>
      <c r="H129" s="8"/>
      <c r="I129" s="8"/>
      <c r="J129" s="8"/>
      <c r="K129" s="8"/>
      <c r="L129" s="8"/>
      <c r="M129" s="8"/>
      <c r="N129" s="8"/>
    </row>
    <row r="130" spans="3:14" ht="12.75">
      <c r="C130" s="8"/>
      <c r="D130" s="8"/>
      <c r="E130" s="8"/>
      <c r="F130" s="8"/>
      <c r="G130" s="8"/>
      <c r="H130" s="8"/>
      <c r="I130" s="8"/>
      <c r="J130" s="8"/>
      <c r="K130" s="8"/>
      <c r="L130" s="8"/>
      <c r="M130" s="8"/>
      <c r="N130" s="8"/>
    </row>
    <row r="131" spans="3:14" ht="12.75">
      <c r="C131" s="8"/>
      <c r="D131" s="8"/>
      <c r="E131" s="8"/>
      <c r="F131" s="8"/>
      <c r="G131" s="8"/>
      <c r="H131" s="8"/>
      <c r="I131" s="8"/>
      <c r="J131" s="8"/>
      <c r="K131" s="8"/>
      <c r="L131" s="8"/>
      <c r="M131" s="8"/>
      <c r="N131" s="8"/>
    </row>
    <row r="132" spans="3:14" ht="12.75">
      <c r="C132" s="8"/>
      <c r="D132" s="8"/>
      <c r="E132" s="8"/>
      <c r="F132" s="8"/>
      <c r="G132" s="8"/>
      <c r="H132" s="8"/>
      <c r="I132" s="8"/>
      <c r="J132" s="8"/>
      <c r="K132" s="8"/>
      <c r="L132" s="8"/>
      <c r="M132" s="8"/>
      <c r="N132" s="8"/>
    </row>
    <row r="133" spans="3:14" ht="12.75">
      <c r="C133" s="8"/>
      <c r="D133" s="8"/>
      <c r="E133" s="8"/>
      <c r="F133" s="8"/>
      <c r="G133" s="8"/>
      <c r="H133" s="8"/>
      <c r="I133" s="8"/>
      <c r="J133" s="8"/>
      <c r="K133" s="8"/>
      <c r="L133" s="8"/>
      <c r="M133" s="8"/>
      <c r="N133" s="8"/>
    </row>
    <row r="134" spans="3:14" ht="12.75">
      <c r="C134" s="8"/>
      <c r="D134" s="8"/>
      <c r="E134" s="8"/>
      <c r="F134" s="8"/>
      <c r="G134" s="8"/>
      <c r="H134" s="8"/>
      <c r="I134" s="8"/>
      <c r="J134" s="8"/>
      <c r="K134" s="8"/>
      <c r="L134" s="8"/>
      <c r="M134" s="8"/>
      <c r="N134" s="8"/>
    </row>
    <row r="135" spans="3:14" ht="12.75">
      <c r="C135" s="8"/>
      <c r="D135" s="8"/>
      <c r="E135" s="8"/>
      <c r="F135" s="8"/>
      <c r="G135" s="8"/>
      <c r="H135" s="8"/>
      <c r="I135" s="8"/>
      <c r="J135" s="8"/>
      <c r="K135" s="8"/>
      <c r="L135" s="8"/>
      <c r="M135" s="8"/>
      <c r="N135" s="8"/>
    </row>
    <row r="136" spans="3:14" ht="12.75">
      <c r="C136" s="8"/>
      <c r="D136" s="8"/>
      <c r="E136" s="8"/>
      <c r="F136" s="8"/>
      <c r="G136" s="8"/>
      <c r="H136" s="8"/>
      <c r="I136" s="8"/>
      <c r="J136" s="8"/>
      <c r="K136" s="8"/>
      <c r="L136" s="8"/>
      <c r="M136" s="8"/>
      <c r="N136" s="8"/>
    </row>
    <row r="137" spans="3:14" ht="12.75">
      <c r="C137" s="8"/>
      <c r="D137" s="8"/>
      <c r="E137" s="8"/>
      <c r="F137" s="8"/>
      <c r="G137" s="8"/>
      <c r="H137" s="8"/>
      <c r="I137" s="8"/>
      <c r="J137" s="8"/>
      <c r="K137" s="8"/>
      <c r="L137" s="8"/>
      <c r="M137" s="8"/>
      <c r="N137" s="8"/>
    </row>
    <row r="138" spans="3:14" ht="12.75">
      <c r="C138" s="8"/>
      <c r="D138" s="8"/>
      <c r="E138" s="8"/>
      <c r="F138" s="8"/>
      <c r="G138" s="8"/>
      <c r="H138" s="8"/>
      <c r="I138" s="8"/>
      <c r="J138" s="8"/>
      <c r="K138" s="8"/>
      <c r="L138" s="8"/>
      <c r="M138" s="8"/>
      <c r="N138" s="8"/>
    </row>
    <row r="139" spans="3:14" ht="12.75">
      <c r="C139" s="8"/>
      <c r="D139" s="8"/>
      <c r="E139" s="8"/>
      <c r="F139" s="8"/>
      <c r="G139" s="8"/>
      <c r="H139" s="8"/>
      <c r="I139" s="8"/>
      <c r="J139" s="8"/>
      <c r="K139" s="8"/>
      <c r="L139" s="8"/>
      <c r="M139" s="8"/>
      <c r="N139" s="8"/>
    </row>
    <row r="140" spans="3:14" ht="12.75">
      <c r="C140" s="8"/>
      <c r="D140" s="8"/>
      <c r="E140" s="8"/>
      <c r="F140" s="8"/>
      <c r="G140" s="8"/>
      <c r="H140" s="8"/>
      <c r="I140" s="8"/>
      <c r="J140" s="8"/>
      <c r="K140" s="8"/>
      <c r="L140" s="8"/>
      <c r="M140" s="8"/>
      <c r="N140" s="8"/>
    </row>
    <row r="141" spans="3:14" ht="12.75">
      <c r="C141" s="8"/>
      <c r="D141" s="8"/>
      <c r="E141" s="8"/>
      <c r="F141" s="8"/>
      <c r="G141" s="8"/>
      <c r="H141" s="8"/>
      <c r="I141" s="8"/>
      <c r="J141" s="8"/>
      <c r="K141" s="8"/>
      <c r="L141" s="8"/>
      <c r="M141" s="8"/>
      <c r="N141" s="8"/>
    </row>
    <row r="142" spans="3:14" ht="12.75">
      <c r="C142" s="8"/>
      <c r="D142" s="8"/>
      <c r="E142" s="8"/>
      <c r="F142" s="8"/>
      <c r="G142" s="8"/>
      <c r="H142" s="8"/>
      <c r="I142" s="8"/>
      <c r="J142" s="8"/>
      <c r="K142" s="8"/>
      <c r="L142" s="8"/>
      <c r="M142" s="8"/>
      <c r="N142" s="8"/>
    </row>
    <row r="143" spans="3:14" ht="12.75">
      <c r="C143" s="8"/>
      <c r="D143" s="8"/>
      <c r="E143" s="8"/>
      <c r="F143" s="8"/>
      <c r="G143" s="8"/>
      <c r="H143" s="8"/>
      <c r="I143" s="8"/>
      <c r="J143" s="8"/>
      <c r="K143" s="8"/>
      <c r="L143" s="8"/>
      <c r="M143" s="8"/>
      <c r="N143" s="8"/>
    </row>
    <row r="144" spans="3:14" ht="12.75">
      <c r="C144" s="8"/>
      <c r="D144" s="8"/>
      <c r="E144" s="8"/>
      <c r="F144" s="8"/>
      <c r="G144" s="8"/>
      <c r="H144" s="8"/>
      <c r="I144" s="8"/>
      <c r="J144" s="8"/>
      <c r="K144" s="8"/>
      <c r="L144" s="8"/>
      <c r="M144" s="8"/>
      <c r="N144" s="8"/>
    </row>
    <row r="145" spans="3:14" ht="12.75">
      <c r="C145" s="8"/>
      <c r="D145" s="8"/>
      <c r="E145" s="8"/>
      <c r="F145" s="8"/>
      <c r="G145" s="8"/>
      <c r="H145" s="8"/>
      <c r="I145" s="8"/>
      <c r="J145" s="8"/>
      <c r="K145" s="8"/>
      <c r="L145" s="8"/>
      <c r="M145" s="8"/>
      <c r="N145" s="8"/>
    </row>
    <row r="146" spans="3:14" ht="12.75">
      <c r="C146" s="8"/>
      <c r="D146" s="8"/>
      <c r="E146" s="8"/>
      <c r="F146" s="8"/>
      <c r="G146" s="8"/>
      <c r="H146" s="8"/>
      <c r="I146" s="8"/>
      <c r="J146" s="8"/>
      <c r="K146" s="8"/>
      <c r="L146" s="8"/>
      <c r="M146" s="8"/>
      <c r="N146" s="8"/>
    </row>
    <row r="147" spans="3:14" ht="12.75">
      <c r="C147" s="8"/>
      <c r="D147" s="8"/>
      <c r="E147" s="8"/>
      <c r="F147" s="8"/>
      <c r="G147" s="8"/>
      <c r="H147" s="8"/>
      <c r="I147" s="8"/>
      <c r="J147" s="8"/>
      <c r="K147" s="8"/>
      <c r="L147" s="8"/>
      <c r="M147" s="8"/>
      <c r="N147" s="8"/>
    </row>
    <row r="148" spans="3:14" ht="12.75">
      <c r="C148" s="8"/>
      <c r="D148" s="8"/>
      <c r="E148" s="8"/>
      <c r="F148" s="8"/>
      <c r="G148" s="8"/>
      <c r="H148" s="8"/>
      <c r="I148" s="8"/>
      <c r="J148" s="8"/>
      <c r="K148" s="8"/>
      <c r="L148" s="8"/>
      <c r="M148" s="8"/>
      <c r="N148" s="8"/>
    </row>
    <row r="149" spans="3:14" ht="12.75">
      <c r="C149" s="8"/>
      <c r="D149" s="8"/>
      <c r="E149" s="8"/>
      <c r="F149" s="8"/>
      <c r="G149" s="8"/>
      <c r="H149" s="8"/>
      <c r="I149" s="8"/>
      <c r="J149" s="8"/>
      <c r="K149" s="8"/>
      <c r="L149" s="8"/>
      <c r="M149" s="8"/>
      <c r="N149" s="8"/>
    </row>
    <row r="150" spans="3:14" ht="12.75">
      <c r="C150" s="8"/>
      <c r="D150" s="8"/>
      <c r="E150" s="8"/>
      <c r="F150" s="8"/>
      <c r="G150" s="8"/>
      <c r="H150" s="8"/>
      <c r="I150" s="8"/>
      <c r="J150" s="8"/>
      <c r="K150" s="8"/>
      <c r="L150" s="8"/>
      <c r="M150" s="8"/>
      <c r="N150" s="8"/>
    </row>
    <row r="151" spans="3:14" ht="12.75">
      <c r="C151" s="8"/>
      <c r="D151" s="8"/>
      <c r="E151" s="8"/>
      <c r="F151" s="8"/>
      <c r="G151" s="8"/>
      <c r="H151" s="8"/>
      <c r="I151" s="8"/>
      <c r="J151" s="8"/>
      <c r="K151" s="8"/>
      <c r="L151" s="8"/>
      <c r="M151" s="8"/>
      <c r="N151" s="8"/>
    </row>
    <row r="152" spans="3:14" ht="12.75">
      <c r="C152" s="8"/>
      <c r="D152" s="8"/>
      <c r="E152" s="8"/>
      <c r="F152" s="8"/>
      <c r="G152" s="8"/>
      <c r="H152" s="8"/>
      <c r="I152" s="8"/>
      <c r="J152" s="8"/>
      <c r="K152" s="8"/>
      <c r="L152" s="8"/>
      <c r="M152" s="8"/>
      <c r="N152" s="8"/>
    </row>
    <row r="153" spans="3:14" ht="12.75">
      <c r="C153" s="8"/>
      <c r="D153" s="8"/>
      <c r="E153" s="8"/>
      <c r="F153" s="8"/>
      <c r="G153" s="8"/>
      <c r="H153" s="8"/>
      <c r="I153" s="8"/>
      <c r="J153" s="8"/>
      <c r="K153" s="8"/>
      <c r="L153" s="8"/>
      <c r="M153" s="8"/>
      <c r="N153" s="8"/>
    </row>
    <row r="154" spans="3:14" ht="12.75">
      <c r="C154" s="8"/>
      <c r="D154" s="8"/>
      <c r="E154" s="8"/>
      <c r="F154" s="8"/>
      <c r="G154" s="8"/>
      <c r="H154" s="8"/>
      <c r="I154" s="8"/>
      <c r="J154" s="8"/>
      <c r="K154" s="8"/>
      <c r="L154" s="8"/>
      <c r="M154" s="8"/>
      <c r="N154" s="8"/>
    </row>
    <row r="155" spans="3:14" ht="12.75">
      <c r="C155" s="8"/>
      <c r="D155" s="8"/>
      <c r="E155" s="8"/>
      <c r="F155" s="8"/>
      <c r="G155" s="8"/>
      <c r="H155" s="8"/>
      <c r="I155" s="8"/>
      <c r="J155" s="8"/>
      <c r="K155" s="8"/>
      <c r="L155" s="8"/>
      <c r="M155" s="8"/>
      <c r="N155" s="8"/>
    </row>
    <row r="156" spans="3:14" ht="12.75">
      <c r="C156" s="8"/>
      <c r="D156" s="8"/>
      <c r="E156" s="8"/>
      <c r="F156" s="8"/>
      <c r="G156" s="8"/>
      <c r="H156" s="8"/>
      <c r="I156" s="8"/>
      <c r="J156" s="8"/>
      <c r="K156" s="8"/>
      <c r="L156" s="8"/>
      <c r="M156" s="8"/>
      <c r="N156" s="8"/>
    </row>
    <row r="157" spans="3:14" ht="12.75">
      <c r="C157" s="8"/>
      <c r="D157" s="8"/>
      <c r="E157" s="8"/>
      <c r="F157" s="8"/>
      <c r="G157" s="8"/>
      <c r="H157" s="8"/>
      <c r="I157" s="8"/>
      <c r="J157" s="8"/>
      <c r="K157" s="8"/>
      <c r="L157" s="8"/>
      <c r="M157" s="8"/>
      <c r="N157" s="8"/>
    </row>
    <row r="158" spans="3:14" ht="12.75">
      <c r="C158" s="8"/>
      <c r="D158" s="8"/>
      <c r="E158" s="8"/>
      <c r="F158" s="8"/>
      <c r="G158" s="8"/>
      <c r="H158" s="8"/>
      <c r="I158" s="8"/>
      <c r="J158" s="8"/>
      <c r="K158" s="8"/>
      <c r="L158" s="8"/>
      <c r="M158" s="8"/>
      <c r="N158" s="8"/>
    </row>
    <row r="159" spans="3:14" ht="12.75">
      <c r="C159" s="8"/>
      <c r="D159" s="8"/>
      <c r="E159" s="8"/>
      <c r="F159" s="8"/>
      <c r="G159" s="8"/>
      <c r="H159" s="8"/>
      <c r="I159" s="8"/>
      <c r="J159" s="8"/>
      <c r="K159" s="8"/>
      <c r="L159" s="8"/>
      <c r="M159" s="8"/>
      <c r="N159" s="8"/>
    </row>
    <row r="160" spans="3:14" ht="12.75">
      <c r="C160" s="8"/>
      <c r="D160" s="8"/>
      <c r="E160" s="8"/>
      <c r="F160" s="8"/>
      <c r="G160" s="8"/>
      <c r="H160" s="8"/>
      <c r="I160" s="8"/>
      <c r="J160" s="8"/>
      <c r="K160" s="8"/>
      <c r="L160" s="8"/>
      <c r="M160" s="8"/>
      <c r="N160" s="8"/>
    </row>
    <row r="161" spans="3:14" ht="12.75">
      <c r="C161" s="8"/>
      <c r="D161" s="8"/>
      <c r="E161" s="8"/>
      <c r="F161" s="8"/>
      <c r="G161" s="8"/>
      <c r="H161" s="8"/>
      <c r="I161" s="8"/>
      <c r="J161" s="8"/>
      <c r="K161" s="8"/>
      <c r="L161" s="8"/>
      <c r="M161" s="8"/>
      <c r="N161" s="8"/>
    </row>
    <row r="162" spans="3:14" ht="12.75">
      <c r="C162" s="8"/>
      <c r="D162" s="8"/>
      <c r="E162" s="8"/>
      <c r="F162" s="8"/>
      <c r="G162" s="8"/>
      <c r="H162" s="8"/>
      <c r="I162" s="8"/>
      <c r="J162" s="8"/>
      <c r="K162" s="8"/>
      <c r="L162" s="8"/>
      <c r="M162" s="8"/>
      <c r="N162" s="8"/>
    </row>
    <row r="163" spans="3:14" ht="12.75">
      <c r="C163" s="8"/>
      <c r="D163" s="8"/>
      <c r="E163" s="8"/>
      <c r="F163" s="8"/>
      <c r="G163" s="8"/>
      <c r="H163" s="8"/>
      <c r="I163" s="8"/>
      <c r="J163" s="8"/>
      <c r="K163" s="8"/>
      <c r="L163" s="8"/>
      <c r="M163" s="8"/>
      <c r="N163" s="8"/>
    </row>
    <row r="164" spans="3:14" ht="12.75">
      <c r="C164" s="8"/>
      <c r="D164" s="8"/>
      <c r="E164" s="8"/>
      <c r="F164" s="8"/>
      <c r="G164" s="8"/>
      <c r="H164" s="8"/>
      <c r="I164" s="8"/>
      <c r="J164" s="8"/>
      <c r="K164" s="8"/>
      <c r="L164" s="8"/>
      <c r="M164" s="8"/>
      <c r="N164" s="8"/>
    </row>
    <row r="165" spans="3:14" ht="12.75">
      <c r="C165" s="8"/>
      <c r="D165" s="8"/>
      <c r="E165" s="8"/>
      <c r="F165" s="8"/>
      <c r="G165" s="8"/>
      <c r="H165" s="8"/>
      <c r="I165" s="8"/>
      <c r="J165" s="8"/>
      <c r="K165" s="8"/>
      <c r="L165" s="8"/>
      <c r="M165" s="8"/>
      <c r="N165" s="8"/>
    </row>
    <row r="166" spans="3:14" ht="12.75">
      <c r="C166" s="8"/>
      <c r="D166" s="8"/>
      <c r="E166" s="8"/>
      <c r="F166" s="8"/>
      <c r="G166" s="8"/>
      <c r="H166" s="8"/>
      <c r="I166" s="8"/>
      <c r="J166" s="8"/>
      <c r="K166" s="8"/>
      <c r="L166" s="8"/>
      <c r="M166" s="8"/>
      <c r="N166" s="8"/>
    </row>
    <row r="167" spans="3:14" ht="12.75">
      <c r="C167" s="8"/>
      <c r="D167" s="8"/>
      <c r="E167" s="8"/>
      <c r="F167" s="8"/>
      <c r="G167" s="8"/>
      <c r="H167" s="8"/>
      <c r="I167" s="8"/>
      <c r="J167" s="8"/>
      <c r="K167" s="8"/>
      <c r="L167" s="8"/>
      <c r="M167" s="8"/>
      <c r="N167" s="8"/>
    </row>
    <row r="168" spans="3:14" ht="12.75">
      <c r="C168" s="8"/>
      <c r="D168" s="8"/>
      <c r="E168" s="8"/>
      <c r="F168" s="8"/>
      <c r="G168" s="8"/>
      <c r="H168" s="8"/>
      <c r="I168" s="8"/>
      <c r="J168" s="8"/>
      <c r="K168" s="8"/>
      <c r="L168" s="8"/>
      <c r="M168" s="8"/>
      <c r="N168" s="8"/>
    </row>
    <row r="169" spans="3:14" ht="12.75">
      <c r="C169" s="8"/>
      <c r="D169" s="8"/>
      <c r="E169" s="8"/>
      <c r="F169" s="8"/>
      <c r="G169" s="8"/>
      <c r="H169" s="8"/>
      <c r="I169" s="8"/>
      <c r="J169" s="8"/>
      <c r="K169" s="8"/>
      <c r="L169" s="8"/>
      <c r="M169" s="8"/>
      <c r="N169" s="8"/>
    </row>
    <row r="170" spans="3:14" ht="12.75">
      <c r="C170" s="8"/>
      <c r="D170" s="8"/>
      <c r="E170" s="8"/>
      <c r="F170" s="8"/>
      <c r="G170" s="8"/>
      <c r="H170" s="8"/>
      <c r="I170" s="8"/>
      <c r="J170" s="8"/>
      <c r="K170" s="8"/>
      <c r="L170" s="8"/>
      <c r="M170" s="8"/>
      <c r="N170" s="8"/>
    </row>
    <row r="171" spans="3:14" ht="12.75">
      <c r="C171" s="8"/>
      <c r="D171" s="8"/>
      <c r="E171" s="8"/>
      <c r="F171" s="8"/>
      <c r="G171" s="8"/>
      <c r="H171" s="8"/>
      <c r="I171" s="8"/>
      <c r="J171" s="8"/>
      <c r="K171" s="8"/>
      <c r="L171" s="8"/>
      <c r="M171" s="8"/>
      <c r="N171" s="8"/>
    </row>
    <row r="172" spans="3:14" ht="12.75">
      <c r="C172" s="8"/>
      <c r="D172" s="8"/>
      <c r="E172" s="8"/>
      <c r="F172" s="8"/>
      <c r="G172" s="8"/>
      <c r="H172" s="8"/>
      <c r="I172" s="8"/>
      <c r="J172" s="8"/>
      <c r="K172" s="8"/>
      <c r="L172" s="8"/>
      <c r="M172" s="8"/>
      <c r="N172" s="8"/>
    </row>
    <row r="173" spans="3:14" ht="12.75">
      <c r="C173" s="8"/>
      <c r="D173" s="8"/>
      <c r="E173" s="8"/>
      <c r="F173" s="8"/>
      <c r="G173" s="8"/>
      <c r="H173" s="8"/>
      <c r="I173" s="8"/>
      <c r="J173" s="8"/>
      <c r="K173" s="8"/>
      <c r="L173" s="8"/>
      <c r="M173" s="8"/>
      <c r="N173" s="8"/>
    </row>
    <row r="174" spans="3:14" ht="12.75">
      <c r="C174" s="8"/>
      <c r="D174" s="8"/>
      <c r="E174" s="8"/>
      <c r="F174" s="8"/>
      <c r="G174" s="8"/>
      <c r="H174" s="8"/>
      <c r="I174" s="8"/>
      <c r="J174" s="8"/>
      <c r="K174" s="8"/>
      <c r="L174" s="8"/>
      <c r="M174" s="8"/>
      <c r="N174" s="8"/>
    </row>
    <row r="175" spans="3:14" ht="12.75">
      <c r="C175" s="8"/>
      <c r="D175" s="8"/>
      <c r="E175" s="8"/>
      <c r="F175" s="8"/>
      <c r="G175" s="8"/>
      <c r="H175" s="8"/>
      <c r="I175" s="8"/>
      <c r="J175" s="8"/>
      <c r="K175" s="8"/>
      <c r="L175" s="8"/>
      <c r="M175" s="8"/>
      <c r="N175" s="8"/>
    </row>
    <row r="176" spans="3:14" ht="12.75">
      <c r="C176" s="8"/>
      <c r="D176" s="8"/>
      <c r="E176" s="8"/>
      <c r="F176" s="8"/>
      <c r="G176" s="8"/>
      <c r="H176" s="8"/>
      <c r="I176" s="8"/>
      <c r="J176" s="8"/>
      <c r="K176" s="8"/>
      <c r="L176" s="8"/>
      <c r="M176" s="8"/>
      <c r="N176" s="8"/>
    </row>
    <row r="177" spans="3:14" ht="12.75">
      <c r="C177" s="8"/>
      <c r="D177" s="8"/>
      <c r="E177" s="8"/>
      <c r="F177" s="8"/>
      <c r="G177" s="8"/>
      <c r="H177" s="8"/>
      <c r="I177" s="8"/>
      <c r="J177" s="8"/>
      <c r="K177" s="8"/>
      <c r="L177" s="8"/>
      <c r="M177" s="8"/>
      <c r="N177" s="8"/>
    </row>
    <row r="178" spans="3:14" ht="12.75">
      <c r="C178" s="8"/>
      <c r="D178" s="8"/>
      <c r="E178" s="8"/>
      <c r="F178" s="8"/>
      <c r="G178" s="8"/>
      <c r="H178" s="8"/>
      <c r="I178" s="8"/>
      <c r="J178" s="8"/>
      <c r="K178" s="8"/>
      <c r="L178" s="8"/>
      <c r="M178" s="8"/>
      <c r="N178" s="8"/>
    </row>
    <row r="179" spans="3:14" ht="12.75">
      <c r="C179" s="8"/>
      <c r="D179" s="8"/>
      <c r="E179" s="8"/>
      <c r="F179" s="8"/>
      <c r="G179" s="8"/>
      <c r="H179" s="8"/>
      <c r="I179" s="8"/>
      <c r="J179" s="8"/>
      <c r="K179" s="8"/>
      <c r="L179" s="8"/>
      <c r="M179" s="8"/>
      <c r="N179" s="8"/>
    </row>
    <row r="180" spans="3:14" ht="12.75">
      <c r="C180" s="8"/>
      <c r="D180" s="8"/>
      <c r="E180" s="8"/>
      <c r="F180" s="8"/>
      <c r="G180" s="8"/>
      <c r="H180" s="8"/>
      <c r="I180" s="8"/>
      <c r="J180" s="8"/>
      <c r="K180" s="8"/>
      <c r="L180" s="8"/>
      <c r="M180" s="8"/>
      <c r="N180" s="8"/>
    </row>
    <row r="181" spans="3:14" ht="12.75">
      <c r="C181" s="8"/>
      <c r="D181" s="8"/>
      <c r="E181" s="8"/>
      <c r="F181" s="8"/>
      <c r="G181" s="8"/>
      <c r="H181" s="8"/>
      <c r="I181" s="8"/>
      <c r="J181" s="8"/>
      <c r="K181" s="8"/>
      <c r="L181" s="8"/>
      <c r="M181" s="8"/>
      <c r="N181" s="8"/>
    </row>
    <row r="182" spans="3:14" ht="12.75">
      <c r="C182" s="8"/>
      <c r="D182" s="8"/>
      <c r="E182" s="8"/>
      <c r="F182" s="8"/>
      <c r="G182" s="8"/>
      <c r="H182" s="8"/>
      <c r="I182" s="8"/>
      <c r="J182" s="8"/>
      <c r="K182" s="8"/>
      <c r="L182" s="8"/>
      <c r="M182" s="8"/>
      <c r="N182" s="8"/>
    </row>
    <row r="183" spans="3:14" ht="12.75">
      <c r="C183" s="8"/>
      <c r="D183" s="8"/>
      <c r="E183" s="8"/>
      <c r="F183" s="8"/>
      <c r="G183" s="8"/>
      <c r="H183" s="8"/>
      <c r="I183" s="8"/>
      <c r="J183" s="8"/>
      <c r="K183" s="8"/>
      <c r="L183" s="8"/>
      <c r="M183" s="8"/>
      <c r="N183" s="8"/>
    </row>
    <row r="184" spans="3:14" ht="12.75">
      <c r="C184" s="8"/>
      <c r="D184" s="8"/>
      <c r="E184" s="8"/>
      <c r="F184" s="8"/>
      <c r="G184" s="8"/>
      <c r="H184" s="8"/>
      <c r="I184" s="8"/>
      <c r="J184" s="8"/>
      <c r="K184" s="8"/>
      <c r="L184" s="8"/>
      <c r="M184" s="8"/>
      <c r="N184" s="8"/>
    </row>
    <row r="185" spans="3:14" ht="12.75">
      <c r="C185" s="8"/>
      <c r="D185" s="8"/>
      <c r="E185" s="8"/>
      <c r="F185" s="8"/>
      <c r="G185" s="8"/>
      <c r="H185" s="8"/>
      <c r="I185" s="8"/>
      <c r="J185" s="8"/>
      <c r="K185" s="8"/>
      <c r="L185" s="8"/>
      <c r="M185" s="8"/>
      <c r="N185" s="8"/>
    </row>
    <row r="186" spans="3:14" ht="12.75">
      <c r="C186" s="8"/>
      <c r="D186" s="8"/>
      <c r="E186" s="8"/>
      <c r="F186" s="8"/>
      <c r="G186" s="8"/>
      <c r="H186" s="8"/>
      <c r="I186" s="8"/>
      <c r="J186" s="8"/>
      <c r="K186" s="8"/>
      <c r="L186" s="8"/>
      <c r="M186" s="8"/>
      <c r="N186" s="8"/>
    </row>
    <row r="187" spans="3:14" ht="12.75">
      <c r="C187" s="8"/>
      <c r="D187" s="8"/>
      <c r="E187" s="8"/>
      <c r="F187" s="8"/>
      <c r="G187" s="8"/>
      <c r="H187" s="8"/>
      <c r="I187" s="8"/>
      <c r="J187" s="8"/>
      <c r="K187" s="8"/>
      <c r="L187" s="8"/>
      <c r="M187" s="8"/>
      <c r="N187" s="8"/>
    </row>
    <row r="188" spans="3:14" ht="12.75">
      <c r="C188" s="8"/>
      <c r="D188" s="8"/>
      <c r="E188" s="8"/>
      <c r="F188" s="8"/>
      <c r="G188" s="8"/>
      <c r="H188" s="8"/>
      <c r="I188" s="8"/>
      <c r="J188" s="8"/>
      <c r="K188" s="8"/>
      <c r="L188" s="8"/>
      <c r="M188" s="8"/>
      <c r="N188" s="8"/>
    </row>
    <row r="189" spans="3:14" ht="12.75">
      <c r="C189" s="8"/>
      <c r="D189" s="8"/>
      <c r="E189" s="8"/>
      <c r="F189" s="8"/>
      <c r="G189" s="8"/>
      <c r="H189" s="8"/>
      <c r="I189" s="8"/>
      <c r="J189" s="8"/>
      <c r="K189" s="8"/>
      <c r="L189" s="8"/>
      <c r="M189" s="8"/>
      <c r="N189" s="8"/>
    </row>
    <row r="190" spans="3:14" ht="12.75">
      <c r="C190" s="8"/>
      <c r="D190" s="8"/>
      <c r="E190" s="8"/>
      <c r="F190" s="8"/>
      <c r="G190" s="8"/>
      <c r="H190" s="8"/>
      <c r="I190" s="8"/>
      <c r="J190" s="8"/>
      <c r="K190" s="8"/>
      <c r="L190" s="8"/>
      <c r="M190" s="8"/>
      <c r="N190" s="8"/>
    </row>
    <row r="191" spans="3:14" ht="12.75">
      <c r="C191" s="8"/>
      <c r="D191" s="8"/>
      <c r="E191" s="8"/>
      <c r="F191" s="8"/>
      <c r="G191" s="8"/>
      <c r="H191" s="8"/>
      <c r="I191" s="8"/>
      <c r="J191" s="8"/>
      <c r="K191" s="8"/>
      <c r="L191" s="8"/>
      <c r="M191" s="8"/>
      <c r="N191" s="8"/>
    </row>
    <row r="192" spans="3:14" ht="12.75">
      <c r="C192" s="8"/>
      <c r="D192" s="8"/>
      <c r="E192" s="8"/>
      <c r="F192" s="8"/>
      <c r="G192" s="8"/>
      <c r="H192" s="8"/>
      <c r="I192" s="8"/>
      <c r="J192" s="8"/>
      <c r="K192" s="8"/>
      <c r="L192" s="8"/>
      <c r="M192" s="8"/>
      <c r="N192" s="8"/>
    </row>
    <row r="193" spans="3:14" ht="12.75">
      <c r="C193" s="8"/>
      <c r="D193" s="8"/>
      <c r="E193" s="8"/>
      <c r="F193" s="8"/>
      <c r="G193" s="8"/>
      <c r="H193" s="8"/>
      <c r="I193" s="8"/>
      <c r="J193" s="8"/>
      <c r="K193" s="8"/>
      <c r="L193" s="8"/>
      <c r="M193" s="8"/>
      <c r="N193" s="8"/>
    </row>
    <row r="194" spans="3:14" ht="12.75">
      <c r="C194" s="8"/>
      <c r="D194" s="8"/>
      <c r="E194" s="8"/>
      <c r="F194" s="8"/>
      <c r="G194" s="8"/>
      <c r="H194" s="8"/>
      <c r="I194" s="8"/>
      <c r="J194" s="8"/>
      <c r="K194" s="8"/>
      <c r="L194" s="8"/>
      <c r="M194" s="8"/>
      <c r="N194" s="8"/>
    </row>
    <row r="195" spans="3:14" ht="12.75">
      <c r="C195" s="8"/>
      <c r="D195" s="8"/>
      <c r="E195" s="8"/>
      <c r="F195" s="8"/>
      <c r="G195" s="8"/>
      <c r="H195" s="8"/>
      <c r="I195" s="8"/>
      <c r="J195" s="8"/>
      <c r="K195" s="8"/>
      <c r="L195" s="8"/>
      <c r="M195" s="8"/>
      <c r="N195" s="8"/>
    </row>
    <row r="196" spans="3:14" ht="12.75">
      <c r="C196" s="8"/>
      <c r="D196" s="8"/>
      <c r="E196" s="8"/>
      <c r="F196" s="8"/>
      <c r="G196" s="8"/>
      <c r="H196" s="8"/>
      <c r="I196" s="8"/>
      <c r="J196" s="8"/>
      <c r="K196" s="8"/>
      <c r="L196" s="8"/>
      <c r="M196" s="8"/>
      <c r="N196" s="8"/>
    </row>
    <row r="197" spans="3:14" ht="12.75">
      <c r="C197" s="8"/>
      <c r="D197" s="8"/>
      <c r="E197" s="8"/>
      <c r="F197" s="8"/>
      <c r="G197" s="8"/>
      <c r="H197" s="8"/>
      <c r="I197" s="8"/>
      <c r="J197" s="8"/>
      <c r="K197" s="8"/>
      <c r="L197" s="8"/>
      <c r="M197" s="8"/>
      <c r="N197" s="8"/>
    </row>
    <row r="198" spans="3:14" ht="12.75">
      <c r="C198" s="8"/>
      <c r="D198" s="8"/>
      <c r="E198" s="8"/>
      <c r="F198" s="8"/>
      <c r="G198" s="8"/>
      <c r="H198" s="8"/>
      <c r="I198" s="8"/>
      <c r="J198" s="8"/>
      <c r="K198" s="8"/>
      <c r="L198" s="8"/>
      <c r="M198" s="8"/>
      <c r="N198" s="8"/>
    </row>
    <row r="199" spans="3:14" ht="12.75">
      <c r="C199" s="8"/>
      <c r="D199" s="8"/>
      <c r="E199" s="8"/>
      <c r="F199" s="8"/>
      <c r="G199" s="8"/>
      <c r="H199" s="8"/>
      <c r="I199" s="8"/>
      <c r="J199" s="8"/>
      <c r="K199" s="8"/>
      <c r="L199" s="8"/>
      <c r="M199" s="8"/>
      <c r="N199" s="8"/>
    </row>
    <row r="200" spans="3:14" ht="12.75">
      <c r="C200" s="8"/>
      <c r="D200" s="8"/>
      <c r="E200" s="8"/>
      <c r="F200" s="8"/>
      <c r="G200" s="8"/>
      <c r="H200" s="8"/>
      <c r="I200" s="8"/>
      <c r="J200" s="8"/>
      <c r="K200" s="8"/>
      <c r="L200" s="8"/>
      <c r="M200" s="8"/>
      <c r="N200" s="8"/>
    </row>
    <row r="201" spans="3:14" ht="12.75">
      <c r="C201" s="8"/>
      <c r="D201" s="8"/>
      <c r="E201" s="8"/>
      <c r="F201" s="8"/>
      <c r="G201" s="8"/>
      <c r="H201" s="8"/>
      <c r="I201" s="8"/>
      <c r="J201" s="8"/>
      <c r="K201" s="8"/>
      <c r="L201" s="8"/>
      <c r="M201" s="8"/>
      <c r="N201" s="8"/>
    </row>
    <row r="202" spans="3:14" ht="12.75">
      <c r="C202" s="8"/>
      <c r="D202" s="8"/>
      <c r="E202" s="8"/>
      <c r="F202" s="8"/>
      <c r="G202" s="8"/>
      <c r="H202" s="8"/>
      <c r="I202" s="8"/>
      <c r="J202" s="8"/>
      <c r="K202" s="8"/>
      <c r="L202" s="8"/>
      <c r="M202" s="8"/>
      <c r="N202" s="8"/>
    </row>
    <row r="203" spans="3:14" ht="12.75">
      <c r="C203" s="8"/>
      <c r="D203" s="8"/>
      <c r="E203" s="8"/>
      <c r="F203" s="8"/>
      <c r="G203" s="8"/>
      <c r="H203" s="8"/>
      <c r="I203" s="8"/>
      <c r="J203" s="8"/>
      <c r="K203" s="8"/>
      <c r="L203" s="8"/>
      <c r="M203" s="8"/>
      <c r="N203" s="8"/>
    </row>
    <row r="204" spans="3:14" ht="12.75">
      <c r="C204" s="8"/>
      <c r="D204" s="8"/>
      <c r="E204" s="8"/>
      <c r="F204" s="8"/>
      <c r="G204" s="8"/>
      <c r="H204" s="8"/>
      <c r="I204" s="8"/>
      <c r="J204" s="8"/>
      <c r="K204" s="8"/>
      <c r="L204" s="8"/>
      <c r="M204" s="8"/>
      <c r="N204" s="8"/>
    </row>
    <row r="205" spans="3:14" ht="12.75">
      <c r="C205" s="8"/>
      <c r="D205" s="8"/>
      <c r="E205" s="8"/>
      <c r="F205" s="8"/>
      <c r="G205" s="8"/>
      <c r="H205" s="8"/>
      <c r="I205" s="8"/>
      <c r="J205" s="8"/>
      <c r="K205" s="8"/>
      <c r="L205" s="8"/>
      <c r="M205" s="8"/>
      <c r="N205" s="8"/>
    </row>
    <row r="206" spans="3:14" ht="12.75">
      <c r="C206" s="8"/>
      <c r="D206" s="8"/>
      <c r="E206" s="8"/>
      <c r="F206" s="8"/>
      <c r="G206" s="8"/>
      <c r="H206" s="8"/>
      <c r="I206" s="8"/>
      <c r="J206" s="8"/>
      <c r="K206" s="8"/>
      <c r="L206" s="8"/>
      <c r="M206" s="8"/>
      <c r="N206" s="8"/>
    </row>
    <row r="207" spans="3:14" ht="12.75">
      <c r="C207" s="8"/>
      <c r="D207" s="8"/>
      <c r="E207" s="8"/>
      <c r="F207" s="8"/>
      <c r="G207" s="8"/>
      <c r="H207" s="8"/>
      <c r="I207" s="8"/>
      <c r="J207" s="8"/>
      <c r="K207" s="8"/>
      <c r="L207" s="8"/>
      <c r="M207" s="8"/>
      <c r="N207" s="8"/>
    </row>
    <row r="208" spans="3:14" ht="12.75">
      <c r="C208" s="8"/>
      <c r="D208" s="8"/>
      <c r="E208" s="8"/>
      <c r="F208" s="8"/>
      <c r="G208" s="8"/>
      <c r="H208" s="8"/>
      <c r="I208" s="8"/>
      <c r="J208" s="8"/>
      <c r="K208" s="8"/>
      <c r="L208" s="8"/>
      <c r="M208" s="8"/>
      <c r="N208" s="8"/>
    </row>
    <row r="209" spans="3:14" ht="12.75">
      <c r="C209" s="8"/>
      <c r="D209" s="8"/>
      <c r="E209" s="8"/>
      <c r="F209" s="8"/>
      <c r="G209" s="8"/>
      <c r="H209" s="8"/>
      <c r="I209" s="8"/>
      <c r="J209" s="8"/>
      <c r="K209" s="8"/>
      <c r="L209" s="8"/>
      <c r="M209" s="8"/>
      <c r="N209" s="8"/>
    </row>
    <row r="210" spans="3:14" ht="12.75">
      <c r="C210" s="8"/>
      <c r="D210" s="8"/>
      <c r="E210" s="8"/>
      <c r="F210" s="8"/>
      <c r="G210" s="8"/>
      <c r="H210" s="8"/>
      <c r="I210" s="8"/>
      <c r="J210" s="8"/>
      <c r="K210" s="8"/>
      <c r="L210" s="8"/>
      <c r="M210" s="8"/>
      <c r="N210" s="8"/>
    </row>
    <row r="211" spans="3:14" ht="12.75">
      <c r="C211" s="8"/>
      <c r="D211" s="8"/>
      <c r="E211" s="8"/>
      <c r="F211" s="8"/>
      <c r="G211" s="8"/>
      <c r="H211" s="8"/>
      <c r="I211" s="8"/>
      <c r="J211" s="8"/>
      <c r="K211" s="8"/>
      <c r="L211" s="8"/>
      <c r="M211" s="8"/>
      <c r="N211" s="8"/>
    </row>
    <row r="212" spans="3:14" ht="12.75">
      <c r="C212" s="8"/>
      <c r="D212" s="8"/>
      <c r="E212" s="8"/>
      <c r="F212" s="8"/>
      <c r="G212" s="8"/>
      <c r="H212" s="8"/>
      <c r="I212" s="8"/>
      <c r="J212" s="8"/>
      <c r="K212" s="8"/>
      <c r="L212" s="8"/>
      <c r="M212" s="8"/>
      <c r="N212" s="8"/>
    </row>
    <row r="213" spans="3:14" ht="12.75">
      <c r="C213" s="8"/>
      <c r="D213" s="8"/>
      <c r="E213" s="8"/>
      <c r="F213" s="8"/>
      <c r="G213" s="8"/>
      <c r="H213" s="8"/>
      <c r="I213" s="8"/>
      <c r="J213" s="8"/>
      <c r="K213" s="8"/>
      <c r="L213" s="8"/>
      <c r="M213" s="8"/>
      <c r="N213" s="8"/>
    </row>
    <row r="214" spans="3:14" ht="12.75">
      <c r="C214" s="8"/>
      <c r="D214" s="8"/>
      <c r="E214" s="8"/>
      <c r="F214" s="8"/>
      <c r="G214" s="8"/>
      <c r="H214" s="8"/>
      <c r="I214" s="8"/>
      <c r="J214" s="8"/>
      <c r="K214" s="8"/>
      <c r="L214" s="8"/>
      <c r="M214" s="8"/>
      <c r="N214" s="8"/>
    </row>
    <row r="215" spans="3:14" ht="12.75">
      <c r="C215" s="8"/>
      <c r="D215" s="8"/>
      <c r="E215" s="8"/>
      <c r="F215" s="8"/>
      <c r="G215" s="8"/>
      <c r="H215" s="8"/>
      <c r="I215" s="8"/>
      <c r="J215" s="8"/>
      <c r="K215" s="8"/>
      <c r="L215" s="8"/>
      <c r="M215" s="8"/>
      <c r="N215" s="8"/>
    </row>
    <row r="216" spans="3:14" ht="12.75">
      <c r="C216" s="8"/>
      <c r="D216" s="8"/>
      <c r="E216" s="8"/>
      <c r="F216" s="8"/>
      <c r="G216" s="8"/>
      <c r="H216" s="8"/>
      <c r="I216" s="8"/>
      <c r="J216" s="8"/>
      <c r="K216" s="8"/>
      <c r="L216" s="8"/>
      <c r="M216" s="8"/>
      <c r="N216" s="8"/>
    </row>
    <row r="217" spans="3:14" ht="12.75">
      <c r="C217" s="8"/>
      <c r="D217" s="8"/>
      <c r="E217" s="8"/>
      <c r="F217" s="8"/>
      <c r="G217" s="8"/>
      <c r="H217" s="8"/>
      <c r="I217" s="8"/>
      <c r="J217" s="8"/>
      <c r="K217" s="8"/>
      <c r="L217" s="8"/>
      <c r="M217" s="8"/>
      <c r="N217" s="8"/>
    </row>
    <row r="218" spans="3:14" ht="12.75">
      <c r="C218" s="8"/>
      <c r="D218" s="8"/>
      <c r="E218" s="8"/>
      <c r="F218" s="8"/>
      <c r="G218" s="8"/>
      <c r="H218" s="8"/>
      <c r="I218" s="8"/>
      <c r="J218" s="8"/>
      <c r="K218" s="8"/>
      <c r="L218" s="8"/>
      <c r="M218" s="8"/>
      <c r="N218" s="8"/>
    </row>
    <row r="219" spans="3:14" ht="12.75">
      <c r="C219" s="8"/>
      <c r="D219" s="8"/>
      <c r="E219" s="8"/>
      <c r="F219" s="8"/>
      <c r="G219" s="8"/>
      <c r="H219" s="8"/>
      <c r="I219" s="8"/>
      <c r="J219" s="8"/>
      <c r="K219" s="8"/>
      <c r="L219" s="8"/>
      <c r="M219" s="8"/>
      <c r="N219" s="8"/>
    </row>
    <row r="220" spans="3:14" ht="12.75">
      <c r="C220" s="8"/>
      <c r="D220" s="8"/>
      <c r="E220" s="8"/>
      <c r="F220" s="8"/>
      <c r="G220" s="8"/>
      <c r="H220" s="8"/>
      <c r="I220" s="8"/>
      <c r="J220" s="8"/>
      <c r="K220" s="8"/>
      <c r="L220" s="8"/>
      <c r="M220" s="8"/>
      <c r="N220" s="8"/>
    </row>
    <row r="221" spans="3:14" ht="12.75">
      <c r="C221" s="8"/>
      <c r="D221" s="8"/>
      <c r="E221" s="8"/>
      <c r="F221" s="8"/>
      <c r="G221" s="8"/>
      <c r="H221" s="8"/>
      <c r="I221" s="8"/>
      <c r="J221" s="8"/>
      <c r="K221" s="8"/>
      <c r="L221" s="8"/>
      <c r="M221" s="8"/>
      <c r="N221" s="8"/>
    </row>
    <row r="222" spans="3:14" ht="12.75">
      <c r="C222" s="8"/>
      <c r="D222" s="8"/>
      <c r="E222" s="8"/>
      <c r="F222" s="8"/>
      <c r="G222" s="8"/>
      <c r="H222" s="8"/>
      <c r="I222" s="8"/>
      <c r="J222" s="8"/>
      <c r="K222" s="8"/>
      <c r="L222" s="8"/>
      <c r="M222" s="8"/>
      <c r="N222" s="8"/>
    </row>
    <row r="223" spans="3:14" ht="12.75">
      <c r="C223" s="8"/>
      <c r="D223" s="8"/>
      <c r="E223" s="8"/>
      <c r="F223" s="8"/>
      <c r="G223" s="8"/>
      <c r="H223" s="8"/>
      <c r="I223" s="8"/>
      <c r="J223" s="8"/>
      <c r="K223" s="8"/>
      <c r="L223" s="8"/>
      <c r="M223" s="8"/>
      <c r="N223" s="8"/>
    </row>
    <row r="224" spans="3:14" ht="12.75">
      <c r="C224" s="8"/>
      <c r="D224" s="8"/>
      <c r="E224" s="8"/>
      <c r="F224" s="8"/>
      <c r="G224" s="8"/>
      <c r="H224" s="8"/>
      <c r="I224" s="8"/>
      <c r="J224" s="8"/>
      <c r="K224" s="8"/>
      <c r="L224" s="8"/>
      <c r="M224" s="8"/>
      <c r="N224" s="8"/>
    </row>
    <row r="225" spans="3:14" ht="12.75">
      <c r="C225" s="8"/>
      <c r="D225" s="8"/>
      <c r="E225" s="8"/>
      <c r="F225" s="8"/>
      <c r="G225" s="8"/>
      <c r="H225" s="8"/>
      <c r="I225" s="8"/>
      <c r="J225" s="8"/>
      <c r="K225" s="8"/>
      <c r="L225" s="8"/>
      <c r="M225" s="8"/>
      <c r="N225" s="8"/>
    </row>
    <row r="226" spans="3:14" ht="12.75">
      <c r="C226" s="8"/>
      <c r="D226" s="8"/>
      <c r="E226" s="8"/>
      <c r="F226" s="8"/>
      <c r="G226" s="8"/>
      <c r="H226" s="8"/>
      <c r="I226" s="8"/>
      <c r="J226" s="8"/>
      <c r="K226" s="8"/>
      <c r="L226" s="8"/>
      <c r="M226" s="8"/>
      <c r="N226" s="8"/>
    </row>
    <row r="227" spans="3:14" ht="12.75">
      <c r="C227" s="8"/>
      <c r="D227" s="8"/>
      <c r="E227" s="8"/>
      <c r="F227" s="8"/>
      <c r="G227" s="8"/>
      <c r="H227" s="8"/>
      <c r="I227" s="8"/>
      <c r="J227" s="8"/>
      <c r="K227" s="8"/>
      <c r="L227" s="8"/>
      <c r="M227" s="8"/>
      <c r="N227" s="8"/>
    </row>
    <row r="228" spans="3:14" ht="12.75">
      <c r="C228" s="8"/>
      <c r="D228" s="8"/>
      <c r="E228" s="8"/>
      <c r="F228" s="8"/>
      <c r="G228" s="8"/>
      <c r="H228" s="8"/>
      <c r="I228" s="8"/>
      <c r="J228" s="8"/>
      <c r="K228" s="8"/>
      <c r="L228" s="8"/>
      <c r="M228" s="8"/>
      <c r="N228" s="8"/>
    </row>
    <row r="229" spans="3:14" ht="12.75">
      <c r="C229" s="8"/>
      <c r="D229" s="8"/>
      <c r="E229" s="8"/>
      <c r="F229" s="8"/>
      <c r="G229" s="8"/>
      <c r="H229" s="8"/>
      <c r="I229" s="8"/>
      <c r="J229" s="8"/>
      <c r="K229" s="8"/>
      <c r="L229" s="8"/>
      <c r="M229" s="8"/>
      <c r="N229" s="8"/>
    </row>
    <row r="230" spans="3:14" ht="12.75">
      <c r="C230" s="8"/>
      <c r="D230" s="8"/>
      <c r="E230" s="8"/>
      <c r="F230" s="8"/>
      <c r="G230" s="8"/>
      <c r="H230" s="8"/>
      <c r="I230" s="8"/>
      <c r="J230" s="8"/>
      <c r="K230" s="8"/>
      <c r="L230" s="8"/>
      <c r="M230" s="8"/>
      <c r="N230" s="8"/>
    </row>
    <row r="231" spans="3:14" ht="12.75">
      <c r="C231" s="8"/>
      <c r="D231" s="8"/>
      <c r="E231" s="8"/>
      <c r="F231" s="8"/>
      <c r="G231" s="8"/>
      <c r="H231" s="8"/>
      <c r="I231" s="8"/>
      <c r="J231" s="8"/>
      <c r="K231" s="8"/>
      <c r="L231" s="8"/>
      <c r="M231" s="8"/>
      <c r="N231" s="8"/>
    </row>
    <row r="232" spans="3:14" ht="12.75">
      <c r="C232" s="8"/>
      <c r="D232" s="8"/>
      <c r="E232" s="8"/>
      <c r="F232" s="8"/>
      <c r="G232" s="8"/>
      <c r="H232" s="8"/>
      <c r="I232" s="8"/>
      <c r="J232" s="8"/>
      <c r="K232" s="8"/>
      <c r="L232" s="8"/>
      <c r="M232" s="8"/>
      <c r="N232" s="8"/>
    </row>
    <row r="233" spans="3:14" ht="12.75">
      <c r="C233" s="8"/>
      <c r="D233" s="8"/>
      <c r="E233" s="8"/>
      <c r="F233" s="8"/>
      <c r="G233" s="8"/>
      <c r="H233" s="8"/>
      <c r="I233" s="8"/>
      <c r="J233" s="8"/>
      <c r="K233" s="8"/>
      <c r="L233" s="8"/>
      <c r="M233" s="8"/>
      <c r="N233" s="8"/>
    </row>
    <row r="234" spans="3:14" ht="12.75">
      <c r="C234" s="8"/>
      <c r="D234" s="8"/>
      <c r="E234" s="8"/>
      <c r="F234" s="8"/>
      <c r="G234" s="8"/>
      <c r="H234" s="8"/>
      <c r="I234" s="8"/>
      <c r="J234" s="8"/>
      <c r="K234" s="8"/>
      <c r="L234" s="8"/>
      <c r="M234" s="8"/>
      <c r="N234" s="8"/>
    </row>
    <row r="235" spans="3:14" ht="12.75">
      <c r="C235" s="8"/>
      <c r="D235" s="8"/>
      <c r="E235" s="8"/>
      <c r="F235" s="8"/>
      <c r="G235" s="8"/>
      <c r="H235" s="8"/>
      <c r="I235" s="8"/>
      <c r="J235" s="8"/>
      <c r="K235" s="8"/>
      <c r="L235" s="8"/>
      <c r="M235" s="8"/>
      <c r="N235" s="8"/>
    </row>
    <row r="236" spans="3:14" ht="12.75">
      <c r="C236" s="8"/>
      <c r="D236" s="8"/>
      <c r="E236" s="8"/>
      <c r="F236" s="8"/>
      <c r="G236" s="8"/>
      <c r="H236" s="8"/>
      <c r="I236" s="8"/>
      <c r="J236" s="8"/>
      <c r="K236" s="8"/>
      <c r="L236" s="8"/>
      <c r="M236" s="8"/>
      <c r="N236" s="8"/>
    </row>
    <row r="237" spans="3:14" ht="12.75">
      <c r="C237" s="8"/>
      <c r="D237" s="8"/>
      <c r="E237" s="8"/>
      <c r="F237" s="8"/>
      <c r="G237" s="8"/>
      <c r="H237" s="8"/>
      <c r="I237" s="8"/>
      <c r="J237" s="8"/>
      <c r="K237" s="8"/>
      <c r="L237" s="8"/>
      <c r="M237" s="8"/>
      <c r="N237" s="8"/>
    </row>
    <row r="238" spans="3:14" ht="12.75">
      <c r="C238" s="8"/>
      <c r="D238" s="8"/>
      <c r="E238" s="8"/>
      <c r="F238" s="8"/>
      <c r="G238" s="8"/>
      <c r="H238" s="8"/>
      <c r="I238" s="8"/>
      <c r="J238" s="8"/>
      <c r="K238" s="8"/>
      <c r="L238" s="8"/>
      <c r="M238" s="8"/>
      <c r="N238" s="8"/>
    </row>
    <row r="239" spans="3:14" ht="12.75">
      <c r="C239" s="8"/>
      <c r="D239" s="8"/>
      <c r="E239" s="8"/>
      <c r="F239" s="8"/>
      <c r="G239" s="8"/>
      <c r="H239" s="8"/>
      <c r="I239" s="8"/>
      <c r="J239" s="8"/>
      <c r="K239" s="8"/>
      <c r="L239" s="8"/>
      <c r="M239" s="8"/>
      <c r="N239" s="8"/>
    </row>
    <row r="240" spans="3:14" ht="12.75">
      <c r="C240" s="8"/>
      <c r="D240" s="8"/>
      <c r="E240" s="8"/>
      <c r="F240" s="8"/>
      <c r="G240" s="8"/>
      <c r="H240" s="8"/>
      <c r="I240" s="8"/>
      <c r="J240" s="8"/>
      <c r="K240" s="8"/>
      <c r="L240" s="8"/>
      <c r="M240" s="8"/>
      <c r="N240" s="8"/>
    </row>
    <row r="241" spans="3:14" ht="12.75">
      <c r="C241" s="8"/>
      <c r="D241" s="8"/>
      <c r="E241" s="8"/>
      <c r="F241" s="8"/>
      <c r="G241" s="8"/>
      <c r="H241" s="8"/>
      <c r="I241" s="8"/>
      <c r="J241" s="8"/>
      <c r="K241" s="8"/>
      <c r="L241" s="8"/>
      <c r="M241" s="8"/>
      <c r="N241" s="8"/>
    </row>
    <row r="242" spans="3:14" ht="12.75">
      <c r="C242" s="8"/>
      <c r="D242" s="8"/>
      <c r="E242" s="8"/>
      <c r="F242" s="8"/>
      <c r="G242" s="8"/>
      <c r="H242" s="8"/>
      <c r="I242" s="8"/>
      <c r="J242" s="8"/>
      <c r="K242" s="8"/>
      <c r="L242" s="8"/>
      <c r="M242" s="8"/>
      <c r="N242" s="8"/>
    </row>
    <row r="243" spans="3:14" ht="12.75">
      <c r="C243" s="8"/>
      <c r="D243" s="8"/>
      <c r="E243" s="8"/>
      <c r="F243" s="8"/>
      <c r="G243" s="8"/>
      <c r="H243" s="8"/>
      <c r="I243" s="8"/>
      <c r="J243" s="8"/>
      <c r="K243" s="8"/>
      <c r="L243" s="8"/>
      <c r="M243" s="8"/>
      <c r="N243" s="8"/>
    </row>
    <row r="244" spans="3:14" ht="12.75">
      <c r="C244" s="8"/>
      <c r="D244" s="8"/>
      <c r="E244" s="8"/>
      <c r="F244" s="8"/>
      <c r="G244" s="8"/>
      <c r="H244" s="8"/>
      <c r="I244" s="8"/>
      <c r="J244" s="8"/>
      <c r="K244" s="8"/>
      <c r="L244" s="8"/>
      <c r="M244" s="8"/>
      <c r="N244" s="8"/>
    </row>
    <row r="245" spans="3:14" ht="12.75">
      <c r="C245" s="8"/>
      <c r="D245" s="8"/>
      <c r="E245" s="8"/>
      <c r="F245" s="8"/>
      <c r="G245" s="8"/>
      <c r="H245" s="8"/>
      <c r="I245" s="8"/>
      <c r="J245" s="8"/>
      <c r="K245" s="8"/>
      <c r="L245" s="8"/>
      <c r="M245" s="8"/>
      <c r="N245" s="8"/>
    </row>
    <row r="246" spans="3:14" ht="12.75">
      <c r="C246" s="8"/>
      <c r="D246" s="8"/>
      <c r="E246" s="8"/>
      <c r="F246" s="8"/>
      <c r="G246" s="8"/>
      <c r="H246" s="8"/>
      <c r="I246" s="8"/>
      <c r="J246" s="8"/>
      <c r="K246" s="8"/>
      <c r="L246" s="8"/>
      <c r="M246" s="8"/>
      <c r="N246" s="8"/>
    </row>
    <row r="247" spans="3:14" ht="12.75">
      <c r="C247" s="8"/>
      <c r="D247" s="8"/>
      <c r="E247" s="8"/>
      <c r="F247" s="8"/>
      <c r="G247" s="8"/>
      <c r="H247" s="8"/>
      <c r="I247" s="8"/>
      <c r="J247" s="8"/>
      <c r="K247" s="8"/>
      <c r="L247" s="8"/>
      <c r="M247" s="8"/>
      <c r="N247" s="8"/>
    </row>
    <row r="248" spans="3:14" ht="12.75">
      <c r="C248" s="8"/>
      <c r="D248" s="8"/>
      <c r="E248" s="8"/>
      <c r="F248" s="8"/>
      <c r="G248" s="8"/>
      <c r="H248" s="8"/>
      <c r="I248" s="8"/>
      <c r="J248" s="8"/>
      <c r="K248" s="8"/>
      <c r="L248" s="8"/>
      <c r="M248" s="8"/>
      <c r="N248" s="8"/>
    </row>
    <row r="249" spans="3:14" ht="12.75">
      <c r="C249" s="8"/>
      <c r="D249" s="8"/>
      <c r="E249" s="8"/>
      <c r="F249" s="8"/>
      <c r="G249" s="8"/>
      <c r="H249" s="8"/>
      <c r="I249" s="8"/>
      <c r="J249" s="8"/>
      <c r="K249" s="8"/>
      <c r="L249" s="8"/>
      <c r="M249" s="8"/>
      <c r="N249" s="8"/>
    </row>
    <row r="250" spans="3:14" ht="12.75">
      <c r="C250" s="8"/>
      <c r="D250" s="8"/>
      <c r="E250" s="8"/>
      <c r="F250" s="8"/>
      <c r="G250" s="8"/>
      <c r="H250" s="8"/>
      <c r="I250" s="8"/>
      <c r="J250" s="8"/>
      <c r="K250" s="8"/>
      <c r="L250" s="8"/>
      <c r="M250" s="8"/>
      <c r="N250" s="8"/>
    </row>
    <row r="251" spans="3:14" ht="12.75">
      <c r="C251" s="8"/>
      <c r="D251" s="8"/>
      <c r="E251" s="8"/>
      <c r="F251" s="8"/>
      <c r="G251" s="8"/>
      <c r="H251" s="8"/>
      <c r="I251" s="8"/>
      <c r="J251" s="8"/>
      <c r="K251" s="8"/>
      <c r="L251" s="8"/>
      <c r="M251" s="8"/>
      <c r="N251" s="8"/>
    </row>
    <row r="252" spans="3:14" ht="12.75">
      <c r="C252" s="8"/>
      <c r="D252" s="8"/>
      <c r="E252" s="8"/>
      <c r="F252" s="8"/>
      <c r="G252" s="8"/>
      <c r="H252" s="8"/>
      <c r="I252" s="8"/>
      <c r="J252" s="8"/>
      <c r="K252" s="8"/>
      <c r="L252" s="8"/>
      <c r="M252" s="8"/>
      <c r="N252" s="8"/>
    </row>
    <row r="253" spans="3:14" ht="12.75">
      <c r="C253" s="8"/>
      <c r="D253" s="8"/>
      <c r="E253" s="8"/>
      <c r="F253" s="8"/>
      <c r="G253" s="8"/>
      <c r="H253" s="8"/>
      <c r="I253" s="8"/>
      <c r="J253" s="8"/>
      <c r="K253" s="8"/>
      <c r="L253" s="8"/>
      <c r="M253" s="8"/>
      <c r="N253" s="8"/>
    </row>
    <row r="254" spans="3:14" ht="12.75">
      <c r="C254" s="8"/>
      <c r="D254" s="8"/>
      <c r="E254" s="8"/>
      <c r="F254" s="8"/>
      <c r="G254" s="8"/>
      <c r="H254" s="8"/>
      <c r="I254" s="8"/>
      <c r="J254" s="8"/>
      <c r="K254" s="8"/>
      <c r="L254" s="8"/>
      <c r="M254" s="8"/>
      <c r="N254" s="8"/>
    </row>
    <row r="255" spans="3:14" ht="12.75">
      <c r="C255" s="8"/>
      <c r="D255" s="8"/>
      <c r="E255" s="8"/>
      <c r="F255" s="8"/>
      <c r="G255" s="8"/>
      <c r="H255" s="8"/>
      <c r="I255" s="8"/>
      <c r="J255" s="8"/>
      <c r="K255" s="8"/>
      <c r="L255" s="8"/>
      <c r="M255" s="8"/>
      <c r="N255" s="8"/>
    </row>
    <row r="256" spans="3:14" ht="12.75">
      <c r="C256" s="8"/>
      <c r="D256" s="8"/>
      <c r="E256" s="8"/>
      <c r="F256" s="8"/>
      <c r="G256" s="8"/>
      <c r="H256" s="8"/>
      <c r="I256" s="8"/>
      <c r="J256" s="8"/>
      <c r="K256" s="8"/>
      <c r="L256" s="8"/>
      <c r="M256" s="8"/>
      <c r="N256" s="8"/>
    </row>
    <row r="257" spans="3:14" ht="12.75">
      <c r="C257" s="8"/>
      <c r="D257" s="8"/>
      <c r="E257" s="8"/>
      <c r="F257" s="8"/>
      <c r="G257" s="8"/>
      <c r="H257" s="8"/>
      <c r="I257" s="8"/>
      <c r="J257" s="8"/>
      <c r="K257" s="8"/>
      <c r="L257" s="8"/>
      <c r="M257" s="8"/>
      <c r="N257" s="8"/>
    </row>
    <row r="258" spans="3:14" ht="12.75">
      <c r="C258" s="8"/>
      <c r="D258" s="8"/>
      <c r="E258" s="8"/>
      <c r="F258" s="8"/>
      <c r="G258" s="8"/>
      <c r="H258" s="8"/>
      <c r="I258" s="8"/>
      <c r="J258" s="8"/>
      <c r="K258" s="8"/>
      <c r="L258" s="8"/>
      <c r="M258" s="8"/>
      <c r="N258" s="8"/>
    </row>
    <row r="259" spans="3:14" ht="12.75">
      <c r="C259" s="8"/>
      <c r="D259" s="8"/>
      <c r="E259" s="8"/>
      <c r="F259" s="8"/>
      <c r="G259" s="8"/>
      <c r="H259" s="8"/>
      <c r="I259" s="8"/>
      <c r="J259" s="8"/>
      <c r="K259" s="8"/>
      <c r="L259" s="8"/>
      <c r="M259" s="8"/>
      <c r="N259" s="8"/>
    </row>
    <row r="260" spans="3:14" ht="12.75">
      <c r="C260" s="8"/>
      <c r="D260" s="8"/>
      <c r="E260" s="8"/>
      <c r="F260" s="8"/>
      <c r="G260" s="8"/>
      <c r="H260" s="8"/>
      <c r="I260" s="8"/>
      <c r="J260" s="8"/>
      <c r="K260" s="8"/>
      <c r="L260" s="8"/>
      <c r="M260" s="8"/>
      <c r="N260" s="8"/>
    </row>
    <row r="261" spans="3:14" ht="12.75">
      <c r="C261" s="8"/>
      <c r="D261" s="8"/>
      <c r="E261" s="8"/>
      <c r="F261" s="8"/>
      <c r="G261" s="8"/>
      <c r="H261" s="8"/>
      <c r="I261" s="8"/>
      <c r="J261" s="8"/>
      <c r="K261" s="8"/>
      <c r="L261" s="8"/>
      <c r="M261" s="8"/>
      <c r="N261" s="8"/>
    </row>
    <row r="262" spans="3:14" ht="12.75">
      <c r="C262" s="8"/>
      <c r="D262" s="8"/>
      <c r="E262" s="8"/>
      <c r="F262" s="8"/>
      <c r="G262" s="8"/>
      <c r="H262" s="8"/>
      <c r="I262" s="8"/>
      <c r="J262" s="8"/>
      <c r="K262" s="8"/>
      <c r="L262" s="8"/>
      <c r="M262" s="8"/>
      <c r="N262" s="8"/>
    </row>
    <row r="263" spans="3:14" ht="12.75">
      <c r="C263" s="8"/>
      <c r="D263" s="8"/>
      <c r="E263" s="8"/>
      <c r="F263" s="8"/>
      <c r="G263" s="8"/>
      <c r="H263" s="8"/>
      <c r="I263" s="8"/>
      <c r="J263" s="8"/>
      <c r="K263" s="8"/>
      <c r="L263" s="8"/>
      <c r="M263" s="8"/>
      <c r="N263" s="8"/>
    </row>
    <row r="264" spans="3:14" ht="12.75">
      <c r="C264" s="8"/>
      <c r="D264" s="8"/>
      <c r="E264" s="8"/>
      <c r="F264" s="8"/>
      <c r="G264" s="8"/>
      <c r="H264" s="8"/>
      <c r="I264" s="8"/>
      <c r="J264" s="8"/>
      <c r="K264" s="8"/>
      <c r="L264" s="8"/>
      <c r="M264" s="8"/>
      <c r="N264" s="8"/>
    </row>
    <row r="265" spans="3:14" ht="12.75">
      <c r="C265" s="8"/>
      <c r="D265" s="8"/>
      <c r="E265" s="8"/>
      <c r="F265" s="8"/>
      <c r="G265" s="8"/>
      <c r="H265" s="8"/>
      <c r="I265" s="8"/>
      <c r="J265" s="8"/>
      <c r="K265" s="8"/>
      <c r="L265" s="8"/>
      <c r="M265" s="8"/>
      <c r="N265" s="8"/>
    </row>
    <row r="266" spans="3:14" ht="12.75">
      <c r="C266" s="8"/>
      <c r="D266" s="8"/>
      <c r="E266" s="8"/>
      <c r="F266" s="8"/>
      <c r="G266" s="8"/>
      <c r="H266" s="8"/>
      <c r="I266" s="8"/>
      <c r="J266" s="8"/>
      <c r="K266" s="8"/>
      <c r="L266" s="8"/>
      <c r="M266" s="8"/>
      <c r="N266" s="8"/>
    </row>
    <row r="267" spans="3:14" ht="12.75">
      <c r="C267" s="8"/>
      <c r="D267" s="8"/>
      <c r="E267" s="8"/>
      <c r="F267" s="8"/>
      <c r="G267" s="8"/>
      <c r="H267" s="8"/>
      <c r="I267" s="8"/>
      <c r="J267" s="8"/>
      <c r="K267" s="8"/>
      <c r="L267" s="8"/>
      <c r="M267" s="8"/>
      <c r="N267" s="8"/>
    </row>
    <row r="268" spans="3:14" ht="12.75">
      <c r="C268" s="8"/>
      <c r="D268" s="8"/>
      <c r="E268" s="8"/>
      <c r="F268" s="8"/>
      <c r="G268" s="8"/>
      <c r="H268" s="8"/>
      <c r="I268" s="8"/>
      <c r="J268" s="8"/>
      <c r="K268" s="8"/>
      <c r="L268" s="8"/>
      <c r="M268" s="8"/>
      <c r="N268" s="8"/>
    </row>
    <row r="269" spans="3:14" ht="12.75">
      <c r="C269" s="8"/>
      <c r="D269" s="8"/>
      <c r="E269" s="8"/>
      <c r="F269" s="8"/>
      <c r="G269" s="8"/>
      <c r="H269" s="8"/>
      <c r="I269" s="8"/>
      <c r="J269" s="8"/>
      <c r="K269" s="8"/>
      <c r="L269" s="8"/>
      <c r="M269" s="8"/>
      <c r="N269" s="8"/>
    </row>
    <row r="270" spans="3:14" ht="12.75">
      <c r="C270" s="8"/>
      <c r="D270" s="8"/>
      <c r="E270" s="8"/>
      <c r="F270" s="8"/>
      <c r="G270" s="8"/>
      <c r="H270" s="8"/>
      <c r="I270" s="8"/>
      <c r="J270" s="8"/>
      <c r="K270" s="8"/>
      <c r="L270" s="8"/>
      <c r="M270" s="8"/>
      <c r="N270" s="8"/>
    </row>
    <row r="271" spans="3:14" ht="12.75">
      <c r="C271" s="8"/>
      <c r="D271" s="8"/>
      <c r="E271" s="8"/>
      <c r="F271" s="8"/>
      <c r="G271" s="8"/>
      <c r="H271" s="8"/>
      <c r="I271" s="8"/>
      <c r="J271" s="8"/>
      <c r="K271" s="8"/>
      <c r="L271" s="8"/>
      <c r="M271" s="8"/>
      <c r="N271" s="8"/>
    </row>
    <row r="272" spans="3:14" ht="12.75">
      <c r="C272" s="8"/>
      <c r="D272" s="8"/>
      <c r="E272" s="8"/>
      <c r="F272" s="8"/>
      <c r="G272" s="8"/>
      <c r="H272" s="8"/>
      <c r="I272" s="8"/>
      <c r="J272" s="8"/>
      <c r="K272" s="8"/>
      <c r="L272" s="8"/>
      <c r="M272" s="8"/>
      <c r="N272" s="8"/>
    </row>
    <row r="273" spans="3:14" ht="12.75">
      <c r="C273" s="8"/>
      <c r="D273" s="8"/>
      <c r="E273" s="8"/>
      <c r="F273" s="8"/>
      <c r="G273" s="8"/>
      <c r="H273" s="8"/>
      <c r="I273" s="8"/>
      <c r="J273" s="8"/>
      <c r="K273" s="8"/>
      <c r="L273" s="8"/>
      <c r="M273" s="8"/>
      <c r="N273" s="8"/>
    </row>
    <row r="274" spans="3:14" ht="12.75">
      <c r="C274" s="8"/>
      <c r="D274" s="8"/>
      <c r="E274" s="8"/>
      <c r="F274" s="8"/>
      <c r="G274" s="8"/>
      <c r="H274" s="8"/>
      <c r="I274" s="8"/>
      <c r="J274" s="8"/>
      <c r="K274" s="8"/>
      <c r="L274" s="8"/>
      <c r="M274" s="8"/>
      <c r="N274" s="8"/>
    </row>
    <row r="275" spans="3:14" ht="12.75">
      <c r="C275" s="8"/>
      <c r="D275" s="8"/>
      <c r="E275" s="8"/>
      <c r="F275" s="8"/>
      <c r="G275" s="8"/>
      <c r="H275" s="8"/>
      <c r="I275" s="8"/>
      <c r="J275" s="8"/>
      <c r="K275" s="8"/>
      <c r="L275" s="8"/>
      <c r="M275" s="8"/>
      <c r="N275" s="8"/>
    </row>
    <row r="276" spans="3:14" ht="12.75">
      <c r="C276" s="8"/>
      <c r="D276" s="8"/>
      <c r="E276" s="8"/>
      <c r="F276" s="8"/>
      <c r="G276" s="8"/>
      <c r="H276" s="8"/>
      <c r="I276" s="8"/>
      <c r="J276" s="8"/>
      <c r="K276" s="8"/>
      <c r="L276" s="8"/>
      <c r="M276" s="8"/>
      <c r="N276" s="8"/>
    </row>
    <row r="277" spans="3:14" ht="12.75">
      <c r="C277" s="8"/>
      <c r="D277" s="8"/>
      <c r="E277" s="8"/>
      <c r="F277" s="8"/>
      <c r="G277" s="8"/>
      <c r="H277" s="8"/>
      <c r="I277" s="8"/>
      <c r="J277" s="8"/>
      <c r="K277" s="8"/>
      <c r="L277" s="8"/>
      <c r="M277" s="8"/>
      <c r="N277" s="8"/>
    </row>
    <row r="278" spans="3:14" ht="12.75">
      <c r="C278" s="8"/>
      <c r="D278" s="8"/>
      <c r="E278" s="8"/>
      <c r="F278" s="8"/>
      <c r="G278" s="8"/>
      <c r="H278" s="8"/>
      <c r="I278" s="8"/>
      <c r="J278" s="8"/>
      <c r="K278" s="8"/>
      <c r="L278" s="8"/>
      <c r="M278" s="8"/>
      <c r="N278" s="8"/>
    </row>
    <row r="279" spans="3:14" ht="12.75">
      <c r="C279" s="8"/>
      <c r="D279" s="8"/>
      <c r="E279" s="8"/>
      <c r="F279" s="8"/>
      <c r="G279" s="8"/>
      <c r="H279" s="8"/>
      <c r="I279" s="8"/>
      <c r="J279" s="8"/>
      <c r="K279" s="8"/>
      <c r="L279" s="8"/>
      <c r="M279" s="8"/>
      <c r="N279" s="8"/>
    </row>
    <row r="280" spans="3:14" ht="12.75">
      <c r="C280" s="8"/>
      <c r="D280" s="8"/>
      <c r="E280" s="8"/>
      <c r="F280" s="8"/>
      <c r="G280" s="8"/>
      <c r="H280" s="8"/>
      <c r="I280" s="8"/>
      <c r="J280" s="8"/>
      <c r="K280" s="8"/>
      <c r="L280" s="8"/>
      <c r="M280" s="8"/>
      <c r="N280" s="8"/>
    </row>
    <row r="281" spans="3:14" ht="12.75">
      <c r="C281" s="8"/>
      <c r="D281" s="8"/>
      <c r="E281" s="8"/>
      <c r="F281" s="8"/>
      <c r="G281" s="8"/>
      <c r="H281" s="8"/>
      <c r="I281" s="8"/>
      <c r="J281" s="8"/>
      <c r="K281" s="8"/>
      <c r="L281" s="8"/>
      <c r="M281" s="8"/>
      <c r="N281" s="8"/>
    </row>
    <row r="282" spans="3:14" ht="12.75">
      <c r="C282" s="8"/>
      <c r="D282" s="8"/>
      <c r="E282" s="8"/>
      <c r="F282" s="8"/>
      <c r="G282" s="8"/>
      <c r="H282" s="8"/>
      <c r="I282" s="8"/>
      <c r="J282" s="8"/>
      <c r="K282" s="8"/>
      <c r="L282" s="8"/>
      <c r="M282" s="8"/>
      <c r="N282" s="8"/>
    </row>
    <row r="283" spans="3:14" ht="12.75">
      <c r="C283" s="8"/>
      <c r="D283" s="8"/>
      <c r="E283" s="8"/>
      <c r="F283" s="8"/>
      <c r="G283" s="8"/>
      <c r="H283" s="8"/>
      <c r="I283" s="8"/>
      <c r="J283" s="8"/>
      <c r="K283" s="8"/>
      <c r="L283" s="8"/>
      <c r="M283" s="8"/>
      <c r="N283" s="8"/>
    </row>
    <row r="284" spans="3:14" ht="12.75">
      <c r="C284" s="8"/>
      <c r="D284" s="8"/>
      <c r="E284" s="8"/>
      <c r="F284" s="8"/>
      <c r="G284" s="8"/>
      <c r="H284" s="8"/>
      <c r="I284" s="8"/>
      <c r="J284" s="8"/>
      <c r="K284" s="8"/>
      <c r="L284" s="8"/>
      <c r="M284" s="8"/>
      <c r="N284" s="8"/>
    </row>
    <row r="285" spans="3:14" ht="12.75">
      <c r="C285" s="8"/>
      <c r="D285" s="8"/>
      <c r="E285" s="8"/>
      <c r="F285" s="8"/>
      <c r="G285" s="8"/>
      <c r="H285" s="8"/>
      <c r="I285" s="8"/>
      <c r="J285" s="8"/>
      <c r="K285" s="8"/>
      <c r="L285" s="8"/>
      <c r="M285" s="8"/>
      <c r="N285" s="8"/>
    </row>
    <row r="286" spans="3:14" ht="12.75">
      <c r="C286" s="8"/>
      <c r="D286" s="8"/>
      <c r="E286" s="8"/>
      <c r="F286" s="8"/>
      <c r="G286" s="8"/>
      <c r="H286" s="8"/>
      <c r="I286" s="8"/>
      <c r="J286" s="8"/>
      <c r="K286" s="8"/>
      <c r="L286" s="8"/>
      <c r="M286" s="8"/>
      <c r="N286" s="8"/>
    </row>
    <row r="287" spans="3:14" ht="12.75">
      <c r="C287" s="8"/>
      <c r="D287" s="8"/>
      <c r="E287" s="8"/>
      <c r="F287" s="8"/>
      <c r="G287" s="8"/>
      <c r="H287" s="8"/>
      <c r="I287" s="8"/>
      <c r="J287" s="8"/>
      <c r="K287" s="8"/>
      <c r="L287" s="8"/>
      <c r="M287" s="8"/>
      <c r="N287" s="8"/>
    </row>
    <row r="288" spans="3:14" ht="12.75">
      <c r="C288" s="8"/>
      <c r="D288" s="8"/>
      <c r="E288" s="8"/>
      <c r="F288" s="8"/>
      <c r="G288" s="8"/>
      <c r="H288" s="8"/>
      <c r="I288" s="8"/>
      <c r="J288" s="8"/>
      <c r="K288" s="8"/>
      <c r="L288" s="8"/>
      <c r="M288" s="8"/>
      <c r="N288" s="8"/>
    </row>
    <row r="289" spans="3:14" ht="12.75">
      <c r="C289" s="8"/>
      <c r="D289" s="8"/>
      <c r="E289" s="8"/>
      <c r="F289" s="8"/>
      <c r="G289" s="8"/>
      <c r="H289" s="8"/>
      <c r="I289" s="8"/>
      <c r="J289" s="8"/>
      <c r="K289" s="8"/>
      <c r="L289" s="8"/>
      <c r="M289" s="8"/>
      <c r="N289" s="8"/>
    </row>
    <row r="290" spans="3:14" ht="12.75">
      <c r="C290" s="8"/>
      <c r="D290" s="8"/>
      <c r="E290" s="8"/>
      <c r="F290" s="8"/>
      <c r="G290" s="8"/>
      <c r="H290" s="8"/>
      <c r="I290" s="8"/>
      <c r="J290" s="8"/>
      <c r="K290" s="8"/>
      <c r="L290" s="8"/>
      <c r="M290" s="8"/>
      <c r="N290" s="8"/>
    </row>
    <row r="291" spans="3:14" ht="12.75">
      <c r="C291" s="8"/>
      <c r="D291" s="8"/>
      <c r="E291" s="8"/>
      <c r="F291" s="8"/>
      <c r="G291" s="8"/>
      <c r="H291" s="8"/>
      <c r="I291" s="8"/>
      <c r="J291" s="8"/>
      <c r="K291" s="8"/>
      <c r="L291" s="8"/>
      <c r="M291" s="8"/>
      <c r="N291" s="8"/>
    </row>
    <row r="292" spans="3:14" ht="12.75">
      <c r="C292" s="8"/>
      <c r="D292" s="8"/>
      <c r="E292" s="8"/>
      <c r="F292" s="8"/>
      <c r="G292" s="8"/>
      <c r="H292" s="8"/>
      <c r="I292" s="8"/>
      <c r="J292" s="8"/>
      <c r="K292" s="8"/>
      <c r="L292" s="8"/>
      <c r="M292" s="8"/>
      <c r="N292" s="8"/>
    </row>
    <row r="293" spans="3:14" ht="12.75">
      <c r="C293" s="8"/>
      <c r="D293" s="8"/>
      <c r="E293" s="8"/>
      <c r="F293" s="8"/>
      <c r="G293" s="8"/>
      <c r="H293" s="8"/>
      <c r="I293" s="8"/>
      <c r="J293" s="8"/>
      <c r="K293" s="8"/>
      <c r="L293" s="8"/>
      <c r="M293" s="8"/>
      <c r="N293" s="8"/>
    </row>
    <row r="294" spans="3:14" ht="12.75">
      <c r="C294" s="8"/>
      <c r="D294" s="8"/>
      <c r="E294" s="8"/>
      <c r="F294" s="8"/>
      <c r="G294" s="8"/>
      <c r="H294" s="8"/>
      <c r="I294" s="8"/>
      <c r="J294" s="8"/>
      <c r="K294" s="8"/>
      <c r="L294" s="8"/>
      <c r="M294" s="8"/>
      <c r="N294" s="8"/>
    </row>
    <row r="295" spans="3:14" ht="12.75">
      <c r="C295" s="8"/>
      <c r="D295" s="8"/>
      <c r="E295" s="8"/>
      <c r="F295" s="8"/>
      <c r="G295" s="8"/>
      <c r="H295" s="8"/>
      <c r="I295" s="8"/>
      <c r="J295" s="8"/>
      <c r="K295" s="8"/>
      <c r="L295" s="8"/>
      <c r="M295" s="8"/>
      <c r="N295" s="8"/>
    </row>
    <row r="296" spans="3:14" ht="12.75">
      <c r="C296" s="8"/>
      <c r="D296" s="8"/>
      <c r="E296" s="8"/>
      <c r="F296" s="8"/>
      <c r="G296" s="8"/>
      <c r="H296" s="8"/>
      <c r="I296" s="8"/>
      <c r="J296" s="8"/>
      <c r="K296" s="8"/>
      <c r="L296" s="8"/>
      <c r="M296" s="8"/>
      <c r="N296" s="8"/>
    </row>
    <row r="297" spans="3:14" ht="12.75">
      <c r="C297" s="8"/>
      <c r="D297" s="8"/>
      <c r="E297" s="8"/>
      <c r="F297" s="8"/>
      <c r="G297" s="8"/>
      <c r="H297" s="8"/>
      <c r="I297" s="8"/>
      <c r="J297" s="8"/>
      <c r="K297" s="8"/>
      <c r="L297" s="8"/>
      <c r="M297" s="8"/>
      <c r="N297" s="8"/>
    </row>
    <row r="298" spans="3:14" ht="12.75">
      <c r="C298" s="8"/>
      <c r="D298" s="8"/>
      <c r="E298" s="8"/>
      <c r="F298" s="8"/>
      <c r="G298" s="8"/>
      <c r="H298" s="8"/>
      <c r="I298" s="8"/>
      <c r="J298" s="8"/>
      <c r="K298" s="8"/>
      <c r="L298" s="8"/>
      <c r="M298" s="8"/>
      <c r="N298" s="8"/>
    </row>
    <row r="299" spans="3:14" ht="12.75">
      <c r="C299" s="8"/>
      <c r="D299" s="8"/>
      <c r="E299" s="8"/>
      <c r="F299" s="8"/>
      <c r="G299" s="8"/>
      <c r="H299" s="8"/>
      <c r="I299" s="8"/>
      <c r="J299" s="8"/>
      <c r="K299" s="8"/>
      <c r="L299" s="8"/>
      <c r="M299" s="8"/>
      <c r="N299" s="8"/>
    </row>
    <row r="300" spans="3:14" ht="12.75">
      <c r="C300" s="8"/>
      <c r="D300" s="8"/>
      <c r="E300" s="8"/>
      <c r="F300" s="8"/>
      <c r="G300" s="8"/>
      <c r="H300" s="8"/>
      <c r="I300" s="8"/>
      <c r="J300" s="8"/>
      <c r="K300" s="8"/>
      <c r="L300" s="8"/>
      <c r="M300" s="8"/>
      <c r="N300" s="8"/>
    </row>
    <row r="301" spans="3:14" ht="12.75">
      <c r="C301" s="8"/>
      <c r="D301" s="8"/>
      <c r="E301" s="8"/>
      <c r="F301" s="8"/>
      <c r="G301" s="8"/>
      <c r="H301" s="8"/>
      <c r="I301" s="8"/>
      <c r="J301" s="8"/>
      <c r="K301" s="8"/>
      <c r="L301" s="8"/>
      <c r="M301" s="8"/>
      <c r="N301" s="8"/>
    </row>
    <row r="302" spans="3:14" ht="12.75">
      <c r="C302" s="8"/>
      <c r="D302" s="8"/>
      <c r="E302" s="8"/>
      <c r="F302" s="8"/>
      <c r="G302" s="8"/>
      <c r="H302" s="8"/>
      <c r="I302" s="8"/>
      <c r="J302" s="8"/>
      <c r="K302" s="8"/>
      <c r="L302" s="8"/>
      <c r="M302" s="8"/>
      <c r="N302" s="8"/>
    </row>
    <row r="303" spans="3:14" ht="12.75">
      <c r="C303" s="8"/>
      <c r="D303" s="8"/>
      <c r="E303" s="8"/>
      <c r="F303" s="8"/>
      <c r="G303" s="8"/>
      <c r="H303" s="8"/>
      <c r="I303" s="8"/>
      <c r="J303" s="8"/>
      <c r="K303" s="8"/>
      <c r="L303" s="8"/>
      <c r="M303" s="8"/>
      <c r="N303" s="8"/>
    </row>
    <row r="304" spans="3:14" ht="12.75">
      <c r="C304" s="8"/>
      <c r="D304" s="8"/>
      <c r="E304" s="8"/>
      <c r="F304" s="8"/>
      <c r="G304" s="8"/>
      <c r="H304" s="8"/>
      <c r="I304" s="8"/>
      <c r="J304" s="8"/>
      <c r="K304" s="8"/>
      <c r="L304" s="8"/>
      <c r="M304" s="8"/>
      <c r="N304" s="8"/>
    </row>
    <row r="305" spans="3:14" ht="12.75">
      <c r="C305" s="8"/>
      <c r="D305" s="8"/>
      <c r="E305" s="8"/>
      <c r="F305" s="8"/>
      <c r="G305" s="8"/>
      <c r="H305" s="8"/>
      <c r="I305" s="8"/>
      <c r="J305" s="8"/>
      <c r="K305" s="8"/>
      <c r="L305" s="8"/>
      <c r="M305" s="8"/>
      <c r="N305" s="8"/>
    </row>
    <row r="306" spans="3:14" ht="12.75">
      <c r="C306" s="8"/>
      <c r="D306" s="8"/>
      <c r="E306" s="8"/>
      <c r="F306" s="8"/>
      <c r="G306" s="8"/>
      <c r="H306" s="8"/>
      <c r="I306" s="8"/>
      <c r="J306" s="8"/>
      <c r="K306" s="8"/>
      <c r="L306" s="8"/>
      <c r="M306" s="8"/>
      <c r="N306" s="8"/>
    </row>
    <row r="307" spans="3:14" ht="12.75">
      <c r="C307" s="8"/>
      <c r="D307" s="8"/>
      <c r="E307" s="8"/>
      <c r="F307" s="8"/>
      <c r="G307" s="8"/>
      <c r="H307" s="8"/>
      <c r="I307" s="8"/>
      <c r="J307" s="8"/>
      <c r="K307" s="8"/>
      <c r="L307" s="8"/>
      <c r="M307" s="8"/>
      <c r="N307" s="8"/>
    </row>
    <row r="308" spans="3:14" ht="12.75">
      <c r="C308" s="8"/>
      <c r="D308" s="8"/>
      <c r="E308" s="8"/>
      <c r="F308" s="8"/>
      <c r="G308" s="8"/>
      <c r="H308" s="8"/>
      <c r="I308" s="8"/>
      <c r="J308" s="8"/>
      <c r="K308" s="8"/>
      <c r="L308" s="8"/>
      <c r="M308" s="8"/>
      <c r="N308" s="8"/>
    </row>
    <row r="309" spans="3:14" ht="12.75">
      <c r="C309" s="8"/>
      <c r="D309" s="8"/>
      <c r="E309" s="8"/>
      <c r="F309" s="8"/>
      <c r="G309" s="8"/>
      <c r="H309" s="8"/>
      <c r="I309" s="8"/>
      <c r="J309" s="8"/>
      <c r="K309" s="8"/>
      <c r="L309" s="8"/>
      <c r="M309" s="8"/>
      <c r="N309" s="8"/>
    </row>
    <row r="310" spans="3:14" ht="12.75">
      <c r="C310" s="8"/>
      <c r="D310" s="8"/>
      <c r="E310" s="8"/>
      <c r="F310" s="8"/>
      <c r="G310" s="8"/>
      <c r="H310" s="8"/>
      <c r="I310" s="8"/>
      <c r="J310" s="8"/>
      <c r="K310" s="8"/>
      <c r="L310" s="8"/>
      <c r="M310" s="8"/>
      <c r="N310" s="8"/>
    </row>
    <row r="311" spans="3:14" ht="12.75">
      <c r="C311" s="8"/>
      <c r="D311" s="8"/>
      <c r="E311" s="8"/>
      <c r="F311" s="8"/>
      <c r="G311" s="8"/>
      <c r="H311" s="8"/>
      <c r="I311" s="8"/>
      <c r="J311" s="8"/>
      <c r="K311" s="8"/>
      <c r="L311" s="8"/>
      <c r="M311" s="8"/>
      <c r="N311" s="8"/>
    </row>
    <row r="312" spans="3:14" ht="12.75">
      <c r="C312" s="8"/>
      <c r="D312" s="8"/>
      <c r="E312" s="8"/>
      <c r="F312" s="8"/>
      <c r="G312" s="8"/>
      <c r="H312" s="8"/>
      <c r="I312" s="8"/>
      <c r="J312" s="8"/>
      <c r="K312" s="8"/>
      <c r="L312" s="8"/>
      <c r="M312" s="8"/>
      <c r="N312" s="8"/>
    </row>
    <row r="313" spans="3:14" ht="12.75">
      <c r="C313" s="8"/>
      <c r="D313" s="8"/>
      <c r="E313" s="8"/>
      <c r="F313" s="8"/>
      <c r="G313" s="8"/>
      <c r="H313" s="8"/>
      <c r="I313" s="8"/>
      <c r="J313" s="8"/>
      <c r="K313" s="8"/>
      <c r="L313" s="8"/>
      <c r="M313" s="8"/>
      <c r="N313" s="8"/>
    </row>
    <row r="314" spans="3:14" ht="12.75">
      <c r="C314" s="8"/>
      <c r="D314" s="8"/>
      <c r="E314" s="8"/>
      <c r="F314" s="8"/>
      <c r="G314" s="8"/>
      <c r="H314" s="8"/>
      <c r="I314" s="8"/>
      <c r="J314" s="8"/>
      <c r="K314" s="8"/>
      <c r="L314" s="8"/>
      <c r="M314" s="8"/>
      <c r="N314" s="8"/>
    </row>
    <row r="315" spans="3:14" ht="12.75">
      <c r="C315" s="8"/>
      <c r="D315" s="8"/>
      <c r="E315" s="8"/>
      <c r="F315" s="8"/>
      <c r="G315" s="8"/>
      <c r="H315" s="8"/>
      <c r="I315" s="8"/>
      <c r="J315" s="8"/>
      <c r="K315" s="8"/>
      <c r="L315" s="8"/>
      <c r="M315" s="8"/>
      <c r="N315" s="8"/>
    </row>
    <row r="316" spans="3:14" ht="12.75">
      <c r="C316" s="8"/>
      <c r="D316" s="8"/>
      <c r="E316" s="8"/>
      <c r="F316" s="8"/>
      <c r="G316" s="8"/>
      <c r="H316" s="8"/>
      <c r="I316" s="8"/>
      <c r="J316" s="8"/>
      <c r="K316" s="8"/>
      <c r="L316" s="8"/>
      <c r="M316" s="8"/>
      <c r="N316" s="8"/>
    </row>
    <row r="317" spans="3:14" ht="12.75">
      <c r="C317" s="8"/>
      <c r="D317" s="8"/>
      <c r="E317" s="8"/>
      <c r="F317" s="8"/>
      <c r="G317" s="8"/>
      <c r="H317" s="8"/>
      <c r="I317" s="8"/>
      <c r="J317" s="8"/>
      <c r="K317" s="8"/>
      <c r="L317" s="8"/>
      <c r="M317" s="8"/>
      <c r="N317" s="8"/>
    </row>
    <row r="318" spans="3:14" ht="12.75">
      <c r="C318" s="8"/>
      <c r="D318" s="8"/>
      <c r="E318" s="8"/>
      <c r="F318" s="8"/>
      <c r="G318" s="8"/>
      <c r="H318" s="8"/>
      <c r="I318" s="8"/>
      <c r="J318" s="8"/>
      <c r="K318" s="8"/>
      <c r="L318" s="8"/>
      <c r="M318" s="8"/>
      <c r="N318" s="8"/>
    </row>
    <row r="319" spans="3:14" ht="12.75">
      <c r="C319" s="8"/>
      <c r="D319" s="8"/>
      <c r="E319" s="8"/>
      <c r="F319" s="8"/>
      <c r="G319" s="8"/>
      <c r="H319" s="8"/>
      <c r="I319" s="8"/>
      <c r="J319" s="8"/>
      <c r="K319" s="8"/>
      <c r="L319" s="8"/>
      <c r="M319" s="8"/>
      <c r="N319" s="8"/>
    </row>
    <row r="320" spans="3:14" ht="12.75">
      <c r="C320" s="8"/>
      <c r="D320" s="8"/>
      <c r="E320" s="8"/>
      <c r="F320" s="8"/>
      <c r="G320" s="8"/>
      <c r="H320" s="8"/>
      <c r="I320" s="8"/>
      <c r="J320" s="8"/>
      <c r="K320" s="8"/>
      <c r="L320" s="8"/>
      <c r="M320" s="8"/>
      <c r="N320" s="8"/>
    </row>
    <row r="321" spans="3:14" ht="12.75">
      <c r="C321" s="8"/>
      <c r="D321" s="8"/>
      <c r="E321" s="8"/>
      <c r="F321" s="8"/>
      <c r="G321" s="8"/>
      <c r="H321" s="8"/>
      <c r="I321" s="8"/>
      <c r="J321" s="8"/>
      <c r="K321" s="8"/>
      <c r="L321" s="8"/>
      <c r="M321" s="8"/>
      <c r="N321" s="8"/>
    </row>
    <row r="322" spans="3:14" ht="12.75">
      <c r="C322" s="8"/>
      <c r="D322" s="8"/>
      <c r="E322" s="8"/>
      <c r="F322" s="8"/>
      <c r="G322" s="8"/>
      <c r="H322" s="8"/>
      <c r="I322" s="8"/>
      <c r="J322" s="8"/>
      <c r="K322" s="8"/>
      <c r="L322" s="8"/>
      <c r="M322" s="8"/>
      <c r="N322" s="8"/>
    </row>
    <row r="323" spans="3:14" ht="12.75">
      <c r="C323" s="8"/>
      <c r="D323" s="8"/>
      <c r="E323" s="8"/>
      <c r="F323" s="8"/>
      <c r="G323" s="8"/>
      <c r="H323" s="8"/>
      <c r="I323" s="8"/>
      <c r="J323" s="8"/>
      <c r="K323" s="8"/>
      <c r="L323" s="8"/>
      <c r="M323" s="8"/>
      <c r="N323" s="8"/>
    </row>
    <row r="324" spans="3:14" ht="12.75">
      <c r="C324" s="8"/>
      <c r="D324" s="8"/>
      <c r="E324" s="8"/>
      <c r="F324" s="8"/>
      <c r="G324" s="8"/>
      <c r="H324" s="8"/>
      <c r="I324" s="8"/>
      <c r="J324" s="8"/>
      <c r="K324" s="8"/>
      <c r="L324" s="8"/>
      <c r="M324" s="8"/>
      <c r="N324" s="8"/>
    </row>
    <row r="325" spans="3:14" ht="12.75">
      <c r="C325" s="8"/>
      <c r="D325" s="8"/>
      <c r="E325" s="8"/>
      <c r="F325" s="8"/>
      <c r="G325" s="8"/>
      <c r="H325" s="8"/>
      <c r="I325" s="8"/>
      <c r="J325" s="8"/>
      <c r="K325" s="8"/>
      <c r="L325" s="8"/>
      <c r="M325" s="8"/>
      <c r="N325" s="8"/>
    </row>
    <row r="326" spans="3:14" ht="12.75">
      <c r="C326" s="8"/>
      <c r="D326" s="8"/>
      <c r="E326" s="8"/>
      <c r="F326" s="8"/>
      <c r="G326" s="8"/>
      <c r="H326" s="8"/>
      <c r="I326" s="8"/>
      <c r="J326" s="8"/>
      <c r="K326" s="8"/>
      <c r="L326" s="8"/>
      <c r="M326" s="8"/>
      <c r="N326" s="8"/>
    </row>
    <row r="327" spans="3:14" ht="12.75">
      <c r="C327" s="8"/>
      <c r="D327" s="8"/>
      <c r="E327" s="8"/>
      <c r="F327" s="8"/>
      <c r="G327" s="8"/>
      <c r="H327" s="8"/>
      <c r="I327" s="8"/>
      <c r="J327" s="8"/>
      <c r="K327" s="8"/>
      <c r="L327" s="8"/>
      <c r="M327" s="8"/>
      <c r="N327" s="8"/>
    </row>
    <row r="328" spans="3:14" ht="12.75">
      <c r="C328" s="8"/>
      <c r="D328" s="8"/>
      <c r="E328" s="8"/>
      <c r="F328" s="8"/>
      <c r="G328" s="8"/>
      <c r="H328" s="8"/>
      <c r="I328" s="8"/>
      <c r="J328" s="8"/>
      <c r="K328" s="8"/>
      <c r="L328" s="8"/>
      <c r="M328" s="8"/>
      <c r="N328" s="8"/>
    </row>
    <row r="329" spans="3:14" ht="12.75">
      <c r="C329" s="8"/>
      <c r="D329" s="8"/>
      <c r="E329" s="8"/>
      <c r="F329" s="8"/>
      <c r="G329" s="8"/>
      <c r="H329" s="8"/>
      <c r="I329" s="8"/>
      <c r="J329" s="8"/>
      <c r="K329" s="8"/>
      <c r="L329" s="8"/>
      <c r="M329" s="8"/>
      <c r="N329" s="8"/>
    </row>
    <row r="330" spans="3:14" ht="12.75">
      <c r="C330" s="8"/>
      <c r="D330" s="8"/>
      <c r="E330" s="8"/>
      <c r="F330" s="8"/>
      <c r="G330" s="8"/>
      <c r="H330" s="8"/>
      <c r="I330" s="8"/>
      <c r="J330" s="8"/>
      <c r="K330" s="8"/>
      <c r="L330" s="8"/>
      <c r="M330" s="8"/>
      <c r="N330" s="8"/>
    </row>
    <row r="331" spans="3:14" ht="12.75">
      <c r="C331" s="8"/>
      <c r="D331" s="8"/>
      <c r="E331" s="8"/>
      <c r="F331" s="8"/>
      <c r="G331" s="8"/>
      <c r="H331" s="8"/>
      <c r="I331" s="8"/>
      <c r="J331" s="8"/>
      <c r="K331" s="8"/>
      <c r="L331" s="8"/>
      <c r="M331" s="8"/>
      <c r="N331" s="8"/>
    </row>
    <row r="332" spans="3:14" ht="12.75">
      <c r="C332" s="8"/>
      <c r="D332" s="8"/>
      <c r="E332" s="8"/>
      <c r="F332" s="8"/>
      <c r="G332" s="8"/>
      <c r="H332" s="8"/>
      <c r="I332" s="8"/>
      <c r="J332" s="8"/>
      <c r="K332" s="8"/>
      <c r="L332" s="8"/>
      <c r="M332" s="8"/>
      <c r="N332" s="8"/>
    </row>
    <row r="333" spans="3:14" ht="12.75">
      <c r="C333" s="8"/>
      <c r="D333" s="8"/>
      <c r="E333" s="8"/>
      <c r="F333" s="8"/>
      <c r="G333" s="8"/>
      <c r="H333" s="8"/>
      <c r="I333" s="8"/>
      <c r="J333" s="8"/>
      <c r="K333" s="8"/>
      <c r="L333" s="8"/>
      <c r="M333" s="8"/>
      <c r="N333" s="8"/>
    </row>
    <row r="334" spans="3:14" ht="12.75">
      <c r="C334" s="8"/>
      <c r="D334" s="8"/>
      <c r="E334" s="8"/>
      <c r="F334" s="8"/>
      <c r="G334" s="8"/>
      <c r="H334" s="8"/>
      <c r="I334" s="8"/>
      <c r="J334" s="8"/>
      <c r="K334" s="8"/>
      <c r="L334" s="8"/>
      <c r="M334" s="8"/>
      <c r="N334" s="8"/>
    </row>
    <row r="335" spans="3:14" ht="12.75">
      <c r="C335" s="8"/>
      <c r="D335" s="8"/>
      <c r="E335" s="8"/>
      <c r="F335" s="8"/>
      <c r="G335" s="8"/>
      <c r="H335" s="8"/>
      <c r="I335" s="8"/>
      <c r="J335" s="8"/>
      <c r="K335" s="8"/>
      <c r="L335" s="8"/>
      <c r="M335" s="8"/>
      <c r="N335" s="8"/>
    </row>
    <row r="336" spans="3:14" ht="12.75">
      <c r="C336" s="8"/>
      <c r="D336" s="8"/>
      <c r="E336" s="8"/>
      <c r="F336" s="8"/>
      <c r="G336" s="8"/>
      <c r="H336" s="8"/>
      <c r="I336" s="8"/>
      <c r="J336" s="8"/>
      <c r="K336" s="8"/>
      <c r="L336" s="8"/>
      <c r="M336" s="8"/>
      <c r="N336" s="8"/>
    </row>
    <row r="337" spans="3:14" ht="12.75">
      <c r="C337" s="8"/>
      <c r="D337" s="8"/>
      <c r="E337" s="8"/>
      <c r="F337" s="8"/>
      <c r="G337" s="8"/>
      <c r="H337" s="8"/>
      <c r="I337" s="8"/>
      <c r="J337" s="8"/>
      <c r="K337" s="8"/>
      <c r="L337" s="8"/>
      <c r="M337" s="8"/>
      <c r="N337" s="8"/>
    </row>
    <row r="338" spans="3:14" ht="12.75">
      <c r="C338" s="8"/>
      <c r="D338" s="8"/>
      <c r="E338" s="8"/>
      <c r="F338" s="8"/>
      <c r="G338" s="8"/>
      <c r="H338" s="8"/>
      <c r="I338" s="8"/>
      <c r="J338" s="8"/>
      <c r="K338" s="8"/>
      <c r="L338" s="8"/>
      <c r="M338" s="8"/>
      <c r="N338" s="8"/>
    </row>
    <row r="339" spans="3:14" ht="12.75">
      <c r="C339" s="8"/>
      <c r="D339" s="8"/>
      <c r="E339" s="8"/>
      <c r="F339" s="8"/>
      <c r="G339" s="8"/>
      <c r="H339" s="8"/>
      <c r="I339" s="8"/>
      <c r="J339" s="8"/>
      <c r="K339" s="8"/>
      <c r="L339" s="8"/>
      <c r="M339" s="8"/>
      <c r="N339" s="8"/>
    </row>
    <row r="340" spans="3:14" ht="12.75">
      <c r="C340" s="8"/>
      <c r="D340" s="8"/>
      <c r="E340" s="8"/>
      <c r="F340" s="8"/>
      <c r="G340" s="8"/>
      <c r="H340" s="8"/>
      <c r="I340" s="8"/>
      <c r="J340" s="8"/>
      <c r="K340" s="8"/>
      <c r="L340" s="8"/>
      <c r="M340" s="8"/>
      <c r="N340" s="8"/>
    </row>
    <row r="341" spans="3:14" ht="12.75">
      <c r="C341" s="8"/>
      <c r="D341" s="8"/>
      <c r="E341" s="8"/>
      <c r="F341" s="8"/>
      <c r="G341" s="8"/>
      <c r="H341" s="8"/>
      <c r="I341" s="8"/>
      <c r="J341" s="8"/>
      <c r="K341" s="8"/>
      <c r="L341" s="8"/>
      <c r="M341" s="8"/>
      <c r="N341" s="8"/>
    </row>
    <row r="342" spans="3:14" ht="12.75">
      <c r="C342" s="8"/>
      <c r="D342" s="8"/>
      <c r="E342" s="8"/>
      <c r="F342" s="8"/>
      <c r="G342" s="8"/>
      <c r="H342" s="8"/>
      <c r="I342" s="8"/>
      <c r="J342" s="8"/>
      <c r="K342" s="8"/>
      <c r="L342" s="8"/>
      <c r="M342" s="8"/>
      <c r="N342" s="8"/>
    </row>
    <row r="343" spans="3:14" ht="12.75">
      <c r="C343" s="8"/>
      <c r="D343" s="8"/>
      <c r="E343" s="8"/>
      <c r="F343" s="8"/>
      <c r="G343" s="8"/>
      <c r="H343" s="8"/>
      <c r="I343" s="8"/>
      <c r="J343" s="8"/>
      <c r="K343" s="8"/>
      <c r="L343" s="8"/>
      <c r="M343" s="8"/>
      <c r="N343" s="8"/>
    </row>
    <row r="344" spans="3:14" ht="12.75">
      <c r="C344" s="8"/>
      <c r="D344" s="8"/>
      <c r="E344" s="8"/>
      <c r="F344" s="8"/>
      <c r="G344" s="8"/>
      <c r="H344" s="8"/>
      <c r="I344" s="8"/>
      <c r="J344" s="8"/>
      <c r="K344" s="8"/>
      <c r="L344" s="8"/>
      <c r="M344" s="8"/>
      <c r="N344" s="8"/>
    </row>
    <row r="345" spans="3:14" ht="12.75">
      <c r="C345" s="8"/>
      <c r="D345" s="8"/>
      <c r="E345" s="8"/>
      <c r="F345" s="8"/>
      <c r="G345" s="8"/>
      <c r="H345" s="8"/>
      <c r="I345" s="8"/>
      <c r="J345" s="8"/>
      <c r="K345" s="8"/>
      <c r="L345" s="8"/>
      <c r="M345" s="8"/>
      <c r="N345" s="8"/>
    </row>
    <row r="346" spans="3:14" ht="12.75">
      <c r="C346" s="8"/>
      <c r="D346" s="8"/>
      <c r="E346" s="8"/>
      <c r="F346" s="8"/>
      <c r="G346" s="8"/>
      <c r="H346" s="8"/>
      <c r="I346" s="8"/>
      <c r="J346" s="8"/>
      <c r="K346" s="8"/>
      <c r="L346" s="8"/>
      <c r="M346" s="8"/>
      <c r="N346" s="8"/>
    </row>
    <row r="347" spans="3:14" ht="12.75">
      <c r="C347" s="8"/>
      <c r="D347" s="8"/>
      <c r="E347" s="8"/>
      <c r="F347" s="8"/>
      <c r="G347" s="8"/>
      <c r="H347" s="8"/>
      <c r="I347" s="8"/>
      <c r="J347" s="8"/>
      <c r="K347" s="8"/>
      <c r="L347" s="8"/>
      <c r="M347" s="8"/>
      <c r="N347" s="8"/>
    </row>
    <row r="348" spans="3:14" ht="12.75">
      <c r="C348" s="8"/>
      <c r="D348" s="8"/>
      <c r="E348" s="8"/>
      <c r="F348" s="8"/>
      <c r="G348" s="8"/>
      <c r="H348" s="8"/>
      <c r="I348" s="8"/>
      <c r="J348" s="8"/>
      <c r="K348" s="8"/>
      <c r="L348" s="8"/>
      <c r="M348" s="8"/>
      <c r="N348" s="8"/>
    </row>
    <row r="349" spans="3:14" ht="12.75">
      <c r="C349" s="8"/>
      <c r="D349" s="8"/>
      <c r="E349" s="8"/>
      <c r="F349" s="8"/>
      <c r="G349" s="8"/>
      <c r="H349" s="8"/>
      <c r="I349" s="8"/>
      <c r="J349" s="8"/>
      <c r="K349" s="8"/>
      <c r="L349" s="8"/>
      <c r="M349" s="8"/>
      <c r="N349" s="8"/>
    </row>
    <row r="350" spans="3:14" ht="12.75">
      <c r="C350" s="8"/>
      <c r="D350" s="8"/>
      <c r="E350" s="8"/>
      <c r="F350" s="8"/>
      <c r="G350" s="8"/>
      <c r="H350" s="8"/>
      <c r="I350" s="8"/>
      <c r="J350" s="8"/>
      <c r="K350" s="8"/>
      <c r="L350" s="8"/>
      <c r="M350" s="8"/>
      <c r="N350" s="8"/>
    </row>
    <row r="351" spans="3:14" ht="12.75">
      <c r="C351" s="8"/>
      <c r="D351" s="8"/>
      <c r="E351" s="8"/>
      <c r="F351" s="8"/>
      <c r="G351" s="8"/>
      <c r="H351" s="8"/>
      <c r="I351" s="8"/>
      <c r="J351" s="8"/>
      <c r="K351" s="8"/>
      <c r="L351" s="8"/>
      <c r="M351" s="8"/>
      <c r="N351" s="8"/>
    </row>
    <row r="352" spans="3:14" ht="12.75">
      <c r="C352" s="8"/>
      <c r="D352" s="8"/>
      <c r="E352" s="8"/>
      <c r="F352" s="8"/>
      <c r="G352" s="8"/>
      <c r="H352" s="8"/>
      <c r="I352" s="8"/>
      <c r="J352" s="8"/>
      <c r="K352" s="8"/>
      <c r="L352" s="8"/>
      <c r="M352" s="8"/>
      <c r="N352" s="8"/>
    </row>
    <row r="353" spans="3:14" ht="12.75">
      <c r="C353" s="8"/>
      <c r="D353" s="8"/>
      <c r="E353" s="8"/>
      <c r="F353" s="8"/>
      <c r="G353" s="8"/>
      <c r="H353" s="8"/>
      <c r="I353" s="8"/>
      <c r="J353" s="8"/>
      <c r="K353" s="8"/>
      <c r="L353" s="8"/>
      <c r="M353" s="8"/>
      <c r="N353" s="8"/>
    </row>
    <row r="354" spans="3:14" ht="12.75">
      <c r="C354" s="8"/>
      <c r="D354" s="8"/>
      <c r="E354" s="8"/>
      <c r="F354" s="8"/>
      <c r="G354" s="8"/>
      <c r="H354" s="8"/>
      <c r="I354" s="8"/>
      <c r="J354" s="8"/>
      <c r="K354" s="8"/>
      <c r="L354" s="8"/>
      <c r="M354" s="8"/>
      <c r="N354" s="8"/>
    </row>
    <row r="355" spans="3:14" ht="12.75">
      <c r="C355" s="8"/>
      <c r="D355" s="8"/>
      <c r="E355" s="8"/>
      <c r="F355" s="8"/>
      <c r="G355" s="8"/>
      <c r="H355" s="8"/>
      <c r="I355" s="8"/>
      <c r="J355" s="8"/>
      <c r="K355" s="8"/>
      <c r="L355" s="8"/>
      <c r="M355" s="8"/>
      <c r="N355" s="8"/>
    </row>
    <row r="356" spans="3:14" ht="12.75">
      <c r="C356" s="8"/>
      <c r="D356" s="8"/>
      <c r="E356" s="8"/>
      <c r="F356" s="8"/>
      <c r="G356" s="8"/>
      <c r="H356" s="8"/>
      <c r="I356" s="8"/>
      <c r="J356" s="8"/>
      <c r="K356" s="8"/>
      <c r="L356" s="8"/>
      <c r="M356" s="8"/>
      <c r="N356" s="8"/>
    </row>
    <row r="357" spans="3:14" ht="12.75">
      <c r="C357" s="8"/>
      <c r="D357" s="8"/>
      <c r="E357" s="8"/>
      <c r="F357" s="8"/>
      <c r="G357" s="8"/>
      <c r="H357" s="8"/>
      <c r="I357" s="8"/>
      <c r="J357" s="8"/>
      <c r="K357" s="8"/>
      <c r="L357" s="8"/>
      <c r="M357" s="8"/>
      <c r="N357" s="8"/>
    </row>
    <row r="358" spans="3:14" ht="12.75">
      <c r="C358" s="8"/>
      <c r="D358" s="8"/>
      <c r="E358" s="8"/>
      <c r="F358" s="8"/>
      <c r="G358" s="8"/>
      <c r="H358" s="8"/>
      <c r="I358" s="8"/>
      <c r="J358" s="8"/>
      <c r="K358" s="8"/>
      <c r="L358" s="8"/>
      <c r="M358" s="8"/>
      <c r="N358" s="8"/>
    </row>
    <row r="359" spans="3:14" ht="12.75">
      <c r="C359" s="8"/>
      <c r="D359" s="8"/>
      <c r="E359" s="8"/>
      <c r="F359" s="8"/>
      <c r="G359" s="8"/>
      <c r="H359" s="8"/>
      <c r="I359" s="8"/>
      <c r="J359" s="8"/>
      <c r="K359" s="8"/>
      <c r="L359" s="8"/>
      <c r="M359" s="8"/>
      <c r="N359" s="8"/>
    </row>
    <row r="360" spans="3:14" ht="12.75">
      <c r="C360" s="8"/>
      <c r="D360" s="8"/>
      <c r="E360" s="8"/>
      <c r="F360" s="8"/>
      <c r="G360" s="8"/>
      <c r="H360" s="8"/>
      <c r="I360" s="8"/>
      <c r="J360" s="8"/>
      <c r="K360" s="8"/>
      <c r="L360" s="8"/>
      <c r="M360" s="8"/>
      <c r="N360" s="8"/>
    </row>
    <row r="361" spans="3:14" ht="12.75">
      <c r="C361" s="8"/>
      <c r="D361" s="8"/>
      <c r="E361" s="8"/>
      <c r="F361" s="8"/>
      <c r="G361" s="8"/>
      <c r="H361" s="8"/>
      <c r="I361" s="8"/>
      <c r="J361" s="8"/>
      <c r="K361" s="8"/>
      <c r="L361" s="8"/>
      <c r="M361" s="8"/>
      <c r="N361" s="8"/>
    </row>
    <row r="362" spans="3:14" ht="12.75">
      <c r="C362" s="8"/>
      <c r="D362" s="8"/>
      <c r="E362" s="8"/>
      <c r="F362" s="8"/>
      <c r="G362" s="8"/>
      <c r="H362" s="8"/>
      <c r="I362" s="8"/>
      <c r="J362" s="8"/>
      <c r="K362" s="8"/>
      <c r="L362" s="8"/>
      <c r="M362" s="8"/>
      <c r="N362" s="8"/>
    </row>
    <row r="363" spans="3:14" ht="12.75">
      <c r="C363" s="8"/>
      <c r="D363" s="8"/>
      <c r="E363" s="8"/>
      <c r="F363" s="8"/>
      <c r="G363" s="8"/>
      <c r="H363" s="8"/>
      <c r="I363" s="8"/>
      <c r="J363" s="8"/>
      <c r="K363" s="8"/>
      <c r="L363" s="8"/>
      <c r="M363" s="8"/>
      <c r="N363" s="8"/>
    </row>
    <row r="364" spans="3:14" ht="12.75">
      <c r="C364" s="8"/>
      <c r="D364" s="8"/>
      <c r="E364" s="8"/>
      <c r="F364" s="8"/>
      <c r="G364" s="8"/>
      <c r="H364" s="8"/>
      <c r="I364" s="8"/>
      <c r="J364" s="8"/>
      <c r="K364" s="8"/>
      <c r="L364" s="8"/>
      <c r="M364" s="8"/>
      <c r="N364" s="8"/>
    </row>
    <row r="365" spans="3:14" ht="12.75">
      <c r="C365" s="8"/>
      <c r="D365" s="8"/>
      <c r="E365" s="8"/>
      <c r="F365" s="8"/>
      <c r="G365" s="8"/>
      <c r="H365" s="8"/>
      <c r="I365" s="8"/>
      <c r="J365" s="8"/>
      <c r="K365" s="8"/>
      <c r="L365" s="8"/>
      <c r="M365" s="8"/>
      <c r="N365" s="8"/>
    </row>
    <row r="366" spans="3:14" ht="12.75">
      <c r="C366" s="8"/>
      <c r="D366" s="8"/>
      <c r="E366" s="8"/>
      <c r="F366" s="8"/>
      <c r="G366" s="8"/>
      <c r="H366" s="8"/>
      <c r="I366" s="8"/>
      <c r="J366" s="8"/>
      <c r="K366" s="8"/>
      <c r="L366" s="8"/>
      <c r="M366" s="8"/>
      <c r="N366" s="8"/>
    </row>
    <row r="367" spans="3:14" ht="12.75">
      <c r="C367" s="8"/>
      <c r="D367" s="8"/>
      <c r="E367" s="8"/>
      <c r="F367" s="8"/>
      <c r="G367" s="8"/>
      <c r="H367" s="8"/>
      <c r="I367" s="8"/>
      <c r="J367" s="8"/>
      <c r="K367" s="8"/>
      <c r="L367" s="8"/>
      <c r="M367" s="8"/>
      <c r="N367" s="8"/>
    </row>
    <row r="368" spans="3:14" ht="12.75">
      <c r="C368" s="8"/>
      <c r="D368" s="8"/>
      <c r="E368" s="8"/>
      <c r="F368" s="8"/>
      <c r="G368" s="8"/>
      <c r="H368" s="8"/>
      <c r="I368" s="8"/>
      <c r="J368" s="8"/>
      <c r="K368" s="8"/>
      <c r="L368" s="8"/>
      <c r="M368" s="8"/>
      <c r="N368" s="8"/>
    </row>
    <row r="369" spans="3:14" ht="12.75">
      <c r="C369" s="8"/>
      <c r="D369" s="8"/>
      <c r="E369" s="8"/>
      <c r="F369" s="8"/>
      <c r="G369" s="8"/>
      <c r="H369" s="8"/>
      <c r="I369" s="8"/>
      <c r="J369" s="8"/>
      <c r="K369" s="8"/>
      <c r="L369" s="8"/>
      <c r="M369" s="8"/>
      <c r="N369" s="8"/>
    </row>
    <row r="370" spans="3:14" ht="12.75">
      <c r="C370" s="8"/>
      <c r="D370" s="8"/>
      <c r="E370" s="8"/>
      <c r="F370" s="8"/>
      <c r="G370" s="8"/>
      <c r="H370" s="8"/>
      <c r="I370" s="8"/>
      <c r="J370" s="8"/>
      <c r="K370" s="8"/>
      <c r="L370" s="8"/>
      <c r="M370" s="8"/>
      <c r="N370" s="8"/>
    </row>
    <row r="371" spans="3:14" ht="12.75">
      <c r="C371" s="8"/>
      <c r="D371" s="8"/>
      <c r="E371" s="8"/>
      <c r="F371" s="8"/>
      <c r="G371" s="8"/>
      <c r="H371" s="8"/>
      <c r="I371" s="8"/>
      <c r="J371" s="8"/>
      <c r="K371" s="8"/>
      <c r="L371" s="8"/>
      <c r="M371" s="8"/>
      <c r="N371" s="8"/>
    </row>
    <row r="372" spans="3:14" ht="12.75">
      <c r="C372" s="8"/>
      <c r="D372" s="8"/>
      <c r="E372" s="8"/>
      <c r="F372" s="8"/>
      <c r="G372" s="8"/>
      <c r="H372" s="8"/>
      <c r="I372" s="8"/>
      <c r="J372" s="8"/>
      <c r="K372" s="8"/>
      <c r="L372" s="8"/>
      <c r="M372" s="8"/>
      <c r="N372" s="8"/>
    </row>
    <row r="373" spans="3:14" ht="12.75">
      <c r="C373" s="8"/>
      <c r="D373" s="8"/>
      <c r="E373" s="8"/>
      <c r="F373" s="8"/>
      <c r="G373" s="8"/>
      <c r="H373" s="8"/>
      <c r="I373" s="8"/>
      <c r="J373" s="8"/>
      <c r="K373" s="8"/>
      <c r="L373" s="8"/>
      <c r="M373" s="8"/>
      <c r="N373" s="8"/>
    </row>
    <row r="374" spans="3:14" ht="12.75">
      <c r="C374" s="8"/>
      <c r="D374" s="8"/>
      <c r="E374" s="8"/>
      <c r="F374" s="8"/>
      <c r="G374" s="8"/>
      <c r="H374" s="8"/>
      <c r="I374" s="8"/>
      <c r="J374" s="8"/>
      <c r="K374" s="8"/>
      <c r="L374" s="8"/>
      <c r="M374" s="8"/>
      <c r="N374" s="8"/>
    </row>
    <row r="375" spans="3:14" ht="12.75">
      <c r="C375" s="8"/>
      <c r="D375" s="8"/>
      <c r="E375" s="8"/>
      <c r="F375" s="8"/>
      <c r="G375" s="8"/>
      <c r="H375" s="8"/>
      <c r="I375" s="8"/>
      <c r="J375" s="8"/>
      <c r="K375" s="8"/>
      <c r="L375" s="8"/>
      <c r="M375" s="8"/>
      <c r="N375" s="8"/>
    </row>
    <row r="376" spans="3:14" ht="12.75">
      <c r="C376" s="8"/>
      <c r="D376" s="8"/>
      <c r="E376" s="8"/>
      <c r="F376" s="8"/>
      <c r="G376" s="8"/>
      <c r="H376" s="8"/>
      <c r="I376" s="8"/>
      <c r="J376" s="8"/>
      <c r="K376" s="8"/>
      <c r="L376" s="8"/>
      <c r="M376" s="8"/>
      <c r="N376" s="8"/>
    </row>
    <row r="377" spans="3:14" ht="12.75">
      <c r="C377" s="8"/>
      <c r="D377" s="8"/>
      <c r="E377" s="8"/>
      <c r="F377" s="8"/>
      <c r="G377" s="8"/>
      <c r="H377" s="8"/>
      <c r="I377" s="8"/>
      <c r="J377" s="8"/>
      <c r="K377" s="8"/>
      <c r="L377" s="8"/>
      <c r="M377" s="8"/>
      <c r="N377" s="8"/>
    </row>
    <row r="378" spans="3:14" ht="12.75">
      <c r="C378" s="8"/>
      <c r="D378" s="8"/>
      <c r="E378" s="8"/>
      <c r="F378" s="8"/>
      <c r="G378" s="8"/>
      <c r="H378" s="8"/>
      <c r="I378" s="8"/>
      <c r="J378" s="8"/>
      <c r="K378" s="8"/>
      <c r="L378" s="8"/>
      <c r="M378" s="8"/>
      <c r="N378" s="8"/>
    </row>
    <row r="379" spans="3:14" ht="12.75">
      <c r="C379" s="8"/>
      <c r="D379" s="8"/>
      <c r="E379" s="8"/>
      <c r="F379" s="8"/>
      <c r="G379" s="8"/>
      <c r="H379" s="8"/>
      <c r="I379" s="8"/>
      <c r="J379" s="8"/>
      <c r="K379" s="8"/>
      <c r="L379" s="8"/>
      <c r="M379" s="8"/>
      <c r="N379" s="8"/>
    </row>
    <row r="380" spans="3:14" ht="12.75">
      <c r="C380" s="8"/>
      <c r="D380" s="8"/>
      <c r="E380" s="8"/>
      <c r="F380" s="8"/>
      <c r="G380" s="8"/>
      <c r="H380" s="8"/>
      <c r="I380" s="8"/>
      <c r="J380" s="8"/>
      <c r="K380" s="8"/>
      <c r="L380" s="8"/>
      <c r="M380" s="8"/>
      <c r="N380" s="8"/>
    </row>
    <row r="381" spans="3:14" ht="12.75">
      <c r="C381" s="8"/>
      <c r="D381" s="8"/>
      <c r="E381" s="8"/>
      <c r="F381" s="8"/>
      <c r="G381" s="8"/>
      <c r="H381" s="8"/>
      <c r="I381" s="8"/>
      <c r="J381" s="8"/>
      <c r="K381" s="8"/>
      <c r="L381" s="8"/>
      <c r="M381" s="8"/>
      <c r="N381" s="8"/>
    </row>
    <row r="382" spans="3:14" ht="12.75">
      <c r="C382" s="8"/>
      <c r="D382" s="8"/>
      <c r="E382" s="8"/>
      <c r="F382" s="8"/>
      <c r="G382" s="8"/>
      <c r="H382" s="8"/>
      <c r="I382" s="8"/>
      <c r="J382" s="8"/>
      <c r="K382" s="8"/>
      <c r="L382" s="8"/>
      <c r="M382" s="8"/>
      <c r="N382" s="8"/>
    </row>
    <row r="383" spans="3:14" ht="12.75">
      <c r="C383" s="8"/>
      <c r="D383" s="8"/>
      <c r="E383" s="8"/>
      <c r="F383" s="8"/>
      <c r="G383" s="8"/>
      <c r="H383" s="8"/>
      <c r="I383" s="8"/>
      <c r="J383" s="8"/>
      <c r="K383" s="8"/>
      <c r="L383" s="8"/>
      <c r="M383" s="8"/>
      <c r="N383" s="8"/>
    </row>
    <row r="384" spans="3:14" ht="12.75">
      <c r="C384" s="8"/>
      <c r="D384" s="8"/>
      <c r="E384" s="8"/>
      <c r="F384" s="8"/>
      <c r="G384" s="8"/>
      <c r="H384" s="8"/>
      <c r="I384" s="8"/>
      <c r="J384" s="8"/>
      <c r="K384" s="8"/>
      <c r="L384" s="8"/>
      <c r="M384" s="8"/>
      <c r="N384" s="8"/>
    </row>
    <row r="385" spans="3:14" ht="12.75">
      <c r="C385" s="8"/>
      <c r="D385" s="8"/>
      <c r="E385" s="8"/>
      <c r="F385" s="8"/>
      <c r="G385" s="8"/>
      <c r="H385" s="8"/>
      <c r="I385" s="8"/>
      <c r="J385" s="8"/>
      <c r="K385" s="8"/>
      <c r="L385" s="8"/>
      <c r="M385" s="8"/>
      <c r="N385" s="8"/>
    </row>
    <row r="386" spans="3:14" ht="12.75">
      <c r="C386" s="8"/>
      <c r="D386" s="8"/>
      <c r="E386" s="8"/>
      <c r="F386" s="8"/>
      <c r="G386" s="8"/>
      <c r="H386" s="8"/>
      <c r="I386" s="8"/>
      <c r="J386" s="8"/>
      <c r="K386" s="8"/>
      <c r="L386" s="8"/>
      <c r="M386" s="8"/>
      <c r="N386" s="8"/>
    </row>
    <row r="387" spans="3:14" ht="12.75">
      <c r="C387" s="8"/>
      <c r="D387" s="8"/>
      <c r="E387" s="8"/>
      <c r="F387" s="8"/>
      <c r="G387" s="8"/>
      <c r="H387" s="8"/>
      <c r="I387" s="8"/>
      <c r="J387" s="8"/>
      <c r="K387" s="8"/>
      <c r="L387" s="8"/>
      <c r="M387" s="8"/>
      <c r="N387" s="8"/>
    </row>
    <row r="388" spans="3:14" ht="12.75">
      <c r="C388" s="8"/>
      <c r="D388" s="8"/>
      <c r="E388" s="8"/>
      <c r="F388" s="8"/>
      <c r="G388" s="8"/>
      <c r="H388" s="8"/>
      <c r="I388" s="8"/>
      <c r="J388" s="8"/>
      <c r="K388" s="8"/>
      <c r="L388" s="8"/>
      <c r="M388" s="8"/>
      <c r="N388" s="8"/>
    </row>
    <row r="389" spans="3:14" ht="12.75">
      <c r="C389" s="8"/>
      <c r="D389" s="8"/>
      <c r="E389" s="8"/>
      <c r="F389" s="8"/>
      <c r="G389" s="8"/>
      <c r="H389" s="8"/>
      <c r="I389" s="8"/>
      <c r="J389" s="8"/>
      <c r="K389" s="8"/>
      <c r="L389" s="8"/>
      <c r="M389" s="8"/>
      <c r="N389" s="8"/>
    </row>
    <row r="390" spans="3:14" ht="12.75">
      <c r="C390" s="8"/>
      <c r="D390" s="8"/>
      <c r="E390" s="8"/>
      <c r="F390" s="8"/>
      <c r="G390" s="8"/>
      <c r="H390" s="8"/>
      <c r="I390" s="8"/>
      <c r="J390" s="8"/>
      <c r="K390" s="8"/>
      <c r="L390" s="8"/>
      <c r="M390" s="8"/>
      <c r="N390" s="8"/>
    </row>
    <row r="391" spans="3:14" ht="12.75">
      <c r="C391" s="8"/>
      <c r="D391" s="8"/>
      <c r="E391" s="8"/>
      <c r="F391" s="8"/>
      <c r="G391" s="8"/>
      <c r="H391" s="8"/>
      <c r="I391" s="8"/>
      <c r="J391" s="8"/>
      <c r="K391" s="8"/>
      <c r="L391" s="8"/>
      <c r="M391" s="8"/>
      <c r="N391" s="8"/>
    </row>
    <row r="392" spans="3:14" ht="12.75">
      <c r="C392" s="8"/>
      <c r="D392" s="8"/>
      <c r="E392" s="8"/>
      <c r="F392" s="8"/>
      <c r="G392" s="8"/>
      <c r="H392" s="8"/>
      <c r="I392" s="8"/>
      <c r="J392" s="8"/>
      <c r="K392" s="8"/>
      <c r="L392" s="8"/>
      <c r="M392" s="8"/>
      <c r="N392" s="8"/>
    </row>
    <row r="393" spans="3:14" ht="12.75">
      <c r="C393" s="8"/>
      <c r="D393" s="8"/>
      <c r="E393" s="8"/>
      <c r="F393" s="8"/>
      <c r="G393" s="8"/>
      <c r="H393" s="8"/>
      <c r="I393" s="8"/>
      <c r="J393" s="8"/>
      <c r="K393" s="8"/>
      <c r="L393" s="8"/>
      <c r="M393" s="8"/>
      <c r="N393" s="8"/>
    </row>
    <row r="394" spans="3:14" ht="12.75">
      <c r="C394" s="8"/>
      <c r="D394" s="8"/>
      <c r="E394" s="8"/>
      <c r="F394" s="8"/>
      <c r="G394" s="8"/>
      <c r="H394" s="8"/>
      <c r="I394" s="8"/>
      <c r="J394" s="8"/>
      <c r="K394" s="8"/>
      <c r="L394" s="8"/>
      <c r="M394" s="8"/>
      <c r="N394" s="8"/>
    </row>
    <row r="395" spans="3:14" ht="12.75">
      <c r="C395" s="8"/>
      <c r="D395" s="8"/>
      <c r="E395" s="8"/>
      <c r="F395" s="8"/>
      <c r="G395" s="8"/>
      <c r="H395" s="8"/>
      <c r="I395" s="8"/>
      <c r="J395" s="8"/>
      <c r="K395" s="8"/>
      <c r="L395" s="8"/>
      <c r="M395" s="8"/>
      <c r="N395" s="8"/>
    </row>
    <row r="396" spans="3:14" ht="12.75">
      <c r="C396" s="8"/>
      <c r="D396" s="8"/>
      <c r="E396" s="8"/>
      <c r="F396" s="8"/>
      <c r="G396" s="8"/>
      <c r="H396" s="8"/>
      <c r="I396" s="8"/>
      <c r="J396" s="8"/>
      <c r="K396" s="8"/>
      <c r="L396" s="8"/>
      <c r="M396" s="8"/>
      <c r="N396" s="8"/>
    </row>
    <row r="397" spans="3:14" ht="12.75">
      <c r="C397" s="8"/>
      <c r="D397" s="8"/>
      <c r="E397" s="8"/>
      <c r="F397" s="8"/>
      <c r="G397" s="8"/>
      <c r="H397" s="8"/>
      <c r="I397" s="8"/>
      <c r="J397" s="8"/>
      <c r="K397" s="8"/>
      <c r="L397" s="8"/>
      <c r="M397" s="8"/>
      <c r="N397" s="8"/>
    </row>
    <row r="398" spans="3:14" ht="12.75">
      <c r="C398" s="8"/>
      <c r="D398" s="8"/>
      <c r="E398" s="8"/>
      <c r="F398" s="8"/>
      <c r="G398" s="8"/>
      <c r="H398" s="8"/>
      <c r="I398" s="8"/>
      <c r="J398" s="8"/>
      <c r="K398" s="8"/>
      <c r="L398" s="8"/>
      <c r="M398" s="8"/>
      <c r="N398" s="8"/>
    </row>
    <row r="399" spans="3:14" ht="12.75">
      <c r="C399" s="8"/>
      <c r="D399" s="8"/>
      <c r="E399" s="8"/>
      <c r="F399" s="8"/>
      <c r="G399" s="8"/>
      <c r="H399" s="8"/>
      <c r="I399" s="8"/>
      <c r="J399" s="8"/>
      <c r="K399" s="8"/>
      <c r="L399" s="8"/>
      <c r="M399" s="8"/>
      <c r="N399" s="8"/>
    </row>
    <row r="400" spans="3:14" ht="12.75">
      <c r="C400" s="8"/>
      <c r="D400" s="8"/>
      <c r="E400" s="8"/>
      <c r="F400" s="8"/>
      <c r="G400" s="8"/>
      <c r="H400" s="8"/>
      <c r="I400" s="8"/>
      <c r="J400" s="8"/>
      <c r="K400" s="8"/>
      <c r="L400" s="8"/>
      <c r="M400" s="8"/>
      <c r="N400" s="8"/>
    </row>
    <row r="401" spans="3:14" ht="12.75">
      <c r="C401" s="8"/>
      <c r="D401" s="8"/>
      <c r="E401" s="8"/>
      <c r="F401" s="8"/>
      <c r="G401" s="8"/>
      <c r="H401" s="8"/>
      <c r="I401" s="8"/>
      <c r="J401" s="8"/>
      <c r="K401" s="8"/>
      <c r="L401" s="8"/>
      <c r="M401" s="8"/>
      <c r="N401" s="8"/>
    </row>
    <row r="402" spans="3:14" ht="12.75">
      <c r="C402" s="8"/>
      <c r="D402" s="8"/>
      <c r="E402" s="8"/>
      <c r="F402" s="8"/>
      <c r="G402" s="8"/>
      <c r="H402" s="8"/>
      <c r="I402" s="8"/>
      <c r="J402" s="8"/>
      <c r="K402" s="8"/>
      <c r="L402" s="8"/>
      <c r="M402" s="8"/>
      <c r="N402" s="8"/>
    </row>
    <row r="403" spans="3:14" ht="12.75">
      <c r="C403" s="8"/>
      <c r="D403" s="8"/>
      <c r="E403" s="8"/>
      <c r="F403" s="8"/>
      <c r="G403" s="8"/>
      <c r="H403" s="8"/>
      <c r="I403" s="8"/>
      <c r="J403" s="8"/>
      <c r="K403" s="8"/>
      <c r="L403" s="8"/>
      <c r="M403" s="8"/>
      <c r="N403" s="8"/>
    </row>
    <row r="404" spans="3:14" ht="12.75">
      <c r="C404" s="8"/>
      <c r="D404" s="8"/>
      <c r="E404" s="8"/>
      <c r="F404" s="8"/>
      <c r="G404" s="8"/>
      <c r="H404" s="8"/>
      <c r="I404" s="8"/>
      <c r="J404" s="8"/>
      <c r="K404" s="8"/>
      <c r="L404" s="8"/>
      <c r="M404" s="8"/>
      <c r="N404" s="8"/>
    </row>
    <row r="405" spans="3:14" ht="12.75">
      <c r="C405" s="8"/>
      <c r="D405" s="8"/>
      <c r="E405" s="8"/>
      <c r="F405" s="8"/>
      <c r="G405" s="8"/>
      <c r="H405" s="8"/>
      <c r="I405" s="8"/>
      <c r="J405" s="8"/>
      <c r="K405" s="8"/>
      <c r="L405" s="8"/>
      <c r="M405" s="8"/>
      <c r="N405" s="8"/>
    </row>
    <row r="406" spans="3:14" ht="12.75">
      <c r="C406" s="8"/>
      <c r="D406" s="8"/>
      <c r="E406" s="8"/>
      <c r="F406" s="8"/>
      <c r="G406" s="8"/>
      <c r="H406" s="8"/>
      <c r="I406" s="8"/>
      <c r="J406" s="8"/>
      <c r="K406" s="8"/>
      <c r="L406" s="8"/>
      <c r="M406" s="8"/>
      <c r="N406" s="8"/>
    </row>
    <row r="407" spans="3:14" ht="12.75">
      <c r="C407" s="8"/>
      <c r="D407" s="8"/>
      <c r="E407" s="8"/>
      <c r="F407" s="8"/>
      <c r="G407" s="8"/>
      <c r="H407" s="8"/>
      <c r="I407" s="8"/>
      <c r="J407" s="8"/>
      <c r="K407" s="8"/>
      <c r="L407" s="8"/>
      <c r="M407" s="8"/>
      <c r="N407" s="8"/>
    </row>
    <row r="408" spans="3:14" ht="12.75">
      <c r="C408" s="8"/>
      <c r="D408" s="8"/>
      <c r="E408" s="8"/>
      <c r="F408" s="8"/>
      <c r="G408" s="8"/>
      <c r="H408" s="8"/>
      <c r="I408" s="8"/>
      <c r="J408" s="8"/>
      <c r="K408" s="8"/>
      <c r="L408" s="8"/>
      <c r="M408" s="8"/>
      <c r="N408" s="8"/>
    </row>
    <row r="409" spans="3:14" ht="12.75">
      <c r="C409" s="8"/>
      <c r="D409" s="8"/>
      <c r="E409" s="8"/>
      <c r="F409" s="8"/>
      <c r="G409" s="8"/>
      <c r="H409" s="8"/>
      <c r="I409" s="8"/>
      <c r="J409" s="8"/>
      <c r="K409" s="8"/>
      <c r="L409" s="8"/>
      <c r="M409" s="8"/>
      <c r="N409" s="8"/>
    </row>
    <row r="410" spans="3:14" ht="12.75">
      <c r="C410" s="8"/>
      <c r="D410" s="8"/>
      <c r="E410" s="8"/>
      <c r="F410" s="8"/>
      <c r="G410" s="8"/>
      <c r="H410" s="8"/>
      <c r="I410" s="8"/>
      <c r="J410" s="8"/>
      <c r="K410" s="8"/>
      <c r="L410" s="8"/>
      <c r="M410" s="8"/>
      <c r="N410" s="8"/>
    </row>
    <row r="411" spans="3:14" ht="12.75">
      <c r="C411" s="8"/>
      <c r="D411" s="8"/>
      <c r="E411" s="8"/>
      <c r="F411" s="8"/>
      <c r="G411" s="8"/>
      <c r="H411" s="8"/>
      <c r="I411" s="8"/>
      <c r="J411" s="8"/>
      <c r="K411" s="8"/>
      <c r="L411" s="8"/>
      <c r="M411" s="8"/>
      <c r="N411" s="8"/>
    </row>
    <row r="412" spans="3:14" ht="12.75">
      <c r="C412" s="8"/>
      <c r="D412" s="8"/>
      <c r="E412" s="8"/>
      <c r="F412" s="8"/>
      <c r="G412" s="8"/>
      <c r="H412" s="8"/>
      <c r="I412" s="8"/>
      <c r="J412" s="8"/>
      <c r="K412" s="8"/>
      <c r="L412" s="8"/>
      <c r="M412" s="8"/>
      <c r="N412" s="8"/>
    </row>
    <row r="413" spans="3:14" ht="12.75">
      <c r="C413" s="8"/>
      <c r="D413" s="8"/>
      <c r="E413" s="8"/>
      <c r="F413" s="8"/>
      <c r="G413" s="8"/>
      <c r="H413" s="8"/>
      <c r="I413" s="8"/>
      <c r="J413" s="8"/>
      <c r="K413" s="8"/>
      <c r="L413" s="8"/>
      <c r="M413" s="8"/>
      <c r="N413" s="8"/>
    </row>
    <row r="414" spans="3:14" ht="12.75">
      <c r="C414" s="8"/>
      <c r="D414" s="8"/>
      <c r="E414" s="8"/>
      <c r="F414" s="8"/>
      <c r="G414" s="8"/>
      <c r="H414" s="8"/>
      <c r="I414" s="8"/>
      <c r="J414" s="8"/>
      <c r="K414" s="8"/>
      <c r="L414" s="8"/>
      <c r="M414" s="8"/>
      <c r="N414" s="8"/>
    </row>
    <row r="415" spans="3:14" ht="12.75">
      <c r="C415" s="8"/>
      <c r="D415" s="8"/>
      <c r="E415" s="8"/>
      <c r="F415" s="8"/>
      <c r="G415" s="8"/>
      <c r="H415" s="8"/>
      <c r="I415" s="8"/>
      <c r="J415" s="8"/>
      <c r="K415" s="8"/>
      <c r="L415" s="8"/>
      <c r="M415" s="8"/>
      <c r="N415" s="8"/>
    </row>
    <row r="416" spans="3:14" ht="12.75">
      <c r="C416" s="8"/>
      <c r="D416" s="8"/>
      <c r="E416" s="8"/>
      <c r="F416" s="8"/>
      <c r="G416" s="8"/>
      <c r="H416" s="8"/>
      <c r="I416" s="8"/>
      <c r="J416" s="8"/>
      <c r="K416" s="8"/>
      <c r="L416" s="8"/>
      <c r="M416" s="8"/>
      <c r="N416" s="8"/>
    </row>
    <row r="417" spans="3:14" ht="12.75">
      <c r="C417" s="8"/>
      <c r="D417" s="8"/>
      <c r="E417" s="8"/>
      <c r="F417" s="8"/>
      <c r="G417" s="8"/>
      <c r="H417" s="8"/>
      <c r="I417" s="8"/>
      <c r="J417" s="8"/>
      <c r="K417" s="8"/>
      <c r="L417" s="8"/>
      <c r="M417" s="8"/>
      <c r="N417" s="8"/>
    </row>
    <row r="418" spans="3:14" ht="12.75">
      <c r="C418" s="8"/>
      <c r="D418" s="8"/>
      <c r="E418" s="8"/>
      <c r="F418" s="8"/>
      <c r="G418" s="8"/>
      <c r="H418" s="8"/>
      <c r="I418" s="8"/>
      <c r="J418" s="8"/>
      <c r="K418" s="8"/>
      <c r="L418" s="8"/>
      <c r="M418" s="8"/>
      <c r="N418" s="8"/>
    </row>
    <row r="419" spans="3:14" ht="12.75">
      <c r="C419" s="8"/>
      <c r="D419" s="8"/>
      <c r="E419" s="8"/>
      <c r="F419" s="8"/>
      <c r="G419" s="8"/>
      <c r="H419" s="8"/>
      <c r="I419" s="8"/>
      <c r="J419" s="8"/>
      <c r="K419" s="8"/>
      <c r="L419" s="8"/>
      <c r="M419" s="8"/>
      <c r="N419" s="8"/>
    </row>
    <row r="420" spans="3:14" ht="12.75">
      <c r="C420" s="8"/>
      <c r="D420" s="8"/>
      <c r="E420" s="8"/>
      <c r="F420" s="8"/>
      <c r="G420" s="8"/>
      <c r="H420" s="8"/>
      <c r="I420" s="8"/>
      <c r="J420" s="8"/>
      <c r="K420" s="8"/>
      <c r="L420" s="8"/>
      <c r="M420" s="8"/>
      <c r="N420" s="8"/>
    </row>
    <row r="421" spans="3:14" ht="12.75">
      <c r="C421" s="8"/>
      <c r="D421" s="8"/>
      <c r="E421" s="8"/>
      <c r="F421" s="8"/>
      <c r="G421" s="8"/>
      <c r="H421" s="8"/>
      <c r="I421" s="8"/>
      <c r="J421" s="8"/>
      <c r="K421" s="8"/>
      <c r="L421" s="8"/>
      <c r="M421" s="8"/>
      <c r="N421" s="8"/>
    </row>
    <row r="422" spans="3:14" ht="12.75">
      <c r="C422" s="8"/>
      <c r="D422" s="8"/>
      <c r="E422" s="8"/>
      <c r="F422" s="8"/>
      <c r="G422" s="8"/>
      <c r="H422" s="8"/>
      <c r="I422" s="8"/>
      <c r="J422" s="8"/>
      <c r="K422" s="8"/>
      <c r="L422" s="8"/>
      <c r="M422" s="8"/>
      <c r="N422" s="8"/>
    </row>
    <row r="423" spans="3:14" ht="12.75">
      <c r="C423" s="8"/>
      <c r="D423" s="8"/>
      <c r="E423" s="8"/>
      <c r="F423" s="8"/>
      <c r="G423" s="8"/>
      <c r="H423" s="8"/>
      <c r="I423" s="8"/>
      <c r="J423" s="8"/>
      <c r="K423" s="8"/>
      <c r="L423" s="8"/>
      <c r="M423" s="8"/>
      <c r="N423" s="8"/>
    </row>
    <row r="424" spans="3:14" ht="12.75">
      <c r="C424" s="8"/>
      <c r="D424" s="8"/>
      <c r="E424" s="8"/>
      <c r="F424" s="8"/>
      <c r="G424" s="8"/>
      <c r="H424" s="8"/>
      <c r="I424" s="8"/>
      <c r="J424" s="8"/>
      <c r="K424" s="8"/>
      <c r="L424" s="8"/>
      <c r="M424" s="8"/>
      <c r="N424" s="8"/>
    </row>
    <row r="425" spans="3:14" ht="12.75">
      <c r="C425" s="8"/>
      <c r="D425" s="8"/>
      <c r="E425" s="8"/>
      <c r="F425" s="8"/>
      <c r="G425" s="8"/>
      <c r="H425" s="8"/>
      <c r="I425" s="8"/>
      <c r="J425" s="8"/>
      <c r="K425" s="8"/>
      <c r="L425" s="8"/>
      <c r="M425" s="8"/>
      <c r="N425" s="8"/>
    </row>
    <row r="426" spans="3:14" ht="12.75">
      <c r="C426" s="8"/>
      <c r="D426" s="8"/>
      <c r="E426" s="8"/>
      <c r="F426" s="8"/>
      <c r="G426" s="8"/>
      <c r="H426" s="8"/>
      <c r="I426" s="8"/>
      <c r="J426" s="8"/>
      <c r="K426" s="8"/>
      <c r="L426" s="8"/>
      <c r="M426" s="8"/>
      <c r="N426" s="8"/>
    </row>
    <row r="427" spans="3:14" ht="12.75">
      <c r="C427" s="8"/>
      <c r="D427" s="8"/>
      <c r="E427" s="8"/>
      <c r="F427" s="8"/>
      <c r="G427" s="8"/>
      <c r="H427" s="8"/>
      <c r="I427" s="8"/>
      <c r="J427" s="8"/>
      <c r="K427" s="8"/>
      <c r="L427" s="8"/>
      <c r="M427" s="8"/>
      <c r="N427" s="8"/>
    </row>
    <row r="428" spans="3:14" ht="12.75">
      <c r="C428" s="8"/>
      <c r="D428" s="8"/>
      <c r="E428" s="8"/>
      <c r="F428" s="8"/>
      <c r="G428" s="8"/>
      <c r="H428" s="8"/>
      <c r="I428" s="8"/>
      <c r="J428" s="8"/>
      <c r="K428" s="8"/>
      <c r="L428" s="8"/>
      <c r="M428" s="8"/>
      <c r="N428" s="8"/>
    </row>
    <row r="429" spans="3:14" ht="12.75">
      <c r="C429" s="8"/>
      <c r="D429" s="8"/>
      <c r="E429" s="8"/>
      <c r="F429" s="8"/>
      <c r="G429" s="8"/>
      <c r="H429" s="8"/>
      <c r="I429" s="8"/>
      <c r="J429" s="8"/>
      <c r="K429" s="8"/>
      <c r="L429" s="8"/>
      <c r="M429" s="8"/>
      <c r="N429" s="8"/>
    </row>
    <row r="430" spans="3:14" ht="12.75">
      <c r="C430" s="8"/>
      <c r="D430" s="8"/>
      <c r="E430" s="8"/>
      <c r="F430" s="8"/>
      <c r="G430" s="8"/>
      <c r="H430" s="8"/>
      <c r="I430" s="8"/>
      <c r="J430" s="8"/>
      <c r="K430" s="8"/>
      <c r="L430" s="8"/>
      <c r="M430" s="8"/>
      <c r="N430" s="8"/>
    </row>
    <row r="431" spans="3:14" ht="12.75">
      <c r="C431" s="8"/>
      <c r="D431" s="8"/>
      <c r="E431" s="8"/>
      <c r="F431" s="8"/>
      <c r="G431" s="8"/>
      <c r="H431" s="8"/>
      <c r="I431" s="8"/>
      <c r="J431" s="8"/>
      <c r="K431" s="8"/>
      <c r="L431" s="8"/>
      <c r="M431" s="8"/>
      <c r="N431" s="8"/>
    </row>
    <row r="432" spans="3:14" ht="12.75">
      <c r="C432" s="8"/>
      <c r="D432" s="8"/>
      <c r="E432" s="8"/>
      <c r="F432" s="8"/>
      <c r="G432" s="8"/>
      <c r="H432" s="8"/>
      <c r="I432" s="8"/>
      <c r="J432" s="8"/>
      <c r="K432" s="8"/>
      <c r="L432" s="8"/>
      <c r="M432" s="8"/>
      <c r="N432" s="8"/>
    </row>
    <row r="433" spans="3:14" ht="12.75">
      <c r="C433" s="8"/>
      <c r="D433" s="8"/>
      <c r="E433" s="8"/>
      <c r="F433" s="8"/>
      <c r="G433" s="8"/>
      <c r="H433" s="8"/>
      <c r="I433" s="8"/>
      <c r="J433" s="8"/>
      <c r="K433" s="8"/>
      <c r="L433" s="8"/>
      <c r="M433" s="8"/>
      <c r="N433" s="8"/>
    </row>
    <row r="434" spans="3:14" ht="12.75">
      <c r="C434" s="8"/>
      <c r="D434" s="8"/>
      <c r="E434" s="8"/>
      <c r="F434" s="8"/>
      <c r="G434" s="8"/>
      <c r="H434" s="8"/>
      <c r="I434" s="8"/>
      <c r="J434" s="8"/>
      <c r="K434" s="8"/>
      <c r="L434" s="8"/>
      <c r="M434" s="8"/>
      <c r="N434" s="8"/>
    </row>
    <row r="435" spans="3:14" ht="12.75">
      <c r="C435" s="8"/>
      <c r="D435" s="8"/>
      <c r="E435" s="8"/>
      <c r="F435" s="8"/>
      <c r="G435" s="8"/>
      <c r="H435" s="8"/>
      <c r="I435" s="8"/>
      <c r="J435" s="8"/>
      <c r="K435" s="8"/>
      <c r="L435" s="8"/>
      <c r="M435" s="8"/>
      <c r="N435" s="8"/>
    </row>
    <row r="436" spans="3:14" ht="12.75">
      <c r="C436" s="8"/>
      <c r="D436" s="8"/>
      <c r="E436" s="8"/>
      <c r="F436" s="8"/>
      <c r="G436" s="8"/>
      <c r="H436" s="8"/>
      <c r="I436" s="8"/>
      <c r="J436" s="8"/>
      <c r="K436" s="8"/>
      <c r="L436" s="8"/>
      <c r="M436" s="8"/>
      <c r="N436" s="8"/>
    </row>
    <row r="437" spans="3:14" ht="12.75">
      <c r="C437" s="8"/>
      <c r="D437" s="8"/>
      <c r="E437" s="8"/>
      <c r="F437" s="8"/>
      <c r="G437" s="8"/>
      <c r="H437" s="8"/>
      <c r="I437" s="8"/>
      <c r="J437" s="8"/>
      <c r="K437" s="8"/>
      <c r="L437" s="8"/>
      <c r="M437" s="8"/>
      <c r="N437" s="8"/>
    </row>
    <row r="438" spans="3:14" ht="12.75">
      <c r="C438" s="8"/>
      <c r="D438" s="8"/>
      <c r="E438" s="8"/>
      <c r="F438" s="8"/>
      <c r="G438" s="8"/>
      <c r="H438" s="8"/>
      <c r="I438" s="8"/>
      <c r="J438" s="8"/>
      <c r="K438" s="8"/>
      <c r="L438" s="8"/>
      <c r="M438" s="8"/>
      <c r="N438" s="8"/>
    </row>
    <row r="439" spans="3:14" ht="12.75">
      <c r="C439" s="8"/>
      <c r="D439" s="8"/>
      <c r="E439" s="8"/>
      <c r="F439" s="8"/>
      <c r="G439" s="8"/>
      <c r="H439" s="8"/>
      <c r="I439" s="8"/>
      <c r="J439" s="8"/>
      <c r="K439" s="8"/>
      <c r="L439" s="8"/>
      <c r="M439" s="8"/>
      <c r="N439" s="8"/>
    </row>
    <row r="440" spans="3:14" ht="12.75">
      <c r="C440" s="8"/>
      <c r="D440" s="8"/>
      <c r="E440" s="8"/>
      <c r="F440" s="8"/>
      <c r="G440" s="8"/>
      <c r="H440" s="8"/>
      <c r="I440" s="8"/>
      <c r="J440" s="8"/>
      <c r="K440" s="8"/>
      <c r="L440" s="8"/>
      <c r="M440" s="8"/>
      <c r="N440" s="8"/>
    </row>
    <row r="441" spans="3:14" ht="12.75">
      <c r="C441" s="8"/>
      <c r="D441" s="8"/>
      <c r="E441" s="8"/>
      <c r="F441" s="8"/>
      <c r="G441" s="8"/>
      <c r="H441" s="8"/>
      <c r="I441" s="8"/>
      <c r="J441" s="8"/>
      <c r="K441" s="8"/>
      <c r="L441" s="8"/>
      <c r="M441" s="8"/>
      <c r="N441" s="8"/>
    </row>
    <row r="442" spans="3:14" ht="12.75">
      <c r="C442" s="8"/>
      <c r="D442" s="8"/>
      <c r="E442" s="8"/>
      <c r="F442" s="8"/>
      <c r="G442" s="8"/>
      <c r="H442" s="8"/>
      <c r="I442" s="8"/>
      <c r="J442" s="8"/>
      <c r="K442" s="8"/>
      <c r="L442" s="8"/>
      <c r="M442" s="8"/>
      <c r="N442" s="8"/>
    </row>
    <row r="443" spans="3:14" ht="12.75">
      <c r="C443" s="8"/>
      <c r="D443" s="8"/>
      <c r="E443" s="8"/>
      <c r="F443" s="8"/>
      <c r="G443" s="8"/>
      <c r="H443" s="8"/>
      <c r="I443" s="8"/>
      <c r="J443" s="8"/>
      <c r="K443" s="8"/>
      <c r="L443" s="8"/>
      <c r="M443" s="8"/>
      <c r="N443" s="8"/>
    </row>
    <row r="444" spans="3:14" ht="12.75">
      <c r="C444" s="8"/>
      <c r="D444" s="8"/>
      <c r="E444" s="8"/>
      <c r="F444" s="8"/>
      <c r="G444" s="8"/>
      <c r="H444" s="8"/>
      <c r="I444" s="8"/>
      <c r="J444" s="8"/>
      <c r="K444" s="8"/>
      <c r="L444" s="8"/>
      <c r="M444" s="8"/>
      <c r="N444" s="8"/>
    </row>
    <row r="445" spans="3:14" ht="12.75">
      <c r="C445" s="8"/>
      <c r="D445" s="8"/>
      <c r="E445" s="8"/>
      <c r="F445" s="8"/>
      <c r="G445" s="8"/>
      <c r="H445" s="8"/>
      <c r="I445" s="8"/>
      <c r="J445" s="8"/>
      <c r="K445" s="8"/>
      <c r="L445" s="8"/>
      <c r="M445" s="8"/>
      <c r="N445" s="8"/>
    </row>
    <row r="446" spans="3:14" ht="12.75">
      <c r="C446" s="8"/>
      <c r="D446" s="8"/>
      <c r="E446" s="8"/>
      <c r="F446" s="8"/>
      <c r="G446" s="8"/>
      <c r="H446" s="8"/>
      <c r="I446" s="8"/>
      <c r="J446" s="8"/>
      <c r="K446" s="8"/>
      <c r="L446" s="8"/>
      <c r="M446" s="8"/>
      <c r="N446" s="8"/>
    </row>
    <row r="447" spans="3:14" ht="12.75">
      <c r="C447" s="8"/>
      <c r="D447" s="8"/>
      <c r="E447" s="8"/>
      <c r="F447" s="8"/>
      <c r="G447" s="8"/>
      <c r="H447" s="8"/>
      <c r="I447" s="8"/>
      <c r="J447" s="8"/>
      <c r="K447" s="8"/>
      <c r="L447" s="8"/>
      <c r="M447" s="8"/>
      <c r="N447" s="8"/>
    </row>
    <row r="448" spans="3:14" ht="12.75">
      <c r="C448" s="8"/>
      <c r="D448" s="8"/>
      <c r="E448" s="8"/>
      <c r="F448" s="8"/>
      <c r="G448" s="8"/>
      <c r="H448" s="8"/>
      <c r="I448" s="8"/>
      <c r="J448" s="8"/>
      <c r="K448" s="8"/>
      <c r="L448" s="8"/>
      <c r="M448" s="8"/>
      <c r="N448" s="8"/>
    </row>
    <row r="449" spans="3:14" ht="12.75">
      <c r="C449" s="8"/>
      <c r="D449" s="8"/>
      <c r="E449" s="8"/>
      <c r="F449" s="8"/>
      <c r="G449" s="8"/>
      <c r="H449" s="8"/>
      <c r="I449" s="8"/>
      <c r="J449" s="8"/>
      <c r="K449" s="8"/>
      <c r="L449" s="8"/>
      <c r="M449" s="8"/>
      <c r="N449" s="8"/>
    </row>
    <row r="450" spans="3:14" ht="12.75">
      <c r="C450" s="8"/>
      <c r="D450" s="8"/>
      <c r="E450" s="8"/>
      <c r="F450" s="8"/>
      <c r="G450" s="8"/>
      <c r="H450" s="8"/>
      <c r="I450" s="8"/>
      <c r="J450" s="8"/>
      <c r="K450" s="8"/>
      <c r="L450" s="8"/>
      <c r="M450" s="8"/>
      <c r="N450" s="8"/>
    </row>
    <row r="451" spans="3:14" ht="12.75">
      <c r="C451" s="8"/>
      <c r="D451" s="8"/>
      <c r="E451" s="8"/>
      <c r="F451" s="8"/>
      <c r="G451" s="8"/>
      <c r="H451" s="8"/>
      <c r="I451" s="8"/>
      <c r="J451" s="8"/>
      <c r="K451" s="8"/>
      <c r="L451" s="8"/>
      <c r="M451" s="8"/>
      <c r="N451" s="8"/>
    </row>
    <row r="452" spans="3:14" ht="12.75">
      <c r="C452" s="8"/>
      <c r="D452" s="8"/>
      <c r="E452" s="8"/>
      <c r="F452" s="8"/>
      <c r="G452" s="8"/>
      <c r="H452" s="8"/>
      <c r="I452" s="8"/>
      <c r="J452" s="8"/>
      <c r="K452" s="8"/>
      <c r="L452" s="8"/>
      <c r="M452" s="8"/>
      <c r="N452" s="8"/>
    </row>
    <row r="453" spans="3:14" ht="12.75">
      <c r="C453" s="8"/>
      <c r="D453" s="8"/>
      <c r="E453" s="8"/>
      <c r="F453" s="8"/>
      <c r="G453" s="8"/>
      <c r="H453" s="8"/>
      <c r="I453" s="8"/>
      <c r="J453" s="8"/>
      <c r="K453" s="8"/>
      <c r="L453" s="8"/>
      <c r="M453" s="8"/>
      <c r="N453" s="8"/>
    </row>
    <row r="454" spans="3:14" ht="12.75">
      <c r="C454" s="8"/>
      <c r="D454" s="8"/>
      <c r="E454" s="8"/>
      <c r="F454" s="8"/>
      <c r="G454" s="8"/>
      <c r="H454" s="8"/>
      <c r="I454" s="8"/>
      <c r="J454" s="8"/>
      <c r="K454" s="8"/>
      <c r="L454" s="8"/>
      <c r="M454" s="8"/>
      <c r="N454" s="8"/>
    </row>
    <row r="455" spans="3:14" ht="12.75">
      <c r="C455" s="8"/>
      <c r="D455" s="8"/>
      <c r="E455" s="8"/>
      <c r="F455" s="8"/>
      <c r="G455" s="8"/>
      <c r="H455" s="8"/>
      <c r="I455" s="8"/>
      <c r="J455" s="8"/>
      <c r="K455" s="8"/>
      <c r="L455" s="8"/>
      <c r="M455" s="8"/>
      <c r="N455" s="8"/>
    </row>
    <row r="456" spans="3:14" ht="12.75">
      <c r="C456" s="8"/>
      <c r="D456" s="8"/>
      <c r="E456" s="8"/>
      <c r="F456" s="8"/>
      <c r="G456" s="8"/>
      <c r="H456" s="8"/>
      <c r="I456" s="8"/>
      <c r="J456" s="8"/>
      <c r="K456" s="8"/>
      <c r="L456" s="8"/>
      <c r="M456" s="8"/>
      <c r="N456" s="8"/>
    </row>
    <row r="457" spans="3:14" ht="12.75">
      <c r="C457" s="8"/>
      <c r="D457" s="8"/>
      <c r="E457" s="8"/>
      <c r="F457" s="8"/>
      <c r="G457" s="8"/>
      <c r="H457" s="8"/>
      <c r="I457" s="8"/>
      <c r="J457" s="8"/>
      <c r="K457" s="8"/>
      <c r="L457" s="8"/>
      <c r="M457" s="8"/>
      <c r="N457" s="8"/>
    </row>
    <row r="458" spans="3:14" ht="12.75">
      <c r="C458" s="8"/>
      <c r="D458" s="8"/>
      <c r="E458" s="8"/>
      <c r="F458" s="8"/>
      <c r="G458" s="8"/>
      <c r="H458" s="8"/>
      <c r="I458" s="8"/>
      <c r="J458" s="8"/>
      <c r="K458" s="8"/>
      <c r="L458" s="8"/>
      <c r="M458" s="8"/>
      <c r="N458" s="8"/>
    </row>
    <row r="459" spans="3:14" ht="12.75">
      <c r="C459" s="8"/>
      <c r="D459" s="8"/>
      <c r="E459" s="8"/>
      <c r="F459" s="8"/>
      <c r="G459" s="8"/>
      <c r="H459" s="8"/>
      <c r="I459" s="8"/>
      <c r="J459" s="8"/>
      <c r="K459" s="8"/>
      <c r="L459" s="8"/>
      <c r="M459" s="8"/>
      <c r="N459" s="8"/>
    </row>
    <row r="460" spans="3:14" ht="12.75">
      <c r="C460" s="8"/>
      <c r="D460" s="8"/>
      <c r="E460" s="8"/>
      <c r="F460" s="8"/>
      <c r="G460" s="8"/>
      <c r="H460" s="8"/>
      <c r="I460" s="8"/>
      <c r="J460" s="8"/>
      <c r="K460" s="8"/>
      <c r="L460" s="8"/>
      <c r="M460" s="8"/>
      <c r="N460" s="8"/>
    </row>
    <row r="461" spans="3:14" ht="12.75">
      <c r="C461" s="8"/>
      <c r="D461" s="8"/>
      <c r="E461" s="8"/>
      <c r="F461" s="8"/>
      <c r="G461" s="8"/>
      <c r="H461" s="8"/>
      <c r="I461" s="8"/>
      <c r="J461" s="8"/>
      <c r="K461" s="8"/>
      <c r="L461" s="8"/>
      <c r="M461" s="8"/>
      <c r="N461" s="8"/>
    </row>
    <row r="462" spans="3:14" ht="12.75">
      <c r="C462" s="8"/>
      <c r="D462" s="8"/>
      <c r="E462" s="8"/>
      <c r="F462" s="8"/>
      <c r="G462" s="8"/>
      <c r="H462" s="8"/>
      <c r="I462" s="8"/>
      <c r="J462" s="8"/>
      <c r="K462" s="8"/>
      <c r="L462" s="8"/>
      <c r="M462" s="8"/>
      <c r="N462" s="8"/>
    </row>
    <row r="463" spans="3:14" ht="12.75">
      <c r="C463" s="8"/>
      <c r="D463" s="8"/>
      <c r="E463" s="8"/>
      <c r="F463" s="8"/>
      <c r="G463" s="8"/>
      <c r="H463" s="8"/>
      <c r="I463" s="8"/>
      <c r="J463" s="8"/>
      <c r="K463" s="8"/>
      <c r="L463" s="8"/>
      <c r="M463" s="8"/>
      <c r="N463" s="8"/>
    </row>
    <row r="464" spans="3:14" ht="12.75">
      <c r="C464" s="8"/>
      <c r="D464" s="8"/>
      <c r="E464" s="8"/>
      <c r="F464" s="8"/>
      <c r="G464" s="8"/>
      <c r="H464" s="8"/>
      <c r="I464" s="8"/>
      <c r="J464" s="8"/>
      <c r="K464" s="8"/>
      <c r="L464" s="8"/>
      <c r="M464" s="8"/>
      <c r="N464" s="8"/>
    </row>
    <row r="465" spans="3:14" ht="12.75">
      <c r="C465" s="8"/>
      <c r="D465" s="8"/>
      <c r="E465" s="8"/>
      <c r="F465" s="8"/>
      <c r="G465" s="8"/>
      <c r="H465" s="8"/>
      <c r="I465" s="8"/>
      <c r="J465" s="8"/>
      <c r="K465" s="8"/>
      <c r="L465" s="8"/>
      <c r="M465" s="8"/>
      <c r="N465" s="8"/>
    </row>
    <row r="466" spans="3:14" ht="12.75">
      <c r="C466" s="8"/>
      <c r="D466" s="8"/>
      <c r="E466" s="8"/>
      <c r="F466" s="8"/>
      <c r="G466" s="8"/>
      <c r="H466" s="8"/>
      <c r="I466" s="8"/>
      <c r="J466" s="8"/>
      <c r="K466" s="8"/>
      <c r="L466" s="8"/>
      <c r="M466" s="8"/>
      <c r="N466" s="8"/>
    </row>
    <row r="467" spans="3:14" ht="12.75">
      <c r="C467" s="8"/>
      <c r="D467" s="8"/>
      <c r="E467" s="8"/>
      <c r="F467" s="8"/>
      <c r="G467" s="8"/>
      <c r="H467" s="8"/>
      <c r="I467" s="8"/>
      <c r="J467" s="8"/>
      <c r="K467" s="8"/>
      <c r="L467" s="8"/>
      <c r="M467" s="8"/>
      <c r="N467" s="8"/>
    </row>
    <row r="468" spans="3:14" ht="12.75">
      <c r="C468" s="8"/>
      <c r="D468" s="8"/>
      <c r="E468" s="8"/>
      <c r="F468" s="8"/>
      <c r="G468" s="8"/>
      <c r="H468" s="8"/>
      <c r="I468" s="8"/>
      <c r="J468" s="8"/>
      <c r="K468" s="8"/>
      <c r="L468" s="8"/>
      <c r="M468" s="8"/>
      <c r="N468" s="8"/>
    </row>
    <row r="469" spans="3:14" ht="12.75">
      <c r="C469" s="8"/>
      <c r="D469" s="8"/>
      <c r="E469" s="8"/>
      <c r="F469" s="8"/>
      <c r="G469" s="8"/>
      <c r="H469" s="8"/>
      <c r="I469" s="8"/>
      <c r="J469" s="8"/>
      <c r="K469" s="8"/>
      <c r="L469" s="8"/>
      <c r="M469" s="8"/>
      <c r="N469" s="8"/>
    </row>
    <row r="470" spans="3:14" ht="12.75">
      <c r="C470" s="8"/>
      <c r="D470" s="8"/>
      <c r="E470" s="8"/>
      <c r="F470" s="8"/>
      <c r="G470" s="8"/>
      <c r="H470" s="8"/>
      <c r="I470" s="8"/>
      <c r="J470" s="8"/>
      <c r="K470" s="8"/>
      <c r="L470" s="8"/>
      <c r="M470" s="8"/>
      <c r="N470" s="8"/>
    </row>
    <row r="471" spans="3:14" ht="12.75">
      <c r="C471" s="8"/>
      <c r="D471" s="8"/>
      <c r="E471" s="8"/>
      <c r="F471" s="8"/>
      <c r="G471" s="8"/>
      <c r="H471" s="8"/>
      <c r="I471" s="8"/>
      <c r="J471" s="8"/>
      <c r="K471" s="8"/>
      <c r="L471" s="8"/>
      <c r="M471" s="8"/>
      <c r="N471" s="8"/>
    </row>
    <row r="472" spans="3:14" ht="12.75">
      <c r="C472" s="8"/>
      <c r="D472" s="8"/>
      <c r="E472" s="8"/>
      <c r="F472" s="8"/>
      <c r="G472" s="8"/>
      <c r="H472" s="8"/>
      <c r="I472" s="8"/>
      <c r="J472" s="8"/>
      <c r="K472" s="8"/>
      <c r="L472" s="8"/>
      <c r="M472" s="8"/>
      <c r="N472" s="8"/>
    </row>
    <row r="473" spans="3:14" ht="12.75">
      <c r="C473" s="8"/>
      <c r="D473" s="8"/>
      <c r="E473" s="8"/>
      <c r="F473" s="8"/>
      <c r="G473" s="8"/>
      <c r="H473" s="8"/>
      <c r="I473" s="8"/>
      <c r="J473" s="8"/>
      <c r="K473" s="8"/>
      <c r="L473" s="8"/>
      <c r="M473" s="8"/>
      <c r="N473" s="8"/>
    </row>
    <row r="474" spans="3:14" ht="12.75">
      <c r="C474" s="8"/>
      <c r="D474" s="8"/>
      <c r="E474" s="8"/>
      <c r="F474" s="8"/>
      <c r="G474" s="8"/>
      <c r="H474" s="8"/>
      <c r="I474" s="8"/>
      <c r="J474" s="8"/>
      <c r="K474" s="8"/>
      <c r="L474" s="8"/>
      <c r="M474" s="8"/>
      <c r="N474" s="8"/>
    </row>
    <row r="475" spans="3:14" ht="12.75">
      <c r="C475" s="8"/>
      <c r="D475" s="8"/>
      <c r="E475" s="8"/>
      <c r="F475" s="8"/>
      <c r="G475" s="8"/>
      <c r="H475" s="8"/>
      <c r="I475" s="8"/>
      <c r="J475" s="8"/>
      <c r="K475" s="8"/>
      <c r="L475" s="8"/>
      <c r="M475" s="8"/>
      <c r="N475" s="8"/>
    </row>
    <row r="476" spans="3:14" ht="12.75">
      <c r="C476" s="8"/>
      <c r="D476" s="8"/>
      <c r="E476" s="8"/>
      <c r="F476" s="8"/>
      <c r="G476" s="8"/>
      <c r="H476" s="8"/>
      <c r="I476" s="8"/>
      <c r="J476" s="8"/>
      <c r="K476" s="8"/>
      <c r="L476" s="8"/>
      <c r="M476" s="8"/>
      <c r="N476" s="8"/>
    </row>
    <row r="477" spans="3:14" ht="12.75">
      <c r="C477" s="8"/>
      <c r="D477" s="8"/>
      <c r="E477" s="8"/>
      <c r="F477" s="8"/>
      <c r="G477" s="8"/>
      <c r="H477" s="8"/>
      <c r="I477" s="8"/>
      <c r="J477" s="8"/>
      <c r="K477" s="8"/>
      <c r="L477" s="8"/>
      <c r="M477" s="8"/>
      <c r="N477" s="8"/>
    </row>
    <row r="478" spans="3:14" ht="12.75">
      <c r="C478" s="8"/>
      <c r="D478" s="8"/>
      <c r="E478" s="8"/>
      <c r="F478" s="8"/>
      <c r="G478" s="8"/>
      <c r="H478" s="8"/>
      <c r="I478" s="8"/>
      <c r="J478" s="8"/>
      <c r="K478" s="8"/>
      <c r="L478" s="8"/>
      <c r="M478" s="8"/>
      <c r="N478" s="8"/>
    </row>
    <row r="479" spans="3:14" ht="12.75">
      <c r="C479" s="8"/>
      <c r="D479" s="8"/>
      <c r="E479" s="8"/>
      <c r="F479" s="8"/>
      <c r="G479" s="8"/>
      <c r="H479" s="8"/>
      <c r="I479" s="8"/>
      <c r="J479" s="8"/>
      <c r="K479" s="8"/>
      <c r="L479" s="8"/>
      <c r="M479" s="8"/>
      <c r="N479" s="8"/>
    </row>
    <row r="480" spans="3:14" ht="12.75">
      <c r="C480" s="8"/>
      <c r="D480" s="8"/>
      <c r="E480" s="8"/>
      <c r="F480" s="8"/>
      <c r="G480" s="8"/>
      <c r="H480" s="8"/>
      <c r="I480" s="8"/>
      <c r="J480" s="8"/>
      <c r="K480" s="8"/>
      <c r="L480" s="8"/>
      <c r="M480" s="8"/>
      <c r="N480" s="8"/>
    </row>
    <row r="481" spans="3:14" ht="12.75">
      <c r="C481" s="8"/>
      <c r="D481" s="8"/>
      <c r="E481" s="8"/>
      <c r="F481" s="8"/>
      <c r="G481" s="8"/>
      <c r="H481" s="8"/>
      <c r="I481" s="8"/>
      <c r="J481" s="8"/>
      <c r="K481" s="8"/>
      <c r="L481" s="8"/>
      <c r="M481" s="8"/>
      <c r="N481" s="8"/>
    </row>
    <row r="482" spans="3:14" ht="12.75">
      <c r="C482" s="8"/>
      <c r="D482" s="8"/>
      <c r="E482" s="8"/>
      <c r="F482" s="8"/>
      <c r="G482" s="8"/>
      <c r="H482" s="8"/>
      <c r="I482" s="8"/>
      <c r="J482" s="8"/>
      <c r="K482" s="8"/>
      <c r="L482" s="8"/>
      <c r="M482" s="8"/>
      <c r="N482" s="8"/>
    </row>
    <row r="483" spans="3:14" ht="12.75">
      <c r="C483" s="8"/>
      <c r="D483" s="8"/>
      <c r="E483" s="8"/>
      <c r="F483" s="8"/>
      <c r="G483" s="8"/>
      <c r="H483" s="8"/>
      <c r="I483" s="8"/>
      <c r="J483" s="8"/>
      <c r="K483" s="8"/>
      <c r="L483" s="8"/>
      <c r="M483" s="8"/>
      <c r="N483" s="8"/>
    </row>
    <row r="484" spans="3:14" ht="12.75">
      <c r="C484" s="8"/>
      <c r="D484" s="8"/>
      <c r="E484" s="8"/>
      <c r="F484" s="8"/>
      <c r="G484" s="8"/>
      <c r="H484" s="8"/>
      <c r="I484" s="8"/>
      <c r="J484" s="8"/>
      <c r="K484" s="8"/>
      <c r="L484" s="8"/>
      <c r="M484" s="8"/>
      <c r="N484" s="8"/>
    </row>
    <row r="485" spans="3:14" ht="12.75">
      <c r="C485" s="8"/>
      <c r="D485" s="8"/>
      <c r="E485" s="8"/>
      <c r="F485" s="8"/>
      <c r="G485" s="8"/>
      <c r="H485" s="8"/>
      <c r="I485" s="8"/>
      <c r="J485" s="8"/>
      <c r="K485" s="8"/>
      <c r="L485" s="8"/>
      <c r="M485" s="8"/>
      <c r="N485" s="8"/>
    </row>
    <row r="486" spans="3:14" ht="12.75">
      <c r="C486" s="8"/>
      <c r="D486" s="8"/>
      <c r="E486" s="8"/>
      <c r="F486" s="8"/>
      <c r="G486" s="8"/>
      <c r="H486" s="8"/>
      <c r="I486" s="8"/>
      <c r="J486" s="8"/>
      <c r="K486" s="8"/>
      <c r="L486" s="8"/>
      <c r="M486" s="8"/>
      <c r="N486" s="8"/>
    </row>
    <row r="487" spans="3:14" ht="12.75">
      <c r="C487" s="8"/>
      <c r="D487" s="8"/>
      <c r="E487" s="8"/>
      <c r="F487" s="8"/>
      <c r="G487" s="8"/>
      <c r="H487" s="8"/>
      <c r="I487" s="8"/>
      <c r="J487" s="8"/>
      <c r="K487" s="8"/>
      <c r="L487" s="8"/>
      <c r="M487" s="8"/>
      <c r="N487" s="8"/>
    </row>
    <row r="488" spans="3:14" ht="12.75">
      <c r="C488" s="8"/>
      <c r="D488" s="8"/>
      <c r="E488" s="8"/>
      <c r="F488" s="8"/>
      <c r="G488" s="8"/>
      <c r="H488" s="8"/>
      <c r="I488" s="8"/>
      <c r="J488" s="8"/>
      <c r="K488" s="8"/>
      <c r="L488" s="8"/>
      <c r="M488" s="8"/>
      <c r="N488" s="8"/>
    </row>
    <row r="489" spans="3:14" ht="12.75">
      <c r="C489" s="8"/>
      <c r="D489" s="8"/>
      <c r="E489" s="8"/>
      <c r="F489" s="8"/>
      <c r="G489" s="8"/>
      <c r="H489" s="8"/>
      <c r="I489" s="8"/>
      <c r="J489" s="8"/>
      <c r="K489" s="8"/>
      <c r="L489" s="8"/>
      <c r="M489" s="8"/>
      <c r="N489" s="8"/>
    </row>
    <row r="490" spans="3:14" ht="12.75">
      <c r="C490" s="8"/>
      <c r="D490" s="8"/>
      <c r="E490" s="8"/>
      <c r="F490" s="8"/>
      <c r="G490" s="8"/>
      <c r="H490" s="8"/>
      <c r="I490" s="8"/>
      <c r="J490" s="8"/>
      <c r="K490" s="8"/>
      <c r="L490" s="8"/>
      <c r="M490" s="8"/>
      <c r="N490" s="8"/>
    </row>
    <row r="491" spans="3:14" ht="12.75">
      <c r="C491" s="8"/>
      <c r="D491" s="8"/>
      <c r="E491" s="8"/>
      <c r="F491" s="8"/>
      <c r="G491" s="8"/>
      <c r="H491" s="8"/>
      <c r="I491" s="8"/>
      <c r="J491" s="8"/>
      <c r="K491" s="8"/>
      <c r="L491" s="8"/>
      <c r="M491" s="8"/>
      <c r="N491" s="8"/>
    </row>
    <row r="492" spans="3:14" ht="12.75">
      <c r="C492" s="8"/>
      <c r="D492" s="8"/>
      <c r="E492" s="8"/>
      <c r="F492" s="8"/>
      <c r="G492" s="8"/>
      <c r="H492" s="8"/>
      <c r="I492" s="8"/>
      <c r="J492" s="8"/>
      <c r="K492" s="8"/>
      <c r="L492" s="8"/>
      <c r="M492" s="8"/>
      <c r="N492" s="8"/>
    </row>
    <row r="493" spans="3:14" ht="12.75">
      <c r="C493" s="8"/>
      <c r="D493" s="8"/>
      <c r="E493" s="8"/>
      <c r="F493" s="8"/>
      <c r="G493" s="8"/>
      <c r="H493" s="8"/>
      <c r="I493" s="8"/>
      <c r="J493" s="8"/>
      <c r="K493" s="8"/>
      <c r="L493" s="8"/>
      <c r="M493" s="8"/>
      <c r="N493" s="8"/>
    </row>
    <row r="494" spans="3:14" ht="12.75">
      <c r="C494" s="8"/>
      <c r="D494" s="8"/>
      <c r="E494" s="8"/>
      <c r="F494" s="8"/>
      <c r="G494" s="8"/>
      <c r="H494" s="8"/>
      <c r="I494" s="8"/>
      <c r="J494" s="8"/>
      <c r="K494" s="8"/>
      <c r="L494" s="8"/>
      <c r="M494" s="8"/>
      <c r="N494" s="8"/>
    </row>
    <row r="495" spans="3:14" ht="12.75">
      <c r="C495" s="8"/>
      <c r="D495" s="8"/>
      <c r="E495" s="8"/>
      <c r="F495" s="8"/>
      <c r="G495" s="8"/>
      <c r="H495" s="8"/>
      <c r="I495" s="8"/>
      <c r="J495" s="8"/>
      <c r="K495" s="8"/>
      <c r="L495" s="8"/>
      <c r="M495" s="8"/>
      <c r="N495" s="8"/>
    </row>
    <row r="496" spans="3:14" ht="12.75">
      <c r="C496" s="8"/>
      <c r="D496" s="8"/>
      <c r="E496" s="8"/>
      <c r="F496" s="8"/>
      <c r="G496" s="8"/>
      <c r="H496" s="8"/>
      <c r="I496" s="8"/>
      <c r="J496" s="8"/>
      <c r="K496" s="8"/>
      <c r="L496" s="8"/>
      <c r="M496" s="8"/>
      <c r="N496" s="8"/>
    </row>
    <row r="497" spans="3:14" ht="12.75">
      <c r="C497" s="8"/>
      <c r="D497" s="8"/>
      <c r="E497" s="8"/>
      <c r="F497" s="8"/>
      <c r="G497" s="8"/>
      <c r="H497" s="8"/>
      <c r="I497" s="8"/>
      <c r="J497" s="8"/>
      <c r="K497" s="8"/>
      <c r="L497" s="8"/>
      <c r="M497" s="8"/>
      <c r="N497" s="8"/>
    </row>
    <row r="498" spans="3:14" ht="12.75">
      <c r="C498" s="8"/>
      <c r="D498" s="8"/>
      <c r="E498" s="8"/>
      <c r="F498" s="8"/>
      <c r="G498" s="8"/>
      <c r="H498" s="8"/>
      <c r="I498" s="8"/>
      <c r="J498" s="8"/>
      <c r="K498" s="8"/>
      <c r="L498" s="8"/>
      <c r="M498" s="8"/>
      <c r="N498" s="8"/>
    </row>
    <row r="499" spans="3:14" ht="12.75">
      <c r="C499" s="8"/>
      <c r="D499" s="8"/>
      <c r="E499" s="8"/>
      <c r="F499" s="8"/>
      <c r="G499" s="8"/>
      <c r="H499" s="8"/>
      <c r="I499" s="8"/>
      <c r="J499" s="8"/>
      <c r="K499" s="8"/>
      <c r="L499" s="8"/>
      <c r="M499" s="8"/>
      <c r="N499" s="8"/>
    </row>
    <row r="500" spans="3:14" ht="12.75">
      <c r="C500" s="8"/>
      <c r="D500" s="8"/>
      <c r="E500" s="8"/>
      <c r="F500" s="8"/>
      <c r="G500" s="8"/>
      <c r="H500" s="8"/>
      <c r="I500" s="8"/>
      <c r="J500" s="8"/>
      <c r="K500" s="8"/>
      <c r="L500" s="8"/>
      <c r="M500" s="8"/>
      <c r="N500" s="8"/>
    </row>
    <row r="501" spans="3:14" ht="12.75">
      <c r="C501" s="8"/>
      <c r="D501" s="8"/>
      <c r="E501" s="8"/>
      <c r="F501" s="8"/>
      <c r="G501" s="8"/>
      <c r="H501" s="8"/>
      <c r="I501" s="8"/>
      <c r="J501" s="8"/>
      <c r="K501" s="8"/>
      <c r="L501" s="8"/>
      <c r="M501" s="8"/>
      <c r="N501" s="8"/>
    </row>
    <row r="502" spans="3:14" ht="12.75">
      <c r="C502" s="8"/>
      <c r="D502" s="8"/>
      <c r="E502" s="8"/>
      <c r="F502" s="8"/>
      <c r="G502" s="8"/>
      <c r="H502" s="8"/>
      <c r="I502" s="8"/>
      <c r="J502" s="8"/>
      <c r="K502" s="8"/>
      <c r="L502" s="8"/>
      <c r="M502" s="8"/>
      <c r="N502" s="8"/>
    </row>
    <row r="503" spans="3:14" ht="12.75">
      <c r="C503" s="8"/>
      <c r="D503" s="8"/>
      <c r="E503" s="8"/>
      <c r="F503" s="8"/>
      <c r="G503" s="8"/>
      <c r="H503" s="8"/>
      <c r="I503" s="8"/>
      <c r="J503" s="8"/>
      <c r="K503" s="8"/>
      <c r="L503" s="8"/>
      <c r="M503" s="8"/>
      <c r="N503" s="8"/>
    </row>
    <row r="504" spans="3:14" ht="12.75">
      <c r="C504" s="8"/>
      <c r="D504" s="8"/>
      <c r="E504" s="8"/>
      <c r="F504" s="8"/>
      <c r="G504" s="8"/>
      <c r="H504" s="8"/>
      <c r="I504" s="8"/>
      <c r="J504" s="8"/>
      <c r="K504" s="8"/>
      <c r="L504" s="8"/>
      <c r="M504" s="8"/>
      <c r="N504" s="8"/>
    </row>
    <row r="505" spans="3:14" ht="12.75">
      <c r="C505" s="8"/>
      <c r="D505" s="8"/>
      <c r="E505" s="8"/>
      <c r="F505" s="8"/>
      <c r="G505" s="8"/>
      <c r="H505" s="8"/>
      <c r="I505" s="8"/>
      <c r="J505" s="8"/>
      <c r="K505" s="8"/>
      <c r="L505" s="8"/>
      <c r="M505" s="8"/>
      <c r="N505" s="8"/>
    </row>
    <row r="506" spans="3:14" ht="12.75">
      <c r="C506" s="8"/>
      <c r="D506" s="8"/>
      <c r="E506" s="8"/>
      <c r="F506" s="8"/>
      <c r="G506" s="8"/>
      <c r="H506" s="8"/>
      <c r="I506" s="8"/>
      <c r="J506" s="8"/>
      <c r="K506" s="8"/>
      <c r="L506" s="8"/>
      <c r="M506" s="8"/>
      <c r="N506" s="8"/>
    </row>
    <row r="507" spans="3:14" ht="12.75">
      <c r="C507" s="8"/>
      <c r="D507" s="8"/>
      <c r="E507" s="8"/>
      <c r="F507" s="8"/>
      <c r="G507" s="8"/>
      <c r="H507" s="8"/>
      <c r="I507" s="8"/>
      <c r="J507" s="8"/>
      <c r="K507" s="8"/>
      <c r="L507" s="8"/>
      <c r="M507" s="8"/>
      <c r="N507" s="8"/>
    </row>
    <row r="508" spans="3:14" ht="12.75">
      <c r="C508" s="8"/>
      <c r="D508" s="8"/>
      <c r="E508" s="8"/>
      <c r="F508" s="8"/>
      <c r="G508" s="8"/>
      <c r="H508" s="8"/>
      <c r="I508" s="8"/>
      <c r="J508" s="8"/>
      <c r="K508" s="8"/>
      <c r="L508" s="8"/>
      <c r="M508" s="8"/>
      <c r="N508" s="8"/>
    </row>
    <row r="509" spans="3:14" ht="12.75">
      <c r="C509" s="8"/>
      <c r="D509" s="8"/>
      <c r="E509" s="8"/>
      <c r="F509" s="8"/>
      <c r="G509" s="8"/>
      <c r="H509" s="8"/>
      <c r="I509" s="8"/>
      <c r="J509" s="8"/>
      <c r="K509" s="8"/>
      <c r="L509" s="8"/>
      <c r="M509" s="8"/>
      <c r="N509" s="8"/>
    </row>
    <row r="510" spans="3:14" ht="12.75">
      <c r="C510" s="8"/>
      <c r="D510" s="8"/>
      <c r="E510" s="8"/>
      <c r="F510" s="8"/>
      <c r="G510" s="8"/>
      <c r="H510" s="8"/>
      <c r="I510" s="8"/>
      <c r="J510" s="8"/>
      <c r="K510" s="8"/>
      <c r="L510" s="8"/>
      <c r="M510" s="8"/>
      <c r="N510" s="8"/>
    </row>
    <row r="511" spans="3:14" ht="12.75">
      <c r="C511" s="8"/>
      <c r="D511" s="8"/>
      <c r="E511" s="8"/>
      <c r="F511" s="8"/>
      <c r="G511" s="8"/>
      <c r="H511" s="8"/>
      <c r="I511" s="8"/>
      <c r="J511" s="8"/>
      <c r="K511" s="8"/>
      <c r="L511" s="8"/>
      <c r="M511" s="8"/>
      <c r="N511" s="8"/>
    </row>
    <row r="512" spans="3:14" ht="12.75">
      <c r="C512" s="8"/>
      <c r="D512" s="8"/>
      <c r="E512" s="8"/>
      <c r="F512" s="8"/>
      <c r="G512" s="8"/>
      <c r="H512" s="8"/>
      <c r="I512" s="8"/>
      <c r="J512" s="8"/>
      <c r="K512" s="8"/>
      <c r="L512" s="8"/>
      <c r="M512" s="8"/>
      <c r="N512" s="8"/>
    </row>
    <row r="513" spans="3:14" ht="12.75">
      <c r="C513" s="8"/>
      <c r="D513" s="8"/>
      <c r="E513" s="8"/>
      <c r="F513" s="8"/>
      <c r="G513" s="8"/>
      <c r="H513" s="8"/>
      <c r="I513" s="8"/>
      <c r="J513" s="8"/>
      <c r="K513" s="8"/>
      <c r="L513" s="8"/>
      <c r="M513" s="8"/>
      <c r="N513" s="8"/>
    </row>
    <row r="514" spans="3:14" ht="12.75">
      <c r="C514" s="8"/>
      <c r="D514" s="8"/>
      <c r="E514" s="8"/>
      <c r="F514" s="8"/>
      <c r="G514" s="8"/>
      <c r="H514" s="8"/>
      <c r="I514" s="8"/>
      <c r="J514" s="8"/>
      <c r="K514" s="8"/>
      <c r="L514" s="8"/>
      <c r="M514" s="8"/>
      <c r="N514" s="8"/>
    </row>
    <row r="515" spans="3:14" ht="12.75">
      <c r="C515" s="8"/>
      <c r="D515" s="8"/>
      <c r="E515" s="8"/>
      <c r="F515" s="8"/>
      <c r="G515" s="8"/>
      <c r="H515" s="8"/>
      <c r="I515" s="8"/>
      <c r="J515" s="8"/>
      <c r="K515" s="8"/>
      <c r="L515" s="8"/>
      <c r="M515" s="8"/>
      <c r="N515" s="8"/>
    </row>
    <row r="516" spans="3:14" ht="12.75">
      <c r="C516" s="8"/>
      <c r="D516" s="8"/>
      <c r="E516" s="8"/>
      <c r="F516" s="8"/>
      <c r="G516" s="8"/>
      <c r="H516" s="8"/>
      <c r="I516" s="8"/>
      <c r="J516" s="8"/>
      <c r="K516" s="8"/>
      <c r="L516" s="8"/>
      <c r="M516" s="8"/>
      <c r="N516" s="8"/>
    </row>
    <row r="517" spans="3:14" ht="12.75">
      <c r="C517" s="8"/>
      <c r="D517" s="8"/>
      <c r="E517" s="8"/>
      <c r="F517" s="8"/>
      <c r="G517" s="8"/>
      <c r="H517" s="8"/>
      <c r="I517" s="8"/>
      <c r="J517" s="8"/>
      <c r="K517" s="8"/>
      <c r="L517" s="8"/>
      <c r="M517" s="8"/>
      <c r="N517" s="8"/>
    </row>
    <row r="518" spans="3:14" ht="12.75">
      <c r="C518" s="8"/>
      <c r="D518" s="8"/>
      <c r="E518" s="8"/>
      <c r="F518" s="8"/>
      <c r="G518" s="8"/>
      <c r="H518" s="8"/>
      <c r="I518" s="8"/>
      <c r="J518" s="8"/>
      <c r="K518" s="8"/>
      <c r="L518" s="8"/>
      <c r="M518" s="8"/>
      <c r="N518" s="8"/>
    </row>
    <row r="519" spans="3:14" ht="12.75">
      <c r="C519" s="8"/>
      <c r="D519" s="8"/>
      <c r="E519" s="8"/>
      <c r="F519" s="8"/>
      <c r="G519" s="8"/>
      <c r="H519" s="8"/>
      <c r="I519" s="8"/>
      <c r="J519" s="8"/>
      <c r="K519" s="8"/>
      <c r="L519" s="8"/>
      <c r="M519" s="8"/>
      <c r="N519" s="8"/>
    </row>
    <row r="520" spans="3:14" ht="12.75">
      <c r="C520" s="8"/>
      <c r="D520" s="8"/>
      <c r="E520" s="8"/>
      <c r="F520" s="8"/>
      <c r="G520" s="8"/>
      <c r="H520" s="8"/>
      <c r="I520" s="8"/>
      <c r="J520" s="8"/>
      <c r="K520" s="8"/>
      <c r="L520" s="8"/>
      <c r="M520" s="8"/>
      <c r="N520" s="8"/>
    </row>
    <row r="521" spans="3:14" ht="12.75">
      <c r="C521" s="8"/>
      <c r="D521" s="8"/>
      <c r="E521" s="8"/>
      <c r="F521" s="8"/>
      <c r="G521" s="8"/>
      <c r="H521" s="8"/>
      <c r="I521" s="8"/>
      <c r="J521" s="8"/>
      <c r="K521" s="8"/>
      <c r="L521" s="8"/>
      <c r="M521" s="8"/>
      <c r="N521" s="8"/>
    </row>
    <row r="522" spans="3:14" ht="12.75">
      <c r="C522" s="8"/>
      <c r="D522" s="8"/>
      <c r="E522" s="8"/>
      <c r="F522" s="8"/>
      <c r="G522" s="8"/>
      <c r="H522" s="8"/>
      <c r="I522" s="8"/>
      <c r="J522" s="8"/>
      <c r="K522" s="8"/>
      <c r="L522" s="8"/>
      <c r="M522" s="8"/>
      <c r="N522" s="8"/>
    </row>
    <row r="523" spans="3:14" ht="12.75">
      <c r="C523" s="8"/>
      <c r="D523" s="8"/>
      <c r="E523" s="8"/>
      <c r="F523" s="8"/>
      <c r="G523" s="8"/>
      <c r="H523" s="8"/>
      <c r="I523" s="8"/>
      <c r="J523" s="8"/>
      <c r="K523" s="8"/>
      <c r="L523" s="8"/>
      <c r="M523" s="8"/>
      <c r="N523" s="8"/>
    </row>
    <row r="524" spans="3:14" ht="12.75">
      <c r="C524" s="8"/>
      <c r="D524" s="8"/>
      <c r="E524" s="8"/>
      <c r="F524" s="8"/>
      <c r="G524" s="8"/>
      <c r="H524" s="8"/>
      <c r="I524" s="8"/>
      <c r="J524" s="8"/>
      <c r="K524" s="8"/>
      <c r="L524" s="8"/>
      <c r="M524" s="8"/>
      <c r="N524" s="8"/>
    </row>
    <row r="525" spans="3:14" ht="12.75">
      <c r="C525" s="8"/>
      <c r="D525" s="8"/>
      <c r="E525" s="8"/>
      <c r="F525" s="8"/>
      <c r="G525" s="8"/>
      <c r="H525" s="8"/>
      <c r="I525" s="8"/>
      <c r="J525" s="8"/>
      <c r="K525" s="8"/>
      <c r="L525" s="8"/>
      <c r="M525" s="8"/>
      <c r="N525" s="8"/>
    </row>
    <row r="526" spans="3:14" ht="12.75">
      <c r="C526" s="8"/>
      <c r="D526" s="8"/>
      <c r="E526" s="8"/>
      <c r="F526" s="8"/>
      <c r="G526" s="8"/>
      <c r="H526" s="8"/>
      <c r="I526" s="8"/>
      <c r="J526" s="8"/>
      <c r="K526" s="8"/>
      <c r="L526" s="8"/>
      <c r="M526" s="8"/>
      <c r="N526" s="8"/>
    </row>
    <row r="527" spans="3:14" ht="12.75">
      <c r="C527" s="8"/>
      <c r="D527" s="8"/>
      <c r="E527" s="8"/>
      <c r="F527" s="8"/>
      <c r="G527" s="8"/>
      <c r="H527" s="8"/>
      <c r="I527" s="8"/>
      <c r="J527" s="8"/>
      <c r="K527" s="8"/>
      <c r="L527" s="8"/>
      <c r="M527" s="8"/>
      <c r="N527" s="8"/>
    </row>
    <row r="528" spans="3:14" ht="12.75">
      <c r="C528" s="8"/>
      <c r="D528" s="8"/>
      <c r="E528" s="8"/>
      <c r="F528" s="8"/>
      <c r="G528" s="8"/>
      <c r="H528" s="8"/>
      <c r="I528" s="8"/>
      <c r="J528" s="8"/>
      <c r="K528" s="8"/>
      <c r="L528" s="8"/>
      <c r="M528" s="8"/>
      <c r="N528" s="8"/>
    </row>
    <row r="529" spans="3:14" ht="12.75">
      <c r="C529" s="8"/>
      <c r="D529" s="8"/>
      <c r="E529" s="8"/>
      <c r="F529" s="8"/>
      <c r="G529" s="8"/>
      <c r="H529" s="8"/>
      <c r="I529" s="8"/>
      <c r="J529" s="8"/>
      <c r="K529" s="8"/>
      <c r="L529" s="8"/>
      <c r="M529" s="8"/>
      <c r="N529" s="8"/>
    </row>
    <row r="530" spans="3:14" ht="12.75">
      <c r="C530" s="8"/>
      <c r="D530" s="8"/>
      <c r="E530" s="8"/>
      <c r="F530" s="8"/>
      <c r="G530" s="8"/>
      <c r="H530" s="8"/>
      <c r="I530" s="8"/>
      <c r="J530" s="8"/>
      <c r="K530" s="8"/>
      <c r="L530" s="8"/>
      <c r="M530" s="8"/>
      <c r="N530" s="8"/>
    </row>
    <row r="531" spans="3:14" ht="12.75">
      <c r="C531" s="8"/>
      <c r="D531" s="8"/>
      <c r="E531" s="8"/>
      <c r="F531" s="8"/>
      <c r="G531" s="8"/>
      <c r="H531" s="8"/>
      <c r="I531" s="8"/>
      <c r="J531" s="8"/>
      <c r="K531" s="8"/>
      <c r="L531" s="8"/>
      <c r="M531" s="8"/>
      <c r="N531" s="8"/>
    </row>
    <row r="532" spans="3:14" ht="12.75">
      <c r="C532" s="8"/>
      <c r="D532" s="8"/>
      <c r="E532" s="8"/>
      <c r="F532" s="8"/>
      <c r="G532" s="8"/>
      <c r="H532" s="8"/>
      <c r="I532" s="8"/>
      <c r="J532" s="8"/>
      <c r="K532" s="8"/>
      <c r="L532" s="8"/>
      <c r="M532" s="8"/>
      <c r="N532" s="8"/>
    </row>
    <row r="533" spans="3:14" ht="12.75">
      <c r="C533" s="8"/>
      <c r="D533" s="8"/>
      <c r="E533" s="8"/>
      <c r="F533" s="8"/>
      <c r="G533" s="8"/>
      <c r="H533" s="8"/>
      <c r="I533" s="8"/>
      <c r="J533" s="8"/>
      <c r="K533" s="8"/>
      <c r="L533" s="8"/>
      <c r="M533" s="8"/>
      <c r="N533" s="8"/>
    </row>
    <row r="534" spans="3:14" ht="12.75">
      <c r="C534" s="8"/>
      <c r="D534" s="8"/>
      <c r="E534" s="8"/>
      <c r="F534" s="8"/>
      <c r="G534" s="8"/>
      <c r="H534" s="8"/>
      <c r="I534" s="8"/>
      <c r="J534" s="8"/>
      <c r="K534" s="8"/>
      <c r="L534" s="8"/>
      <c r="M534" s="8"/>
      <c r="N534" s="8"/>
    </row>
    <row r="535" spans="3:14" ht="12.75">
      <c r="C535" s="8"/>
      <c r="D535" s="8"/>
      <c r="E535" s="8"/>
      <c r="F535" s="8"/>
      <c r="G535" s="8"/>
      <c r="H535" s="8"/>
      <c r="I535" s="8"/>
      <c r="J535" s="8"/>
      <c r="K535" s="8"/>
      <c r="L535" s="8"/>
      <c r="M535" s="8"/>
      <c r="N535" s="8"/>
    </row>
    <row r="536" spans="3:14" ht="12.75">
      <c r="C536" s="8"/>
      <c r="D536" s="8"/>
      <c r="E536" s="8"/>
      <c r="F536" s="8"/>
      <c r="G536" s="8"/>
      <c r="H536" s="8"/>
      <c r="I536" s="8"/>
      <c r="J536" s="8"/>
      <c r="K536" s="8"/>
      <c r="L536" s="8"/>
      <c r="M536" s="8"/>
      <c r="N536" s="8"/>
    </row>
    <row r="537" spans="3:14" ht="12.75">
      <c r="C537" s="8"/>
      <c r="D537" s="8"/>
      <c r="E537" s="8"/>
      <c r="F537" s="8"/>
      <c r="G537" s="8"/>
      <c r="H537" s="8"/>
      <c r="I537" s="8"/>
      <c r="J537" s="8"/>
      <c r="K537" s="8"/>
      <c r="L537" s="8"/>
      <c r="M537" s="8"/>
      <c r="N537" s="8"/>
    </row>
    <row r="538" spans="3:14" ht="12.75">
      <c r="C538" s="8"/>
      <c r="D538" s="8"/>
      <c r="E538" s="8"/>
      <c r="F538" s="8"/>
      <c r="G538" s="8"/>
      <c r="H538" s="8"/>
      <c r="I538" s="8"/>
      <c r="J538" s="8"/>
      <c r="K538" s="8"/>
      <c r="L538" s="8"/>
      <c r="M538" s="8"/>
      <c r="N538" s="8"/>
    </row>
    <row r="539" spans="3:14" ht="12.75">
      <c r="C539" s="8"/>
      <c r="D539" s="8"/>
      <c r="E539" s="8"/>
      <c r="F539" s="8"/>
      <c r="G539" s="8"/>
      <c r="H539" s="8"/>
      <c r="I539" s="8"/>
      <c r="J539" s="8"/>
      <c r="K539" s="8"/>
      <c r="L539" s="8"/>
      <c r="M539" s="8"/>
      <c r="N539" s="8"/>
    </row>
    <row r="540" spans="3:14" ht="12.75">
      <c r="C540" s="8"/>
      <c r="D540" s="8"/>
      <c r="E540" s="8"/>
      <c r="F540" s="8"/>
      <c r="G540" s="8"/>
      <c r="H540" s="8"/>
      <c r="I540" s="8"/>
      <c r="J540" s="8"/>
      <c r="K540" s="8"/>
      <c r="L540" s="8"/>
      <c r="M540" s="8"/>
      <c r="N540" s="8"/>
    </row>
    <row r="541" spans="3:14" ht="12.75">
      <c r="C541" s="8"/>
      <c r="D541" s="8"/>
      <c r="E541" s="8"/>
      <c r="F541" s="8"/>
      <c r="G541" s="8"/>
      <c r="H541" s="8"/>
      <c r="I541" s="8"/>
      <c r="J541" s="8"/>
      <c r="K541" s="8"/>
      <c r="L541" s="8"/>
      <c r="M541" s="8"/>
      <c r="N541" s="8"/>
    </row>
    <row r="542" spans="3:14" ht="12.75">
      <c r="C542" s="8"/>
      <c r="D542" s="8"/>
      <c r="E542" s="8"/>
      <c r="F542" s="8"/>
      <c r="G542" s="8"/>
      <c r="H542" s="8"/>
      <c r="I542" s="8"/>
      <c r="J542" s="8"/>
      <c r="K542" s="8"/>
      <c r="L542" s="8"/>
      <c r="M542" s="8"/>
      <c r="N542" s="8"/>
    </row>
    <row r="543" spans="3:14" ht="12.75">
      <c r="C543" s="8"/>
      <c r="D543" s="8"/>
      <c r="E543" s="8"/>
      <c r="F543" s="8"/>
      <c r="G543" s="8"/>
      <c r="H543" s="8"/>
      <c r="I543" s="8"/>
      <c r="J543" s="8"/>
      <c r="K543" s="8"/>
      <c r="L543" s="8"/>
      <c r="M543" s="8"/>
      <c r="N543" s="8"/>
    </row>
    <row r="544" spans="3:14" ht="12.75">
      <c r="C544" s="8"/>
      <c r="D544" s="8"/>
      <c r="E544" s="8"/>
      <c r="F544" s="8"/>
      <c r="G544" s="8"/>
      <c r="H544" s="8"/>
      <c r="I544" s="8"/>
      <c r="J544" s="8"/>
      <c r="K544" s="8"/>
      <c r="L544" s="8"/>
      <c r="M544" s="8"/>
      <c r="N544" s="8"/>
    </row>
    <row r="545" spans="3:14" ht="12.75">
      <c r="C545" s="8"/>
      <c r="D545" s="8"/>
      <c r="E545" s="8"/>
      <c r="F545" s="8"/>
      <c r="G545" s="8"/>
      <c r="H545" s="8"/>
      <c r="I545" s="8"/>
      <c r="J545" s="8"/>
      <c r="K545" s="8"/>
      <c r="L545" s="8"/>
      <c r="M545" s="8"/>
      <c r="N545" s="8"/>
    </row>
    <row r="546" spans="3:14" ht="12.75">
      <c r="C546" s="8"/>
      <c r="D546" s="8"/>
      <c r="E546" s="8"/>
      <c r="F546" s="8"/>
      <c r="G546" s="8"/>
      <c r="H546" s="8"/>
      <c r="I546" s="8"/>
      <c r="J546" s="8"/>
      <c r="K546" s="8"/>
      <c r="L546" s="8"/>
      <c r="M546" s="8"/>
      <c r="N546" s="8"/>
    </row>
    <row r="547" spans="3:14" ht="12.75">
      <c r="C547" s="8"/>
      <c r="D547" s="8"/>
      <c r="E547" s="8"/>
      <c r="F547" s="8"/>
      <c r="G547" s="8"/>
      <c r="H547" s="8"/>
      <c r="I547" s="8"/>
      <c r="J547" s="8"/>
      <c r="K547" s="8"/>
      <c r="L547" s="8"/>
      <c r="M547" s="8"/>
      <c r="N547" s="8"/>
    </row>
    <row r="548" spans="3:14" ht="12.75">
      <c r="C548" s="8"/>
      <c r="D548" s="8"/>
      <c r="E548" s="8"/>
      <c r="F548" s="8"/>
      <c r="G548" s="8"/>
      <c r="H548" s="8"/>
      <c r="I548" s="8"/>
      <c r="J548" s="8"/>
      <c r="K548" s="8"/>
      <c r="L548" s="8"/>
      <c r="M548" s="8"/>
      <c r="N548" s="8"/>
    </row>
    <row r="549" spans="3:14" ht="12.75">
      <c r="C549" s="8"/>
      <c r="D549" s="8"/>
      <c r="E549" s="8"/>
      <c r="F549" s="8"/>
      <c r="G549" s="8"/>
      <c r="H549" s="8"/>
      <c r="I549" s="8"/>
      <c r="J549" s="8"/>
      <c r="K549" s="8"/>
      <c r="L549" s="8"/>
      <c r="M549" s="8"/>
      <c r="N549" s="8"/>
    </row>
    <row r="550" spans="3:14" ht="12.75">
      <c r="C550" s="8"/>
      <c r="D550" s="8"/>
      <c r="E550" s="8"/>
      <c r="F550" s="8"/>
      <c r="G550" s="8"/>
      <c r="H550" s="8"/>
      <c r="I550" s="8"/>
      <c r="J550" s="8"/>
      <c r="K550" s="8"/>
      <c r="L550" s="8"/>
      <c r="M550" s="8"/>
      <c r="N550" s="8"/>
    </row>
    <row r="551" spans="3:14" ht="12.75">
      <c r="C551" s="8"/>
      <c r="D551" s="8"/>
      <c r="E551" s="8"/>
      <c r="F551" s="8"/>
      <c r="G551" s="8"/>
      <c r="H551" s="8"/>
      <c r="I551" s="8"/>
      <c r="J551" s="8"/>
      <c r="K551" s="8"/>
      <c r="L551" s="8"/>
      <c r="M551" s="8"/>
      <c r="N551" s="8"/>
    </row>
    <row r="552" spans="3:14" ht="12.75">
      <c r="C552" s="8"/>
      <c r="D552" s="8"/>
      <c r="E552" s="8"/>
      <c r="F552" s="8"/>
      <c r="G552" s="8"/>
      <c r="H552" s="8"/>
      <c r="I552" s="8"/>
      <c r="J552" s="8"/>
      <c r="K552" s="8"/>
      <c r="L552" s="8"/>
      <c r="M552" s="8"/>
      <c r="N552" s="8"/>
    </row>
    <row r="553" spans="3:14" ht="12.75">
      <c r="C553" s="8"/>
      <c r="D553" s="8"/>
      <c r="E553" s="8"/>
      <c r="F553" s="8"/>
      <c r="G553" s="8"/>
      <c r="H553" s="8"/>
      <c r="I553" s="8"/>
      <c r="J553" s="8"/>
      <c r="K553" s="8"/>
      <c r="L553" s="8"/>
      <c r="M553" s="8"/>
      <c r="N553" s="8"/>
    </row>
    <row r="554" spans="3:14" ht="12.75">
      <c r="C554" s="8"/>
      <c r="D554" s="8"/>
      <c r="E554" s="8"/>
      <c r="F554" s="8"/>
      <c r="G554" s="8"/>
      <c r="H554" s="8"/>
      <c r="I554" s="8"/>
      <c r="J554" s="8"/>
      <c r="K554" s="8"/>
      <c r="L554" s="8"/>
      <c r="M554" s="8"/>
      <c r="N554" s="8"/>
    </row>
    <row r="555" spans="3:14" ht="12.75">
      <c r="C555" s="8"/>
      <c r="D555" s="8"/>
      <c r="E555" s="8"/>
      <c r="F555" s="8"/>
      <c r="G555" s="8"/>
      <c r="H555" s="8"/>
      <c r="I555" s="8"/>
      <c r="J555" s="8"/>
      <c r="K555" s="8"/>
      <c r="L555" s="8"/>
      <c r="M555" s="8"/>
      <c r="N555" s="8"/>
    </row>
    <row r="556" spans="3:14" ht="12.75">
      <c r="C556" s="8"/>
      <c r="D556" s="8"/>
      <c r="E556" s="8"/>
      <c r="F556" s="8"/>
      <c r="G556" s="8"/>
      <c r="H556" s="8"/>
      <c r="I556" s="8"/>
      <c r="J556" s="8"/>
      <c r="K556" s="8"/>
      <c r="L556" s="8"/>
      <c r="M556" s="8"/>
      <c r="N556" s="8"/>
    </row>
    <row r="557" spans="3:14" ht="12.75">
      <c r="C557" s="8"/>
      <c r="D557" s="8"/>
      <c r="E557" s="8"/>
      <c r="F557" s="8"/>
      <c r="G557" s="8"/>
      <c r="H557" s="8"/>
      <c r="I557" s="8"/>
      <c r="J557" s="8"/>
      <c r="K557" s="8"/>
      <c r="L557" s="8"/>
      <c r="M557" s="8"/>
      <c r="N557" s="8"/>
    </row>
    <row r="558" spans="3:14" ht="12.75">
      <c r="C558" s="8"/>
      <c r="D558" s="8"/>
      <c r="E558" s="8"/>
      <c r="F558" s="8"/>
      <c r="G558" s="8"/>
      <c r="H558" s="8"/>
      <c r="I558" s="8"/>
      <c r="J558" s="8"/>
      <c r="K558" s="8"/>
      <c r="L558" s="8"/>
      <c r="M558" s="8"/>
      <c r="N558" s="8"/>
    </row>
    <row r="559" spans="3:14" ht="12.75">
      <c r="C559" s="8"/>
      <c r="D559" s="8"/>
      <c r="E559" s="8"/>
      <c r="F559" s="8"/>
      <c r="G559" s="8"/>
      <c r="H559" s="8"/>
      <c r="I559" s="8"/>
      <c r="J559" s="8"/>
      <c r="K559" s="8"/>
      <c r="L559" s="8"/>
      <c r="M559" s="8"/>
      <c r="N559" s="8"/>
    </row>
    <row r="560" spans="3:14" ht="12.75">
      <c r="C560" s="8"/>
      <c r="D560" s="8"/>
      <c r="E560" s="8"/>
      <c r="F560" s="8"/>
      <c r="G560" s="8"/>
      <c r="H560" s="8"/>
      <c r="I560" s="8"/>
      <c r="J560" s="8"/>
      <c r="K560" s="8"/>
      <c r="L560" s="8"/>
      <c r="M560" s="8"/>
      <c r="N560" s="8"/>
    </row>
    <row r="561" spans="3:14" ht="12.75">
      <c r="C561" s="8"/>
      <c r="D561" s="8"/>
      <c r="E561" s="8"/>
      <c r="F561" s="8"/>
      <c r="G561" s="8"/>
      <c r="H561" s="8"/>
      <c r="I561" s="8"/>
      <c r="J561" s="8"/>
      <c r="K561" s="8"/>
      <c r="L561" s="8"/>
      <c r="M561" s="8"/>
      <c r="N561" s="8"/>
    </row>
    <row r="562" spans="3:14" ht="12.75">
      <c r="C562" s="8"/>
      <c r="D562" s="8"/>
      <c r="E562" s="8"/>
      <c r="F562" s="8"/>
      <c r="G562" s="8"/>
      <c r="H562" s="8"/>
      <c r="I562" s="8"/>
      <c r="J562" s="8"/>
      <c r="K562" s="8"/>
      <c r="L562" s="8"/>
      <c r="M562" s="8"/>
      <c r="N562" s="8"/>
    </row>
    <row r="563" spans="3:14" ht="12.75">
      <c r="C563" s="8"/>
      <c r="D563" s="8"/>
      <c r="E563" s="8"/>
      <c r="F563" s="8"/>
      <c r="G563" s="8"/>
      <c r="H563" s="8"/>
      <c r="I563" s="8"/>
      <c r="J563" s="8"/>
      <c r="K563" s="8"/>
      <c r="L563" s="8"/>
      <c r="M563" s="8"/>
      <c r="N563" s="8"/>
    </row>
    <row r="564" spans="3:14" ht="12.75">
      <c r="C564" s="8"/>
      <c r="D564" s="8"/>
      <c r="E564" s="8"/>
      <c r="F564" s="8"/>
      <c r="G564" s="8"/>
      <c r="H564" s="8"/>
      <c r="I564" s="8"/>
      <c r="J564" s="8"/>
      <c r="K564" s="8"/>
      <c r="L564" s="8"/>
      <c r="M564" s="8"/>
      <c r="N564" s="8"/>
    </row>
    <row r="565" spans="3:14" ht="12.75">
      <c r="C565" s="8"/>
      <c r="D565" s="8"/>
      <c r="E565" s="8"/>
      <c r="F565" s="8"/>
      <c r="G565" s="8"/>
      <c r="H565" s="8"/>
      <c r="I565" s="8"/>
      <c r="J565" s="8"/>
      <c r="K565" s="8"/>
      <c r="L565" s="8"/>
      <c r="M565" s="8"/>
      <c r="N565" s="8"/>
    </row>
    <row r="566" spans="3:14" ht="12.75">
      <c r="C566" s="8"/>
      <c r="D566" s="8"/>
      <c r="E566" s="8"/>
      <c r="F566" s="8"/>
      <c r="G566" s="8"/>
      <c r="H566" s="8"/>
      <c r="I566" s="8"/>
      <c r="J566" s="8"/>
      <c r="K566" s="8"/>
      <c r="L566" s="8"/>
      <c r="M566" s="8"/>
      <c r="N566" s="8"/>
    </row>
    <row r="567" spans="3:14" ht="12.75">
      <c r="C567" s="8"/>
      <c r="D567" s="8"/>
      <c r="E567" s="8"/>
      <c r="F567" s="8"/>
      <c r="G567" s="8"/>
      <c r="H567" s="8"/>
      <c r="I567" s="8"/>
      <c r="J567" s="8"/>
      <c r="K567" s="8"/>
      <c r="L567" s="8"/>
      <c r="M567" s="8"/>
      <c r="N567" s="8"/>
    </row>
    <row r="568" spans="3:14" ht="12.75">
      <c r="C568" s="8"/>
      <c r="D568" s="8"/>
      <c r="E568" s="8"/>
      <c r="F568" s="8"/>
      <c r="G568" s="8"/>
      <c r="H568" s="8"/>
      <c r="I568" s="8"/>
      <c r="J568" s="8"/>
      <c r="K568" s="8"/>
      <c r="L568" s="8"/>
      <c r="M568" s="8"/>
      <c r="N568" s="8"/>
    </row>
    <row r="569" spans="3:14" ht="12.75">
      <c r="C569" s="8"/>
      <c r="D569" s="8"/>
      <c r="E569" s="8"/>
      <c r="F569" s="8"/>
      <c r="G569" s="8"/>
      <c r="H569" s="8"/>
      <c r="I569" s="8"/>
      <c r="J569" s="8"/>
      <c r="K569" s="8"/>
      <c r="L569" s="8"/>
      <c r="M569" s="8"/>
      <c r="N569" s="8"/>
    </row>
    <row r="570" spans="3:14" ht="12.75">
      <c r="C570" s="8"/>
      <c r="D570" s="8"/>
      <c r="E570" s="8"/>
      <c r="F570" s="8"/>
      <c r="G570" s="8"/>
      <c r="H570" s="8"/>
      <c r="I570" s="8"/>
      <c r="J570" s="8"/>
      <c r="K570" s="8"/>
      <c r="L570" s="8"/>
      <c r="M570" s="8"/>
      <c r="N570" s="8"/>
    </row>
    <row r="571" spans="3:14" ht="12.75">
      <c r="C571" s="8"/>
      <c r="D571" s="8"/>
      <c r="E571" s="8"/>
      <c r="F571" s="8"/>
      <c r="G571" s="8"/>
      <c r="H571" s="8"/>
      <c r="I571" s="8"/>
      <c r="J571" s="8"/>
      <c r="K571" s="8"/>
      <c r="L571" s="8"/>
      <c r="M571" s="8"/>
      <c r="N571" s="8"/>
    </row>
    <row r="572" spans="3:14" ht="12.75">
      <c r="C572" s="8"/>
      <c r="D572" s="8"/>
      <c r="E572" s="8"/>
      <c r="F572" s="8"/>
      <c r="G572" s="8"/>
      <c r="H572" s="8"/>
      <c r="I572" s="8"/>
      <c r="J572" s="8"/>
      <c r="K572" s="8"/>
      <c r="L572" s="8"/>
      <c r="M572" s="8"/>
      <c r="N572" s="8"/>
    </row>
    <row r="573" spans="3:14" ht="12.75">
      <c r="C573" s="8"/>
      <c r="D573" s="8"/>
      <c r="E573" s="8"/>
      <c r="F573" s="8"/>
      <c r="G573" s="8"/>
      <c r="H573" s="8"/>
      <c r="I573" s="8"/>
      <c r="J573" s="8"/>
      <c r="K573" s="8"/>
      <c r="L573" s="8"/>
      <c r="M573" s="8"/>
      <c r="N573" s="8"/>
    </row>
    <row r="574" spans="3:14" ht="12.75">
      <c r="C574" s="8"/>
      <c r="D574" s="8"/>
      <c r="E574" s="8"/>
      <c r="F574" s="8"/>
      <c r="G574" s="8"/>
      <c r="H574" s="8"/>
      <c r="I574" s="8"/>
      <c r="J574" s="8"/>
      <c r="K574" s="8"/>
      <c r="L574" s="8"/>
      <c r="M574" s="8"/>
      <c r="N574" s="8"/>
    </row>
    <row r="575" spans="3:14" ht="12.75">
      <c r="C575" s="8"/>
      <c r="D575" s="8"/>
      <c r="E575" s="8"/>
      <c r="F575" s="8"/>
      <c r="G575" s="8"/>
      <c r="H575" s="8"/>
      <c r="I575" s="8"/>
      <c r="J575" s="8"/>
      <c r="K575" s="8"/>
      <c r="L575" s="8"/>
      <c r="M575" s="8"/>
      <c r="N575" s="8"/>
    </row>
    <row r="576" spans="3:14" ht="12.75">
      <c r="C576" s="8"/>
      <c r="D576" s="8"/>
      <c r="E576" s="8"/>
      <c r="F576" s="8"/>
      <c r="G576" s="8"/>
      <c r="H576" s="8"/>
      <c r="I576" s="8"/>
      <c r="J576" s="8"/>
      <c r="K576" s="8"/>
      <c r="L576" s="8"/>
      <c r="M576" s="8"/>
      <c r="N576" s="8"/>
    </row>
    <row r="577" spans="3:14" ht="12.75">
      <c r="C577" s="8"/>
      <c r="D577" s="8"/>
      <c r="E577" s="8"/>
      <c r="F577" s="8"/>
      <c r="G577" s="8"/>
      <c r="H577" s="8"/>
      <c r="I577" s="8"/>
      <c r="J577" s="8"/>
      <c r="K577" s="8"/>
      <c r="L577" s="8"/>
      <c r="M577" s="8"/>
      <c r="N577" s="8"/>
    </row>
    <row r="578" spans="3:14" ht="12.75">
      <c r="C578" s="8"/>
      <c r="D578" s="8"/>
      <c r="E578" s="8"/>
      <c r="F578" s="8"/>
      <c r="G578" s="8"/>
      <c r="H578" s="8"/>
      <c r="I578" s="8"/>
      <c r="J578" s="8"/>
      <c r="K578" s="8"/>
      <c r="L578" s="8"/>
      <c r="M578" s="8"/>
      <c r="N578" s="8"/>
    </row>
    <row r="579" spans="3:14" ht="12.75">
      <c r="C579" s="8"/>
      <c r="D579" s="8"/>
      <c r="E579" s="8"/>
      <c r="F579" s="8"/>
      <c r="G579" s="8"/>
      <c r="H579" s="8"/>
      <c r="I579" s="8"/>
      <c r="J579" s="8"/>
      <c r="K579" s="8"/>
      <c r="L579" s="8"/>
      <c r="M579" s="8"/>
      <c r="N579" s="8"/>
    </row>
    <row r="580" spans="3:14" ht="12.75">
      <c r="C580" s="8"/>
      <c r="D580" s="8"/>
      <c r="E580" s="8"/>
      <c r="F580" s="8"/>
      <c r="G580" s="8"/>
      <c r="H580" s="8"/>
      <c r="I580" s="8"/>
      <c r="J580" s="8"/>
      <c r="K580" s="8"/>
      <c r="L580" s="8"/>
      <c r="M580" s="8"/>
      <c r="N580" s="8"/>
    </row>
    <row r="581" spans="3:14" ht="12.75">
      <c r="C581" s="8"/>
      <c r="D581" s="8"/>
      <c r="E581" s="8"/>
      <c r="F581" s="8"/>
      <c r="G581" s="8"/>
      <c r="H581" s="8"/>
      <c r="I581" s="8"/>
      <c r="J581" s="8"/>
      <c r="K581" s="8"/>
      <c r="L581" s="8"/>
      <c r="M581" s="8"/>
      <c r="N581" s="8"/>
    </row>
    <row r="582" spans="3:14" ht="12.75">
      <c r="C582" s="8"/>
      <c r="D582" s="8"/>
      <c r="E582" s="8"/>
      <c r="F582" s="8"/>
      <c r="G582" s="8"/>
      <c r="H582" s="8"/>
      <c r="I582" s="8"/>
      <c r="J582" s="8"/>
      <c r="K582" s="8"/>
      <c r="L582" s="8"/>
      <c r="M582" s="8"/>
      <c r="N582" s="8"/>
    </row>
    <row r="583" spans="3:14" ht="12.75">
      <c r="C583" s="8"/>
      <c r="D583" s="8"/>
      <c r="E583" s="8"/>
      <c r="F583" s="8"/>
      <c r="G583" s="8"/>
      <c r="H583" s="8"/>
      <c r="I583" s="8"/>
      <c r="J583" s="8"/>
      <c r="K583" s="8"/>
      <c r="L583" s="8"/>
      <c r="M583" s="8"/>
      <c r="N583" s="8"/>
    </row>
    <row r="584" spans="3:14" ht="12.75">
      <c r="C584" s="8"/>
      <c r="D584" s="8"/>
      <c r="E584" s="8"/>
      <c r="F584" s="8"/>
      <c r="G584" s="8"/>
      <c r="H584" s="8"/>
      <c r="I584" s="8"/>
      <c r="J584" s="8"/>
      <c r="K584" s="8"/>
      <c r="L584" s="8"/>
      <c r="M584" s="8"/>
      <c r="N584" s="8"/>
    </row>
    <row r="585" spans="3:14" ht="12.75">
      <c r="C585" s="8"/>
      <c r="D585" s="8"/>
      <c r="E585" s="8"/>
      <c r="F585" s="8"/>
      <c r="G585" s="8"/>
      <c r="H585" s="8"/>
      <c r="I585" s="8"/>
      <c r="J585" s="8"/>
      <c r="K585" s="8"/>
      <c r="L585" s="8"/>
      <c r="M585" s="8"/>
      <c r="N585" s="8"/>
    </row>
    <row r="586" spans="3:14" ht="12.75">
      <c r="C586" s="8"/>
      <c r="D586" s="8"/>
      <c r="E586" s="8"/>
      <c r="F586" s="8"/>
      <c r="G586" s="8"/>
      <c r="H586" s="8"/>
      <c r="I586" s="8"/>
      <c r="J586" s="8"/>
      <c r="K586" s="8"/>
      <c r="L586" s="8"/>
      <c r="M586" s="8"/>
      <c r="N586" s="8"/>
    </row>
    <row r="587" spans="3:14" ht="12.75">
      <c r="C587" s="8"/>
      <c r="D587" s="8"/>
      <c r="E587" s="8"/>
      <c r="F587" s="8"/>
      <c r="G587" s="8"/>
      <c r="H587" s="8"/>
      <c r="I587" s="8"/>
      <c r="J587" s="8"/>
      <c r="K587" s="8"/>
      <c r="L587" s="8"/>
      <c r="M587" s="8"/>
      <c r="N587" s="8"/>
    </row>
    <row r="588" spans="3:14" ht="12.75">
      <c r="C588" s="8"/>
      <c r="D588" s="8"/>
      <c r="E588" s="8"/>
      <c r="F588" s="8"/>
      <c r="G588" s="8"/>
      <c r="H588" s="8"/>
      <c r="I588" s="8"/>
      <c r="J588" s="8"/>
      <c r="K588" s="8"/>
      <c r="L588" s="8"/>
      <c r="M588" s="8"/>
      <c r="N588" s="8"/>
    </row>
    <row r="589" spans="3:14" ht="12.75">
      <c r="C589" s="8"/>
      <c r="D589" s="8"/>
      <c r="E589" s="8"/>
      <c r="F589" s="8"/>
      <c r="G589" s="8"/>
      <c r="H589" s="8"/>
      <c r="I589" s="8"/>
      <c r="J589" s="8"/>
      <c r="K589" s="8"/>
      <c r="L589" s="8"/>
      <c r="M589" s="8"/>
      <c r="N589" s="8"/>
    </row>
    <row r="590" spans="3:14" ht="12.75">
      <c r="C590" s="8"/>
      <c r="D590" s="8"/>
      <c r="E590" s="8"/>
      <c r="F590" s="8"/>
      <c r="G590" s="8"/>
      <c r="H590" s="8"/>
      <c r="I590" s="8"/>
      <c r="J590" s="8"/>
      <c r="K590" s="8"/>
      <c r="L590" s="8"/>
      <c r="M590" s="8"/>
      <c r="N590" s="8"/>
    </row>
    <row r="591" spans="3:14" ht="12.75">
      <c r="C591" s="8"/>
      <c r="D591" s="8"/>
      <c r="E591" s="8"/>
      <c r="F591" s="8"/>
      <c r="G591" s="8"/>
      <c r="H591" s="8"/>
      <c r="I591" s="8"/>
      <c r="J591" s="8"/>
      <c r="K591" s="8"/>
      <c r="L591" s="8"/>
      <c r="M591" s="8"/>
      <c r="N591" s="8"/>
    </row>
    <row r="592" spans="3:14" ht="12.75">
      <c r="C592" s="8"/>
      <c r="D592" s="8"/>
      <c r="E592" s="8"/>
      <c r="F592" s="8"/>
      <c r="G592" s="8"/>
      <c r="H592" s="8"/>
      <c r="I592" s="8"/>
      <c r="J592" s="8"/>
      <c r="K592" s="8"/>
      <c r="L592" s="8"/>
      <c r="M592" s="8"/>
      <c r="N592" s="8"/>
    </row>
    <row r="593" spans="3:14" ht="12.75">
      <c r="C593" s="8"/>
      <c r="D593" s="8"/>
      <c r="E593" s="8"/>
      <c r="F593" s="8"/>
      <c r="G593" s="8"/>
      <c r="H593" s="8"/>
      <c r="I593" s="8"/>
      <c r="J593" s="8"/>
      <c r="K593" s="8"/>
      <c r="L593" s="8"/>
      <c r="M593" s="8"/>
      <c r="N593" s="8"/>
    </row>
    <row r="594" spans="3:14" ht="12.75">
      <c r="C594" s="8"/>
      <c r="D594" s="8"/>
      <c r="E594" s="8"/>
      <c r="F594" s="8"/>
      <c r="G594" s="8"/>
      <c r="H594" s="8"/>
      <c r="I594" s="8"/>
      <c r="J594" s="8"/>
      <c r="K594" s="8"/>
      <c r="L594" s="8"/>
      <c r="M594" s="8"/>
      <c r="N594" s="8"/>
    </row>
    <row r="595" spans="3:14" ht="12.75">
      <c r="C595" s="8"/>
      <c r="D595" s="8"/>
      <c r="E595" s="8"/>
      <c r="F595" s="8"/>
      <c r="G595" s="8"/>
      <c r="H595" s="8"/>
      <c r="I595" s="8"/>
      <c r="J595" s="8"/>
      <c r="K595" s="8"/>
      <c r="L595" s="8"/>
      <c r="M595" s="8"/>
      <c r="N595" s="8"/>
    </row>
    <row r="596" spans="3:14" ht="12.75">
      <c r="C596" s="8"/>
      <c r="D596" s="8"/>
      <c r="E596" s="8"/>
      <c r="F596" s="8"/>
      <c r="G596" s="8"/>
      <c r="H596" s="8"/>
      <c r="I596" s="8"/>
      <c r="J596" s="8"/>
      <c r="K596" s="8"/>
      <c r="L596" s="8"/>
      <c r="M596" s="8"/>
      <c r="N596" s="8"/>
    </row>
    <row r="597" spans="3:14" ht="12.75">
      <c r="C597" s="8"/>
      <c r="D597" s="8"/>
      <c r="E597" s="8"/>
      <c r="F597" s="8"/>
      <c r="G597" s="8"/>
      <c r="H597" s="8"/>
      <c r="I597" s="8"/>
      <c r="J597" s="8"/>
      <c r="K597" s="8"/>
      <c r="L597" s="8"/>
      <c r="M597" s="8"/>
      <c r="N597" s="8"/>
    </row>
    <row r="598" spans="3:14" ht="12.75">
      <c r="C598" s="8"/>
      <c r="D598" s="8"/>
      <c r="E598" s="8"/>
      <c r="F598" s="8"/>
      <c r="G598" s="8"/>
      <c r="H598" s="8"/>
      <c r="I598" s="8"/>
      <c r="J598" s="8"/>
      <c r="K598" s="8"/>
      <c r="L598" s="8"/>
      <c r="M598" s="8"/>
      <c r="N598" s="8"/>
    </row>
    <row r="599" spans="3:14" ht="12.75">
      <c r="C599" s="8"/>
      <c r="D599" s="8"/>
      <c r="E599" s="8"/>
      <c r="F599" s="8"/>
      <c r="G599" s="8"/>
      <c r="H599" s="8"/>
      <c r="I599" s="8"/>
      <c r="J599" s="8"/>
      <c r="K599" s="8"/>
      <c r="L599" s="8"/>
      <c r="M599" s="8"/>
      <c r="N599" s="8"/>
    </row>
    <row r="600" spans="3:14" ht="12.75">
      <c r="C600" s="8"/>
      <c r="D600" s="8"/>
      <c r="E600" s="8"/>
      <c r="F600" s="8"/>
      <c r="G600" s="8"/>
      <c r="H600" s="8"/>
      <c r="I600" s="8"/>
      <c r="J600" s="8"/>
      <c r="K600" s="8"/>
      <c r="L600" s="8"/>
      <c r="M600" s="8"/>
      <c r="N600" s="8"/>
    </row>
    <row r="601" spans="3:14" ht="12.75">
      <c r="C601" s="8"/>
      <c r="D601" s="8"/>
      <c r="E601" s="8"/>
      <c r="F601" s="8"/>
      <c r="G601" s="8"/>
      <c r="H601" s="8"/>
      <c r="I601" s="8"/>
      <c r="J601" s="8"/>
      <c r="K601" s="8"/>
      <c r="L601" s="8"/>
      <c r="M601" s="8"/>
      <c r="N601" s="8"/>
    </row>
    <row r="602" spans="3:14" ht="12.75">
      <c r="C602" s="8"/>
      <c r="D602" s="8"/>
      <c r="E602" s="8"/>
      <c r="F602" s="8"/>
      <c r="G602" s="8"/>
      <c r="H602" s="8"/>
      <c r="I602" s="8"/>
      <c r="J602" s="8"/>
      <c r="K602" s="8"/>
      <c r="L602" s="8"/>
      <c r="M602" s="8"/>
      <c r="N602" s="8"/>
    </row>
    <row r="603" spans="3:14" ht="12.75">
      <c r="C603" s="8"/>
      <c r="D603" s="8"/>
      <c r="E603" s="8"/>
      <c r="F603" s="8"/>
      <c r="G603" s="8"/>
      <c r="H603" s="8"/>
      <c r="I603" s="8"/>
      <c r="J603" s="8"/>
      <c r="K603" s="8"/>
      <c r="L603" s="8"/>
      <c r="M603" s="8"/>
      <c r="N603" s="8"/>
    </row>
    <row r="604" spans="3:14" ht="12.75">
      <c r="C604" s="8"/>
      <c r="D604" s="8"/>
      <c r="E604" s="8"/>
      <c r="F604" s="8"/>
      <c r="G604" s="8"/>
      <c r="H604" s="8"/>
      <c r="I604" s="8"/>
      <c r="J604" s="8"/>
      <c r="K604" s="8"/>
      <c r="L604" s="8"/>
      <c r="M604" s="8"/>
      <c r="N604" s="8"/>
    </row>
    <row r="605" spans="3:14" ht="12.75">
      <c r="C605" s="8"/>
      <c r="D605" s="8"/>
      <c r="E605" s="8"/>
      <c r="F605" s="8"/>
      <c r="G605" s="8"/>
      <c r="H605" s="8"/>
      <c r="I605" s="8"/>
      <c r="J605" s="8"/>
      <c r="K605" s="8"/>
      <c r="L605" s="8"/>
      <c r="M605" s="8"/>
      <c r="N605" s="8"/>
    </row>
    <row r="606" spans="3:14" ht="12.75">
      <c r="C606" s="8"/>
      <c r="D606" s="8"/>
      <c r="E606" s="8"/>
      <c r="F606" s="8"/>
      <c r="G606" s="8"/>
      <c r="H606" s="8"/>
      <c r="I606" s="8"/>
      <c r="J606" s="8"/>
      <c r="K606" s="8"/>
      <c r="L606" s="8"/>
      <c r="M606" s="8"/>
      <c r="N606" s="8"/>
    </row>
    <row r="607" spans="3:14" ht="12.75">
      <c r="C607" s="8"/>
      <c r="D607" s="8"/>
      <c r="E607" s="8"/>
      <c r="F607" s="8"/>
      <c r="G607" s="8"/>
      <c r="H607" s="8"/>
      <c r="I607" s="8"/>
      <c r="J607" s="8"/>
      <c r="K607" s="8"/>
      <c r="L607" s="8"/>
      <c r="M607" s="8"/>
      <c r="N607" s="8"/>
    </row>
    <row r="608" spans="3:14" ht="12.75">
      <c r="C608" s="8"/>
      <c r="D608" s="8"/>
      <c r="E608" s="8"/>
      <c r="F608" s="8"/>
      <c r="G608" s="8"/>
      <c r="H608" s="8"/>
      <c r="I608" s="8"/>
      <c r="J608" s="8"/>
      <c r="K608" s="8"/>
      <c r="L608" s="8"/>
      <c r="M608" s="8"/>
      <c r="N608" s="8"/>
    </row>
    <row r="609" spans="3:14" ht="12.75">
      <c r="C609" s="8"/>
      <c r="D609" s="8"/>
      <c r="E609" s="8"/>
      <c r="F609" s="8"/>
      <c r="G609" s="8"/>
      <c r="H609" s="8"/>
      <c r="I609" s="8"/>
      <c r="J609" s="8"/>
      <c r="K609" s="8"/>
      <c r="L609" s="8"/>
      <c r="M609" s="8"/>
      <c r="N609" s="8"/>
    </row>
    <row r="610" spans="3:14" ht="12.75">
      <c r="C610" s="8"/>
      <c r="D610" s="8"/>
      <c r="E610" s="8"/>
      <c r="F610" s="8"/>
      <c r="G610" s="8"/>
      <c r="H610" s="8"/>
      <c r="I610" s="8"/>
      <c r="J610" s="8"/>
      <c r="K610" s="8"/>
      <c r="L610" s="8"/>
      <c r="M610" s="8"/>
      <c r="N610" s="8"/>
    </row>
    <row r="611" spans="3:14" ht="12.75">
      <c r="C611" s="8"/>
      <c r="D611" s="8"/>
      <c r="E611" s="8"/>
      <c r="F611" s="8"/>
      <c r="G611" s="8"/>
      <c r="H611" s="8"/>
      <c r="I611" s="8"/>
      <c r="J611" s="8"/>
      <c r="K611" s="8"/>
      <c r="L611" s="8"/>
      <c r="M611" s="8"/>
      <c r="N611" s="8"/>
    </row>
    <row r="612" spans="3:14" ht="12.75">
      <c r="C612" s="8"/>
      <c r="D612" s="8"/>
      <c r="E612" s="8"/>
      <c r="F612" s="8"/>
      <c r="G612" s="8"/>
      <c r="H612" s="8"/>
      <c r="I612" s="8"/>
      <c r="J612" s="8"/>
      <c r="K612" s="8"/>
      <c r="L612" s="8"/>
      <c r="M612" s="8"/>
      <c r="N612" s="8"/>
    </row>
    <row r="613" spans="3:14" ht="12.75">
      <c r="C613" s="8"/>
      <c r="D613" s="8"/>
      <c r="E613" s="8"/>
      <c r="F613" s="8"/>
      <c r="G613" s="8"/>
      <c r="H613" s="8"/>
      <c r="I613" s="8"/>
      <c r="J613" s="8"/>
      <c r="K613" s="8"/>
      <c r="L613" s="8"/>
      <c r="M613" s="8"/>
      <c r="N613" s="8"/>
    </row>
    <row r="614" spans="3:14" ht="12.75">
      <c r="C614" s="8"/>
      <c r="D614" s="8"/>
      <c r="E614" s="8"/>
      <c r="F614" s="8"/>
      <c r="G614" s="8"/>
      <c r="H614" s="8"/>
      <c r="I614" s="8"/>
      <c r="J614" s="8"/>
      <c r="K614" s="8"/>
      <c r="L614" s="8"/>
      <c r="M614" s="8"/>
      <c r="N614" s="8"/>
    </row>
    <row r="615" spans="3:14" ht="12.75">
      <c r="C615" s="8"/>
      <c r="D615" s="8"/>
      <c r="E615" s="8"/>
      <c r="F615" s="8"/>
      <c r="G615" s="8"/>
      <c r="H615" s="8"/>
      <c r="I615" s="8"/>
      <c r="J615" s="8"/>
      <c r="K615" s="8"/>
      <c r="L615" s="8"/>
      <c r="M615" s="8"/>
      <c r="N615" s="8"/>
    </row>
    <row r="616" spans="3:14" ht="12.75">
      <c r="C616" s="8"/>
      <c r="D616" s="8"/>
      <c r="E616" s="8"/>
      <c r="F616" s="8"/>
      <c r="G616" s="8"/>
      <c r="H616" s="8"/>
      <c r="I616" s="8"/>
      <c r="J616" s="8"/>
      <c r="K616" s="8"/>
      <c r="L616" s="8"/>
      <c r="M616" s="8"/>
      <c r="N616" s="8"/>
    </row>
    <row r="617" spans="3:14" ht="12.75">
      <c r="C617" s="8"/>
      <c r="D617" s="8"/>
      <c r="E617" s="8"/>
      <c r="F617" s="8"/>
      <c r="G617" s="8"/>
      <c r="H617" s="8"/>
      <c r="I617" s="8"/>
      <c r="J617" s="8"/>
      <c r="K617" s="8"/>
      <c r="L617" s="8"/>
      <c r="M617" s="8"/>
      <c r="N617" s="8"/>
    </row>
    <row r="618" spans="3:14" ht="12.75">
      <c r="C618" s="8"/>
      <c r="D618" s="8"/>
      <c r="E618" s="8"/>
      <c r="F618" s="8"/>
      <c r="G618" s="8"/>
      <c r="H618" s="8"/>
      <c r="I618" s="8"/>
      <c r="J618" s="8"/>
      <c r="K618" s="8"/>
      <c r="L618" s="8"/>
      <c r="M618" s="8"/>
      <c r="N618" s="8"/>
    </row>
    <row r="619" spans="3:14" ht="12.75">
      <c r="C619" s="8"/>
      <c r="D619" s="8"/>
      <c r="E619" s="8"/>
      <c r="F619" s="8"/>
      <c r="G619" s="8"/>
      <c r="H619" s="8"/>
      <c r="I619" s="8"/>
      <c r="J619" s="8"/>
      <c r="K619" s="8"/>
      <c r="L619" s="8"/>
      <c r="M619" s="8"/>
      <c r="N619" s="8"/>
    </row>
    <row r="620" spans="3:14" ht="12.75">
      <c r="C620" s="8"/>
      <c r="D620" s="8"/>
      <c r="E620" s="8"/>
      <c r="F620" s="8"/>
      <c r="G620" s="8"/>
      <c r="H620" s="8"/>
      <c r="I620" s="8"/>
      <c r="J620" s="8"/>
      <c r="K620" s="8"/>
      <c r="L620" s="8"/>
      <c r="M620" s="8"/>
      <c r="N620" s="8"/>
    </row>
    <row r="621" spans="3:14" ht="12.75">
      <c r="C621" s="8"/>
      <c r="D621" s="8"/>
      <c r="E621" s="8"/>
      <c r="F621" s="8"/>
      <c r="G621" s="8"/>
      <c r="H621" s="8"/>
      <c r="I621" s="8"/>
      <c r="J621" s="8"/>
      <c r="K621" s="8"/>
      <c r="L621" s="8"/>
      <c r="M621" s="8"/>
      <c r="N621" s="8"/>
    </row>
    <row r="622" spans="3:14" ht="12.75">
      <c r="C622" s="8"/>
      <c r="D622" s="8"/>
      <c r="E622" s="8"/>
      <c r="F622" s="8"/>
      <c r="G622" s="8"/>
      <c r="H622" s="8"/>
      <c r="I622" s="8"/>
      <c r="J622" s="8"/>
      <c r="K622" s="8"/>
      <c r="L622" s="8"/>
      <c r="M622" s="8"/>
      <c r="N622" s="8"/>
    </row>
    <row r="623" spans="3:14" ht="12.75">
      <c r="C623" s="8"/>
      <c r="D623" s="8"/>
      <c r="E623" s="8"/>
      <c r="F623" s="8"/>
      <c r="G623" s="8"/>
      <c r="H623" s="8"/>
      <c r="I623" s="8"/>
      <c r="J623" s="8"/>
      <c r="K623" s="8"/>
      <c r="L623" s="8"/>
      <c r="M623" s="8"/>
      <c r="N623" s="8"/>
    </row>
    <row r="624" spans="3:14" ht="12.75">
      <c r="C624" s="8"/>
      <c r="D624" s="8"/>
      <c r="E624" s="8"/>
      <c r="F624" s="8"/>
      <c r="G624" s="8"/>
      <c r="H624" s="8"/>
      <c r="I624" s="8"/>
      <c r="J624" s="8"/>
      <c r="K624" s="8"/>
      <c r="L624" s="8"/>
      <c r="M624" s="8"/>
      <c r="N624" s="8"/>
    </row>
    <row r="625" spans="3:14" ht="12.75">
      <c r="C625" s="8"/>
      <c r="D625" s="8"/>
      <c r="E625" s="8"/>
      <c r="F625" s="8"/>
      <c r="G625" s="8"/>
      <c r="H625" s="8"/>
      <c r="I625" s="8"/>
      <c r="J625" s="8"/>
      <c r="K625" s="8"/>
      <c r="L625" s="8"/>
      <c r="M625" s="8"/>
      <c r="N625" s="8"/>
    </row>
    <row r="626" spans="3:14" ht="12.75">
      <c r="C626" s="8"/>
      <c r="D626" s="8"/>
      <c r="E626" s="8"/>
      <c r="F626" s="8"/>
      <c r="G626" s="8"/>
      <c r="H626" s="8"/>
      <c r="I626" s="8"/>
      <c r="J626" s="8"/>
      <c r="K626" s="8"/>
      <c r="L626" s="8"/>
      <c r="M626" s="8"/>
      <c r="N626" s="8"/>
    </row>
    <row r="627" spans="3:14" ht="12.75">
      <c r="C627" s="8"/>
      <c r="D627" s="8"/>
      <c r="E627" s="8"/>
      <c r="F627" s="8"/>
      <c r="G627" s="8"/>
      <c r="H627" s="8"/>
      <c r="I627" s="8"/>
      <c r="J627" s="8"/>
      <c r="K627" s="8"/>
      <c r="L627" s="8"/>
      <c r="M627" s="8"/>
      <c r="N627" s="8"/>
    </row>
    <row r="628" spans="3:14" ht="12.75">
      <c r="C628" s="8"/>
      <c r="D628" s="8"/>
      <c r="E628" s="8"/>
      <c r="F628" s="8"/>
      <c r="G628" s="8"/>
      <c r="H628" s="8"/>
      <c r="I628" s="8"/>
      <c r="J628" s="8"/>
      <c r="K628" s="8"/>
      <c r="L628" s="8"/>
      <c r="M628" s="8"/>
      <c r="N628" s="8"/>
    </row>
    <row r="629" spans="3:14" ht="12.75">
      <c r="C629" s="8"/>
      <c r="D629" s="8"/>
      <c r="E629" s="8"/>
      <c r="F629" s="8"/>
      <c r="G629" s="8"/>
      <c r="H629" s="8"/>
      <c r="I629" s="8"/>
      <c r="J629" s="8"/>
      <c r="K629" s="8"/>
      <c r="L629" s="8"/>
      <c r="M629" s="8"/>
      <c r="N629" s="8"/>
    </row>
    <row r="630" spans="3:14" ht="12.75">
      <c r="C630" s="8"/>
      <c r="D630" s="8"/>
      <c r="E630" s="8"/>
      <c r="F630" s="8"/>
      <c r="G630" s="8"/>
      <c r="H630" s="8"/>
      <c r="I630" s="8"/>
      <c r="J630" s="8"/>
      <c r="K630" s="8"/>
      <c r="L630" s="8"/>
      <c r="M630" s="8"/>
      <c r="N630" s="8"/>
    </row>
    <row r="631" spans="3:14" ht="12.75">
      <c r="C631" s="8"/>
      <c r="D631" s="8"/>
      <c r="E631" s="8"/>
      <c r="F631" s="8"/>
      <c r="G631" s="8"/>
      <c r="H631" s="8"/>
      <c r="I631" s="8"/>
      <c r="J631" s="8"/>
      <c r="K631" s="8"/>
      <c r="L631" s="8"/>
      <c r="M631" s="8"/>
      <c r="N631" s="8"/>
    </row>
    <row r="632" spans="3:14" ht="12.75">
      <c r="C632" s="8"/>
      <c r="D632" s="8"/>
      <c r="E632" s="8"/>
      <c r="F632" s="8"/>
      <c r="G632" s="8"/>
      <c r="H632" s="8"/>
      <c r="I632" s="8"/>
      <c r="J632" s="8"/>
      <c r="K632" s="8"/>
      <c r="L632" s="8"/>
      <c r="M632" s="8"/>
      <c r="N632" s="8"/>
    </row>
    <row r="633" spans="3:14" ht="12.75">
      <c r="C633" s="8"/>
      <c r="D633" s="8"/>
      <c r="E633" s="8"/>
      <c r="F633" s="8"/>
      <c r="G633" s="8"/>
      <c r="H633" s="8"/>
      <c r="I633" s="8"/>
      <c r="J633" s="8"/>
      <c r="K633" s="8"/>
      <c r="L633" s="8"/>
      <c r="M633" s="8"/>
      <c r="N633" s="8"/>
    </row>
    <row r="634" spans="3:14" ht="12.75">
      <c r="C634" s="8"/>
      <c r="D634" s="8"/>
      <c r="E634" s="8"/>
      <c r="F634" s="8"/>
      <c r="G634" s="8"/>
      <c r="H634" s="8"/>
      <c r="I634" s="8"/>
      <c r="J634" s="8"/>
      <c r="K634" s="8"/>
      <c r="L634" s="8"/>
      <c r="M634" s="8"/>
      <c r="N634" s="8"/>
    </row>
    <row r="635" spans="3:14" ht="12.75">
      <c r="C635" s="8"/>
      <c r="D635" s="8"/>
      <c r="E635" s="8"/>
      <c r="F635" s="8"/>
      <c r="G635" s="8"/>
      <c r="H635" s="8"/>
      <c r="I635" s="8"/>
      <c r="J635" s="8"/>
      <c r="K635" s="8"/>
      <c r="L635" s="8"/>
      <c r="M635" s="8"/>
      <c r="N635" s="8"/>
    </row>
    <row r="636" spans="3:14" ht="12.75">
      <c r="C636" s="8"/>
      <c r="D636" s="8"/>
      <c r="E636" s="8"/>
      <c r="F636" s="8"/>
      <c r="G636" s="8"/>
      <c r="H636" s="8"/>
      <c r="I636" s="8"/>
      <c r="J636" s="8"/>
      <c r="K636" s="8"/>
      <c r="L636" s="8"/>
      <c r="M636" s="8"/>
      <c r="N636" s="8"/>
    </row>
    <row r="637" spans="3:14" ht="12.75">
      <c r="C637" s="8"/>
      <c r="D637" s="8"/>
      <c r="E637" s="8"/>
      <c r="F637" s="8"/>
      <c r="G637" s="8"/>
      <c r="H637" s="8"/>
      <c r="I637" s="8"/>
      <c r="J637" s="8"/>
      <c r="K637" s="8"/>
      <c r="L637" s="8"/>
      <c r="M637" s="8"/>
      <c r="N637" s="8"/>
    </row>
    <row r="638" spans="3:14" ht="12.75">
      <c r="C638" s="8"/>
      <c r="D638" s="8"/>
      <c r="E638" s="8"/>
      <c r="F638" s="8"/>
      <c r="G638" s="8"/>
      <c r="H638" s="8"/>
      <c r="I638" s="8"/>
      <c r="J638" s="8"/>
      <c r="K638" s="8"/>
      <c r="L638" s="8"/>
      <c r="M638" s="8"/>
      <c r="N638" s="8"/>
    </row>
    <row r="639" spans="3:14" ht="12.75">
      <c r="C639" s="8"/>
      <c r="D639" s="8"/>
      <c r="E639" s="8"/>
      <c r="F639" s="8"/>
      <c r="G639" s="8"/>
      <c r="H639" s="8"/>
      <c r="I639" s="8"/>
      <c r="J639" s="8"/>
      <c r="K639" s="8"/>
      <c r="L639" s="8"/>
      <c r="M639" s="8"/>
      <c r="N639" s="8"/>
    </row>
    <row r="640" spans="3:14" ht="12.75">
      <c r="C640" s="8"/>
      <c r="D640" s="8"/>
      <c r="E640" s="8"/>
      <c r="F640" s="8"/>
      <c r="G640" s="8"/>
      <c r="H640" s="8"/>
      <c r="I640" s="8"/>
      <c r="J640" s="8"/>
      <c r="K640" s="8"/>
      <c r="L640" s="8"/>
      <c r="M640" s="8"/>
      <c r="N640" s="8"/>
    </row>
    <row r="641" spans="3:14" ht="12.75">
      <c r="C641" s="8"/>
      <c r="D641" s="8"/>
      <c r="E641" s="8"/>
      <c r="F641" s="8"/>
      <c r="G641" s="8"/>
      <c r="H641" s="8"/>
      <c r="I641" s="8"/>
      <c r="J641" s="8"/>
      <c r="K641" s="8"/>
      <c r="L641" s="8"/>
      <c r="M641" s="8"/>
      <c r="N641" s="8"/>
    </row>
    <row r="642" spans="3:14" ht="12.75">
      <c r="C642" s="8"/>
      <c r="D642" s="8"/>
      <c r="E642" s="8"/>
      <c r="F642" s="8"/>
      <c r="G642" s="8"/>
      <c r="H642" s="8"/>
      <c r="I642" s="8"/>
      <c r="J642" s="8"/>
      <c r="K642" s="8"/>
      <c r="L642" s="8"/>
      <c r="M642" s="8"/>
      <c r="N642" s="8"/>
    </row>
    <row r="643" spans="3:14" ht="12.75">
      <c r="C643" s="8"/>
      <c r="D643" s="8"/>
      <c r="E643" s="8"/>
      <c r="F643" s="8"/>
      <c r="G643" s="8"/>
      <c r="H643" s="8"/>
      <c r="I643" s="8"/>
      <c r="J643" s="8"/>
      <c r="K643" s="8"/>
      <c r="L643" s="8"/>
      <c r="M643" s="8"/>
      <c r="N643" s="8"/>
    </row>
    <row r="644" spans="3:14" ht="12.75">
      <c r="C644" s="8"/>
      <c r="D644" s="8"/>
      <c r="E644" s="8"/>
      <c r="F644" s="8"/>
      <c r="G644" s="8"/>
      <c r="H644" s="8"/>
      <c r="I644" s="8"/>
      <c r="J644" s="8"/>
      <c r="K644" s="8"/>
      <c r="L644" s="8"/>
      <c r="M644" s="8"/>
      <c r="N644" s="8"/>
    </row>
    <row r="645" spans="3:14" ht="12.75">
      <c r="C645" s="8"/>
      <c r="D645" s="8"/>
      <c r="E645" s="8"/>
      <c r="F645" s="8"/>
      <c r="G645" s="8"/>
      <c r="H645" s="8"/>
      <c r="I645" s="8"/>
      <c r="J645" s="8"/>
      <c r="K645" s="8"/>
      <c r="L645" s="8"/>
      <c r="M645" s="8"/>
      <c r="N645" s="8"/>
    </row>
    <row r="646" spans="3:14" ht="12.75">
      <c r="C646" s="8"/>
      <c r="D646" s="8"/>
      <c r="E646" s="8"/>
      <c r="F646" s="8"/>
      <c r="G646" s="8"/>
      <c r="H646" s="8"/>
      <c r="I646" s="8"/>
      <c r="J646" s="8"/>
      <c r="K646" s="8"/>
      <c r="L646" s="8"/>
      <c r="M646" s="8"/>
      <c r="N646" s="8"/>
    </row>
    <row r="647" spans="3:14" ht="12.75">
      <c r="C647" s="8"/>
      <c r="D647" s="8"/>
      <c r="E647" s="8"/>
      <c r="F647" s="8"/>
      <c r="G647" s="8"/>
      <c r="H647" s="8"/>
      <c r="I647" s="8"/>
      <c r="J647" s="8"/>
      <c r="K647" s="8"/>
      <c r="L647" s="8"/>
      <c r="M647" s="8"/>
      <c r="N647" s="8"/>
    </row>
    <row r="648" spans="3:14" ht="12.75">
      <c r="C648" s="8"/>
      <c r="D648" s="8"/>
      <c r="E648" s="8"/>
      <c r="F648" s="8"/>
      <c r="G648" s="8"/>
      <c r="H648" s="8"/>
      <c r="I648" s="8"/>
      <c r="J648" s="8"/>
      <c r="K648" s="8"/>
      <c r="L648" s="8"/>
      <c r="M648" s="8"/>
      <c r="N648" s="8"/>
    </row>
    <row r="649" spans="3:14" ht="12.75">
      <c r="C649" s="8"/>
      <c r="D649" s="8"/>
      <c r="E649" s="8"/>
      <c r="F649" s="8"/>
      <c r="G649" s="8"/>
      <c r="H649" s="8"/>
      <c r="I649" s="8"/>
      <c r="J649" s="8"/>
      <c r="K649" s="8"/>
      <c r="L649" s="8"/>
      <c r="M649" s="8"/>
      <c r="N649" s="8"/>
    </row>
    <row r="650" spans="3:14" ht="12.75">
      <c r="C650" s="8"/>
      <c r="D650" s="8"/>
      <c r="E650" s="8"/>
      <c r="F650" s="8"/>
      <c r="G650" s="8"/>
      <c r="H650" s="8"/>
      <c r="I650" s="8"/>
      <c r="J650" s="8"/>
      <c r="K650" s="8"/>
      <c r="L650" s="8"/>
      <c r="M650" s="8"/>
      <c r="N650" s="8"/>
    </row>
    <row r="651" spans="3:14" ht="12.75">
      <c r="C651" s="8"/>
      <c r="D651" s="8"/>
      <c r="E651" s="8"/>
      <c r="F651" s="8"/>
      <c r="G651" s="8"/>
      <c r="H651" s="8"/>
      <c r="I651" s="8"/>
      <c r="J651" s="8"/>
      <c r="K651" s="8"/>
      <c r="L651" s="8"/>
      <c r="M651" s="8"/>
      <c r="N651" s="8"/>
    </row>
    <row r="652" spans="3:14" ht="12.75">
      <c r="C652" s="8"/>
      <c r="D652" s="8"/>
      <c r="E652" s="8"/>
      <c r="F652" s="8"/>
      <c r="G652" s="8"/>
      <c r="H652" s="8"/>
      <c r="I652" s="8"/>
      <c r="J652" s="8"/>
      <c r="K652" s="8"/>
      <c r="L652" s="8"/>
      <c r="M652" s="8"/>
      <c r="N652" s="8"/>
    </row>
    <row r="653" spans="3:14" ht="12.75">
      <c r="C653" s="8"/>
      <c r="D653" s="8"/>
      <c r="E653" s="8"/>
      <c r="F653" s="8"/>
      <c r="G653" s="8"/>
      <c r="H653" s="8"/>
      <c r="I653" s="8"/>
      <c r="J653" s="8"/>
      <c r="K653" s="8"/>
      <c r="L653" s="8"/>
      <c r="M653" s="8"/>
      <c r="N653" s="8"/>
    </row>
    <row r="654" spans="3:14" ht="12.75">
      <c r="C654" s="8"/>
      <c r="D654" s="8"/>
      <c r="E654" s="8"/>
      <c r="F654" s="8"/>
      <c r="G654" s="8"/>
      <c r="H654" s="8"/>
      <c r="I654" s="8"/>
      <c r="J654" s="8"/>
      <c r="K654" s="8"/>
      <c r="L654" s="8"/>
      <c r="M654" s="8"/>
      <c r="N654" s="8"/>
    </row>
    <row r="655" spans="3:14" ht="12.75">
      <c r="C655" s="8"/>
      <c r="D655" s="8"/>
      <c r="E655" s="8"/>
      <c r="F655" s="8"/>
      <c r="G655" s="8"/>
      <c r="H655" s="8"/>
      <c r="I655" s="8"/>
      <c r="J655" s="8"/>
      <c r="K655" s="8"/>
      <c r="L655" s="8"/>
      <c r="M655" s="8"/>
      <c r="N655" s="8"/>
    </row>
    <row r="656" spans="3:14" ht="12.75">
      <c r="C656" s="8"/>
      <c r="D656" s="8"/>
      <c r="E656" s="8"/>
      <c r="F656" s="8"/>
      <c r="G656" s="8"/>
      <c r="H656" s="8"/>
      <c r="I656" s="8"/>
      <c r="J656" s="8"/>
      <c r="K656" s="8"/>
      <c r="L656" s="8"/>
      <c r="M656" s="8"/>
      <c r="N656" s="8"/>
    </row>
    <row r="657" spans="3:14" ht="12.75">
      <c r="C657" s="8"/>
      <c r="D657" s="8"/>
      <c r="E657" s="8"/>
      <c r="F657" s="8"/>
      <c r="G657" s="8"/>
      <c r="H657" s="8"/>
      <c r="I657" s="8"/>
      <c r="J657" s="8"/>
      <c r="K657" s="8"/>
      <c r="L657" s="8"/>
      <c r="M657" s="8"/>
      <c r="N657" s="8"/>
    </row>
    <row r="658" spans="3:14" ht="12.75">
      <c r="C658" s="8"/>
      <c r="D658" s="8"/>
      <c r="E658" s="8"/>
      <c r="F658" s="8"/>
      <c r="G658" s="8"/>
      <c r="H658" s="8"/>
      <c r="I658" s="8"/>
      <c r="J658" s="8"/>
      <c r="K658" s="8"/>
      <c r="L658" s="8"/>
      <c r="M658" s="8"/>
      <c r="N658" s="8"/>
    </row>
    <row r="659" spans="3:14" ht="12.75">
      <c r="C659" s="8"/>
      <c r="D659" s="8"/>
      <c r="E659" s="8"/>
      <c r="F659" s="8"/>
      <c r="G659" s="8"/>
      <c r="H659" s="8"/>
      <c r="I659" s="8"/>
      <c r="J659" s="8"/>
      <c r="K659" s="8"/>
      <c r="L659" s="8"/>
      <c r="M659" s="8"/>
      <c r="N659" s="8"/>
    </row>
    <row r="660" spans="3:14" ht="12.75">
      <c r="C660" s="8"/>
      <c r="D660" s="8"/>
      <c r="E660" s="8"/>
      <c r="F660" s="8"/>
      <c r="G660" s="8"/>
      <c r="H660" s="8"/>
      <c r="I660" s="8"/>
      <c r="J660" s="8"/>
      <c r="K660" s="8"/>
      <c r="L660" s="8"/>
      <c r="M660" s="8"/>
      <c r="N660" s="8"/>
    </row>
    <row r="661" spans="3:14" ht="12.75">
      <c r="C661" s="8"/>
      <c r="D661" s="8"/>
      <c r="E661" s="8"/>
      <c r="F661" s="8"/>
      <c r="G661" s="8"/>
      <c r="H661" s="8"/>
      <c r="I661" s="8"/>
      <c r="J661" s="8"/>
      <c r="K661" s="8"/>
      <c r="L661" s="8"/>
      <c r="M661" s="8"/>
      <c r="N661" s="8"/>
    </row>
    <row r="662" spans="3:14" ht="12.75">
      <c r="C662" s="8"/>
      <c r="D662" s="8"/>
      <c r="E662" s="8"/>
      <c r="F662" s="8"/>
      <c r="G662" s="8"/>
      <c r="H662" s="8"/>
      <c r="I662" s="8"/>
      <c r="J662" s="8"/>
      <c r="K662" s="8"/>
      <c r="L662" s="8"/>
      <c r="M662" s="8"/>
      <c r="N662" s="8"/>
    </row>
    <row r="663" spans="3:14" ht="12.75">
      <c r="C663" s="8"/>
      <c r="D663" s="8"/>
      <c r="E663" s="8"/>
      <c r="F663" s="8"/>
      <c r="G663" s="8"/>
      <c r="H663" s="8"/>
      <c r="I663" s="8"/>
      <c r="J663" s="8"/>
      <c r="K663" s="8"/>
      <c r="L663" s="8"/>
      <c r="M663" s="8"/>
      <c r="N663" s="8"/>
    </row>
    <row r="664" spans="3:14" ht="12.75">
      <c r="C664" s="8"/>
      <c r="D664" s="8"/>
      <c r="E664" s="8"/>
      <c r="F664" s="8"/>
      <c r="G664" s="8"/>
      <c r="H664" s="8"/>
      <c r="I664" s="8"/>
      <c r="J664" s="8"/>
      <c r="K664" s="8"/>
      <c r="L664" s="8"/>
      <c r="M664" s="8"/>
      <c r="N664" s="8"/>
    </row>
    <row r="665" spans="3:14" ht="12.75">
      <c r="C665" s="8"/>
      <c r="D665" s="8"/>
      <c r="E665" s="8"/>
      <c r="F665" s="8"/>
      <c r="G665" s="8"/>
      <c r="H665" s="8"/>
      <c r="I665" s="8"/>
      <c r="J665" s="8"/>
      <c r="K665" s="8"/>
      <c r="L665" s="8"/>
      <c r="M665" s="8"/>
      <c r="N665" s="8"/>
    </row>
    <row r="666" spans="3:14" ht="12.75">
      <c r="C666" s="8"/>
      <c r="D666" s="8"/>
      <c r="E666" s="8"/>
      <c r="F666" s="8"/>
      <c r="G666" s="8"/>
      <c r="H666" s="8"/>
      <c r="I666" s="8"/>
      <c r="J666" s="8"/>
      <c r="K666" s="8"/>
      <c r="L666" s="8"/>
      <c r="M666" s="8"/>
      <c r="N666" s="8"/>
    </row>
    <row r="667" spans="3:14" ht="12.75">
      <c r="C667" s="8"/>
      <c r="D667" s="8"/>
      <c r="E667" s="8"/>
      <c r="F667" s="8"/>
      <c r="G667" s="8"/>
      <c r="H667" s="8"/>
      <c r="I667" s="8"/>
      <c r="J667" s="8"/>
      <c r="K667" s="8"/>
      <c r="L667" s="8"/>
      <c r="M667" s="8"/>
      <c r="N667" s="8"/>
    </row>
    <row r="668" spans="3:14" ht="12.75">
      <c r="C668" s="8"/>
      <c r="D668" s="8"/>
      <c r="E668" s="8"/>
      <c r="F668" s="8"/>
      <c r="G668" s="8"/>
      <c r="H668" s="8"/>
      <c r="I668" s="8"/>
      <c r="J668" s="8"/>
      <c r="K668" s="8"/>
      <c r="L668" s="8"/>
      <c r="M668" s="8"/>
      <c r="N668" s="8"/>
    </row>
    <row r="669" spans="3:14" ht="12.75">
      <c r="C669" s="8"/>
      <c r="D669" s="8"/>
      <c r="E669" s="8"/>
      <c r="F669" s="8"/>
      <c r="G669" s="8"/>
      <c r="H669" s="8"/>
      <c r="I669" s="8"/>
      <c r="J669" s="8"/>
      <c r="K669" s="8"/>
      <c r="L669" s="8"/>
      <c r="M669" s="8"/>
      <c r="N669" s="8"/>
    </row>
    <row r="670" spans="3:14" ht="12.75">
      <c r="C670" s="8"/>
      <c r="D670" s="8"/>
      <c r="E670" s="8"/>
      <c r="F670" s="8"/>
      <c r="G670" s="8"/>
      <c r="H670" s="8"/>
      <c r="I670" s="8"/>
      <c r="J670" s="8"/>
      <c r="K670" s="8"/>
      <c r="L670" s="8"/>
      <c r="M670" s="8"/>
      <c r="N670" s="8"/>
    </row>
    <row r="671" spans="3:14" ht="12.75">
      <c r="C671" s="8"/>
      <c r="D671" s="8"/>
      <c r="E671" s="8"/>
      <c r="F671" s="8"/>
      <c r="G671" s="8"/>
      <c r="H671" s="8"/>
      <c r="I671" s="8"/>
      <c r="J671" s="8"/>
      <c r="K671" s="8"/>
      <c r="L671" s="8"/>
      <c r="M671" s="8"/>
      <c r="N671" s="8"/>
    </row>
    <row r="672" spans="3:14" ht="12.75">
      <c r="C672" s="8"/>
      <c r="D672" s="8"/>
      <c r="E672" s="8"/>
      <c r="F672" s="8"/>
      <c r="G672" s="8"/>
      <c r="H672" s="8"/>
      <c r="I672" s="8"/>
      <c r="J672" s="8"/>
      <c r="K672" s="8"/>
      <c r="L672" s="8"/>
      <c r="M672" s="8"/>
      <c r="N672" s="8"/>
    </row>
    <row r="673" spans="3:14" ht="12.75">
      <c r="C673" s="8"/>
      <c r="D673" s="8"/>
      <c r="E673" s="8"/>
      <c r="F673" s="8"/>
      <c r="G673" s="8"/>
      <c r="H673" s="8"/>
      <c r="I673" s="8"/>
      <c r="J673" s="8"/>
      <c r="K673" s="8"/>
      <c r="L673" s="8"/>
      <c r="M673" s="8"/>
      <c r="N673" s="8"/>
    </row>
    <row r="674" spans="3:14" ht="12.75">
      <c r="C674" s="8"/>
      <c r="D674" s="8"/>
      <c r="E674" s="8"/>
      <c r="F674" s="8"/>
      <c r="G674" s="8"/>
      <c r="H674" s="8"/>
      <c r="I674" s="8"/>
      <c r="J674" s="8"/>
      <c r="K674" s="8"/>
      <c r="L674" s="8"/>
      <c r="M674" s="8"/>
      <c r="N674" s="8"/>
    </row>
    <row r="675" spans="3:14" ht="12.75">
      <c r="C675" s="8"/>
      <c r="D675" s="8"/>
      <c r="E675" s="8"/>
      <c r="F675" s="8"/>
      <c r="G675" s="8"/>
      <c r="H675" s="8"/>
      <c r="I675" s="8"/>
      <c r="J675" s="8"/>
      <c r="K675" s="8"/>
      <c r="L675" s="8"/>
      <c r="M675" s="8"/>
      <c r="N675" s="8"/>
    </row>
    <row r="676" spans="3:14" ht="12.75">
      <c r="C676" s="8"/>
      <c r="D676" s="8"/>
      <c r="E676" s="8"/>
      <c r="F676" s="8"/>
      <c r="G676" s="8"/>
      <c r="H676" s="8"/>
      <c r="I676" s="8"/>
      <c r="J676" s="8"/>
      <c r="K676" s="8"/>
      <c r="L676" s="8"/>
      <c r="M676" s="8"/>
      <c r="N676" s="8"/>
    </row>
    <row r="677" spans="3:14" ht="12.75">
      <c r="C677" s="8"/>
      <c r="D677" s="8"/>
      <c r="E677" s="8"/>
      <c r="F677" s="8"/>
      <c r="G677" s="8"/>
      <c r="H677" s="8"/>
      <c r="I677" s="8"/>
      <c r="J677" s="8"/>
      <c r="K677" s="8"/>
      <c r="L677" s="8"/>
      <c r="M677" s="8"/>
      <c r="N677" s="8"/>
    </row>
    <row r="678" spans="3:14" ht="12.75">
      <c r="C678" s="8"/>
      <c r="D678" s="8"/>
      <c r="E678" s="8"/>
      <c r="F678" s="8"/>
      <c r="G678" s="8"/>
      <c r="H678" s="8"/>
      <c r="I678" s="8"/>
      <c r="J678" s="8"/>
      <c r="K678" s="8"/>
      <c r="L678" s="8"/>
      <c r="M678" s="8"/>
      <c r="N678" s="8"/>
    </row>
    <row r="679" spans="3:14" ht="12.75">
      <c r="C679" s="8"/>
      <c r="D679" s="8"/>
      <c r="E679" s="8"/>
      <c r="F679" s="8"/>
      <c r="G679" s="8"/>
      <c r="H679" s="8"/>
      <c r="I679" s="8"/>
      <c r="J679" s="8"/>
      <c r="K679" s="8"/>
      <c r="L679" s="8"/>
      <c r="M679" s="8"/>
      <c r="N679" s="8"/>
    </row>
    <row r="680" spans="3:14" ht="12.75">
      <c r="C680" s="8"/>
      <c r="D680" s="8"/>
      <c r="E680" s="8"/>
      <c r="F680" s="8"/>
      <c r="G680" s="8"/>
      <c r="H680" s="8"/>
      <c r="I680" s="8"/>
      <c r="J680" s="8"/>
      <c r="K680" s="8"/>
      <c r="L680" s="8"/>
      <c r="M680" s="8"/>
      <c r="N680" s="8"/>
    </row>
    <row r="681" spans="3:14" ht="12.75">
      <c r="C681" s="8"/>
      <c r="D681" s="8"/>
      <c r="E681" s="8"/>
      <c r="F681" s="8"/>
      <c r="G681" s="8"/>
      <c r="H681" s="8"/>
      <c r="I681" s="8"/>
      <c r="J681" s="8"/>
      <c r="K681" s="8"/>
      <c r="L681" s="8"/>
      <c r="M681" s="8"/>
      <c r="N681" s="8"/>
    </row>
    <row r="682" spans="3:14" ht="12.75">
      <c r="C682" s="8"/>
      <c r="D682" s="8"/>
      <c r="E682" s="8"/>
      <c r="F682" s="8"/>
      <c r="G682" s="8"/>
      <c r="H682" s="8"/>
      <c r="I682" s="8"/>
      <c r="J682" s="8"/>
      <c r="K682" s="8"/>
      <c r="L682" s="8"/>
      <c r="M682" s="8"/>
      <c r="N682" s="8"/>
    </row>
    <row r="683" spans="3:14" ht="12.75">
      <c r="C683" s="8"/>
      <c r="D683" s="8"/>
      <c r="E683" s="8"/>
      <c r="F683" s="8"/>
      <c r="G683" s="8"/>
      <c r="H683" s="8"/>
      <c r="I683" s="8"/>
      <c r="J683" s="8"/>
      <c r="K683" s="8"/>
      <c r="L683" s="8"/>
      <c r="M683" s="8"/>
      <c r="N683" s="8"/>
    </row>
    <row r="684" spans="3:14" ht="12.75">
      <c r="C684" s="8"/>
      <c r="D684" s="8"/>
      <c r="E684" s="8"/>
      <c r="F684" s="8"/>
      <c r="G684" s="8"/>
      <c r="H684" s="8"/>
      <c r="I684" s="8"/>
      <c r="J684" s="8"/>
      <c r="K684" s="8"/>
      <c r="L684" s="8"/>
      <c r="M684" s="8"/>
      <c r="N684" s="8"/>
    </row>
    <row r="685" spans="3:14" ht="12.75">
      <c r="C685" s="8"/>
      <c r="D685" s="8"/>
      <c r="E685" s="8"/>
      <c r="F685" s="8"/>
      <c r="G685" s="8"/>
      <c r="H685" s="8"/>
      <c r="I685" s="8"/>
      <c r="J685" s="8"/>
      <c r="K685" s="8"/>
      <c r="L685" s="8"/>
      <c r="M685" s="8"/>
      <c r="N685" s="8"/>
    </row>
    <row r="686" spans="3:14" ht="12.75">
      <c r="C686" s="8"/>
      <c r="D686" s="8"/>
      <c r="E686" s="8"/>
      <c r="F686" s="8"/>
      <c r="G686" s="8"/>
      <c r="H686" s="8"/>
      <c r="I686" s="8"/>
      <c r="J686" s="8"/>
      <c r="K686" s="8"/>
      <c r="L686" s="8"/>
      <c r="M686" s="8"/>
      <c r="N686" s="8"/>
    </row>
    <row r="687" spans="3:14" ht="12.75">
      <c r="C687" s="8"/>
      <c r="D687" s="8"/>
      <c r="E687" s="8"/>
      <c r="F687" s="8"/>
      <c r="G687" s="8"/>
      <c r="H687" s="8"/>
      <c r="I687" s="8"/>
      <c r="J687" s="8"/>
      <c r="K687" s="8"/>
      <c r="L687" s="8"/>
      <c r="M687" s="8"/>
      <c r="N687" s="8"/>
    </row>
    <row r="688" spans="3:14" ht="12.75">
      <c r="C688" s="8"/>
      <c r="D688" s="8"/>
      <c r="E688" s="8"/>
      <c r="F688" s="8"/>
      <c r="G688" s="8"/>
      <c r="H688" s="8"/>
      <c r="I688" s="8"/>
      <c r="J688" s="8"/>
      <c r="K688" s="8"/>
      <c r="L688" s="8"/>
      <c r="M688" s="8"/>
      <c r="N688" s="8"/>
    </row>
    <row r="689" spans="3:14" ht="12.75">
      <c r="C689" s="8"/>
      <c r="D689" s="8"/>
      <c r="E689" s="8"/>
      <c r="F689" s="8"/>
      <c r="G689" s="8"/>
      <c r="H689" s="8"/>
      <c r="I689" s="8"/>
      <c r="J689" s="8"/>
      <c r="K689" s="8"/>
      <c r="L689" s="8"/>
      <c r="M689" s="8"/>
      <c r="N689" s="8"/>
    </row>
    <row r="690" spans="3:14" ht="12.75">
      <c r="C690" s="8"/>
      <c r="D690" s="8"/>
      <c r="E690" s="8"/>
      <c r="F690" s="8"/>
      <c r="G690" s="8"/>
      <c r="H690" s="8"/>
      <c r="I690" s="8"/>
      <c r="J690" s="8"/>
      <c r="K690" s="8"/>
      <c r="L690" s="8"/>
      <c r="M690" s="8"/>
      <c r="N690" s="8"/>
    </row>
    <row r="691" spans="3:14" ht="12.75">
      <c r="C691" s="8"/>
      <c r="D691" s="8"/>
      <c r="E691" s="8"/>
      <c r="F691" s="8"/>
      <c r="G691" s="8"/>
      <c r="H691" s="8"/>
      <c r="I691" s="8"/>
      <c r="J691" s="8"/>
      <c r="K691" s="8"/>
      <c r="L691" s="8"/>
      <c r="M691" s="8"/>
      <c r="N691" s="8"/>
    </row>
    <row r="692" spans="3:14" ht="12.75">
      <c r="C692" s="8"/>
      <c r="D692" s="8"/>
      <c r="E692" s="8"/>
      <c r="F692" s="8"/>
      <c r="G692" s="8"/>
      <c r="H692" s="8"/>
      <c r="I692" s="8"/>
      <c r="J692" s="8"/>
      <c r="K692" s="8"/>
      <c r="L692" s="8"/>
      <c r="M692" s="8"/>
      <c r="N692" s="8"/>
    </row>
    <row r="693" spans="3:14" ht="12.75">
      <c r="C693" s="8"/>
      <c r="D693" s="8"/>
      <c r="E693" s="8"/>
      <c r="F693" s="8"/>
      <c r="G693" s="8"/>
      <c r="H693" s="8"/>
      <c r="I693" s="8"/>
      <c r="J693" s="8"/>
      <c r="K693" s="8"/>
      <c r="L693" s="8"/>
      <c r="M693" s="8"/>
      <c r="N693" s="8"/>
    </row>
    <row r="694" spans="3:14" ht="12.75">
      <c r="C694" s="8"/>
      <c r="D694" s="8"/>
      <c r="E694" s="8"/>
      <c r="F694" s="8"/>
      <c r="G694" s="8"/>
      <c r="H694" s="8"/>
      <c r="I694" s="8"/>
      <c r="J694" s="8"/>
      <c r="K694" s="8"/>
      <c r="L694" s="8"/>
      <c r="M694" s="8"/>
      <c r="N694" s="8"/>
    </row>
    <row r="695" spans="3:14" ht="12.75">
      <c r="C695" s="8"/>
      <c r="D695" s="8"/>
      <c r="E695" s="8"/>
      <c r="F695" s="8"/>
      <c r="G695" s="8"/>
      <c r="H695" s="8"/>
      <c r="I695" s="8"/>
      <c r="J695" s="8"/>
      <c r="K695" s="8"/>
      <c r="L695" s="8"/>
      <c r="M695" s="8"/>
      <c r="N695" s="8"/>
    </row>
    <row r="696" spans="3:14" ht="12.75">
      <c r="C696" s="8"/>
      <c r="D696" s="8"/>
      <c r="E696" s="8"/>
      <c r="F696" s="8"/>
      <c r="G696" s="8"/>
      <c r="H696" s="8"/>
      <c r="I696" s="8"/>
      <c r="J696" s="8"/>
      <c r="K696" s="8"/>
      <c r="L696" s="8"/>
      <c r="M696" s="8"/>
      <c r="N696" s="8"/>
    </row>
    <row r="697" spans="3:14" ht="12.75">
      <c r="C697" s="8"/>
      <c r="D697" s="8"/>
      <c r="E697" s="8"/>
      <c r="F697" s="8"/>
      <c r="G697" s="8"/>
      <c r="H697" s="8"/>
      <c r="I697" s="8"/>
      <c r="J697" s="8"/>
      <c r="K697" s="8"/>
      <c r="L697" s="8"/>
      <c r="M697" s="8"/>
      <c r="N697" s="8"/>
    </row>
    <row r="698" spans="3:14" ht="12.75">
      <c r="C698" s="8"/>
      <c r="D698" s="8"/>
      <c r="E698" s="8"/>
      <c r="F698" s="8"/>
      <c r="G698" s="8"/>
      <c r="H698" s="8"/>
      <c r="I698" s="8"/>
      <c r="J698" s="8"/>
      <c r="K698" s="8"/>
      <c r="L698" s="8"/>
      <c r="M698" s="8"/>
      <c r="N698" s="8"/>
    </row>
    <row r="699" spans="3:14" ht="12.75">
      <c r="C699" s="8"/>
      <c r="D699" s="8"/>
      <c r="E699" s="8"/>
      <c r="F699" s="8"/>
      <c r="G699" s="8"/>
      <c r="H699" s="8"/>
      <c r="I699" s="8"/>
      <c r="J699" s="8"/>
      <c r="K699" s="8"/>
      <c r="L699" s="8"/>
      <c r="M699" s="8"/>
      <c r="N699" s="8"/>
    </row>
    <row r="700" spans="3:14" ht="12.75">
      <c r="C700" s="8"/>
      <c r="D700" s="8"/>
      <c r="E700" s="8"/>
      <c r="F700" s="8"/>
      <c r="G700" s="8"/>
      <c r="H700" s="8"/>
      <c r="I700" s="8"/>
      <c r="J700" s="8"/>
      <c r="K700" s="8"/>
      <c r="L700" s="8"/>
      <c r="M700" s="8"/>
      <c r="N700" s="8"/>
    </row>
    <row r="701" spans="3:14" ht="12.75">
      <c r="C701" s="8"/>
      <c r="D701" s="8"/>
      <c r="E701" s="8"/>
      <c r="F701" s="8"/>
      <c r="G701" s="8"/>
      <c r="H701" s="8"/>
      <c r="I701" s="8"/>
      <c r="J701" s="8"/>
      <c r="K701" s="8"/>
      <c r="L701" s="8"/>
      <c r="M701" s="8"/>
      <c r="N701" s="8"/>
    </row>
    <row r="702" spans="3:14" ht="12.75">
      <c r="C702" s="8"/>
      <c r="D702" s="8"/>
      <c r="E702" s="8"/>
      <c r="F702" s="8"/>
      <c r="G702" s="8"/>
      <c r="H702" s="8"/>
      <c r="I702" s="8"/>
      <c r="J702" s="8"/>
      <c r="K702" s="8"/>
      <c r="L702" s="8"/>
      <c r="M702" s="8"/>
      <c r="N702" s="8"/>
    </row>
    <row r="703" spans="3:14" ht="12.75">
      <c r="C703" s="8"/>
      <c r="D703" s="8"/>
      <c r="E703" s="8"/>
      <c r="F703" s="8"/>
      <c r="G703" s="8"/>
      <c r="H703" s="8"/>
      <c r="I703" s="8"/>
      <c r="J703" s="8"/>
      <c r="K703" s="8"/>
      <c r="L703" s="8"/>
      <c r="M703" s="8"/>
      <c r="N703" s="8"/>
    </row>
    <row r="704" spans="3:14" ht="12.75">
      <c r="C704" s="8"/>
      <c r="D704" s="8"/>
      <c r="E704" s="8"/>
      <c r="F704" s="8"/>
      <c r="G704" s="8"/>
      <c r="H704" s="8"/>
      <c r="I704" s="8"/>
      <c r="J704" s="8"/>
      <c r="K704" s="8"/>
      <c r="L704" s="8"/>
      <c r="M704" s="8"/>
      <c r="N704" s="8"/>
    </row>
    <row r="705" spans="3:14" ht="12.75">
      <c r="C705" s="8"/>
      <c r="D705" s="8"/>
      <c r="E705" s="8"/>
      <c r="F705" s="8"/>
      <c r="G705" s="8"/>
      <c r="H705" s="8"/>
      <c r="I705" s="8"/>
      <c r="J705" s="8"/>
      <c r="K705" s="8"/>
      <c r="L705" s="8"/>
      <c r="M705" s="8"/>
      <c r="N705" s="8"/>
    </row>
    <row r="706" spans="3:14" ht="12.75">
      <c r="C706" s="8"/>
      <c r="D706" s="8"/>
      <c r="E706" s="8"/>
      <c r="F706" s="8"/>
      <c r="G706" s="8"/>
      <c r="H706" s="8"/>
      <c r="I706" s="8"/>
      <c r="J706" s="8"/>
      <c r="K706" s="8"/>
      <c r="L706" s="8"/>
      <c r="M706" s="8"/>
      <c r="N706" s="8"/>
    </row>
    <row r="707" spans="3:14" ht="12.75">
      <c r="C707" s="8"/>
      <c r="D707" s="8"/>
      <c r="E707" s="8"/>
      <c r="F707" s="8"/>
      <c r="G707" s="8"/>
      <c r="H707" s="8"/>
      <c r="I707" s="8"/>
      <c r="J707" s="8"/>
      <c r="K707" s="8"/>
      <c r="L707" s="8"/>
      <c r="M707" s="8"/>
      <c r="N707" s="8"/>
    </row>
    <row r="708" spans="3:14" ht="12.75">
      <c r="C708" s="8"/>
      <c r="D708" s="8"/>
      <c r="E708" s="8"/>
      <c r="F708" s="8"/>
      <c r="G708" s="8"/>
      <c r="H708" s="8"/>
      <c r="I708" s="8"/>
      <c r="J708" s="8"/>
      <c r="K708" s="8"/>
      <c r="L708" s="8"/>
      <c r="M708" s="8"/>
      <c r="N708" s="8"/>
    </row>
    <row r="709" spans="3:14" ht="12.75">
      <c r="C709" s="8"/>
      <c r="D709" s="8"/>
      <c r="E709" s="8"/>
      <c r="F709" s="8"/>
      <c r="G709" s="8"/>
      <c r="H709" s="8"/>
      <c r="I709" s="8"/>
      <c r="J709" s="8"/>
      <c r="K709" s="8"/>
      <c r="L709" s="8"/>
      <c r="M709" s="8"/>
      <c r="N709" s="8"/>
    </row>
    <row r="710" spans="3:14" ht="12.75">
      <c r="C710" s="8"/>
      <c r="D710" s="8"/>
      <c r="E710" s="8"/>
      <c r="F710" s="8"/>
      <c r="G710" s="8"/>
      <c r="H710" s="8"/>
      <c r="I710" s="8"/>
      <c r="J710" s="8"/>
      <c r="K710" s="8"/>
      <c r="L710" s="8"/>
      <c r="M710" s="8"/>
      <c r="N710" s="8"/>
    </row>
    <row r="711" spans="3:14" ht="12.75">
      <c r="C711" s="8"/>
      <c r="D711" s="8"/>
      <c r="E711" s="8"/>
      <c r="F711" s="8"/>
      <c r="G711" s="8"/>
      <c r="H711" s="8"/>
      <c r="I711" s="8"/>
      <c r="J711" s="8"/>
      <c r="K711" s="8"/>
      <c r="L711" s="8"/>
      <c r="M711" s="8"/>
      <c r="N711" s="8"/>
    </row>
    <row r="712" spans="3:14" ht="12.75">
      <c r="C712" s="8"/>
      <c r="D712" s="8"/>
      <c r="E712" s="8"/>
      <c r="F712" s="8"/>
      <c r="G712" s="8"/>
      <c r="H712" s="8"/>
      <c r="I712" s="8"/>
      <c r="J712" s="8"/>
      <c r="K712" s="8"/>
      <c r="L712" s="8"/>
      <c r="M712" s="8"/>
      <c r="N712" s="8"/>
    </row>
    <row r="713" spans="3:14" ht="12.75">
      <c r="C713" s="8"/>
      <c r="D713" s="8"/>
      <c r="E713" s="8"/>
      <c r="F713" s="8"/>
      <c r="G713" s="8"/>
      <c r="H713" s="8"/>
      <c r="I713" s="8"/>
      <c r="J713" s="8"/>
      <c r="K713" s="8"/>
      <c r="L713" s="8"/>
      <c r="M713" s="8"/>
      <c r="N713" s="8"/>
    </row>
    <row r="714" spans="3:14" ht="12.75">
      <c r="C714" s="8"/>
      <c r="D714" s="8"/>
      <c r="E714" s="8"/>
      <c r="F714" s="8"/>
      <c r="G714" s="8"/>
      <c r="H714" s="8"/>
      <c r="I714" s="8"/>
      <c r="J714" s="8"/>
      <c r="K714" s="8"/>
      <c r="L714" s="8"/>
      <c r="M714" s="8"/>
      <c r="N714" s="8"/>
    </row>
    <row r="715" spans="3:14" ht="12.75">
      <c r="C715" s="8"/>
      <c r="D715" s="8"/>
      <c r="E715" s="8"/>
      <c r="F715" s="8"/>
      <c r="G715" s="8"/>
      <c r="H715" s="8"/>
      <c r="I715" s="8"/>
      <c r="J715" s="8"/>
      <c r="K715" s="8"/>
      <c r="L715" s="8"/>
      <c r="M715" s="8"/>
      <c r="N715" s="8"/>
    </row>
    <row r="716" spans="3:14" ht="12.75">
      <c r="C716" s="8"/>
      <c r="D716" s="8"/>
      <c r="E716" s="8"/>
      <c r="F716" s="8"/>
      <c r="G716" s="8"/>
      <c r="H716" s="8"/>
      <c r="I716" s="8"/>
      <c r="J716" s="8"/>
      <c r="K716" s="8"/>
      <c r="L716" s="8"/>
      <c r="M716" s="8"/>
      <c r="N716" s="8"/>
    </row>
    <row r="717" spans="3:14" ht="12.75">
      <c r="C717" s="8"/>
      <c r="D717" s="8"/>
      <c r="E717" s="8"/>
      <c r="F717" s="8"/>
      <c r="G717" s="8"/>
      <c r="H717" s="8"/>
      <c r="I717" s="8"/>
      <c r="J717" s="8"/>
      <c r="K717" s="8"/>
      <c r="L717" s="8"/>
      <c r="M717" s="8"/>
      <c r="N717" s="8"/>
    </row>
    <row r="718" spans="3:14" ht="12.75">
      <c r="C718" s="8"/>
      <c r="D718" s="8"/>
      <c r="E718" s="8"/>
      <c r="F718" s="8"/>
      <c r="G718" s="8"/>
      <c r="H718" s="8"/>
      <c r="I718" s="8"/>
      <c r="J718" s="8"/>
      <c r="K718" s="8"/>
      <c r="L718" s="8"/>
      <c r="M718" s="8"/>
      <c r="N718" s="8"/>
    </row>
    <row r="719" spans="3:14" ht="12.75">
      <c r="C719" s="8"/>
      <c r="D719" s="8"/>
      <c r="E719" s="8"/>
      <c r="F719" s="8"/>
      <c r="G719" s="8"/>
      <c r="H719" s="8"/>
      <c r="I719" s="8"/>
      <c r="J719" s="8"/>
      <c r="K719" s="8"/>
      <c r="L719" s="8"/>
      <c r="M719" s="8"/>
      <c r="N719" s="8"/>
    </row>
    <row r="720" spans="3:14" ht="12.75">
      <c r="C720" s="8"/>
      <c r="D720" s="8"/>
      <c r="E720" s="8"/>
      <c r="F720" s="8"/>
      <c r="G720" s="8"/>
      <c r="H720" s="8"/>
      <c r="I720" s="8"/>
      <c r="J720" s="8"/>
      <c r="K720" s="8"/>
      <c r="L720" s="8"/>
      <c r="M720" s="8"/>
      <c r="N720" s="8"/>
    </row>
    <row r="721" spans="3:14" ht="12.75">
      <c r="C721" s="8"/>
      <c r="D721" s="8"/>
      <c r="E721" s="8"/>
      <c r="F721" s="8"/>
      <c r="G721" s="8"/>
      <c r="H721" s="8"/>
      <c r="I721" s="8"/>
      <c r="J721" s="8"/>
      <c r="K721" s="8"/>
      <c r="L721" s="8"/>
      <c r="M721" s="8"/>
      <c r="N721" s="8"/>
    </row>
    <row r="722" spans="3:14" ht="12.75">
      <c r="C722" s="8"/>
      <c r="D722" s="8"/>
      <c r="E722" s="8"/>
      <c r="F722" s="8"/>
      <c r="G722" s="8"/>
      <c r="H722" s="8"/>
      <c r="I722" s="8"/>
      <c r="J722" s="8"/>
      <c r="K722" s="8"/>
      <c r="L722" s="8"/>
      <c r="M722" s="8"/>
      <c r="N722" s="8"/>
    </row>
    <row r="723" spans="3:14" ht="12.75">
      <c r="C723" s="8"/>
      <c r="D723" s="8"/>
      <c r="E723" s="8"/>
      <c r="F723" s="8"/>
      <c r="G723" s="8"/>
      <c r="H723" s="8"/>
      <c r="I723" s="8"/>
      <c r="J723" s="8"/>
      <c r="K723" s="8"/>
      <c r="L723" s="8"/>
      <c r="M723" s="8"/>
      <c r="N723" s="8"/>
    </row>
    <row r="724" spans="3:14" ht="12.75">
      <c r="C724" s="8"/>
      <c r="D724" s="8"/>
      <c r="E724" s="8"/>
      <c r="F724" s="8"/>
      <c r="G724" s="8"/>
      <c r="H724" s="8"/>
      <c r="I724" s="8"/>
      <c r="J724" s="8"/>
      <c r="K724" s="8"/>
      <c r="L724" s="8"/>
      <c r="M724" s="8"/>
      <c r="N724" s="8"/>
    </row>
    <row r="725" spans="3:14" ht="12.75">
      <c r="C725" s="8"/>
      <c r="D725" s="8"/>
      <c r="E725" s="8"/>
      <c r="F725" s="8"/>
      <c r="G725" s="8"/>
      <c r="H725" s="8"/>
      <c r="I725" s="8"/>
      <c r="J725" s="8"/>
      <c r="K725" s="8"/>
      <c r="L725" s="8"/>
      <c r="M725" s="8"/>
      <c r="N725" s="8"/>
    </row>
    <row r="726" spans="3:14" ht="12.75">
      <c r="C726" s="8"/>
      <c r="D726" s="8"/>
      <c r="E726" s="8"/>
      <c r="F726" s="8"/>
      <c r="G726" s="8"/>
      <c r="H726" s="8"/>
      <c r="I726" s="8"/>
      <c r="J726" s="8"/>
      <c r="K726" s="8"/>
      <c r="L726" s="8"/>
      <c r="M726" s="8"/>
      <c r="N726" s="8"/>
    </row>
    <row r="727" spans="3:14" ht="12.75">
      <c r="C727" s="8"/>
      <c r="D727" s="8"/>
      <c r="E727" s="8"/>
      <c r="F727" s="8"/>
      <c r="G727" s="8"/>
      <c r="H727" s="8"/>
      <c r="I727" s="8"/>
      <c r="J727" s="8"/>
      <c r="K727" s="8"/>
      <c r="L727" s="8"/>
      <c r="M727" s="8"/>
      <c r="N727" s="8"/>
    </row>
    <row r="728" spans="3:14" ht="12.75">
      <c r="C728" s="8"/>
      <c r="D728" s="8"/>
      <c r="E728" s="8"/>
      <c r="F728" s="8"/>
      <c r="G728" s="8"/>
      <c r="H728" s="8"/>
      <c r="I728" s="8"/>
      <c r="J728" s="8"/>
      <c r="K728" s="8"/>
      <c r="L728" s="8"/>
      <c r="M728" s="8"/>
      <c r="N728" s="8"/>
    </row>
    <row r="729" spans="3:14" ht="12.75">
      <c r="C729" s="8"/>
      <c r="D729" s="8"/>
      <c r="E729" s="8"/>
      <c r="F729" s="8"/>
      <c r="G729" s="8"/>
      <c r="H729" s="8"/>
      <c r="I729" s="8"/>
      <c r="J729" s="8"/>
      <c r="K729" s="8"/>
      <c r="L729" s="8"/>
      <c r="M729" s="8"/>
      <c r="N729" s="8"/>
    </row>
    <row r="730" spans="3:14" ht="12.75">
      <c r="C730" s="8"/>
      <c r="D730" s="8"/>
      <c r="E730" s="8"/>
      <c r="F730" s="8"/>
      <c r="G730" s="8"/>
      <c r="H730" s="8"/>
      <c r="I730" s="8"/>
      <c r="J730" s="8"/>
      <c r="K730" s="8"/>
      <c r="L730" s="8"/>
      <c r="M730" s="8"/>
      <c r="N730" s="8"/>
    </row>
    <row r="731" spans="3:14" ht="12.75">
      <c r="C731" s="8"/>
      <c r="D731" s="8"/>
      <c r="E731" s="8"/>
      <c r="F731" s="8"/>
      <c r="G731" s="8"/>
      <c r="H731" s="8"/>
      <c r="I731" s="8"/>
      <c r="J731" s="8"/>
      <c r="K731" s="8"/>
      <c r="L731" s="8"/>
      <c r="M731" s="8"/>
      <c r="N731" s="8"/>
    </row>
    <row r="732" spans="3:14" ht="12.75">
      <c r="C732" s="8"/>
      <c r="D732" s="8"/>
      <c r="E732" s="8"/>
      <c r="F732" s="8"/>
      <c r="G732" s="8"/>
      <c r="H732" s="8"/>
      <c r="I732" s="8"/>
      <c r="J732" s="8"/>
      <c r="K732" s="8"/>
      <c r="L732" s="8"/>
      <c r="M732" s="8"/>
      <c r="N732" s="8"/>
    </row>
    <row r="733" spans="3:14" ht="12.75">
      <c r="C733" s="8"/>
      <c r="D733" s="8"/>
      <c r="E733" s="8"/>
      <c r="F733" s="8"/>
      <c r="G733" s="8"/>
      <c r="H733" s="8"/>
      <c r="I733" s="8"/>
      <c r="J733" s="8"/>
      <c r="K733" s="8"/>
      <c r="L733" s="8"/>
      <c r="M733" s="8"/>
      <c r="N733" s="8"/>
    </row>
    <row r="734" spans="3:14" ht="12.75">
      <c r="C734" s="8"/>
      <c r="D734" s="8"/>
      <c r="E734" s="8"/>
      <c r="F734" s="8"/>
      <c r="G734" s="8"/>
      <c r="H734" s="8"/>
      <c r="I734" s="8"/>
      <c r="J734" s="8"/>
      <c r="K734" s="8"/>
      <c r="L734" s="8"/>
      <c r="M734" s="8"/>
      <c r="N734" s="8"/>
    </row>
    <row r="735" spans="3:14" ht="12.75">
      <c r="C735" s="8"/>
      <c r="D735" s="8"/>
      <c r="E735" s="8"/>
      <c r="F735" s="8"/>
      <c r="G735" s="8"/>
      <c r="H735" s="8"/>
      <c r="I735" s="8"/>
      <c r="J735" s="8"/>
      <c r="K735" s="8"/>
      <c r="L735" s="8"/>
      <c r="M735" s="8"/>
      <c r="N735" s="8"/>
    </row>
    <row r="736" spans="3:14" ht="12.75">
      <c r="C736" s="8"/>
      <c r="D736" s="8"/>
      <c r="E736" s="8"/>
      <c r="F736" s="8"/>
      <c r="G736" s="8"/>
      <c r="H736" s="8"/>
      <c r="I736" s="8"/>
      <c r="J736" s="8"/>
      <c r="K736" s="8"/>
      <c r="L736" s="8"/>
      <c r="M736" s="8"/>
      <c r="N736" s="8"/>
    </row>
    <row r="737" spans="3:14" ht="12.75">
      <c r="C737" s="8"/>
      <c r="D737" s="8"/>
      <c r="E737" s="8"/>
      <c r="F737" s="8"/>
      <c r="G737" s="8"/>
      <c r="H737" s="8"/>
      <c r="I737" s="8"/>
      <c r="J737" s="8"/>
      <c r="K737" s="8"/>
      <c r="L737" s="8"/>
      <c r="M737" s="8"/>
      <c r="N737" s="8"/>
    </row>
    <row r="738" spans="3:14" ht="12.75">
      <c r="C738" s="8"/>
      <c r="D738" s="8"/>
      <c r="E738" s="8"/>
      <c r="F738" s="8"/>
      <c r="G738" s="8"/>
      <c r="H738" s="8"/>
      <c r="I738" s="8"/>
      <c r="J738" s="8"/>
      <c r="K738" s="8"/>
      <c r="L738" s="8"/>
      <c r="M738" s="8"/>
      <c r="N738" s="8"/>
    </row>
    <row r="739" spans="3:14" ht="12.75">
      <c r="C739" s="8"/>
      <c r="D739" s="8"/>
      <c r="E739" s="8"/>
      <c r="F739" s="8"/>
      <c r="G739" s="8"/>
      <c r="H739" s="8"/>
      <c r="I739" s="8"/>
      <c r="J739" s="8"/>
      <c r="K739" s="8"/>
      <c r="L739" s="8"/>
      <c r="M739" s="8"/>
      <c r="N739" s="8"/>
    </row>
    <row r="740" spans="3:14" ht="12.75">
      <c r="C740" s="8"/>
      <c r="D740" s="8"/>
      <c r="E740" s="8"/>
      <c r="F740" s="8"/>
      <c r="G740" s="8"/>
      <c r="H740" s="8"/>
      <c r="I740" s="8"/>
      <c r="J740" s="8"/>
      <c r="K740" s="8"/>
      <c r="L740" s="8"/>
      <c r="M740" s="8"/>
      <c r="N740" s="8"/>
    </row>
    <row r="741" spans="3:14" ht="12.75">
      <c r="C741" s="8"/>
      <c r="D741" s="8"/>
      <c r="E741" s="8"/>
      <c r="F741" s="8"/>
      <c r="G741" s="8"/>
      <c r="H741" s="8"/>
      <c r="I741" s="8"/>
      <c r="J741" s="8"/>
      <c r="K741" s="8"/>
      <c r="L741" s="8"/>
      <c r="M741" s="8"/>
      <c r="N741" s="8"/>
    </row>
    <row r="742" spans="3:14" ht="12.75">
      <c r="C742" s="8"/>
      <c r="D742" s="8"/>
      <c r="E742" s="8"/>
      <c r="F742" s="8"/>
      <c r="G742" s="8"/>
      <c r="H742" s="8"/>
      <c r="I742" s="8"/>
      <c r="J742" s="8"/>
      <c r="K742" s="8"/>
      <c r="L742" s="8"/>
      <c r="M742" s="8"/>
      <c r="N742" s="8"/>
    </row>
    <row r="743" spans="3:14" ht="12.75">
      <c r="C743" s="8"/>
      <c r="D743" s="8"/>
      <c r="E743" s="8"/>
      <c r="F743" s="8"/>
      <c r="G743" s="8"/>
      <c r="H743" s="8"/>
      <c r="I743" s="8"/>
      <c r="J743" s="8"/>
      <c r="K743" s="8"/>
      <c r="L743" s="8"/>
      <c r="M743" s="8"/>
      <c r="N743" s="8"/>
    </row>
    <row r="744" spans="3:14" ht="12.75">
      <c r="C744" s="8"/>
      <c r="D744" s="8"/>
      <c r="E744" s="8"/>
      <c r="F744" s="8"/>
      <c r="G744" s="8"/>
      <c r="H744" s="8"/>
      <c r="I744" s="8"/>
      <c r="J744" s="8"/>
      <c r="K744" s="8"/>
      <c r="L744" s="8"/>
      <c r="M744" s="8"/>
      <c r="N744" s="8"/>
    </row>
    <row r="745" spans="3:14" ht="12.75">
      <c r="C745" s="8"/>
      <c r="D745" s="8"/>
      <c r="E745" s="8"/>
      <c r="F745" s="8"/>
      <c r="G745" s="8"/>
      <c r="H745" s="8"/>
      <c r="I745" s="8"/>
      <c r="J745" s="8"/>
      <c r="K745" s="8"/>
      <c r="L745" s="8"/>
      <c r="M745" s="8"/>
      <c r="N745" s="8"/>
    </row>
    <row r="746" spans="3:14" ht="12.75">
      <c r="C746" s="8"/>
      <c r="D746" s="8"/>
      <c r="E746" s="8"/>
      <c r="F746" s="8"/>
      <c r="G746" s="8"/>
      <c r="H746" s="8"/>
      <c r="I746" s="8"/>
      <c r="J746" s="8"/>
      <c r="K746" s="8"/>
      <c r="L746" s="8"/>
      <c r="M746" s="8"/>
      <c r="N746" s="8"/>
    </row>
    <row r="747" spans="3:14" ht="12.75">
      <c r="C747" s="8"/>
      <c r="D747" s="8"/>
      <c r="E747" s="8"/>
      <c r="F747" s="8"/>
      <c r="G747" s="8"/>
      <c r="H747" s="8"/>
      <c r="I747" s="8"/>
      <c r="J747" s="8"/>
      <c r="K747" s="8"/>
      <c r="L747" s="8"/>
      <c r="M747" s="8"/>
      <c r="N747" s="8"/>
    </row>
    <row r="748" spans="3:14" ht="12.75">
      <c r="C748" s="8"/>
      <c r="D748" s="8"/>
      <c r="E748" s="8"/>
      <c r="F748" s="8"/>
      <c r="G748" s="8"/>
      <c r="H748" s="8"/>
      <c r="I748" s="8"/>
      <c r="J748" s="8"/>
      <c r="K748" s="8"/>
      <c r="L748" s="8"/>
      <c r="M748" s="8"/>
      <c r="N748" s="8"/>
    </row>
    <row r="749" spans="3:14" ht="12.75">
      <c r="C749" s="8"/>
      <c r="D749" s="8"/>
      <c r="E749" s="8"/>
      <c r="F749" s="8"/>
      <c r="G749" s="8"/>
      <c r="H749" s="8"/>
      <c r="I749" s="8"/>
      <c r="J749" s="8"/>
      <c r="K749" s="8"/>
      <c r="L749" s="8"/>
      <c r="M749" s="8"/>
      <c r="N749" s="8"/>
    </row>
    <row r="750" spans="3:14" ht="12.75">
      <c r="C750" s="8"/>
      <c r="D750" s="8"/>
      <c r="E750" s="8"/>
      <c r="F750" s="8"/>
      <c r="G750" s="8"/>
      <c r="H750" s="8"/>
      <c r="I750" s="8"/>
      <c r="J750" s="8"/>
      <c r="K750" s="8"/>
      <c r="L750" s="8"/>
      <c r="M750" s="8"/>
      <c r="N750" s="8"/>
    </row>
    <row r="751" spans="3:14" ht="12.75">
      <c r="C751" s="8"/>
      <c r="D751" s="8"/>
      <c r="E751" s="8"/>
      <c r="F751" s="8"/>
      <c r="G751" s="8"/>
      <c r="H751" s="8"/>
      <c r="I751" s="8"/>
      <c r="J751" s="8"/>
      <c r="K751" s="8"/>
      <c r="L751" s="8"/>
      <c r="M751" s="8"/>
      <c r="N751" s="8"/>
    </row>
    <row r="752" spans="3:14" ht="12.75">
      <c r="C752" s="8"/>
      <c r="D752" s="8"/>
      <c r="E752" s="8"/>
      <c r="F752" s="8"/>
      <c r="G752" s="8"/>
      <c r="H752" s="8"/>
      <c r="I752" s="8"/>
      <c r="J752" s="8"/>
      <c r="K752" s="8"/>
      <c r="L752" s="8"/>
      <c r="M752" s="8"/>
      <c r="N752" s="8"/>
    </row>
    <row r="753" spans="3:14" ht="12.75">
      <c r="C753" s="8"/>
      <c r="D753" s="8"/>
      <c r="E753" s="8"/>
      <c r="F753" s="8"/>
      <c r="G753" s="8"/>
      <c r="H753" s="8"/>
      <c r="I753" s="8"/>
      <c r="J753" s="8"/>
      <c r="K753" s="8"/>
      <c r="L753" s="8"/>
      <c r="M753" s="8"/>
      <c r="N753" s="8"/>
    </row>
    <row r="754" spans="3:14" ht="12.75">
      <c r="C754" s="8"/>
      <c r="D754" s="8"/>
      <c r="E754" s="8"/>
      <c r="F754" s="8"/>
      <c r="G754" s="8"/>
      <c r="H754" s="8"/>
      <c r="I754" s="8"/>
      <c r="J754" s="8"/>
      <c r="K754" s="8"/>
      <c r="L754" s="8"/>
      <c r="M754" s="8"/>
      <c r="N754" s="8"/>
    </row>
    <row r="755" spans="3:14" ht="12.75">
      <c r="C755" s="8"/>
      <c r="D755" s="8"/>
      <c r="E755" s="8"/>
      <c r="F755" s="8"/>
      <c r="G755" s="8"/>
      <c r="H755" s="8"/>
      <c r="I755" s="8"/>
      <c r="J755" s="8"/>
      <c r="K755" s="8"/>
      <c r="L755" s="8"/>
      <c r="M755" s="8"/>
      <c r="N755" s="8"/>
    </row>
    <row r="756" spans="3:14" ht="12.75">
      <c r="C756" s="8"/>
      <c r="D756" s="8"/>
      <c r="E756" s="8"/>
      <c r="F756" s="8"/>
      <c r="G756" s="8"/>
      <c r="H756" s="8"/>
      <c r="I756" s="8"/>
      <c r="J756" s="8"/>
      <c r="K756" s="8"/>
      <c r="L756" s="8"/>
      <c r="M756" s="8"/>
      <c r="N756" s="8"/>
    </row>
    <row r="757" spans="3:14" ht="12.75">
      <c r="C757" s="8"/>
      <c r="D757" s="8"/>
      <c r="E757" s="8"/>
      <c r="F757" s="8"/>
      <c r="G757" s="8"/>
      <c r="H757" s="8"/>
      <c r="I757" s="8"/>
      <c r="J757" s="8"/>
      <c r="K757" s="8"/>
      <c r="L757" s="8"/>
      <c r="M757" s="8"/>
      <c r="N757" s="8"/>
    </row>
    <row r="758" spans="3:14" ht="12.75">
      <c r="C758" s="8"/>
      <c r="D758" s="8"/>
      <c r="E758" s="8"/>
      <c r="F758" s="8"/>
      <c r="G758" s="8"/>
      <c r="H758" s="8"/>
      <c r="I758" s="8"/>
      <c r="J758" s="8"/>
      <c r="K758" s="8"/>
      <c r="L758" s="8"/>
      <c r="M758" s="8"/>
      <c r="N758" s="8"/>
    </row>
    <row r="759" spans="3:14" ht="12.75">
      <c r="C759" s="8"/>
      <c r="D759" s="8"/>
      <c r="E759" s="8"/>
      <c r="F759" s="8"/>
      <c r="G759" s="8"/>
      <c r="H759" s="8"/>
      <c r="I759" s="8"/>
      <c r="J759" s="8"/>
      <c r="K759" s="8"/>
      <c r="L759" s="8"/>
      <c r="M759" s="8"/>
      <c r="N759" s="8"/>
    </row>
    <row r="760" spans="3:14" ht="12.75">
      <c r="C760" s="8"/>
      <c r="D760" s="8"/>
      <c r="E760" s="8"/>
      <c r="F760" s="8"/>
      <c r="G760" s="8"/>
      <c r="H760" s="8"/>
      <c r="I760" s="8"/>
      <c r="J760" s="8"/>
      <c r="K760" s="8"/>
      <c r="L760" s="8"/>
      <c r="M760" s="8"/>
      <c r="N760" s="8"/>
    </row>
    <row r="761" spans="3:14" ht="12.75">
      <c r="C761" s="8"/>
      <c r="D761" s="8"/>
      <c r="E761" s="8"/>
      <c r="F761" s="8"/>
      <c r="G761" s="8"/>
      <c r="H761" s="8"/>
      <c r="I761" s="8"/>
      <c r="J761" s="8"/>
      <c r="K761" s="8"/>
      <c r="L761" s="8"/>
      <c r="M761" s="8"/>
      <c r="N761" s="8"/>
    </row>
    <row r="762" spans="3:14" ht="12.75">
      <c r="C762" s="8"/>
      <c r="D762" s="8"/>
      <c r="E762" s="8"/>
      <c r="F762" s="8"/>
      <c r="G762" s="8"/>
      <c r="H762" s="8"/>
      <c r="I762" s="8"/>
      <c r="J762" s="8"/>
      <c r="K762" s="8"/>
      <c r="L762" s="8"/>
      <c r="M762" s="8"/>
      <c r="N762" s="8"/>
    </row>
    <row r="763" spans="3:14" ht="12.75">
      <c r="C763" s="8"/>
      <c r="D763" s="8"/>
      <c r="E763" s="8"/>
      <c r="F763" s="8"/>
      <c r="G763" s="8"/>
      <c r="H763" s="8"/>
      <c r="I763" s="8"/>
      <c r="J763" s="8"/>
      <c r="K763" s="8"/>
      <c r="L763" s="8"/>
      <c r="M763" s="8"/>
      <c r="N763" s="8"/>
    </row>
    <row r="764" spans="3:14" ht="12.75">
      <c r="C764" s="8"/>
      <c r="D764" s="8"/>
      <c r="E764" s="8"/>
      <c r="F764" s="8"/>
      <c r="G764" s="8"/>
      <c r="H764" s="8"/>
      <c r="I764" s="8"/>
      <c r="J764" s="8"/>
      <c r="K764" s="8"/>
      <c r="L764" s="8"/>
      <c r="M764" s="8"/>
      <c r="N764" s="8"/>
    </row>
    <row r="765" spans="3:14" ht="12.75">
      <c r="C765" s="8"/>
      <c r="D765" s="8"/>
      <c r="E765" s="8"/>
      <c r="F765" s="8"/>
      <c r="G765" s="8"/>
      <c r="H765" s="8"/>
      <c r="I765" s="8"/>
      <c r="J765" s="8"/>
      <c r="K765" s="8"/>
      <c r="L765" s="8"/>
      <c r="M765" s="8"/>
      <c r="N765" s="8"/>
    </row>
    <row r="766" spans="3:14" ht="12.75">
      <c r="C766" s="8"/>
      <c r="D766" s="8"/>
      <c r="E766" s="8"/>
      <c r="F766" s="8"/>
      <c r="G766" s="8"/>
      <c r="H766" s="8"/>
      <c r="I766" s="8"/>
      <c r="J766" s="8"/>
      <c r="K766" s="8"/>
      <c r="L766" s="8"/>
      <c r="M766" s="8"/>
      <c r="N766" s="8"/>
    </row>
    <row r="767" spans="3:14" ht="12.75">
      <c r="C767" s="8"/>
      <c r="D767" s="8"/>
      <c r="E767" s="8"/>
      <c r="F767" s="8"/>
      <c r="G767" s="8"/>
      <c r="H767" s="8"/>
      <c r="I767" s="8"/>
      <c r="J767" s="8"/>
      <c r="K767" s="8"/>
      <c r="L767" s="8"/>
      <c r="M767" s="8"/>
      <c r="N767" s="8"/>
    </row>
    <row r="768" spans="3:14" ht="12.75">
      <c r="C768" s="8"/>
      <c r="D768" s="8"/>
      <c r="E768" s="8"/>
      <c r="F768" s="8"/>
      <c r="G768" s="8"/>
      <c r="H768" s="8"/>
      <c r="I768" s="8"/>
      <c r="J768" s="8"/>
      <c r="K768" s="8"/>
      <c r="L768" s="8"/>
      <c r="M768" s="8"/>
      <c r="N768" s="8"/>
    </row>
    <row r="769" spans="3:14" ht="12.75">
      <c r="C769" s="8"/>
      <c r="D769" s="8"/>
      <c r="E769" s="8"/>
      <c r="F769" s="8"/>
      <c r="G769" s="8"/>
      <c r="H769" s="8"/>
      <c r="I769" s="8"/>
      <c r="J769" s="8"/>
      <c r="K769" s="8"/>
      <c r="L769" s="8"/>
      <c r="M769" s="8"/>
      <c r="N769" s="8"/>
    </row>
    <row r="770" spans="3:14" ht="12.75">
      <c r="C770" s="8"/>
      <c r="D770" s="8"/>
      <c r="E770" s="8"/>
      <c r="F770" s="8"/>
      <c r="G770" s="8"/>
      <c r="H770" s="8"/>
      <c r="I770" s="8"/>
      <c r="J770" s="8"/>
      <c r="K770" s="8"/>
      <c r="L770" s="8"/>
      <c r="M770" s="8"/>
      <c r="N770" s="8"/>
    </row>
    <row r="771" spans="3:14" ht="12.75">
      <c r="C771" s="8"/>
      <c r="D771" s="8"/>
      <c r="E771" s="8"/>
      <c r="F771" s="8"/>
      <c r="G771" s="8"/>
      <c r="H771" s="8"/>
      <c r="I771" s="8"/>
      <c r="J771" s="8"/>
      <c r="K771" s="8"/>
      <c r="L771" s="8"/>
      <c r="M771" s="8"/>
      <c r="N771" s="8"/>
    </row>
    <row r="772" spans="3:14" ht="12.75">
      <c r="C772" s="8"/>
      <c r="D772" s="8"/>
      <c r="E772" s="8"/>
      <c r="F772" s="8"/>
      <c r="G772" s="8"/>
      <c r="H772" s="8"/>
      <c r="I772" s="8"/>
      <c r="J772" s="8"/>
      <c r="K772" s="8"/>
      <c r="L772" s="8"/>
      <c r="M772" s="8"/>
      <c r="N772" s="8"/>
    </row>
    <row r="773" spans="3:14" ht="12.75">
      <c r="C773" s="8"/>
      <c r="D773" s="8"/>
      <c r="E773" s="8"/>
      <c r="F773" s="8"/>
      <c r="G773" s="8"/>
      <c r="H773" s="8"/>
      <c r="I773" s="8"/>
      <c r="J773" s="8"/>
      <c r="K773" s="8"/>
      <c r="L773" s="8"/>
      <c r="M773" s="8"/>
      <c r="N773" s="8"/>
    </row>
    <row r="774" spans="3:14" ht="12.75">
      <c r="C774" s="8"/>
      <c r="D774" s="8"/>
      <c r="E774" s="8"/>
      <c r="F774" s="8"/>
      <c r="G774" s="8"/>
      <c r="H774" s="8"/>
      <c r="I774" s="8"/>
      <c r="J774" s="8"/>
      <c r="K774" s="8"/>
      <c r="L774" s="8"/>
      <c r="M774" s="8"/>
      <c r="N774" s="8"/>
    </row>
    <row r="775" spans="3:14" ht="12.75">
      <c r="C775" s="8"/>
      <c r="D775" s="8"/>
      <c r="E775" s="8"/>
      <c r="F775" s="8"/>
      <c r="G775" s="8"/>
      <c r="H775" s="8"/>
      <c r="I775" s="8"/>
      <c r="J775" s="8"/>
      <c r="K775" s="8"/>
      <c r="L775" s="8"/>
      <c r="M775" s="8"/>
      <c r="N775" s="8"/>
    </row>
    <row r="776" spans="3:14" ht="12.75">
      <c r="C776" s="8"/>
      <c r="D776" s="8"/>
      <c r="E776" s="8"/>
      <c r="F776" s="8"/>
      <c r="G776" s="8"/>
      <c r="H776" s="8"/>
      <c r="I776" s="8"/>
      <c r="J776" s="8"/>
      <c r="K776" s="8"/>
      <c r="L776" s="8"/>
      <c r="M776" s="8"/>
      <c r="N776" s="8"/>
    </row>
    <row r="777" spans="3:14" ht="12.75">
      <c r="C777" s="8"/>
      <c r="D777" s="8"/>
      <c r="E777" s="8"/>
      <c r="F777" s="8"/>
      <c r="G777" s="8"/>
      <c r="H777" s="8"/>
      <c r="I777" s="8"/>
      <c r="J777" s="8"/>
      <c r="K777" s="8"/>
      <c r="L777" s="8"/>
      <c r="M777" s="8"/>
      <c r="N777" s="8"/>
    </row>
    <row r="778" spans="3:14" ht="12.75">
      <c r="C778" s="8"/>
      <c r="D778" s="8"/>
      <c r="E778" s="8"/>
      <c r="F778" s="8"/>
      <c r="G778" s="8"/>
      <c r="H778" s="8"/>
      <c r="I778" s="8"/>
      <c r="J778" s="8"/>
      <c r="K778" s="8"/>
      <c r="L778" s="8"/>
      <c r="M778" s="8"/>
      <c r="N778" s="8"/>
    </row>
    <row r="779" spans="3:14" ht="12.75">
      <c r="C779" s="8"/>
      <c r="D779" s="8"/>
      <c r="E779" s="8"/>
      <c r="F779" s="8"/>
      <c r="G779" s="8"/>
      <c r="H779" s="8"/>
      <c r="I779" s="8"/>
      <c r="J779" s="8"/>
      <c r="K779" s="8"/>
      <c r="L779" s="8"/>
      <c r="M779" s="8"/>
      <c r="N779" s="8"/>
    </row>
    <row r="780" spans="3:14" ht="12.75">
      <c r="C780" s="8"/>
      <c r="D780" s="8"/>
      <c r="E780" s="8"/>
      <c r="F780" s="8"/>
      <c r="G780" s="8"/>
      <c r="H780" s="8"/>
      <c r="I780" s="8"/>
      <c r="J780" s="8"/>
      <c r="K780" s="8"/>
      <c r="L780" s="8"/>
      <c r="M780" s="8"/>
      <c r="N780" s="8"/>
    </row>
    <row r="781" spans="3:14" ht="12.75">
      <c r="C781" s="8"/>
      <c r="D781" s="8"/>
      <c r="E781" s="8"/>
      <c r="F781" s="8"/>
      <c r="G781" s="8"/>
      <c r="H781" s="8"/>
      <c r="I781" s="8"/>
      <c r="J781" s="8"/>
      <c r="K781" s="8"/>
      <c r="L781" s="8"/>
      <c r="M781" s="8"/>
      <c r="N781" s="8"/>
    </row>
    <row r="782" spans="3:14" ht="12.75">
      <c r="C782" s="8"/>
      <c r="D782" s="8"/>
      <c r="E782" s="8"/>
      <c r="F782" s="8"/>
      <c r="G782" s="8"/>
      <c r="H782" s="8"/>
      <c r="I782" s="8"/>
      <c r="J782" s="8"/>
      <c r="K782" s="8"/>
      <c r="L782" s="8"/>
      <c r="M782" s="8"/>
      <c r="N782" s="8"/>
    </row>
    <row r="783" spans="3:14" ht="12.75">
      <c r="C783" s="8"/>
      <c r="D783" s="8"/>
      <c r="E783" s="8"/>
      <c r="F783" s="8"/>
      <c r="G783" s="8"/>
      <c r="H783" s="8"/>
      <c r="I783" s="8"/>
      <c r="J783" s="8"/>
      <c r="K783" s="8"/>
      <c r="L783" s="8"/>
      <c r="M783" s="8"/>
      <c r="N783" s="8"/>
    </row>
    <row r="784" spans="3:14" ht="12.75">
      <c r="C784" s="8"/>
      <c r="D784" s="8"/>
      <c r="E784" s="8"/>
      <c r="F784" s="8"/>
      <c r="G784" s="8"/>
      <c r="H784" s="8"/>
      <c r="I784" s="8"/>
      <c r="J784" s="8"/>
      <c r="K784" s="8"/>
      <c r="L784" s="8"/>
      <c r="M784" s="8"/>
      <c r="N784" s="8"/>
    </row>
    <row r="785" spans="3:14" ht="12.75">
      <c r="C785" s="8"/>
      <c r="D785" s="8"/>
      <c r="E785" s="8"/>
      <c r="F785" s="8"/>
      <c r="G785" s="8"/>
      <c r="H785" s="8"/>
      <c r="I785" s="8"/>
      <c r="J785" s="8"/>
      <c r="K785" s="8"/>
      <c r="L785" s="8"/>
      <c r="M785" s="8"/>
      <c r="N785" s="8"/>
    </row>
    <row r="786" spans="3:14" ht="12.75">
      <c r="C786" s="8"/>
      <c r="D786" s="8"/>
      <c r="E786" s="8"/>
      <c r="F786" s="8"/>
      <c r="G786" s="8"/>
      <c r="H786" s="8"/>
      <c r="I786" s="8"/>
      <c r="J786" s="8"/>
      <c r="K786" s="8"/>
      <c r="L786" s="8"/>
      <c r="M786" s="8"/>
      <c r="N786" s="8"/>
    </row>
    <row r="787" spans="3:14" ht="12.75">
      <c r="C787" s="8"/>
      <c r="D787" s="8"/>
      <c r="E787" s="8"/>
      <c r="F787" s="8"/>
      <c r="G787" s="8"/>
      <c r="H787" s="8"/>
      <c r="I787" s="8"/>
      <c r="J787" s="8"/>
      <c r="K787" s="8"/>
      <c r="L787" s="8"/>
      <c r="M787" s="8"/>
      <c r="N787" s="8"/>
    </row>
    <row r="788" spans="3:14" ht="12.75">
      <c r="C788" s="8"/>
      <c r="D788" s="8"/>
      <c r="E788" s="8"/>
      <c r="F788" s="8"/>
      <c r="G788" s="8"/>
      <c r="H788" s="8"/>
      <c r="I788" s="8"/>
      <c r="J788" s="8"/>
      <c r="K788" s="8"/>
      <c r="L788" s="8"/>
      <c r="M788" s="8"/>
      <c r="N788" s="8"/>
    </row>
    <row r="789" spans="3:14" ht="12.75">
      <c r="C789" s="8"/>
      <c r="D789" s="8"/>
      <c r="E789" s="8"/>
      <c r="F789" s="8"/>
      <c r="G789" s="8"/>
      <c r="H789" s="8"/>
      <c r="I789" s="8"/>
      <c r="J789" s="8"/>
      <c r="K789" s="8"/>
      <c r="L789" s="8"/>
      <c r="M789" s="8"/>
      <c r="N789" s="8"/>
    </row>
    <row r="790" spans="3:14" ht="12.75">
      <c r="C790" s="8"/>
      <c r="D790" s="8"/>
      <c r="E790" s="8"/>
      <c r="F790" s="8"/>
      <c r="G790" s="8"/>
      <c r="H790" s="8"/>
      <c r="I790" s="8"/>
      <c r="J790" s="8"/>
      <c r="K790" s="8"/>
      <c r="L790" s="8"/>
      <c r="M790" s="8"/>
      <c r="N790" s="8"/>
    </row>
    <row r="791" spans="3:14" ht="12.75">
      <c r="C791" s="8"/>
      <c r="D791" s="8"/>
      <c r="E791" s="8"/>
      <c r="F791" s="8"/>
      <c r="G791" s="8"/>
      <c r="H791" s="8"/>
      <c r="I791" s="8"/>
      <c r="J791" s="8"/>
      <c r="K791" s="8"/>
      <c r="L791" s="8"/>
      <c r="M791" s="8"/>
      <c r="N791" s="8"/>
    </row>
    <row r="792" spans="3:14" ht="12.75">
      <c r="C792" s="8"/>
      <c r="D792" s="8"/>
      <c r="E792" s="8"/>
      <c r="F792" s="8"/>
      <c r="G792" s="8"/>
      <c r="H792" s="8"/>
      <c r="I792" s="8"/>
      <c r="J792" s="8"/>
      <c r="K792" s="8"/>
      <c r="L792" s="8"/>
      <c r="M792" s="8"/>
      <c r="N792" s="8"/>
    </row>
    <row r="793" spans="3:14" ht="12.75">
      <c r="C793" s="8"/>
      <c r="D793" s="8"/>
      <c r="E793" s="8"/>
      <c r="F793" s="8"/>
      <c r="G793" s="8"/>
      <c r="H793" s="8"/>
      <c r="I793" s="8"/>
      <c r="J793" s="8"/>
      <c r="K793" s="8"/>
      <c r="L793" s="8"/>
      <c r="M793" s="8"/>
      <c r="N793" s="8"/>
    </row>
    <row r="794" spans="3:14" ht="12.75">
      <c r="C794" s="8"/>
      <c r="D794" s="8"/>
      <c r="E794" s="8"/>
      <c r="F794" s="8"/>
      <c r="G794" s="8"/>
      <c r="H794" s="8"/>
      <c r="I794" s="8"/>
      <c r="J794" s="8"/>
      <c r="K794" s="8"/>
      <c r="L794" s="8"/>
      <c r="M794" s="8"/>
      <c r="N794" s="8"/>
    </row>
    <row r="795" spans="3:14" ht="12.75">
      <c r="C795" s="8"/>
      <c r="D795" s="8"/>
      <c r="E795" s="8"/>
      <c r="F795" s="8"/>
      <c r="G795" s="8"/>
      <c r="H795" s="8"/>
      <c r="I795" s="8"/>
      <c r="J795" s="8"/>
      <c r="K795" s="8"/>
      <c r="L795" s="8"/>
      <c r="M795" s="8"/>
      <c r="N795" s="8"/>
    </row>
    <row r="796" spans="3:14" ht="12.75">
      <c r="C796" s="8"/>
      <c r="D796" s="8"/>
      <c r="E796" s="8"/>
      <c r="F796" s="8"/>
      <c r="G796" s="8"/>
      <c r="H796" s="8"/>
      <c r="I796" s="8"/>
      <c r="J796" s="8"/>
      <c r="K796" s="8"/>
      <c r="L796" s="8"/>
      <c r="M796" s="8"/>
      <c r="N796" s="8"/>
    </row>
    <row r="797" spans="3:14" ht="12.75">
      <c r="C797" s="8"/>
      <c r="D797" s="8"/>
      <c r="E797" s="8"/>
      <c r="F797" s="8"/>
      <c r="G797" s="8"/>
      <c r="H797" s="8"/>
      <c r="I797" s="8"/>
      <c r="J797" s="8"/>
      <c r="K797" s="8"/>
      <c r="L797" s="8"/>
      <c r="M797" s="8"/>
      <c r="N797" s="8"/>
    </row>
    <row r="798" spans="3:14" ht="12.75">
      <c r="C798" s="8"/>
      <c r="D798" s="8"/>
      <c r="E798" s="8"/>
      <c r="F798" s="8"/>
      <c r="G798" s="8"/>
      <c r="H798" s="8"/>
      <c r="I798" s="8"/>
      <c r="J798" s="8"/>
      <c r="K798" s="8"/>
      <c r="L798" s="8"/>
      <c r="M798" s="8"/>
      <c r="N798" s="8"/>
    </row>
    <row r="799" spans="3:14" ht="12.75">
      <c r="C799" s="8"/>
      <c r="D799" s="8"/>
      <c r="E799" s="8"/>
      <c r="F799" s="8"/>
      <c r="G799" s="8"/>
      <c r="H799" s="8"/>
      <c r="I799" s="8"/>
      <c r="J799" s="8"/>
      <c r="K799" s="8"/>
      <c r="L799" s="8"/>
      <c r="M799" s="8"/>
      <c r="N799" s="8"/>
    </row>
    <row r="800" spans="3:14" ht="12.75">
      <c r="C800" s="8"/>
      <c r="D800" s="8"/>
      <c r="E800" s="8"/>
      <c r="F800" s="8"/>
      <c r="G800" s="8"/>
      <c r="H800" s="8"/>
      <c r="I800" s="8"/>
      <c r="J800" s="8"/>
      <c r="K800" s="8"/>
      <c r="L800" s="8"/>
      <c r="M800" s="8"/>
      <c r="N800" s="8"/>
    </row>
    <row r="801" spans="3:14" ht="12.75">
      <c r="C801" s="8"/>
      <c r="D801" s="8"/>
      <c r="E801" s="8"/>
      <c r="F801" s="8"/>
      <c r="G801" s="8"/>
      <c r="H801" s="8"/>
      <c r="I801" s="8"/>
      <c r="J801" s="8"/>
      <c r="K801" s="8"/>
      <c r="L801" s="8"/>
      <c r="M801" s="8"/>
      <c r="N801" s="8"/>
    </row>
    <row r="802" spans="3:14" ht="12.75">
      <c r="C802" s="8"/>
      <c r="D802" s="8"/>
      <c r="E802" s="8"/>
      <c r="F802" s="8"/>
      <c r="G802" s="8"/>
      <c r="H802" s="8"/>
      <c r="I802" s="8"/>
      <c r="J802" s="8"/>
      <c r="K802" s="8"/>
      <c r="L802" s="8"/>
      <c r="M802" s="8"/>
      <c r="N802" s="8"/>
    </row>
    <row r="803" spans="3:14" ht="12.75">
      <c r="C803" s="8"/>
      <c r="D803" s="8"/>
      <c r="E803" s="8"/>
      <c r="F803" s="8"/>
      <c r="G803" s="8"/>
      <c r="H803" s="8"/>
      <c r="I803" s="8"/>
      <c r="J803" s="8"/>
      <c r="K803" s="8"/>
      <c r="L803" s="8"/>
      <c r="M803" s="8"/>
      <c r="N803" s="8"/>
    </row>
    <row r="804" spans="3:14" ht="12.75">
      <c r="C804" s="8"/>
      <c r="D804" s="8"/>
      <c r="E804" s="8"/>
      <c r="F804" s="8"/>
      <c r="G804" s="8"/>
      <c r="H804" s="8"/>
      <c r="I804" s="8"/>
      <c r="J804" s="8"/>
      <c r="K804" s="8"/>
      <c r="L804" s="8"/>
      <c r="M804" s="8"/>
      <c r="N804" s="8"/>
    </row>
    <row r="805" spans="3:14" ht="12.75">
      <c r="C805" s="8"/>
      <c r="D805" s="8"/>
      <c r="E805" s="8"/>
      <c r="F805" s="8"/>
      <c r="G805" s="8"/>
      <c r="H805" s="8"/>
      <c r="I805" s="8"/>
      <c r="J805" s="8"/>
      <c r="K805" s="8"/>
      <c r="L805" s="8"/>
      <c r="M805" s="8"/>
      <c r="N805" s="8"/>
    </row>
    <row r="806" spans="3:14" ht="12.75">
      <c r="C806" s="8"/>
      <c r="D806" s="8"/>
      <c r="E806" s="8"/>
      <c r="F806" s="8"/>
      <c r="G806" s="8"/>
      <c r="H806" s="8"/>
      <c r="I806" s="8"/>
      <c r="J806" s="8"/>
      <c r="K806" s="8"/>
      <c r="L806" s="8"/>
      <c r="M806" s="8"/>
      <c r="N806" s="8"/>
    </row>
    <row r="807" spans="3:14" ht="12.75">
      <c r="C807" s="8"/>
      <c r="D807" s="8"/>
      <c r="E807" s="8"/>
      <c r="F807" s="8"/>
      <c r="G807" s="8"/>
      <c r="H807" s="8"/>
      <c r="I807" s="8"/>
      <c r="J807" s="8"/>
      <c r="K807" s="8"/>
      <c r="L807" s="8"/>
      <c r="M807" s="8"/>
      <c r="N807" s="8"/>
    </row>
    <row r="808" spans="3:14" ht="12.75">
      <c r="C808" s="8"/>
      <c r="D808" s="8"/>
      <c r="E808" s="8"/>
      <c r="F808" s="8"/>
      <c r="G808" s="8"/>
      <c r="H808" s="8"/>
      <c r="I808" s="8"/>
      <c r="J808" s="8"/>
      <c r="K808" s="8"/>
      <c r="L808" s="8"/>
      <c r="M808" s="8"/>
      <c r="N808" s="8"/>
    </row>
    <row r="809" spans="3:14" ht="12.75">
      <c r="C809" s="8"/>
      <c r="D809" s="8"/>
      <c r="E809" s="8"/>
      <c r="F809" s="8"/>
      <c r="G809" s="8"/>
      <c r="H809" s="8"/>
      <c r="I809" s="8"/>
      <c r="J809" s="8"/>
      <c r="K809" s="8"/>
      <c r="L809" s="8"/>
      <c r="M809" s="8"/>
      <c r="N809" s="8"/>
    </row>
    <row r="810" spans="3:14" ht="12.75">
      <c r="C810" s="8"/>
      <c r="D810" s="8"/>
      <c r="E810" s="8"/>
      <c r="F810" s="8"/>
      <c r="G810" s="8"/>
      <c r="H810" s="8"/>
      <c r="I810" s="8"/>
      <c r="J810" s="8"/>
      <c r="K810" s="8"/>
      <c r="L810" s="8"/>
      <c r="M810" s="8"/>
      <c r="N810" s="8"/>
    </row>
    <row r="811" spans="3:14" ht="12.75">
      <c r="C811" s="8"/>
      <c r="D811" s="8"/>
      <c r="E811" s="8"/>
      <c r="F811" s="8"/>
      <c r="G811" s="8"/>
      <c r="H811" s="8"/>
      <c r="I811" s="8"/>
      <c r="J811" s="8"/>
      <c r="K811" s="8"/>
      <c r="L811" s="8"/>
      <c r="M811" s="8"/>
      <c r="N811" s="8"/>
    </row>
    <row r="812" spans="3:14" ht="12.75">
      <c r="C812" s="8"/>
      <c r="D812" s="8"/>
      <c r="E812" s="8"/>
      <c r="F812" s="8"/>
      <c r="G812" s="8"/>
      <c r="H812" s="8"/>
      <c r="I812" s="8"/>
      <c r="J812" s="8"/>
      <c r="K812" s="8"/>
      <c r="L812" s="8"/>
      <c r="M812" s="8"/>
      <c r="N812" s="8"/>
    </row>
    <row r="813" spans="3:14" ht="12.75">
      <c r="C813" s="8"/>
      <c r="D813" s="8"/>
      <c r="E813" s="8"/>
      <c r="F813" s="8"/>
      <c r="G813" s="8"/>
      <c r="H813" s="8"/>
      <c r="I813" s="8"/>
      <c r="J813" s="8"/>
      <c r="K813" s="8"/>
      <c r="L813" s="8"/>
      <c r="M813" s="8"/>
      <c r="N813" s="8"/>
    </row>
    <row r="814" spans="3:14" ht="12.75">
      <c r="C814" s="8"/>
      <c r="D814" s="8"/>
      <c r="E814" s="8"/>
      <c r="F814" s="8"/>
      <c r="G814" s="8"/>
      <c r="H814" s="8"/>
      <c r="I814" s="8"/>
      <c r="J814" s="8"/>
      <c r="K814" s="8"/>
      <c r="L814" s="8"/>
      <c r="M814" s="8"/>
      <c r="N814" s="8"/>
    </row>
    <row r="815" spans="3:14" ht="12.75">
      <c r="C815" s="8"/>
      <c r="D815" s="8"/>
      <c r="E815" s="8"/>
      <c r="F815" s="8"/>
      <c r="G815" s="8"/>
      <c r="H815" s="8"/>
      <c r="I815" s="8"/>
      <c r="J815" s="8"/>
      <c r="K815" s="8"/>
      <c r="L815" s="8"/>
      <c r="M815" s="8"/>
      <c r="N815" s="8"/>
    </row>
    <row r="816" spans="3:14" ht="12.75">
      <c r="C816" s="8"/>
      <c r="D816" s="8"/>
      <c r="E816" s="8"/>
      <c r="F816" s="8"/>
      <c r="G816" s="8"/>
      <c r="H816" s="8"/>
      <c r="I816" s="8"/>
      <c r="J816" s="8"/>
      <c r="K816" s="8"/>
      <c r="L816" s="8"/>
      <c r="M816" s="8"/>
      <c r="N816" s="8"/>
    </row>
    <row r="817" spans="3:14" ht="12.75">
      <c r="C817" s="8"/>
      <c r="D817" s="8"/>
      <c r="E817" s="8"/>
      <c r="F817" s="8"/>
      <c r="G817" s="8"/>
      <c r="H817" s="8"/>
      <c r="I817" s="8"/>
      <c r="J817" s="8"/>
      <c r="K817" s="8"/>
      <c r="L817" s="8"/>
      <c r="M817" s="8"/>
      <c r="N817" s="8"/>
    </row>
    <row r="818" spans="3:14" ht="12.75">
      <c r="C818" s="8"/>
      <c r="D818" s="8"/>
      <c r="E818" s="8"/>
      <c r="F818" s="8"/>
      <c r="G818" s="8"/>
      <c r="H818" s="8"/>
      <c r="I818" s="8"/>
      <c r="J818" s="8"/>
      <c r="K818" s="8"/>
      <c r="L818" s="8"/>
      <c r="M818" s="8"/>
      <c r="N818" s="8"/>
    </row>
    <row r="819" spans="3:14" ht="12.75">
      <c r="C819" s="8"/>
      <c r="D819" s="8"/>
      <c r="E819" s="8"/>
      <c r="F819" s="8"/>
      <c r="G819" s="8"/>
      <c r="H819" s="8"/>
      <c r="I819" s="8"/>
      <c r="J819" s="8"/>
      <c r="K819" s="8"/>
      <c r="L819" s="8"/>
      <c r="M819" s="8"/>
      <c r="N819" s="8"/>
    </row>
    <row r="820" spans="3:14" ht="12.75">
      <c r="C820" s="8"/>
      <c r="D820" s="8"/>
      <c r="E820" s="8"/>
      <c r="F820" s="8"/>
      <c r="G820" s="8"/>
      <c r="H820" s="8"/>
      <c r="I820" s="8"/>
      <c r="J820" s="8"/>
      <c r="K820" s="8"/>
      <c r="L820" s="8"/>
      <c r="M820" s="8"/>
      <c r="N820" s="8"/>
    </row>
    <row r="821" spans="3:14" ht="12.75">
      <c r="C821" s="8"/>
      <c r="D821" s="8"/>
      <c r="E821" s="8"/>
      <c r="F821" s="8"/>
      <c r="G821" s="8"/>
      <c r="H821" s="8"/>
      <c r="I821" s="8"/>
      <c r="J821" s="8"/>
      <c r="K821" s="8"/>
      <c r="L821" s="8"/>
      <c r="M821" s="8"/>
      <c r="N821" s="8"/>
    </row>
    <row r="822" spans="3:14" ht="12.75">
      <c r="C822" s="8"/>
      <c r="D822" s="8"/>
      <c r="E822" s="8"/>
      <c r="F822" s="8"/>
      <c r="G822" s="8"/>
      <c r="H822" s="8"/>
      <c r="I822" s="8"/>
      <c r="J822" s="8"/>
      <c r="K822" s="8"/>
      <c r="L822" s="8"/>
      <c r="M822" s="8"/>
      <c r="N822" s="8"/>
    </row>
    <row r="823" spans="3:14" ht="12.75">
      <c r="C823" s="8"/>
      <c r="D823" s="8"/>
      <c r="E823" s="8"/>
      <c r="F823" s="8"/>
      <c r="G823" s="8"/>
      <c r="H823" s="8"/>
      <c r="I823" s="8"/>
      <c r="J823" s="8"/>
      <c r="K823" s="8"/>
      <c r="L823" s="8"/>
      <c r="M823" s="8"/>
      <c r="N823" s="8"/>
    </row>
    <row r="824" spans="3:14" ht="12.75">
      <c r="C824" s="8"/>
      <c r="D824" s="8"/>
      <c r="E824" s="8"/>
      <c r="F824" s="8"/>
      <c r="G824" s="8"/>
      <c r="H824" s="8"/>
      <c r="I824" s="8"/>
      <c r="J824" s="8"/>
      <c r="K824" s="8"/>
      <c r="L824" s="8"/>
      <c r="M824" s="8"/>
      <c r="N824" s="8"/>
    </row>
    <row r="825" spans="3:14" ht="12.75">
      <c r="C825" s="8"/>
      <c r="D825" s="8"/>
      <c r="E825" s="8"/>
      <c r="F825" s="8"/>
      <c r="G825" s="8"/>
      <c r="H825" s="8"/>
      <c r="I825" s="8"/>
      <c r="J825" s="8"/>
      <c r="K825" s="8"/>
      <c r="L825" s="8"/>
      <c r="M825" s="8"/>
      <c r="N825" s="8"/>
    </row>
    <row r="826" spans="3:14" ht="12.75">
      <c r="C826" s="8"/>
      <c r="D826" s="8"/>
      <c r="E826" s="8"/>
      <c r="F826" s="8"/>
      <c r="G826" s="8"/>
      <c r="H826" s="8"/>
      <c r="I826" s="8"/>
      <c r="J826" s="8"/>
      <c r="K826" s="8"/>
      <c r="L826" s="8"/>
      <c r="M826" s="8"/>
      <c r="N826" s="8"/>
    </row>
    <row r="827" spans="3:14" ht="12.75">
      <c r="C827" s="8"/>
      <c r="D827" s="8"/>
      <c r="E827" s="8"/>
      <c r="F827" s="8"/>
      <c r="G827" s="8"/>
      <c r="H827" s="8"/>
      <c r="I827" s="8"/>
      <c r="J827" s="8"/>
      <c r="K827" s="8"/>
      <c r="L827" s="8"/>
      <c r="M827" s="8"/>
      <c r="N827" s="8"/>
    </row>
    <row r="828" spans="3:14" ht="12.75">
      <c r="C828" s="8"/>
      <c r="D828" s="8"/>
      <c r="E828" s="8"/>
      <c r="F828" s="8"/>
      <c r="G828" s="8"/>
      <c r="H828" s="8"/>
      <c r="I828" s="8"/>
      <c r="J828" s="8"/>
      <c r="K828" s="8"/>
      <c r="L828" s="8"/>
      <c r="M828" s="8"/>
      <c r="N828" s="8"/>
    </row>
    <row r="829" spans="3:14" ht="12.75">
      <c r="C829" s="8"/>
      <c r="D829" s="8"/>
      <c r="E829" s="8"/>
      <c r="F829" s="8"/>
      <c r="G829" s="8"/>
      <c r="H829" s="8"/>
      <c r="I829" s="8"/>
      <c r="J829" s="8"/>
      <c r="K829" s="8"/>
      <c r="L829" s="8"/>
      <c r="M829" s="8"/>
      <c r="N829" s="8"/>
    </row>
    <row r="830" spans="3:14" ht="12.75">
      <c r="C830" s="8"/>
      <c r="D830" s="8"/>
      <c r="E830" s="8"/>
      <c r="F830" s="8"/>
      <c r="G830" s="8"/>
      <c r="H830" s="8"/>
      <c r="I830" s="8"/>
      <c r="J830" s="8"/>
      <c r="K830" s="8"/>
      <c r="L830" s="8"/>
      <c r="M830" s="8"/>
      <c r="N830" s="8"/>
    </row>
    <row r="831" spans="3:14" ht="12.75">
      <c r="C831" s="8"/>
      <c r="D831" s="8"/>
      <c r="E831" s="8"/>
      <c r="F831" s="8"/>
      <c r="G831" s="8"/>
      <c r="H831" s="8"/>
      <c r="I831" s="8"/>
      <c r="J831" s="8"/>
      <c r="K831" s="8"/>
      <c r="L831" s="8"/>
      <c r="M831" s="8"/>
      <c r="N831" s="8"/>
    </row>
    <row r="832" spans="3:14" ht="12.75">
      <c r="C832" s="8"/>
      <c r="D832" s="8"/>
      <c r="E832" s="8"/>
      <c r="F832" s="8"/>
      <c r="G832" s="8"/>
      <c r="H832" s="8"/>
      <c r="I832" s="8"/>
      <c r="J832" s="8"/>
      <c r="K832" s="8"/>
      <c r="L832" s="8"/>
      <c r="M832" s="8"/>
      <c r="N832" s="8"/>
    </row>
    <row r="833" spans="3:14" ht="12.75">
      <c r="C833" s="8"/>
      <c r="D833" s="8"/>
      <c r="E833" s="8"/>
      <c r="F833" s="8"/>
      <c r="G833" s="8"/>
      <c r="H833" s="8"/>
      <c r="I833" s="8"/>
      <c r="J833" s="8"/>
      <c r="K833" s="8"/>
      <c r="L833" s="8"/>
      <c r="M833" s="8"/>
      <c r="N833" s="8"/>
    </row>
    <row r="834" spans="3:14" ht="12.75">
      <c r="C834" s="8"/>
      <c r="D834" s="8"/>
      <c r="E834" s="8"/>
      <c r="F834" s="8"/>
      <c r="G834" s="8"/>
      <c r="H834" s="8"/>
      <c r="I834" s="8"/>
      <c r="J834" s="8"/>
      <c r="K834" s="8"/>
      <c r="L834" s="8"/>
      <c r="M834" s="8"/>
      <c r="N834" s="8"/>
    </row>
    <row r="835" spans="3:14" ht="12.75">
      <c r="C835" s="8"/>
      <c r="D835" s="8"/>
      <c r="E835" s="8"/>
      <c r="F835" s="8"/>
      <c r="G835" s="8"/>
      <c r="H835" s="8"/>
      <c r="I835" s="8"/>
      <c r="J835" s="8"/>
      <c r="K835" s="8"/>
      <c r="L835" s="8"/>
      <c r="M835" s="8"/>
      <c r="N835" s="8"/>
    </row>
    <row r="836" spans="3:14" ht="12.75">
      <c r="C836" s="8"/>
      <c r="D836" s="8"/>
      <c r="E836" s="8"/>
      <c r="F836" s="8"/>
      <c r="G836" s="8"/>
      <c r="H836" s="8"/>
      <c r="I836" s="8"/>
      <c r="J836" s="8"/>
      <c r="K836" s="8"/>
      <c r="L836" s="8"/>
      <c r="M836" s="8"/>
      <c r="N836" s="8"/>
    </row>
    <row r="837" spans="3:14" ht="12.75">
      <c r="C837" s="8"/>
      <c r="D837" s="8"/>
      <c r="E837" s="8"/>
      <c r="F837" s="8"/>
      <c r="G837" s="8"/>
      <c r="H837" s="8"/>
      <c r="I837" s="8"/>
      <c r="J837" s="8"/>
      <c r="K837" s="8"/>
      <c r="L837" s="8"/>
      <c r="M837" s="8"/>
      <c r="N837" s="8"/>
    </row>
    <row r="838" spans="3:14" ht="12.75">
      <c r="C838" s="8"/>
      <c r="D838" s="8"/>
      <c r="E838" s="8"/>
      <c r="F838" s="8"/>
      <c r="G838" s="8"/>
      <c r="H838" s="8"/>
      <c r="I838" s="8"/>
      <c r="J838" s="8"/>
      <c r="K838" s="8"/>
      <c r="L838" s="8"/>
      <c r="M838" s="8"/>
      <c r="N838" s="8"/>
    </row>
    <row r="839" spans="3:14" ht="12.75">
      <c r="C839" s="8"/>
      <c r="D839" s="8"/>
      <c r="E839" s="8"/>
      <c r="F839" s="8"/>
      <c r="G839" s="8"/>
      <c r="H839" s="8"/>
      <c r="I839" s="8"/>
      <c r="J839" s="8"/>
      <c r="K839" s="8"/>
      <c r="L839" s="8"/>
      <c r="M839" s="8"/>
      <c r="N839" s="8"/>
    </row>
    <row r="840" spans="3:14" ht="12.75">
      <c r="C840" s="8"/>
      <c r="D840" s="8"/>
      <c r="E840" s="8"/>
      <c r="F840" s="8"/>
      <c r="G840" s="8"/>
      <c r="H840" s="8"/>
      <c r="I840" s="8"/>
      <c r="J840" s="8"/>
      <c r="K840" s="8"/>
      <c r="L840" s="8"/>
      <c r="M840" s="8"/>
      <c r="N840" s="8"/>
    </row>
    <row r="841" spans="3:14" ht="12.75">
      <c r="C841" s="8"/>
      <c r="D841" s="8"/>
      <c r="E841" s="8"/>
      <c r="F841" s="8"/>
      <c r="G841" s="8"/>
      <c r="H841" s="8"/>
      <c r="I841" s="8"/>
      <c r="J841" s="8"/>
      <c r="K841" s="8"/>
      <c r="L841" s="8"/>
      <c r="M841" s="8"/>
      <c r="N841" s="8"/>
    </row>
    <row r="842" spans="3:14" ht="12.75">
      <c r="C842" s="8"/>
      <c r="D842" s="8"/>
      <c r="E842" s="8"/>
      <c r="F842" s="8"/>
      <c r="G842" s="8"/>
      <c r="H842" s="8"/>
      <c r="I842" s="8"/>
      <c r="J842" s="8"/>
      <c r="K842" s="8"/>
      <c r="L842" s="8"/>
      <c r="M842" s="8"/>
      <c r="N842" s="8"/>
    </row>
    <row r="843" spans="3:14" ht="12.75">
      <c r="C843" s="8"/>
      <c r="D843" s="8"/>
      <c r="E843" s="8"/>
      <c r="F843" s="8"/>
      <c r="G843" s="8"/>
      <c r="H843" s="8"/>
      <c r="I843" s="8"/>
      <c r="J843" s="8"/>
      <c r="K843" s="8"/>
      <c r="L843" s="8"/>
      <c r="M843" s="8"/>
      <c r="N843" s="8"/>
    </row>
    <row r="844" spans="3:14" ht="12.75">
      <c r="C844" s="8"/>
      <c r="D844" s="8"/>
      <c r="E844" s="8"/>
      <c r="F844" s="8"/>
      <c r="G844" s="8"/>
      <c r="H844" s="8"/>
      <c r="I844" s="8"/>
      <c r="J844" s="8"/>
      <c r="K844" s="8"/>
      <c r="L844" s="8"/>
      <c r="M844" s="8"/>
      <c r="N844" s="8"/>
    </row>
    <row r="845" spans="3:14" ht="12.75">
      <c r="C845" s="8"/>
      <c r="D845" s="8"/>
      <c r="E845" s="8"/>
      <c r="F845" s="8"/>
      <c r="G845" s="8"/>
      <c r="H845" s="8"/>
      <c r="I845" s="8"/>
      <c r="J845" s="8"/>
      <c r="K845" s="8"/>
      <c r="L845" s="8"/>
      <c r="M845" s="8"/>
      <c r="N845" s="8"/>
    </row>
    <row r="846" spans="3:14" ht="12.75">
      <c r="C846" s="8"/>
      <c r="D846" s="8"/>
      <c r="E846" s="8"/>
      <c r="F846" s="8"/>
      <c r="G846" s="8"/>
      <c r="H846" s="8"/>
      <c r="I846" s="8"/>
      <c r="J846" s="8"/>
      <c r="K846" s="8"/>
      <c r="L846" s="8"/>
      <c r="M846" s="8"/>
      <c r="N846" s="8"/>
    </row>
    <row r="847" spans="3:14" ht="12.75">
      <c r="C847" s="8"/>
      <c r="D847" s="8"/>
      <c r="E847" s="8"/>
      <c r="F847" s="8"/>
      <c r="G847" s="8"/>
      <c r="H847" s="8"/>
      <c r="I847" s="8"/>
      <c r="J847" s="8"/>
      <c r="K847" s="8"/>
      <c r="L847" s="8"/>
      <c r="M847" s="8"/>
      <c r="N847" s="8"/>
    </row>
    <row r="848" spans="3:14" ht="12.75">
      <c r="C848" s="8"/>
      <c r="D848" s="8"/>
      <c r="E848" s="8"/>
      <c r="F848" s="8"/>
      <c r="G848" s="8"/>
      <c r="H848" s="8"/>
      <c r="I848" s="8"/>
      <c r="J848" s="8"/>
      <c r="K848" s="8"/>
      <c r="L848" s="8"/>
      <c r="M848" s="8"/>
      <c r="N848" s="8"/>
    </row>
    <row r="849" spans="3:14" ht="12.75">
      <c r="C849" s="8"/>
      <c r="D849" s="8"/>
      <c r="E849" s="8"/>
      <c r="F849" s="8"/>
      <c r="G849" s="8"/>
      <c r="H849" s="8"/>
      <c r="I849" s="8"/>
      <c r="J849" s="8"/>
      <c r="K849" s="8"/>
      <c r="L849" s="8"/>
      <c r="M849" s="8"/>
      <c r="N849" s="8"/>
    </row>
    <row r="850" spans="3:14" ht="12.75">
      <c r="C850" s="8"/>
      <c r="D850" s="8"/>
      <c r="E850" s="8"/>
      <c r="F850" s="8"/>
      <c r="G850" s="8"/>
      <c r="H850" s="8"/>
      <c r="I850" s="8"/>
      <c r="J850" s="8"/>
      <c r="K850" s="8"/>
      <c r="L850" s="8"/>
      <c r="M850" s="8"/>
      <c r="N850" s="8"/>
    </row>
    <row r="851" spans="3:14" ht="12.75">
      <c r="C851" s="8"/>
      <c r="D851" s="8"/>
      <c r="E851" s="8"/>
      <c r="F851" s="8"/>
      <c r="G851" s="8"/>
      <c r="H851" s="8"/>
      <c r="I851" s="8"/>
      <c r="J851" s="8"/>
      <c r="K851" s="8"/>
      <c r="L851" s="8"/>
      <c r="M851" s="8"/>
      <c r="N851" s="8"/>
    </row>
    <row r="852" spans="3:14" ht="12.75">
      <c r="C852" s="8"/>
      <c r="D852" s="8"/>
      <c r="E852" s="8"/>
      <c r="F852" s="8"/>
      <c r="G852" s="8"/>
      <c r="H852" s="8"/>
      <c r="I852" s="8"/>
      <c r="J852" s="8"/>
      <c r="K852" s="8"/>
      <c r="L852" s="8"/>
      <c r="M852" s="8"/>
      <c r="N852" s="8"/>
    </row>
    <row r="853" spans="3:14" ht="12.75">
      <c r="C853" s="8"/>
      <c r="D853" s="8"/>
      <c r="E853" s="8"/>
      <c r="F853" s="8"/>
      <c r="G853" s="8"/>
      <c r="H853" s="8"/>
      <c r="I853" s="8"/>
      <c r="J853" s="8"/>
      <c r="K853" s="8"/>
      <c r="L853" s="8"/>
      <c r="M853" s="8"/>
      <c r="N853" s="8"/>
    </row>
    <row r="854" spans="3:14" ht="12.75">
      <c r="C854" s="8"/>
      <c r="D854" s="8"/>
      <c r="E854" s="8"/>
      <c r="F854" s="8"/>
      <c r="G854" s="8"/>
      <c r="H854" s="8"/>
      <c r="I854" s="8"/>
      <c r="J854" s="8"/>
      <c r="K854" s="8"/>
      <c r="L854" s="8"/>
      <c r="M854" s="8"/>
      <c r="N854" s="8"/>
    </row>
    <row r="855" spans="3:14" ht="12.75">
      <c r="C855" s="8"/>
      <c r="D855" s="8"/>
      <c r="E855" s="8"/>
      <c r="F855" s="8"/>
      <c r="G855" s="8"/>
      <c r="H855" s="8"/>
      <c r="I855" s="8"/>
      <c r="J855" s="8"/>
      <c r="K855" s="8"/>
      <c r="L855" s="8"/>
      <c r="M855" s="8"/>
      <c r="N855" s="8"/>
    </row>
    <row r="856" spans="3:14" ht="12.75">
      <c r="C856" s="8"/>
      <c r="D856" s="8"/>
      <c r="E856" s="8"/>
      <c r="F856" s="8"/>
      <c r="G856" s="8"/>
      <c r="H856" s="8"/>
      <c r="I856" s="8"/>
      <c r="J856" s="8"/>
      <c r="K856" s="8"/>
      <c r="L856" s="8"/>
      <c r="M856" s="8"/>
      <c r="N856" s="8"/>
    </row>
    <row r="857" spans="3:14" ht="12.75">
      <c r="C857" s="8"/>
      <c r="D857" s="8"/>
      <c r="E857" s="8"/>
      <c r="F857" s="8"/>
      <c r="G857" s="8"/>
      <c r="H857" s="8"/>
      <c r="I857" s="8"/>
      <c r="J857" s="8"/>
      <c r="K857" s="8"/>
      <c r="L857" s="8"/>
      <c r="M857" s="8"/>
      <c r="N857" s="8"/>
    </row>
    <row r="858" spans="3:14" ht="12.75">
      <c r="C858" s="8"/>
      <c r="D858" s="8"/>
      <c r="E858" s="8"/>
      <c r="F858" s="8"/>
      <c r="G858" s="8"/>
      <c r="H858" s="8"/>
      <c r="I858" s="8"/>
      <c r="J858" s="8"/>
      <c r="K858" s="8"/>
      <c r="L858" s="8"/>
      <c r="M858" s="8"/>
      <c r="N858" s="8"/>
    </row>
    <row r="859" spans="3:14" ht="12.75">
      <c r="C859" s="8"/>
      <c r="D859" s="8"/>
      <c r="E859" s="8"/>
      <c r="F859" s="8"/>
      <c r="G859" s="8"/>
      <c r="H859" s="8"/>
      <c r="I859" s="8"/>
      <c r="J859" s="8"/>
      <c r="K859" s="8"/>
      <c r="L859" s="8"/>
      <c r="M859" s="8"/>
      <c r="N859" s="8"/>
    </row>
    <row r="860" spans="3:14" ht="12.75">
      <c r="C860" s="8"/>
      <c r="D860" s="8"/>
      <c r="E860" s="8"/>
      <c r="F860" s="8"/>
      <c r="G860" s="8"/>
      <c r="H860" s="8"/>
      <c r="I860" s="8"/>
      <c r="J860" s="8"/>
      <c r="K860" s="8"/>
      <c r="L860" s="8"/>
      <c r="M860" s="8"/>
      <c r="N860" s="8"/>
    </row>
    <row r="861" spans="3:14" ht="12.75">
      <c r="C861" s="8"/>
      <c r="D861" s="8"/>
      <c r="E861" s="8"/>
      <c r="F861" s="8"/>
      <c r="G861" s="8"/>
      <c r="H861" s="8"/>
      <c r="I861" s="8"/>
      <c r="J861" s="8"/>
      <c r="K861" s="8"/>
      <c r="L861" s="8"/>
      <c r="M861" s="8"/>
      <c r="N861" s="8"/>
    </row>
    <row r="862" spans="3:14" ht="12.75">
      <c r="C862" s="8"/>
      <c r="D862" s="8"/>
      <c r="E862" s="8"/>
      <c r="F862" s="8"/>
      <c r="G862" s="8"/>
      <c r="H862" s="8"/>
      <c r="I862" s="8"/>
      <c r="J862" s="8"/>
      <c r="K862" s="8"/>
      <c r="L862" s="8"/>
      <c r="M862" s="8"/>
      <c r="N862" s="8"/>
    </row>
    <row r="863" spans="3:14" ht="12.75">
      <c r="C863" s="8"/>
      <c r="D863" s="8"/>
      <c r="E863" s="8"/>
      <c r="F863" s="8"/>
      <c r="G863" s="8"/>
      <c r="H863" s="8"/>
      <c r="I863" s="8"/>
      <c r="J863" s="8"/>
      <c r="K863" s="8"/>
      <c r="L863" s="8"/>
      <c r="M863" s="8"/>
      <c r="N863" s="8"/>
    </row>
    <row r="864" spans="3:14" ht="12.75">
      <c r="C864" s="8"/>
      <c r="D864" s="8"/>
      <c r="E864" s="8"/>
      <c r="F864" s="8"/>
      <c r="G864" s="8"/>
      <c r="H864" s="8"/>
      <c r="I864" s="8"/>
      <c r="J864" s="8"/>
      <c r="K864" s="8"/>
      <c r="L864" s="8"/>
      <c r="M864" s="8"/>
      <c r="N864" s="8"/>
    </row>
    <row r="865" spans="3:14" ht="12.75">
      <c r="C865" s="8"/>
      <c r="D865" s="8"/>
      <c r="E865" s="8"/>
      <c r="F865" s="8"/>
      <c r="G865" s="8"/>
      <c r="H865" s="8"/>
      <c r="I865" s="8"/>
      <c r="J865" s="8"/>
      <c r="K865" s="8"/>
      <c r="L865" s="8"/>
      <c r="M865" s="8"/>
      <c r="N865" s="8"/>
    </row>
    <row r="866" spans="3:14" ht="12.75">
      <c r="C866" s="8"/>
      <c r="D866" s="8"/>
      <c r="E866" s="8"/>
      <c r="F866" s="8"/>
      <c r="G866" s="8"/>
      <c r="H866" s="8"/>
      <c r="I866" s="8"/>
      <c r="J866" s="8"/>
      <c r="K866" s="8"/>
      <c r="L866" s="8"/>
      <c r="M866" s="8"/>
      <c r="N866" s="8"/>
    </row>
    <row r="867" spans="3:14" ht="12.75">
      <c r="C867" s="8"/>
      <c r="D867" s="8"/>
      <c r="E867" s="8"/>
      <c r="F867" s="8"/>
      <c r="G867" s="8"/>
      <c r="H867" s="8"/>
      <c r="I867" s="8"/>
      <c r="J867" s="8"/>
      <c r="K867" s="8"/>
      <c r="L867" s="8"/>
      <c r="M867" s="8"/>
      <c r="N867" s="8"/>
    </row>
    <row r="868" spans="3:14" ht="12.75">
      <c r="C868" s="8"/>
      <c r="D868" s="8"/>
      <c r="E868" s="8"/>
      <c r="F868" s="8"/>
      <c r="G868" s="8"/>
      <c r="H868" s="8"/>
      <c r="I868" s="8"/>
      <c r="J868" s="8"/>
      <c r="K868" s="8"/>
      <c r="L868" s="8"/>
      <c r="M868" s="8"/>
      <c r="N868" s="8"/>
    </row>
    <row r="869" spans="3:14" ht="12.75">
      <c r="C869" s="8"/>
      <c r="D869" s="8"/>
      <c r="E869" s="8"/>
      <c r="F869" s="8"/>
      <c r="G869" s="8"/>
      <c r="H869" s="8"/>
      <c r="I869" s="8"/>
      <c r="J869" s="8"/>
      <c r="K869" s="8"/>
      <c r="L869" s="8"/>
      <c r="M869" s="8"/>
      <c r="N869" s="8"/>
    </row>
    <row r="870" spans="3:14" ht="12.75">
      <c r="C870" s="8"/>
      <c r="D870" s="8"/>
      <c r="E870" s="8"/>
      <c r="F870" s="8"/>
      <c r="G870" s="8"/>
      <c r="H870" s="8"/>
      <c r="I870" s="8"/>
      <c r="J870" s="8"/>
      <c r="K870" s="8"/>
      <c r="L870" s="8"/>
      <c r="M870" s="8"/>
      <c r="N870" s="8"/>
    </row>
    <row r="871" spans="3:14" ht="12.75">
      <c r="C871" s="8"/>
      <c r="D871" s="8"/>
      <c r="E871" s="8"/>
      <c r="F871" s="8"/>
      <c r="G871" s="8"/>
      <c r="H871" s="8"/>
      <c r="I871" s="8"/>
      <c r="J871" s="8"/>
      <c r="K871" s="8"/>
      <c r="L871" s="8"/>
      <c r="M871" s="8"/>
      <c r="N871" s="8"/>
    </row>
    <row r="872" spans="3:14" ht="12.75">
      <c r="C872" s="8"/>
      <c r="D872" s="8"/>
      <c r="E872" s="8"/>
      <c r="F872" s="8"/>
      <c r="G872" s="8"/>
      <c r="H872" s="8"/>
      <c r="I872" s="8"/>
      <c r="J872" s="8"/>
      <c r="K872" s="8"/>
      <c r="L872" s="8"/>
      <c r="M872" s="8"/>
      <c r="N872" s="8"/>
    </row>
    <row r="873" spans="3:14" ht="12.75">
      <c r="C873" s="8"/>
      <c r="D873" s="8"/>
      <c r="E873" s="8"/>
      <c r="F873" s="8"/>
      <c r="G873" s="8"/>
      <c r="H873" s="8"/>
      <c r="I873" s="8"/>
      <c r="J873" s="8"/>
      <c r="K873" s="8"/>
      <c r="L873" s="8"/>
      <c r="M873" s="8"/>
      <c r="N873" s="8"/>
    </row>
    <row r="874" spans="3:14" ht="12.75">
      <c r="C874" s="8"/>
      <c r="D874" s="8"/>
      <c r="E874" s="8"/>
      <c r="F874" s="8"/>
      <c r="G874" s="8"/>
      <c r="H874" s="8"/>
      <c r="I874" s="8"/>
      <c r="J874" s="8"/>
      <c r="K874" s="8"/>
      <c r="L874" s="8"/>
      <c r="M874" s="8"/>
      <c r="N874" s="8"/>
    </row>
    <row r="875" spans="3:14" ht="12.75">
      <c r="C875" s="8"/>
      <c r="D875" s="8"/>
      <c r="E875" s="8"/>
      <c r="F875" s="8"/>
      <c r="G875" s="8"/>
      <c r="H875" s="8"/>
      <c r="I875" s="8"/>
      <c r="J875" s="8"/>
      <c r="K875" s="8"/>
      <c r="L875" s="8"/>
      <c r="M875" s="8"/>
      <c r="N875" s="8"/>
    </row>
    <row r="876" spans="3:14" ht="12.75">
      <c r="C876" s="8"/>
      <c r="D876" s="8"/>
      <c r="E876" s="8"/>
      <c r="F876" s="8"/>
      <c r="G876" s="8"/>
      <c r="H876" s="8"/>
      <c r="I876" s="8"/>
      <c r="J876" s="8"/>
      <c r="K876" s="8"/>
      <c r="L876" s="8"/>
      <c r="M876" s="8"/>
      <c r="N876" s="8"/>
    </row>
    <row r="877" spans="3:14" ht="12.75">
      <c r="C877" s="8"/>
      <c r="D877" s="8"/>
      <c r="E877" s="8"/>
      <c r="F877" s="8"/>
      <c r="G877" s="8"/>
      <c r="H877" s="8"/>
      <c r="I877" s="8"/>
      <c r="J877" s="8"/>
      <c r="K877" s="8"/>
      <c r="L877" s="8"/>
      <c r="M877" s="8"/>
      <c r="N877" s="8"/>
    </row>
    <row r="878" spans="3:14" ht="12.75">
      <c r="C878" s="8"/>
      <c r="D878" s="8"/>
      <c r="E878" s="8"/>
      <c r="F878" s="8"/>
      <c r="G878" s="8"/>
      <c r="H878" s="8"/>
      <c r="I878" s="8"/>
      <c r="J878" s="8"/>
      <c r="K878" s="8"/>
      <c r="L878" s="8"/>
      <c r="M878" s="8"/>
      <c r="N878" s="8"/>
    </row>
    <row r="879" spans="3:14" ht="12.75">
      <c r="C879" s="8"/>
      <c r="D879" s="8"/>
      <c r="E879" s="8"/>
      <c r="F879" s="8"/>
      <c r="G879" s="8"/>
      <c r="H879" s="8"/>
      <c r="I879" s="8"/>
      <c r="J879" s="8"/>
      <c r="K879" s="8"/>
      <c r="L879" s="8"/>
      <c r="M879" s="8"/>
      <c r="N879" s="8"/>
    </row>
    <row r="880" spans="3:14" ht="12.75">
      <c r="C880" s="8"/>
      <c r="D880" s="8"/>
      <c r="E880" s="8"/>
      <c r="F880" s="8"/>
      <c r="G880" s="8"/>
      <c r="H880" s="8"/>
      <c r="I880" s="8"/>
      <c r="J880" s="8"/>
      <c r="K880" s="8"/>
      <c r="L880" s="8"/>
      <c r="M880" s="8"/>
      <c r="N880" s="8"/>
    </row>
    <row r="881" spans="3:14" ht="12.75">
      <c r="C881" s="8"/>
      <c r="D881" s="8"/>
      <c r="E881" s="8"/>
      <c r="F881" s="8"/>
      <c r="G881" s="8"/>
      <c r="H881" s="8"/>
      <c r="I881" s="8"/>
      <c r="J881" s="8"/>
      <c r="K881" s="8"/>
      <c r="L881" s="8"/>
      <c r="M881" s="8"/>
      <c r="N881" s="8"/>
    </row>
    <row r="882" spans="3:14" ht="12.75">
      <c r="C882" s="8"/>
      <c r="D882" s="8"/>
      <c r="E882" s="8"/>
      <c r="F882" s="8"/>
      <c r="G882" s="8"/>
      <c r="H882" s="8"/>
      <c r="I882" s="8"/>
      <c r="J882" s="8"/>
      <c r="K882" s="8"/>
      <c r="L882" s="8"/>
      <c r="M882" s="8"/>
      <c r="N882" s="8"/>
    </row>
    <row r="883" spans="3:14" ht="12.75">
      <c r="C883" s="8"/>
      <c r="D883" s="8"/>
      <c r="E883" s="8"/>
      <c r="F883" s="8"/>
      <c r="G883" s="8"/>
      <c r="H883" s="8"/>
      <c r="I883" s="8"/>
      <c r="J883" s="8"/>
      <c r="K883" s="8"/>
      <c r="L883" s="8"/>
      <c r="M883" s="8"/>
      <c r="N883" s="8"/>
    </row>
    <row r="884" spans="3:14" ht="12.75">
      <c r="C884" s="8"/>
      <c r="D884" s="8"/>
      <c r="E884" s="8"/>
      <c r="F884" s="8"/>
      <c r="G884" s="8"/>
      <c r="H884" s="8"/>
      <c r="I884" s="8"/>
      <c r="J884" s="8"/>
      <c r="K884" s="8"/>
      <c r="L884" s="8"/>
      <c r="M884" s="8"/>
      <c r="N884" s="8"/>
    </row>
    <row r="885" spans="3:14" ht="12.75">
      <c r="C885" s="8"/>
      <c r="D885" s="8"/>
      <c r="E885" s="8"/>
      <c r="F885" s="8"/>
      <c r="G885" s="8"/>
      <c r="H885" s="8"/>
      <c r="I885" s="8"/>
      <c r="J885" s="8"/>
      <c r="K885" s="8"/>
      <c r="L885" s="8"/>
      <c r="M885" s="8"/>
      <c r="N885" s="8"/>
    </row>
    <row r="886" spans="3:14" ht="12.75">
      <c r="C886" s="8"/>
      <c r="D886" s="8"/>
      <c r="E886" s="8"/>
      <c r="F886" s="8"/>
      <c r="G886" s="8"/>
      <c r="H886" s="8"/>
      <c r="I886" s="8"/>
      <c r="J886" s="8"/>
      <c r="K886" s="8"/>
      <c r="L886" s="8"/>
      <c r="M886" s="8"/>
      <c r="N886" s="8"/>
    </row>
    <row r="887" spans="3:14" ht="12.75">
      <c r="C887" s="8"/>
      <c r="D887" s="8"/>
      <c r="E887" s="8"/>
      <c r="F887" s="8"/>
      <c r="G887" s="8"/>
      <c r="H887" s="8"/>
      <c r="I887" s="8"/>
      <c r="J887" s="8"/>
      <c r="K887" s="8"/>
      <c r="L887" s="8"/>
      <c r="M887" s="8"/>
      <c r="N887" s="8"/>
    </row>
    <row r="888" spans="3:14" ht="12.75">
      <c r="C888" s="8"/>
      <c r="D888" s="8"/>
      <c r="E888" s="8"/>
      <c r="F888" s="8"/>
      <c r="G888" s="8"/>
      <c r="H888" s="8"/>
      <c r="I888" s="8"/>
      <c r="J888" s="8"/>
      <c r="K888" s="8"/>
      <c r="L888" s="8"/>
      <c r="M888" s="8"/>
      <c r="N888" s="8"/>
    </row>
    <row r="889" spans="3:14" ht="12.75">
      <c r="C889" s="8"/>
      <c r="D889" s="8"/>
      <c r="E889" s="8"/>
      <c r="F889" s="8"/>
      <c r="G889" s="8"/>
      <c r="H889" s="8"/>
      <c r="I889" s="8"/>
      <c r="J889" s="8"/>
      <c r="K889" s="8"/>
      <c r="L889" s="8"/>
      <c r="M889" s="8"/>
      <c r="N889" s="8"/>
    </row>
    <row r="890" spans="3:14" ht="12.75">
      <c r="C890" s="8"/>
      <c r="D890" s="8"/>
      <c r="E890" s="8"/>
      <c r="F890" s="8"/>
      <c r="G890" s="8"/>
      <c r="H890" s="8"/>
      <c r="I890" s="8"/>
      <c r="J890" s="8"/>
      <c r="K890" s="8"/>
      <c r="L890" s="8"/>
      <c r="M890" s="8"/>
      <c r="N890" s="8"/>
    </row>
    <row r="891" spans="3:14" ht="12.75">
      <c r="C891" s="8"/>
      <c r="D891" s="8"/>
      <c r="E891" s="8"/>
      <c r="F891" s="8"/>
      <c r="G891" s="8"/>
      <c r="H891" s="8"/>
      <c r="I891" s="8"/>
      <c r="J891" s="8"/>
      <c r="K891" s="8"/>
      <c r="L891" s="8"/>
      <c r="M891" s="8"/>
      <c r="N891" s="8"/>
    </row>
    <row r="892" spans="3:14" ht="12.75">
      <c r="C892" s="8"/>
      <c r="D892" s="8"/>
      <c r="E892" s="8"/>
      <c r="F892" s="8"/>
      <c r="G892" s="8"/>
      <c r="H892" s="8"/>
      <c r="I892" s="8"/>
      <c r="J892" s="8"/>
      <c r="K892" s="8"/>
      <c r="L892" s="8"/>
      <c r="M892" s="8"/>
      <c r="N892" s="8"/>
    </row>
    <row r="893" spans="3:14" ht="12.75">
      <c r="C893" s="8"/>
      <c r="D893" s="8"/>
      <c r="E893" s="8"/>
      <c r="F893" s="8"/>
      <c r="G893" s="8"/>
      <c r="H893" s="8"/>
      <c r="I893" s="8"/>
      <c r="J893" s="8"/>
      <c r="K893" s="8"/>
      <c r="L893" s="8"/>
      <c r="M893" s="8"/>
      <c r="N893" s="8"/>
    </row>
    <row r="894" spans="3:14" ht="12.75">
      <c r="C894" s="8"/>
      <c r="D894" s="8"/>
      <c r="E894" s="8"/>
      <c r="F894" s="8"/>
      <c r="G894" s="8"/>
      <c r="H894" s="8"/>
      <c r="I894" s="8"/>
      <c r="J894" s="8"/>
      <c r="K894" s="8"/>
      <c r="L894" s="8"/>
      <c r="M894" s="8"/>
      <c r="N894" s="8"/>
    </row>
    <row r="895" spans="3:14" ht="12.75">
      <c r="C895" s="8"/>
      <c r="D895" s="8"/>
      <c r="E895" s="8"/>
      <c r="F895" s="8"/>
      <c r="G895" s="8"/>
      <c r="H895" s="8"/>
      <c r="I895" s="8"/>
      <c r="J895" s="8"/>
      <c r="K895" s="8"/>
      <c r="L895" s="8"/>
      <c r="M895" s="8"/>
      <c r="N895" s="8"/>
    </row>
    <row r="896" spans="3:14" ht="12.75">
      <c r="C896" s="8"/>
      <c r="D896" s="8"/>
      <c r="E896" s="8"/>
      <c r="F896" s="8"/>
      <c r="G896" s="8"/>
      <c r="H896" s="8"/>
      <c r="I896" s="8"/>
      <c r="J896" s="8"/>
      <c r="K896" s="8"/>
      <c r="L896" s="8"/>
      <c r="M896" s="8"/>
      <c r="N896" s="8"/>
    </row>
    <row r="897" spans="3:14" ht="12.75">
      <c r="C897" s="8"/>
      <c r="D897" s="8"/>
      <c r="E897" s="8"/>
      <c r="F897" s="8"/>
      <c r="G897" s="8"/>
      <c r="H897" s="8"/>
      <c r="I897" s="8"/>
      <c r="J897" s="8"/>
      <c r="K897" s="8"/>
      <c r="L897" s="8"/>
      <c r="M897" s="8"/>
      <c r="N897" s="8"/>
    </row>
    <row r="898" spans="3:14" ht="12.75">
      <c r="C898" s="8"/>
      <c r="D898" s="8"/>
      <c r="E898" s="8"/>
      <c r="F898" s="8"/>
      <c r="G898" s="8"/>
      <c r="H898" s="8"/>
      <c r="I898" s="8"/>
      <c r="J898" s="8"/>
      <c r="K898" s="8"/>
      <c r="L898" s="8"/>
      <c r="M898" s="8"/>
      <c r="N898" s="8"/>
    </row>
    <row r="899" spans="3:14" ht="12.75">
      <c r="C899" s="8"/>
      <c r="D899" s="8"/>
      <c r="E899" s="8"/>
      <c r="F899" s="8"/>
      <c r="G899" s="8"/>
      <c r="H899" s="8"/>
      <c r="I899" s="8"/>
      <c r="J899" s="8"/>
      <c r="K899" s="8"/>
      <c r="L899" s="8"/>
      <c r="M899" s="8"/>
      <c r="N899" s="8"/>
    </row>
    <row r="900" spans="3:14" ht="12.75">
      <c r="C900" s="8"/>
      <c r="D900" s="8"/>
      <c r="E900" s="8"/>
      <c r="F900" s="8"/>
      <c r="G900" s="8"/>
      <c r="H900" s="8"/>
      <c r="I900" s="8"/>
      <c r="J900" s="8"/>
      <c r="K900" s="8"/>
      <c r="L900" s="8"/>
      <c r="M900" s="8"/>
      <c r="N900" s="8"/>
    </row>
    <row r="901" spans="3:14" ht="12.75">
      <c r="C901" s="8"/>
      <c r="D901" s="8"/>
      <c r="E901" s="8"/>
      <c r="F901" s="8"/>
      <c r="G901" s="8"/>
      <c r="H901" s="8"/>
      <c r="I901" s="8"/>
      <c r="J901" s="8"/>
      <c r="K901" s="8"/>
      <c r="L901" s="8"/>
      <c r="M901" s="8"/>
      <c r="N901" s="8"/>
    </row>
    <row r="902" spans="3:14" ht="12.75">
      <c r="C902" s="8"/>
      <c r="D902" s="8"/>
      <c r="E902" s="8"/>
      <c r="F902" s="8"/>
      <c r="G902" s="8"/>
      <c r="H902" s="8"/>
      <c r="I902" s="8"/>
      <c r="J902" s="8"/>
      <c r="K902" s="8"/>
      <c r="L902" s="8"/>
      <c r="M902" s="8"/>
      <c r="N902" s="8"/>
    </row>
    <row r="903" spans="3:14" ht="12.75">
      <c r="C903" s="8"/>
      <c r="D903" s="8"/>
      <c r="E903" s="8"/>
      <c r="F903" s="8"/>
      <c r="G903" s="8"/>
      <c r="H903" s="8"/>
      <c r="I903" s="8"/>
      <c r="J903" s="8"/>
      <c r="K903" s="8"/>
      <c r="L903" s="8"/>
      <c r="M903" s="8"/>
      <c r="N903" s="8"/>
    </row>
    <row r="904" spans="3:14" ht="12.75">
      <c r="C904" s="8"/>
      <c r="D904" s="8"/>
      <c r="E904" s="8"/>
      <c r="F904" s="8"/>
      <c r="G904" s="8"/>
      <c r="H904" s="8"/>
      <c r="I904" s="8"/>
      <c r="J904" s="8"/>
      <c r="K904" s="8"/>
      <c r="L904" s="8"/>
      <c r="M904" s="8"/>
      <c r="N904" s="8"/>
    </row>
    <row r="905" spans="3:14" ht="12.75">
      <c r="C905" s="8"/>
      <c r="D905" s="8"/>
      <c r="E905" s="8"/>
      <c r="F905" s="8"/>
      <c r="G905" s="8"/>
      <c r="H905" s="8"/>
      <c r="I905" s="8"/>
      <c r="J905" s="8"/>
      <c r="K905" s="8"/>
      <c r="L905" s="8"/>
      <c r="M905" s="8"/>
      <c r="N905" s="8"/>
    </row>
    <row r="906" spans="3:14" ht="12.75">
      <c r="C906" s="8"/>
      <c r="D906" s="8"/>
      <c r="E906" s="8"/>
      <c r="F906" s="8"/>
      <c r="G906" s="8"/>
      <c r="H906" s="8"/>
      <c r="I906" s="8"/>
      <c r="J906" s="8"/>
      <c r="K906" s="8"/>
      <c r="L906" s="8"/>
      <c r="M906" s="8"/>
      <c r="N906" s="8"/>
    </row>
    <row r="907" spans="3:14" ht="12.75">
      <c r="C907" s="8"/>
      <c r="D907" s="8"/>
      <c r="E907" s="8"/>
      <c r="F907" s="8"/>
      <c r="G907" s="8"/>
      <c r="H907" s="8"/>
      <c r="I907" s="8"/>
      <c r="J907" s="8"/>
      <c r="K907" s="8"/>
      <c r="L907" s="8"/>
      <c r="M907" s="8"/>
      <c r="N907" s="8"/>
    </row>
    <row r="908" spans="3:14" ht="12.75">
      <c r="C908" s="8"/>
      <c r="D908" s="8"/>
      <c r="E908" s="8"/>
      <c r="F908" s="8"/>
      <c r="G908" s="8"/>
      <c r="H908" s="8"/>
      <c r="I908" s="8"/>
      <c r="J908" s="8"/>
      <c r="K908" s="8"/>
      <c r="L908" s="8"/>
      <c r="M908" s="8"/>
      <c r="N908" s="8"/>
    </row>
    <row r="909" spans="3:14" ht="12.75">
      <c r="C909" s="8"/>
      <c r="D909" s="8"/>
      <c r="E909" s="8"/>
      <c r="F909" s="8"/>
      <c r="G909" s="8"/>
      <c r="H909" s="8"/>
      <c r="I909" s="8"/>
      <c r="J909" s="8"/>
      <c r="K909" s="8"/>
      <c r="L909" s="8"/>
      <c r="M909" s="8"/>
      <c r="N909" s="8"/>
    </row>
    <row r="910" spans="3:14" ht="12.75">
      <c r="C910" s="8"/>
      <c r="D910" s="8"/>
      <c r="E910" s="8"/>
      <c r="F910" s="8"/>
      <c r="G910" s="8"/>
      <c r="H910" s="8"/>
      <c r="I910" s="8"/>
      <c r="J910" s="8"/>
      <c r="K910" s="8"/>
      <c r="L910" s="8"/>
      <c r="M910" s="8"/>
      <c r="N910" s="8"/>
    </row>
    <row r="911" spans="3:14" ht="12.75">
      <c r="C911" s="8"/>
      <c r="D911" s="8"/>
      <c r="E911" s="8"/>
      <c r="F911" s="8"/>
      <c r="G911" s="8"/>
      <c r="H911" s="8"/>
      <c r="I911" s="8"/>
      <c r="J911" s="8"/>
      <c r="K911" s="8"/>
      <c r="L911" s="8"/>
      <c r="M911" s="8"/>
      <c r="N911" s="8"/>
    </row>
    <row r="912" spans="3:14" ht="12.75">
      <c r="C912" s="8"/>
      <c r="D912" s="8"/>
      <c r="E912" s="8"/>
      <c r="F912" s="8"/>
      <c r="G912" s="8"/>
      <c r="H912" s="8"/>
      <c r="I912" s="8"/>
      <c r="J912" s="8"/>
      <c r="K912" s="8"/>
      <c r="L912" s="8"/>
      <c r="M912" s="8"/>
      <c r="N912" s="8"/>
    </row>
    <row r="913" spans="3:14" ht="12.75">
      <c r="C913" s="8"/>
      <c r="D913" s="8"/>
      <c r="E913" s="8"/>
      <c r="F913" s="8"/>
      <c r="G913" s="8"/>
      <c r="H913" s="8"/>
      <c r="I913" s="8"/>
      <c r="J913" s="8"/>
      <c r="K913" s="8"/>
      <c r="L913" s="8"/>
      <c r="M913" s="8"/>
      <c r="N913" s="8"/>
    </row>
    <row r="914" spans="3:14" ht="12.75">
      <c r="C914" s="8"/>
      <c r="D914" s="8"/>
      <c r="E914" s="8"/>
      <c r="F914" s="8"/>
      <c r="G914" s="8"/>
      <c r="H914" s="8"/>
      <c r="I914" s="8"/>
      <c r="J914" s="8"/>
      <c r="K914" s="8"/>
      <c r="L914" s="8"/>
      <c r="M914" s="8"/>
      <c r="N914" s="8"/>
    </row>
    <row r="915" spans="3:14" ht="12.75">
      <c r="C915" s="8"/>
      <c r="D915" s="8"/>
      <c r="E915" s="8"/>
      <c r="F915" s="8"/>
      <c r="G915" s="8"/>
      <c r="H915" s="8"/>
      <c r="I915" s="8"/>
      <c r="J915" s="8"/>
      <c r="K915" s="8"/>
      <c r="L915" s="8"/>
      <c r="M915" s="8"/>
      <c r="N915" s="8"/>
    </row>
    <row r="916" spans="3:14" ht="12.75">
      <c r="C916" s="8"/>
      <c r="D916" s="8"/>
      <c r="E916" s="8"/>
      <c r="F916" s="8"/>
      <c r="G916" s="8"/>
      <c r="H916" s="8"/>
      <c r="I916" s="8"/>
      <c r="J916" s="8"/>
      <c r="K916" s="8"/>
      <c r="L916" s="8"/>
      <c r="M916" s="8"/>
      <c r="N916" s="8"/>
    </row>
    <row r="917" spans="3:14" ht="12.75">
      <c r="C917" s="8"/>
      <c r="D917" s="8"/>
      <c r="E917" s="8"/>
      <c r="F917" s="8"/>
      <c r="G917" s="8"/>
      <c r="H917" s="8"/>
      <c r="I917" s="8"/>
      <c r="J917" s="8"/>
      <c r="K917" s="8"/>
      <c r="L917" s="8"/>
      <c r="M917" s="8"/>
      <c r="N917" s="8"/>
    </row>
    <row r="918" spans="3:14" ht="12.75">
      <c r="C918" s="8"/>
      <c r="D918" s="8"/>
      <c r="E918" s="8"/>
      <c r="F918" s="8"/>
      <c r="G918" s="8"/>
      <c r="H918" s="8"/>
      <c r="I918" s="8"/>
      <c r="J918" s="8"/>
      <c r="K918" s="8"/>
      <c r="L918" s="8"/>
      <c r="M918" s="8"/>
      <c r="N918" s="8"/>
    </row>
    <row r="919" spans="3:14" ht="12.75">
      <c r="C919" s="8"/>
      <c r="D919" s="8"/>
      <c r="E919" s="8"/>
      <c r="F919" s="8"/>
      <c r="G919" s="8"/>
      <c r="H919" s="8"/>
      <c r="I919" s="8"/>
      <c r="J919" s="8"/>
      <c r="K919" s="8"/>
      <c r="L919" s="8"/>
      <c r="M919" s="8"/>
      <c r="N919" s="8"/>
    </row>
    <row r="920" spans="3:14" ht="12.75">
      <c r="C920" s="8"/>
      <c r="D920" s="8"/>
      <c r="E920" s="8"/>
      <c r="F920" s="8"/>
      <c r="G920" s="8"/>
      <c r="H920" s="8"/>
      <c r="I920" s="8"/>
      <c r="J920" s="8"/>
      <c r="K920" s="8"/>
      <c r="L920" s="8"/>
      <c r="M920" s="8"/>
      <c r="N920" s="8"/>
    </row>
    <row r="921" spans="3:14" ht="12.75">
      <c r="C921" s="8"/>
      <c r="D921" s="8"/>
      <c r="E921" s="8"/>
      <c r="F921" s="8"/>
      <c r="G921" s="8"/>
      <c r="H921" s="8"/>
      <c r="I921" s="8"/>
      <c r="J921" s="8"/>
      <c r="K921" s="8"/>
      <c r="L921" s="8"/>
      <c r="M921" s="8"/>
      <c r="N921" s="8"/>
    </row>
    <row r="922" spans="3:14" ht="12.75">
      <c r="C922" s="8"/>
      <c r="D922" s="8"/>
      <c r="E922" s="8"/>
      <c r="F922" s="8"/>
      <c r="G922" s="8"/>
      <c r="H922" s="8"/>
      <c r="I922" s="8"/>
      <c r="J922" s="8"/>
      <c r="K922" s="8"/>
      <c r="L922" s="8"/>
      <c r="M922" s="8"/>
      <c r="N922" s="8"/>
    </row>
    <row r="923" spans="3:14" ht="12.75">
      <c r="C923" s="8"/>
      <c r="D923" s="8"/>
      <c r="E923" s="8"/>
      <c r="F923" s="8"/>
      <c r="G923" s="8"/>
      <c r="H923" s="8"/>
      <c r="I923" s="8"/>
      <c r="J923" s="8"/>
      <c r="K923" s="8"/>
      <c r="L923" s="8"/>
      <c r="M923" s="8"/>
      <c r="N923" s="8"/>
    </row>
    <row r="924" spans="3:14" ht="12.75">
      <c r="C924" s="8"/>
      <c r="D924" s="8"/>
      <c r="E924" s="8"/>
      <c r="F924" s="8"/>
      <c r="G924" s="8"/>
      <c r="H924" s="8"/>
      <c r="I924" s="8"/>
      <c r="J924" s="8"/>
      <c r="K924" s="8"/>
      <c r="L924" s="8"/>
      <c r="M924" s="8"/>
      <c r="N924" s="8"/>
    </row>
    <row r="925" spans="3:14" ht="12.75">
      <c r="C925" s="8"/>
      <c r="D925" s="8"/>
      <c r="E925" s="8"/>
      <c r="F925" s="8"/>
      <c r="G925" s="8"/>
      <c r="H925" s="8"/>
      <c r="I925" s="8"/>
      <c r="J925" s="8"/>
      <c r="K925" s="8"/>
      <c r="L925" s="8"/>
      <c r="M925" s="8"/>
      <c r="N925" s="8"/>
    </row>
    <row r="926" spans="3:14" ht="12.75">
      <c r="C926" s="8"/>
      <c r="D926" s="8"/>
      <c r="E926" s="8"/>
      <c r="F926" s="8"/>
      <c r="G926" s="8"/>
      <c r="H926" s="8"/>
      <c r="I926" s="8"/>
      <c r="J926" s="8"/>
      <c r="K926" s="8"/>
      <c r="L926" s="8"/>
      <c r="M926" s="8"/>
      <c r="N926" s="8"/>
    </row>
    <row r="927" spans="3:14" ht="12.75">
      <c r="C927" s="8"/>
      <c r="D927" s="8"/>
      <c r="E927" s="8"/>
      <c r="F927" s="8"/>
      <c r="G927" s="8"/>
      <c r="H927" s="8"/>
      <c r="I927" s="8"/>
      <c r="J927" s="8"/>
      <c r="K927" s="8"/>
      <c r="L927" s="8"/>
      <c r="M927" s="8"/>
      <c r="N927" s="8"/>
    </row>
    <row r="928" spans="3:14" ht="12.75">
      <c r="C928" s="8"/>
      <c r="D928" s="8"/>
      <c r="E928" s="8"/>
      <c r="F928" s="8"/>
      <c r="G928" s="8"/>
      <c r="H928" s="8"/>
      <c r="I928" s="8"/>
      <c r="J928" s="8"/>
      <c r="K928" s="8"/>
      <c r="L928" s="8"/>
      <c r="M928" s="8"/>
      <c r="N928" s="8"/>
    </row>
    <row r="929" spans="3:14" ht="12.75">
      <c r="C929" s="8"/>
      <c r="D929" s="8"/>
      <c r="E929" s="8"/>
      <c r="F929" s="8"/>
      <c r="G929" s="8"/>
      <c r="H929" s="8"/>
      <c r="I929" s="8"/>
      <c r="J929" s="8"/>
      <c r="K929" s="8"/>
      <c r="L929" s="8"/>
      <c r="M929" s="8"/>
      <c r="N929" s="8"/>
    </row>
    <row r="930" spans="3:14" ht="12.75">
      <c r="C930" s="8"/>
      <c r="D930" s="8"/>
      <c r="E930" s="8"/>
      <c r="F930" s="8"/>
      <c r="G930" s="8"/>
      <c r="H930" s="8"/>
      <c r="I930" s="8"/>
      <c r="J930" s="8"/>
      <c r="K930" s="8"/>
      <c r="L930" s="8"/>
      <c r="M930" s="8"/>
      <c r="N930" s="8"/>
    </row>
    <row r="931" spans="3:14" ht="12.75">
      <c r="C931" s="8"/>
      <c r="D931" s="8"/>
      <c r="E931" s="8"/>
      <c r="F931" s="8"/>
      <c r="G931" s="8"/>
      <c r="H931" s="8"/>
      <c r="I931" s="8"/>
      <c r="J931" s="8"/>
      <c r="K931" s="8"/>
      <c r="L931" s="8"/>
      <c r="M931" s="8"/>
      <c r="N931" s="8"/>
    </row>
    <row r="932" spans="3:14" ht="12.75">
      <c r="C932" s="8"/>
      <c r="D932" s="8"/>
      <c r="E932" s="8"/>
      <c r="F932" s="8"/>
      <c r="G932" s="8"/>
      <c r="H932" s="8"/>
      <c r="I932" s="8"/>
      <c r="J932" s="8"/>
      <c r="K932" s="8"/>
      <c r="L932" s="8"/>
      <c r="M932" s="8"/>
      <c r="N932" s="8"/>
    </row>
    <row r="933" spans="3:14" ht="12.75">
      <c r="C933" s="8"/>
      <c r="D933" s="8"/>
      <c r="E933" s="8"/>
      <c r="F933" s="8"/>
      <c r="G933" s="8"/>
      <c r="H933" s="8"/>
      <c r="I933" s="8"/>
      <c r="J933" s="8"/>
      <c r="K933" s="8"/>
      <c r="L933" s="8"/>
      <c r="M933" s="8"/>
      <c r="N933" s="8"/>
    </row>
    <row r="934" spans="3:14" ht="12.75">
      <c r="C934" s="8"/>
      <c r="D934" s="8"/>
      <c r="E934" s="8"/>
      <c r="F934" s="8"/>
      <c r="G934" s="8"/>
      <c r="H934" s="8"/>
      <c r="I934" s="8"/>
      <c r="J934" s="8"/>
      <c r="K934" s="8"/>
      <c r="L934" s="8"/>
      <c r="M934" s="8"/>
      <c r="N934" s="8"/>
    </row>
    <row r="935" spans="3:14" ht="12.75">
      <c r="C935" s="8"/>
      <c r="D935" s="8"/>
      <c r="E935" s="8"/>
      <c r="F935" s="8"/>
      <c r="G935" s="8"/>
      <c r="H935" s="8"/>
      <c r="I935" s="8"/>
      <c r="J935" s="8"/>
      <c r="K935" s="8"/>
      <c r="L935" s="8"/>
      <c r="M935" s="8"/>
      <c r="N935" s="8"/>
    </row>
    <row r="936" spans="3:14" ht="12.75">
      <c r="C936" s="8"/>
      <c r="D936" s="8"/>
      <c r="E936" s="8"/>
      <c r="F936" s="8"/>
      <c r="G936" s="8"/>
      <c r="H936" s="8"/>
      <c r="I936" s="8"/>
      <c r="J936" s="8"/>
      <c r="K936" s="8"/>
      <c r="L936" s="8"/>
      <c r="M936" s="8"/>
      <c r="N936" s="8"/>
    </row>
    <row r="937" spans="3:14" ht="12.75">
      <c r="C937" s="8"/>
      <c r="D937" s="8"/>
      <c r="E937" s="8"/>
      <c r="F937" s="8"/>
      <c r="G937" s="8"/>
      <c r="H937" s="8"/>
      <c r="I937" s="8"/>
      <c r="J937" s="8"/>
      <c r="K937" s="8"/>
      <c r="L937" s="8"/>
      <c r="M937" s="8"/>
      <c r="N937" s="8"/>
    </row>
    <row r="938" spans="3:14" ht="12.75">
      <c r="C938" s="8"/>
      <c r="D938" s="8"/>
      <c r="E938" s="8"/>
      <c r="F938" s="8"/>
      <c r="G938" s="8"/>
      <c r="H938" s="8"/>
      <c r="I938" s="8"/>
      <c r="J938" s="8"/>
      <c r="K938" s="8"/>
      <c r="L938" s="8"/>
      <c r="M938" s="8"/>
      <c r="N938" s="8"/>
    </row>
    <row r="939" spans="3:14" ht="12.75">
      <c r="C939" s="8"/>
      <c r="D939" s="8"/>
      <c r="E939" s="8"/>
      <c r="F939" s="8"/>
      <c r="G939" s="8"/>
      <c r="H939" s="8"/>
      <c r="I939" s="8"/>
      <c r="J939" s="8"/>
      <c r="K939" s="8"/>
      <c r="L939" s="8"/>
      <c r="M939" s="8"/>
      <c r="N939" s="8"/>
    </row>
    <row r="940" spans="3:14" ht="12.75">
      <c r="C940" s="8"/>
      <c r="D940" s="8"/>
      <c r="E940" s="8"/>
      <c r="F940" s="8"/>
      <c r="G940" s="8"/>
      <c r="H940" s="8"/>
      <c r="I940" s="8"/>
      <c r="J940" s="8"/>
      <c r="K940" s="8"/>
      <c r="L940" s="8"/>
      <c r="M940" s="8"/>
      <c r="N940" s="8"/>
    </row>
    <row r="941" spans="3:14" ht="12.75">
      <c r="C941" s="8"/>
      <c r="D941" s="8"/>
      <c r="E941" s="8"/>
      <c r="F941" s="8"/>
      <c r="G941" s="8"/>
      <c r="H941" s="8"/>
      <c r="I941" s="8"/>
      <c r="J941" s="8"/>
      <c r="K941" s="8"/>
      <c r="L941" s="8"/>
      <c r="M941" s="8"/>
      <c r="N941" s="8"/>
    </row>
    <row r="942" spans="3:14" ht="12.75">
      <c r="C942" s="8"/>
      <c r="D942" s="8"/>
      <c r="E942" s="8"/>
      <c r="F942" s="8"/>
      <c r="G942" s="8"/>
      <c r="H942" s="8"/>
      <c r="I942" s="8"/>
      <c r="J942" s="8"/>
      <c r="K942" s="8"/>
      <c r="L942" s="8"/>
      <c r="M942" s="8"/>
      <c r="N942" s="8"/>
    </row>
    <row r="943" spans="3:14" ht="12.75">
      <c r="C943" s="8"/>
      <c r="D943" s="8"/>
      <c r="E943" s="8"/>
      <c r="F943" s="8"/>
      <c r="G943" s="8"/>
      <c r="H943" s="8"/>
      <c r="I943" s="8"/>
      <c r="J943" s="8"/>
      <c r="K943" s="8"/>
      <c r="L943" s="8"/>
      <c r="M943" s="8"/>
      <c r="N943" s="8"/>
    </row>
    <row r="944" spans="3:14" ht="12.75">
      <c r="C944" s="8"/>
      <c r="D944" s="8"/>
      <c r="E944" s="8"/>
      <c r="F944" s="8"/>
      <c r="G944" s="8"/>
      <c r="H944" s="8"/>
      <c r="I944" s="8"/>
      <c r="J944" s="8"/>
      <c r="K944" s="8"/>
      <c r="L944" s="8"/>
      <c r="M944" s="8"/>
      <c r="N944" s="8"/>
    </row>
    <row r="945" spans="3:14" ht="12.75">
      <c r="C945" s="8"/>
      <c r="D945" s="8"/>
      <c r="E945" s="8"/>
      <c r="F945" s="8"/>
      <c r="G945" s="8"/>
      <c r="H945" s="8"/>
      <c r="I945" s="8"/>
      <c r="J945" s="8"/>
      <c r="K945" s="8"/>
      <c r="L945" s="8"/>
      <c r="M945" s="8"/>
      <c r="N945" s="8"/>
    </row>
    <row r="946" spans="3:14" ht="12.75">
      <c r="C946" s="8"/>
      <c r="D946" s="8"/>
      <c r="E946" s="8"/>
      <c r="F946" s="8"/>
      <c r="G946" s="8"/>
      <c r="H946" s="8"/>
      <c r="I946" s="8"/>
      <c r="J946" s="8"/>
      <c r="K946" s="8"/>
      <c r="L946" s="8"/>
      <c r="M946" s="8"/>
      <c r="N946" s="8"/>
    </row>
    <row r="947" spans="3:14" ht="12.75">
      <c r="C947" s="8"/>
      <c r="D947" s="8"/>
      <c r="E947" s="8"/>
      <c r="F947" s="8"/>
      <c r="G947" s="8"/>
      <c r="H947" s="8"/>
      <c r="I947" s="8"/>
      <c r="J947" s="8"/>
      <c r="K947" s="8"/>
      <c r="L947" s="8"/>
      <c r="M947" s="8"/>
      <c r="N947" s="8"/>
    </row>
    <row r="948" spans="3:14" ht="12.75">
      <c r="C948" s="8"/>
      <c r="D948" s="8"/>
      <c r="E948" s="8"/>
      <c r="F948" s="8"/>
      <c r="G948" s="8"/>
      <c r="H948" s="8"/>
      <c r="I948" s="8"/>
      <c r="J948" s="8"/>
      <c r="K948" s="8"/>
      <c r="L948" s="8"/>
      <c r="M948" s="8"/>
      <c r="N948" s="8"/>
    </row>
    <row r="949" spans="3:14" ht="12.75">
      <c r="C949" s="8"/>
      <c r="D949" s="8"/>
      <c r="E949" s="8"/>
      <c r="F949" s="8"/>
      <c r="G949" s="8"/>
      <c r="H949" s="8"/>
      <c r="I949" s="8"/>
      <c r="J949" s="8"/>
      <c r="K949" s="8"/>
      <c r="L949" s="8"/>
      <c r="M949" s="8"/>
      <c r="N949" s="8"/>
    </row>
    <row r="950" spans="3:14" ht="12.75">
      <c r="C950" s="8"/>
      <c r="D950" s="8"/>
      <c r="E950" s="8"/>
      <c r="F950" s="8"/>
      <c r="G950" s="8"/>
      <c r="H950" s="8"/>
      <c r="I950" s="8"/>
      <c r="J950" s="8"/>
      <c r="K950" s="8"/>
      <c r="L950" s="8"/>
      <c r="M950" s="8"/>
      <c r="N950" s="8"/>
    </row>
    <row r="951" spans="3:14" ht="12.75">
      <c r="C951" s="8"/>
      <c r="D951" s="8"/>
      <c r="E951" s="8"/>
      <c r="F951" s="8"/>
      <c r="G951" s="8"/>
      <c r="H951" s="8"/>
      <c r="I951" s="8"/>
      <c r="J951" s="8"/>
      <c r="K951" s="8"/>
      <c r="L951" s="8"/>
      <c r="M951" s="8"/>
      <c r="N951" s="8"/>
    </row>
    <row r="952" spans="3:14" ht="12.75">
      <c r="C952" s="8"/>
      <c r="D952" s="8"/>
      <c r="E952" s="8"/>
      <c r="F952" s="8"/>
      <c r="G952" s="8"/>
      <c r="H952" s="8"/>
      <c r="I952" s="8"/>
      <c r="J952" s="8"/>
      <c r="K952" s="8"/>
      <c r="L952" s="8"/>
      <c r="M952" s="8"/>
      <c r="N952" s="8"/>
    </row>
    <row r="953" spans="3:14" ht="12.75">
      <c r="C953" s="8"/>
      <c r="D953" s="8"/>
      <c r="E953" s="8"/>
      <c r="F953" s="8"/>
      <c r="G953" s="8"/>
      <c r="H953" s="8"/>
      <c r="I953" s="8"/>
      <c r="J953" s="8"/>
      <c r="K953" s="8"/>
      <c r="L953" s="8"/>
      <c r="M953" s="8"/>
      <c r="N953" s="8"/>
    </row>
    <row r="954" spans="3:14" ht="12.75">
      <c r="C954" s="8"/>
      <c r="D954" s="8"/>
      <c r="E954" s="8"/>
      <c r="F954" s="8"/>
      <c r="G954" s="8"/>
      <c r="H954" s="8"/>
      <c r="I954" s="8"/>
      <c r="J954" s="8"/>
      <c r="K954" s="8"/>
      <c r="L954" s="8"/>
      <c r="M954" s="8"/>
      <c r="N954" s="8"/>
    </row>
    <row r="955" spans="3:14" ht="12.75">
      <c r="C955" s="8"/>
      <c r="D955" s="8"/>
      <c r="E955" s="8"/>
      <c r="F955" s="8"/>
      <c r="G955" s="8"/>
      <c r="H955" s="8"/>
      <c r="I955" s="8"/>
      <c r="J955" s="8"/>
      <c r="K955" s="8"/>
      <c r="L955" s="8"/>
      <c r="M955" s="8"/>
      <c r="N955" s="8"/>
    </row>
    <row r="956" spans="3:14" ht="12.75">
      <c r="C956" s="8"/>
      <c r="D956" s="8"/>
      <c r="E956" s="8"/>
      <c r="F956" s="8"/>
      <c r="G956" s="8"/>
      <c r="H956" s="8"/>
      <c r="I956" s="8"/>
      <c r="J956" s="8"/>
      <c r="K956" s="8"/>
      <c r="L956" s="8"/>
      <c r="M956" s="8"/>
      <c r="N956" s="8"/>
    </row>
    <row r="957" spans="3:14" ht="12.75">
      <c r="C957" s="8"/>
      <c r="D957" s="8"/>
      <c r="E957" s="8"/>
      <c r="F957" s="8"/>
      <c r="G957" s="8"/>
      <c r="H957" s="8"/>
      <c r="I957" s="8"/>
      <c r="J957" s="8"/>
      <c r="K957" s="8"/>
      <c r="L957" s="8"/>
      <c r="M957" s="8"/>
      <c r="N957" s="8"/>
    </row>
    <row r="958" spans="3:14" ht="12.75">
      <c r="C958" s="8"/>
      <c r="D958" s="8"/>
      <c r="E958" s="8"/>
      <c r="F958" s="8"/>
      <c r="G958" s="8"/>
      <c r="H958" s="8"/>
      <c r="I958" s="8"/>
      <c r="J958" s="8"/>
      <c r="K958" s="8"/>
      <c r="L958" s="8"/>
      <c r="M958" s="8"/>
      <c r="N958" s="8"/>
    </row>
    <row r="959" spans="3:14" ht="12.75">
      <c r="C959" s="8"/>
      <c r="D959" s="8"/>
      <c r="E959" s="8"/>
      <c r="F959" s="8"/>
      <c r="G959" s="8"/>
      <c r="H959" s="8"/>
      <c r="I959" s="8"/>
      <c r="J959" s="8"/>
      <c r="K959" s="8"/>
      <c r="L959" s="8"/>
      <c r="M959" s="8"/>
      <c r="N959" s="8"/>
    </row>
    <row r="960" spans="3:14" ht="12.75">
      <c r="C960" s="8"/>
      <c r="D960" s="8"/>
      <c r="E960" s="8"/>
      <c r="F960" s="8"/>
      <c r="G960" s="8"/>
      <c r="H960" s="8"/>
      <c r="I960" s="8"/>
      <c r="J960" s="8"/>
      <c r="K960" s="8"/>
      <c r="L960" s="8"/>
      <c r="M960" s="8"/>
      <c r="N960" s="8"/>
    </row>
    <row r="961" spans="3:14" ht="12.75">
      <c r="C961" s="8"/>
      <c r="D961" s="8"/>
      <c r="E961" s="8"/>
      <c r="F961" s="8"/>
      <c r="G961" s="8"/>
      <c r="H961" s="8"/>
      <c r="I961" s="8"/>
      <c r="J961" s="8"/>
      <c r="K961" s="8"/>
      <c r="L961" s="8"/>
      <c r="M961" s="8"/>
      <c r="N961" s="8"/>
    </row>
    <row r="962" spans="3:14" ht="12.75">
      <c r="C962" s="8"/>
      <c r="D962" s="8"/>
      <c r="E962" s="8"/>
      <c r="F962" s="8"/>
      <c r="G962" s="8"/>
      <c r="H962" s="8"/>
      <c r="I962" s="8"/>
      <c r="J962" s="8"/>
      <c r="K962" s="8"/>
      <c r="L962" s="8"/>
      <c r="M962" s="8"/>
      <c r="N962" s="8"/>
    </row>
    <row r="963" spans="3:14" ht="12.75">
      <c r="C963" s="8"/>
      <c r="D963" s="8"/>
      <c r="E963" s="8"/>
      <c r="F963" s="8"/>
      <c r="G963" s="8"/>
      <c r="H963" s="8"/>
      <c r="I963" s="8"/>
      <c r="J963" s="8"/>
      <c r="K963" s="8"/>
      <c r="L963" s="8"/>
      <c r="M963" s="8"/>
      <c r="N963" s="8"/>
    </row>
    <row r="964" spans="3:14" ht="12.75">
      <c r="C964" s="8"/>
      <c r="D964" s="8"/>
      <c r="E964" s="8"/>
      <c r="F964" s="8"/>
      <c r="G964" s="8"/>
      <c r="H964" s="8"/>
      <c r="I964" s="8"/>
      <c r="J964" s="8"/>
      <c r="K964" s="8"/>
      <c r="L964" s="8"/>
      <c r="M964" s="8"/>
      <c r="N964" s="8"/>
    </row>
    <row r="965" spans="3:14" ht="12.75">
      <c r="C965" s="8"/>
      <c r="D965" s="8"/>
      <c r="E965" s="8"/>
      <c r="F965" s="8"/>
      <c r="G965" s="8"/>
      <c r="H965" s="8"/>
      <c r="I965" s="8"/>
      <c r="J965" s="8"/>
      <c r="K965" s="8"/>
      <c r="L965" s="8"/>
      <c r="M965" s="8"/>
      <c r="N965" s="8"/>
    </row>
    <row r="966" spans="3:14" ht="12.75">
      <c r="C966" s="8"/>
      <c r="D966" s="8"/>
      <c r="E966" s="8"/>
      <c r="F966" s="8"/>
      <c r="G966" s="8"/>
      <c r="H966" s="8"/>
      <c r="I966" s="8"/>
      <c r="J966" s="8"/>
      <c r="K966" s="8"/>
      <c r="L966" s="8"/>
      <c r="M966" s="8"/>
      <c r="N966" s="8"/>
    </row>
    <row r="967" spans="3:14" ht="12.75">
      <c r="C967" s="8"/>
      <c r="D967" s="8"/>
      <c r="E967" s="8"/>
      <c r="F967" s="8"/>
      <c r="G967" s="8"/>
      <c r="H967" s="8"/>
      <c r="I967" s="8"/>
      <c r="J967" s="8"/>
      <c r="K967" s="8"/>
      <c r="L967" s="8"/>
      <c r="M967" s="8"/>
      <c r="N967" s="8"/>
    </row>
    <row r="968" spans="3:14" ht="12.75">
      <c r="C968" s="8"/>
      <c r="D968" s="8"/>
      <c r="E968" s="8"/>
      <c r="F968" s="8"/>
      <c r="G968" s="8"/>
      <c r="H968" s="8"/>
      <c r="I968" s="8"/>
      <c r="J968" s="8"/>
      <c r="K968" s="8"/>
      <c r="L968" s="8"/>
      <c r="M968" s="8"/>
      <c r="N968" s="8"/>
    </row>
    <row r="969" spans="3:14" ht="12.75">
      <c r="C969" s="8"/>
      <c r="D969" s="8"/>
      <c r="E969" s="8"/>
      <c r="F969" s="8"/>
      <c r="G969" s="8"/>
      <c r="H969" s="8"/>
      <c r="I969" s="8"/>
      <c r="J969" s="8"/>
      <c r="K969" s="8"/>
      <c r="L969" s="8"/>
      <c r="M969" s="8"/>
      <c r="N969" s="8"/>
    </row>
    <row r="970" spans="3:14" ht="12.75">
      <c r="C970" s="8"/>
      <c r="D970" s="8"/>
      <c r="E970" s="8"/>
      <c r="F970" s="8"/>
      <c r="G970" s="8"/>
      <c r="H970" s="8"/>
      <c r="I970" s="8"/>
      <c r="J970" s="8"/>
      <c r="K970" s="8"/>
      <c r="L970" s="8"/>
      <c r="M970" s="8"/>
      <c r="N970" s="8"/>
    </row>
    <row r="971" spans="3:14" ht="12.75">
      <c r="C971" s="8"/>
      <c r="D971" s="8"/>
      <c r="E971" s="8"/>
      <c r="F971" s="8"/>
      <c r="G971" s="8"/>
      <c r="H971" s="8"/>
      <c r="I971" s="8"/>
      <c r="J971" s="8"/>
      <c r="K971" s="8"/>
      <c r="L971" s="8"/>
      <c r="M971" s="8"/>
      <c r="N971" s="8"/>
    </row>
    <row r="972" spans="3:14" ht="12.75">
      <c r="C972" s="8"/>
      <c r="D972" s="8"/>
      <c r="E972" s="8"/>
      <c r="F972" s="8"/>
      <c r="G972" s="8"/>
      <c r="H972" s="8"/>
      <c r="I972" s="8"/>
      <c r="J972" s="8"/>
      <c r="K972" s="8"/>
      <c r="L972" s="8"/>
      <c r="M972" s="8"/>
      <c r="N972" s="8"/>
    </row>
    <row r="973" spans="3:14" ht="12.75">
      <c r="C973" s="8"/>
      <c r="D973" s="8"/>
      <c r="E973" s="8"/>
      <c r="F973" s="8"/>
      <c r="G973" s="8"/>
      <c r="H973" s="8"/>
      <c r="I973" s="8"/>
      <c r="J973" s="8"/>
      <c r="K973" s="8"/>
      <c r="L973" s="8"/>
      <c r="M973" s="8"/>
      <c r="N973" s="8"/>
    </row>
    <row r="974" spans="3:14" ht="12.75">
      <c r="C974" s="8"/>
      <c r="D974" s="8"/>
      <c r="E974" s="8"/>
      <c r="F974" s="8"/>
      <c r="G974" s="8"/>
      <c r="H974" s="8"/>
      <c r="I974" s="8"/>
      <c r="J974" s="8"/>
      <c r="K974" s="8"/>
      <c r="L974" s="8"/>
      <c r="M974" s="8"/>
      <c r="N974" s="8"/>
    </row>
    <row r="975" spans="3:14" ht="12.75">
      <c r="C975" s="8"/>
      <c r="D975" s="8"/>
      <c r="E975" s="8"/>
      <c r="F975" s="8"/>
      <c r="G975" s="8"/>
      <c r="H975" s="8"/>
      <c r="I975" s="8"/>
      <c r="J975" s="8"/>
      <c r="K975" s="8"/>
      <c r="L975" s="8"/>
      <c r="M975" s="8"/>
      <c r="N975" s="8"/>
    </row>
    <row r="976" spans="3:14" ht="12.75">
      <c r="C976" s="8"/>
      <c r="D976" s="8"/>
      <c r="E976" s="8"/>
      <c r="F976" s="8"/>
      <c r="G976" s="8"/>
      <c r="H976" s="8"/>
      <c r="I976" s="8"/>
      <c r="J976" s="8"/>
      <c r="K976" s="8"/>
      <c r="L976" s="8"/>
      <c r="M976" s="8"/>
      <c r="N976" s="8"/>
    </row>
    <row r="977" spans="3:14" ht="12.75">
      <c r="C977" s="8"/>
      <c r="D977" s="8"/>
      <c r="E977" s="8"/>
      <c r="F977" s="8"/>
      <c r="G977" s="8"/>
      <c r="H977" s="8"/>
      <c r="I977" s="8"/>
      <c r="J977" s="8"/>
      <c r="K977" s="8"/>
      <c r="L977" s="8"/>
      <c r="M977" s="8"/>
      <c r="N977" s="8"/>
    </row>
    <row r="978" spans="3:14" ht="12.75">
      <c r="C978" s="8"/>
      <c r="D978" s="8"/>
      <c r="E978" s="8"/>
      <c r="F978" s="8"/>
      <c r="G978" s="8"/>
      <c r="H978" s="8"/>
      <c r="I978" s="8"/>
      <c r="J978" s="8"/>
      <c r="K978" s="8"/>
      <c r="L978" s="8"/>
      <c r="M978" s="8"/>
      <c r="N978" s="8"/>
    </row>
    <row r="979" spans="3:14" ht="12.75">
      <c r="C979" s="8"/>
      <c r="D979" s="8"/>
      <c r="E979" s="8"/>
      <c r="F979" s="8"/>
      <c r="G979" s="8"/>
      <c r="H979" s="8"/>
      <c r="I979" s="8"/>
      <c r="J979" s="8"/>
      <c r="K979" s="8"/>
      <c r="L979" s="8"/>
      <c r="M979" s="8"/>
      <c r="N979" s="8"/>
    </row>
    <row r="980" spans="3:14" ht="12.75">
      <c r="C980" s="8"/>
      <c r="D980" s="8"/>
      <c r="E980" s="8"/>
      <c r="F980" s="8"/>
      <c r="G980" s="8"/>
      <c r="H980" s="8"/>
      <c r="I980" s="8"/>
      <c r="J980" s="8"/>
      <c r="K980" s="8"/>
      <c r="L980" s="8"/>
      <c r="M980" s="8"/>
      <c r="N980" s="8"/>
    </row>
    <row r="981" spans="3:14" ht="12.75">
      <c r="C981" s="8"/>
      <c r="D981" s="8"/>
      <c r="E981" s="8"/>
      <c r="F981" s="8"/>
      <c r="G981" s="8"/>
      <c r="H981" s="8"/>
      <c r="I981" s="8"/>
      <c r="J981" s="8"/>
      <c r="K981" s="8"/>
      <c r="L981" s="8"/>
      <c r="M981" s="8"/>
      <c r="N981" s="8"/>
    </row>
    <row r="982" spans="3:14" ht="12.75">
      <c r="C982" s="8"/>
      <c r="D982" s="8"/>
      <c r="E982" s="8"/>
      <c r="F982" s="8"/>
      <c r="G982" s="8"/>
      <c r="H982" s="8"/>
      <c r="I982" s="8"/>
      <c r="J982" s="8"/>
      <c r="K982" s="8"/>
      <c r="L982" s="8"/>
      <c r="M982" s="8"/>
      <c r="N982" s="8"/>
    </row>
    <row r="983" spans="3:14" ht="12.75">
      <c r="C983" s="8"/>
      <c r="D983" s="8"/>
      <c r="E983" s="8"/>
      <c r="F983" s="8"/>
      <c r="G983" s="8"/>
      <c r="H983" s="8"/>
      <c r="I983" s="8"/>
      <c r="J983" s="8"/>
      <c r="K983" s="8"/>
      <c r="L983" s="8"/>
      <c r="M983" s="8"/>
      <c r="N983" s="8"/>
    </row>
    <row r="984" spans="3:14" ht="12.75">
      <c r="C984" s="8"/>
      <c r="D984" s="8"/>
      <c r="E984" s="8"/>
      <c r="F984" s="8"/>
      <c r="G984" s="8"/>
      <c r="H984" s="8"/>
      <c r="I984" s="8"/>
      <c r="J984" s="8"/>
      <c r="K984" s="8"/>
      <c r="L984" s="8"/>
      <c r="M984" s="8"/>
      <c r="N984" s="8"/>
    </row>
    <row r="985" spans="3:14" ht="12.75">
      <c r="C985" s="8"/>
      <c r="D985" s="8"/>
      <c r="E985" s="8"/>
      <c r="F985" s="8"/>
      <c r="G985" s="8"/>
      <c r="H985" s="8"/>
      <c r="I985" s="8"/>
      <c r="J985" s="8"/>
      <c r="K985" s="8"/>
      <c r="L985" s="8"/>
      <c r="M985" s="8"/>
      <c r="N985" s="8"/>
    </row>
    <row r="986" spans="3:14" ht="12.75">
      <c r="C986" s="8"/>
      <c r="D986" s="8"/>
      <c r="E986" s="8"/>
      <c r="F986" s="8"/>
      <c r="G986" s="8"/>
      <c r="H986" s="8"/>
      <c r="I986" s="8"/>
      <c r="J986" s="8"/>
      <c r="K986" s="8"/>
      <c r="L986" s="8"/>
      <c r="M986" s="8"/>
      <c r="N986" s="8"/>
    </row>
    <row r="987" spans="3:14" ht="12.75">
      <c r="C987" s="8"/>
      <c r="D987" s="8"/>
      <c r="E987" s="8"/>
      <c r="F987" s="8"/>
      <c r="G987" s="8"/>
      <c r="H987" s="8"/>
      <c r="I987" s="8"/>
      <c r="J987" s="8"/>
      <c r="K987" s="8"/>
      <c r="L987" s="8"/>
      <c r="M987" s="8"/>
      <c r="N987" s="8"/>
    </row>
    <row r="988" spans="3:14" ht="12.75">
      <c r="C988" s="8"/>
      <c r="D988" s="8"/>
      <c r="E988" s="8"/>
      <c r="F988" s="8"/>
      <c r="G988" s="8"/>
      <c r="H988" s="8"/>
      <c r="I988" s="8"/>
      <c r="J988" s="8"/>
      <c r="K988" s="8"/>
      <c r="L988" s="8"/>
      <c r="M988" s="8"/>
      <c r="N988" s="8"/>
    </row>
    <row r="989" spans="3:14" ht="12.75">
      <c r="C989" s="8"/>
      <c r="D989" s="8"/>
      <c r="E989" s="8"/>
      <c r="F989" s="8"/>
      <c r="G989" s="8"/>
      <c r="H989" s="8"/>
      <c r="I989" s="8"/>
      <c r="J989" s="8"/>
      <c r="K989" s="8"/>
      <c r="L989" s="8"/>
      <c r="M989" s="8"/>
      <c r="N989" s="8"/>
    </row>
    <row r="990" spans="3:14" ht="12.75">
      <c r="C990" s="8"/>
      <c r="D990" s="8"/>
      <c r="E990" s="8"/>
      <c r="F990" s="8"/>
      <c r="G990" s="8"/>
      <c r="H990" s="8"/>
      <c r="I990" s="8"/>
      <c r="J990" s="8"/>
      <c r="K990" s="8"/>
      <c r="L990" s="8"/>
      <c r="M990" s="8"/>
      <c r="N990" s="8"/>
    </row>
    <row r="991" spans="3:14" ht="12.75">
      <c r="C991" s="8"/>
      <c r="D991" s="8"/>
      <c r="E991" s="8"/>
      <c r="F991" s="8"/>
      <c r="G991" s="8"/>
      <c r="H991" s="8"/>
      <c r="I991" s="8"/>
      <c r="J991" s="8"/>
      <c r="K991" s="8"/>
      <c r="L991" s="8"/>
      <c r="M991" s="8"/>
      <c r="N991" s="8"/>
    </row>
    <row r="992" spans="3:14" ht="12.75">
      <c r="C992" s="8"/>
      <c r="D992" s="8"/>
      <c r="E992" s="8"/>
      <c r="F992" s="8"/>
      <c r="G992" s="8"/>
      <c r="H992" s="8"/>
      <c r="I992" s="8"/>
      <c r="J992" s="8"/>
      <c r="K992" s="8"/>
      <c r="L992" s="8"/>
      <c r="M992" s="8"/>
      <c r="N992" s="8"/>
    </row>
    <row r="993" spans="3:14" ht="12.75">
      <c r="C993" s="8"/>
      <c r="D993" s="8"/>
      <c r="E993" s="8"/>
      <c r="F993" s="8"/>
      <c r="G993" s="8"/>
      <c r="H993" s="8"/>
      <c r="I993" s="8"/>
      <c r="J993" s="8"/>
      <c r="K993" s="8"/>
      <c r="L993" s="8"/>
      <c r="M993" s="8"/>
      <c r="N993" s="8"/>
    </row>
    <row r="994" spans="3:14" ht="12.75">
      <c r="C994" s="8"/>
      <c r="D994" s="8"/>
      <c r="E994" s="8"/>
      <c r="F994" s="8"/>
      <c r="G994" s="8"/>
      <c r="H994" s="8"/>
      <c r="I994" s="8"/>
      <c r="J994" s="8"/>
      <c r="K994" s="8"/>
      <c r="L994" s="8"/>
      <c r="M994" s="8"/>
      <c r="N994" s="8"/>
    </row>
    <row r="995" spans="3:14" ht="12.75">
      <c r="C995" s="8"/>
      <c r="D995" s="8"/>
      <c r="E995" s="8"/>
      <c r="F995" s="8"/>
      <c r="G995" s="8"/>
      <c r="H995" s="8"/>
      <c r="I995" s="8"/>
      <c r="J995" s="8"/>
      <c r="K995" s="8"/>
      <c r="L995" s="8"/>
      <c r="M995" s="8"/>
      <c r="N995" s="8"/>
    </row>
    <row r="996" spans="3:14" ht="12.75">
      <c r="C996" s="8"/>
      <c r="D996" s="8"/>
      <c r="E996" s="8"/>
      <c r="F996" s="8"/>
      <c r="G996" s="8"/>
      <c r="H996" s="8"/>
      <c r="I996" s="8"/>
      <c r="J996" s="8"/>
      <c r="K996" s="8"/>
      <c r="L996" s="8"/>
      <c r="M996" s="8"/>
      <c r="N996" s="8"/>
    </row>
    <row r="997" spans="3:14" ht="12.75">
      <c r="C997" s="8"/>
      <c r="D997" s="8"/>
      <c r="E997" s="8"/>
      <c r="F997" s="8"/>
      <c r="G997" s="8"/>
      <c r="H997" s="8"/>
      <c r="I997" s="8"/>
      <c r="J997" s="8"/>
      <c r="K997" s="8"/>
      <c r="L997" s="8"/>
      <c r="M997" s="8"/>
      <c r="N997" s="8"/>
    </row>
    <row r="998" spans="3:14" ht="12.75">
      <c r="C998" s="8"/>
      <c r="D998" s="8"/>
      <c r="E998" s="8"/>
      <c r="F998" s="8"/>
      <c r="G998" s="8"/>
      <c r="H998" s="8"/>
      <c r="I998" s="8"/>
      <c r="J998" s="8"/>
      <c r="K998" s="8"/>
      <c r="L998" s="8"/>
      <c r="M998" s="8"/>
      <c r="N998" s="8"/>
    </row>
    <row r="999" spans="3:14" ht="12.75">
      <c r="C999" s="8"/>
      <c r="D999" s="8"/>
      <c r="E999" s="8"/>
      <c r="F999" s="8"/>
      <c r="G999" s="8"/>
      <c r="H999" s="8"/>
      <c r="I999" s="8"/>
      <c r="J999" s="8"/>
      <c r="K999" s="8"/>
      <c r="L999" s="8"/>
      <c r="M999" s="8"/>
      <c r="N999" s="8"/>
    </row>
    <row r="1000" spans="3:14" ht="12.75">
      <c r="C1000" s="8"/>
      <c r="D1000" s="8"/>
      <c r="E1000" s="8"/>
      <c r="F1000" s="8"/>
      <c r="G1000" s="8"/>
      <c r="H1000" s="8"/>
      <c r="I1000" s="8"/>
      <c r="J1000" s="8"/>
      <c r="K1000" s="8"/>
      <c r="L1000" s="8"/>
      <c r="M1000" s="8"/>
      <c r="N1000" s="8"/>
    </row>
    <row r="1001" spans="3:14" ht="12.75">
      <c r="C1001" s="8"/>
      <c r="D1001" s="8"/>
      <c r="E1001" s="8"/>
      <c r="F1001" s="8"/>
      <c r="G1001" s="8"/>
      <c r="H1001" s="8"/>
      <c r="I1001" s="8"/>
      <c r="J1001" s="8"/>
      <c r="K1001" s="8"/>
      <c r="L1001" s="8"/>
      <c r="M1001" s="8"/>
      <c r="N1001" s="8"/>
    </row>
    <row r="1002" spans="3:14" ht="12.75">
      <c r="C1002" s="8"/>
      <c r="D1002" s="8"/>
      <c r="E1002" s="8"/>
      <c r="F1002" s="8"/>
      <c r="G1002" s="8"/>
      <c r="H1002" s="8"/>
      <c r="I1002" s="8"/>
      <c r="J1002" s="8"/>
      <c r="K1002" s="8"/>
      <c r="L1002" s="8"/>
      <c r="M1002" s="8"/>
      <c r="N1002" s="8"/>
    </row>
    <row r="1003" spans="3:14" ht="12.75">
      <c r="C1003" s="8"/>
      <c r="D1003" s="8"/>
      <c r="E1003" s="8"/>
      <c r="F1003" s="8"/>
      <c r="G1003" s="8"/>
      <c r="H1003" s="8"/>
      <c r="I1003" s="8"/>
      <c r="J1003" s="8"/>
      <c r="K1003" s="8"/>
      <c r="L1003" s="8"/>
      <c r="M1003" s="8"/>
      <c r="N1003" s="8"/>
    </row>
    <row r="1004" spans="3:14" ht="12.75">
      <c r="C1004" s="8"/>
      <c r="D1004" s="8"/>
      <c r="E1004" s="8"/>
      <c r="F1004" s="8"/>
      <c r="G1004" s="8"/>
      <c r="H1004" s="8"/>
      <c r="I1004" s="8"/>
      <c r="J1004" s="8"/>
      <c r="K1004" s="8"/>
      <c r="L1004" s="8"/>
      <c r="M1004" s="8"/>
      <c r="N1004" s="8"/>
    </row>
    <row r="1005" spans="3:14" ht="12.75">
      <c r="C1005" s="8"/>
      <c r="D1005" s="8"/>
      <c r="E1005" s="8"/>
      <c r="F1005" s="8"/>
      <c r="G1005" s="8"/>
      <c r="H1005" s="8"/>
      <c r="I1005" s="8"/>
      <c r="J1005" s="8"/>
      <c r="K1005" s="8"/>
      <c r="L1005" s="8"/>
      <c r="M1005" s="8"/>
      <c r="N1005" s="8"/>
    </row>
    <row r="1006" spans="3:14" ht="12.75">
      <c r="C1006" s="8"/>
      <c r="D1006" s="8"/>
      <c r="E1006" s="8"/>
      <c r="F1006" s="8"/>
      <c r="G1006" s="8"/>
      <c r="H1006" s="8"/>
      <c r="I1006" s="8"/>
      <c r="J1006" s="8"/>
      <c r="K1006" s="8"/>
      <c r="L1006" s="8"/>
      <c r="M1006" s="8"/>
      <c r="N1006" s="8"/>
    </row>
    <row r="1007" spans="3:14" ht="12.75">
      <c r="C1007" s="8"/>
      <c r="D1007" s="8"/>
      <c r="E1007" s="8"/>
      <c r="F1007" s="8"/>
      <c r="G1007" s="8"/>
      <c r="H1007" s="8"/>
      <c r="I1007" s="8"/>
      <c r="J1007" s="8"/>
      <c r="K1007" s="8"/>
      <c r="L1007" s="8"/>
      <c r="M1007" s="8"/>
      <c r="N1007" s="8"/>
    </row>
    <row r="1008" spans="3:14" ht="12.75">
      <c r="C1008" s="8"/>
      <c r="D1008" s="8"/>
      <c r="E1008" s="8"/>
      <c r="F1008" s="8"/>
      <c r="G1008" s="8"/>
      <c r="H1008" s="8"/>
      <c r="I1008" s="8"/>
      <c r="J1008" s="8"/>
      <c r="K1008" s="8"/>
      <c r="L1008" s="8"/>
      <c r="M1008" s="8"/>
      <c r="N1008" s="8"/>
    </row>
    <row r="1009" spans="3:14" ht="12.75">
      <c r="C1009" s="8"/>
      <c r="D1009" s="8"/>
      <c r="E1009" s="8"/>
      <c r="F1009" s="8"/>
      <c r="G1009" s="8"/>
      <c r="H1009" s="8"/>
      <c r="I1009" s="8"/>
      <c r="J1009" s="8"/>
      <c r="K1009" s="8"/>
      <c r="L1009" s="8"/>
      <c r="M1009" s="8"/>
      <c r="N1009" s="8"/>
    </row>
    <row r="1010" spans="3:14" ht="12.75">
      <c r="C1010" s="8"/>
      <c r="D1010" s="8"/>
      <c r="E1010" s="8"/>
      <c r="F1010" s="8"/>
      <c r="G1010" s="8"/>
      <c r="H1010" s="8"/>
      <c r="I1010" s="8"/>
      <c r="J1010" s="8"/>
      <c r="K1010" s="8"/>
      <c r="L1010" s="8"/>
      <c r="M1010" s="8"/>
      <c r="N1010" s="8"/>
    </row>
    <row r="1011" spans="3:14" ht="12.75">
      <c r="C1011" s="8"/>
      <c r="D1011" s="8"/>
      <c r="E1011" s="8"/>
      <c r="F1011" s="8"/>
      <c r="G1011" s="8"/>
      <c r="H1011" s="8"/>
      <c r="I1011" s="8"/>
      <c r="J1011" s="8"/>
      <c r="K1011" s="8"/>
      <c r="L1011" s="8"/>
      <c r="M1011" s="8"/>
      <c r="N1011" s="8"/>
    </row>
    <row r="1012" spans="3:14" ht="12.75">
      <c r="C1012" s="8"/>
      <c r="D1012" s="8"/>
      <c r="E1012" s="8"/>
      <c r="F1012" s="8"/>
      <c r="G1012" s="8"/>
      <c r="H1012" s="8"/>
      <c r="I1012" s="8"/>
      <c r="J1012" s="8"/>
      <c r="K1012" s="8"/>
      <c r="L1012" s="8"/>
      <c r="M1012" s="8"/>
      <c r="N1012" s="8"/>
    </row>
    <row r="1013" spans="3:14" ht="12.75">
      <c r="C1013" s="8"/>
      <c r="D1013" s="8"/>
      <c r="E1013" s="8"/>
      <c r="F1013" s="8"/>
      <c r="G1013" s="8"/>
      <c r="H1013" s="8"/>
      <c r="I1013" s="8"/>
      <c r="J1013" s="8"/>
      <c r="K1013" s="8"/>
      <c r="L1013" s="8"/>
      <c r="M1013" s="8"/>
      <c r="N1013" s="8"/>
    </row>
    <row r="1014" spans="3:14" ht="12.75">
      <c r="C1014" s="8"/>
      <c r="D1014" s="8"/>
      <c r="E1014" s="8"/>
      <c r="F1014" s="8"/>
      <c r="G1014" s="8"/>
      <c r="H1014" s="8"/>
      <c r="I1014" s="8"/>
      <c r="J1014" s="8"/>
      <c r="K1014" s="8"/>
      <c r="L1014" s="8"/>
      <c r="M1014" s="8"/>
      <c r="N1014" s="8"/>
    </row>
    <row r="1015" spans="3:14" ht="12.75">
      <c r="C1015" s="8"/>
      <c r="D1015" s="8"/>
      <c r="E1015" s="8"/>
      <c r="F1015" s="8"/>
      <c r="G1015" s="8"/>
      <c r="H1015" s="8"/>
      <c r="I1015" s="8"/>
      <c r="J1015" s="8"/>
      <c r="K1015" s="8"/>
      <c r="L1015" s="8"/>
      <c r="M1015" s="8"/>
      <c r="N1015" s="8"/>
    </row>
    <row r="1016" spans="3:14" ht="12.75">
      <c r="C1016" s="8"/>
      <c r="D1016" s="8"/>
      <c r="E1016" s="8"/>
      <c r="F1016" s="8"/>
      <c r="G1016" s="8"/>
      <c r="H1016" s="8"/>
      <c r="I1016" s="8"/>
      <c r="J1016" s="8"/>
      <c r="K1016" s="8"/>
      <c r="L1016" s="8"/>
      <c r="M1016" s="8"/>
      <c r="N1016" s="8"/>
    </row>
    <row r="1017" spans="3:14" ht="12.75">
      <c r="C1017" s="8"/>
      <c r="D1017" s="8"/>
      <c r="E1017" s="8"/>
      <c r="F1017" s="8"/>
      <c r="G1017" s="8"/>
      <c r="H1017" s="8"/>
      <c r="I1017" s="8"/>
      <c r="J1017" s="8"/>
      <c r="K1017" s="8"/>
      <c r="L1017" s="8"/>
      <c r="M1017" s="8"/>
      <c r="N1017" s="8"/>
    </row>
    <row r="1018" spans="3:14" ht="12.75">
      <c r="C1018" s="8"/>
      <c r="D1018" s="8"/>
      <c r="E1018" s="8"/>
      <c r="F1018" s="8"/>
      <c r="G1018" s="8"/>
      <c r="H1018" s="8"/>
      <c r="I1018" s="8"/>
      <c r="J1018" s="8"/>
      <c r="K1018" s="8"/>
      <c r="L1018" s="8"/>
      <c r="M1018" s="8"/>
      <c r="N1018" s="8"/>
    </row>
    <row r="1019" spans="3:14" ht="12.75">
      <c r="C1019" s="8"/>
      <c r="D1019" s="8"/>
      <c r="E1019" s="8"/>
      <c r="F1019" s="8"/>
      <c r="G1019" s="8"/>
      <c r="H1019" s="8"/>
      <c r="I1019" s="8"/>
      <c r="J1019" s="8"/>
      <c r="K1019" s="8"/>
      <c r="L1019" s="8"/>
      <c r="M1019" s="8"/>
      <c r="N1019" s="8"/>
    </row>
    <row r="1020" spans="3:14" ht="12.75">
      <c r="C1020" s="8"/>
      <c r="D1020" s="8"/>
      <c r="E1020" s="8"/>
      <c r="F1020" s="8"/>
      <c r="G1020" s="8"/>
      <c r="H1020" s="8"/>
      <c r="I1020" s="8"/>
      <c r="J1020" s="8"/>
      <c r="K1020" s="8"/>
      <c r="L1020" s="8"/>
      <c r="M1020" s="8"/>
      <c r="N1020" s="8"/>
    </row>
    <row r="1021" spans="3:14" ht="12.75">
      <c r="C1021" s="8"/>
      <c r="D1021" s="8"/>
      <c r="E1021" s="8"/>
      <c r="F1021" s="8"/>
      <c r="G1021" s="8"/>
      <c r="H1021" s="8"/>
      <c r="I1021" s="8"/>
      <c r="J1021" s="8"/>
      <c r="K1021" s="8"/>
      <c r="L1021" s="8"/>
      <c r="M1021" s="8"/>
      <c r="N1021" s="8"/>
    </row>
    <row r="1022" spans="3:14" ht="12.75">
      <c r="C1022" s="8"/>
      <c r="D1022" s="8"/>
      <c r="E1022" s="8"/>
      <c r="F1022" s="8"/>
      <c r="G1022" s="8"/>
      <c r="H1022" s="8"/>
      <c r="I1022" s="8"/>
      <c r="J1022" s="8"/>
      <c r="K1022" s="8"/>
      <c r="L1022" s="8"/>
      <c r="M1022" s="8"/>
      <c r="N1022" s="8"/>
    </row>
    <row r="1023" spans="3:14" ht="12.75">
      <c r="C1023" s="8"/>
      <c r="D1023" s="8"/>
      <c r="E1023" s="8"/>
      <c r="F1023" s="8"/>
      <c r="G1023" s="8"/>
      <c r="H1023" s="8"/>
      <c r="I1023" s="8"/>
      <c r="J1023" s="8"/>
      <c r="K1023" s="8"/>
      <c r="L1023" s="8"/>
      <c r="M1023" s="8"/>
      <c r="N1023" s="8"/>
    </row>
    <row r="1024" spans="3:14" ht="12.75">
      <c r="C1024" s="8"/>
      <c r="D1024" s="8"/>
      <c r="E1024" s="8"/>
      <c r="F1024" s="8"/>
      <c r="G1024" s="8"/>
      <c r="H1024" s="8"/>
      <c r="I1024" s="8"/>
      <c r="J1024" s="8"/>
      <c r="K1024" s="8"/>
      <c r="L1024" s="8"/>
      <c r="M1024" s="8"/>
      <c r="N1024" s="8"/>
    </row>
    <row r="1025" spans="3:14" ht="12.75">
      <c r="C1025" s="8"/>
      <c r="D1025" s="8"/>
      <c r="E1025" s="8"/>
      <c r="F1025" s="8"/>
      <c r="G1025" s="8"/>
      <c r="H1025" s="8"/>
      <c r="I1025" s="8"/>
      <c r="J1025" s="8"/>
      <c r="K1025" s="8"/>
      <c r="L1025" s="8"/>
      <c r="M1025" s="8"/>
      <c r="N1025" s="8"/>
    </row>
    <row r="1026" spans="3:14" ht="12.75">
      <c r="C1026" s="8"/>
      <c r="D1026" s="8"/>
      <c r="E1026" s="8"/>
      <c r="F1026" s="8"/>
      <c r="G1026" s="8"/>
      <c r="H1026" s="8"/>
      <c r="I1026" s="8"/>
      <c r="J1026" s="8"/>
      <c r="K1026" s="8"/>
      <c r="L1026" s="8"/>
      <c r="M1026" s="8"/>
      <c r="N1026" s="8"/>
    </row>
    <row r="1027" spans="3:14" ht="12.75">
      <c r="C1027" s="8"/>
      <c r="D1027" s="8"/>
      <c r="E1027" s="8"/>
      <c r="F1027" s="8"/>
      <c r="G1027" s="8"/>
      <c r="H1027" s="8"/>
      <c r="I1027" s="8"/>
      <c r="J1027" s="8"/>
      <c r="K1027" s="8"/>
      <c r="L1027" s="8"/>
      <c r="M1027" s="8"/>
      <c r="N1027" s="8"/>
    </row>
    <row r="1028" spans="3:14" ht="12.75">
      <c r="C1028" s="8"/>
      <c r="D1028" s="8"/>
      <c r="E1028" s="8"/>
      <c r="F1028" s="8"/>
      <c r="G1028" s="8"/>
      <c r="H1028" s="8"/>
      <c r="I1028" s="8"/>
      <c r="J1028" s="8"/>
      <c r="K1028" s="8"/>
      <c r="L1028" s="8"/>
      <c r="M1028" s="8"/>
      <c r="N1028" s="8"/>
    </row>
    <row r="1029" spans="3:14" ht="12.75">
      <c r="C1029" s="8"/>
      <c r="D1029" s="8"/>
      <c r="E1029" s="8"/>
      <c r="F1029" s="8"/>
      <c r="G1029" s="8"/>
      <c r="H1029" s="8"/>
      <c r="I1029" s="8"/>
      <c r="J1029" s="8"/>
      <c r="K1029" s="8"/>
      <c r="L1029" s="8"/>
      <c r="M1029" s="8"/>
      <c r="N1029" s="8"/>
    </row>
    <row r="1030" spans="3:14" ht="12.75">
      <c r="C1030" s="8"/>
      <c r="D1030" s="8"/>
      <c r="E1030" s="8"/>
      <c r="F1030" s="8"/>
      <c r="G1030" s="8"/>
      <c r="H1030" s="8"/>
      <c r="I1030" s="8"/>
      <c r="J1030" s="8"/>
      <c r="K1030" s="8"/>
      <c r="L1030" s="8"/>
      <c r="M1030" s="8"/>
      <c r="N1030" s="8"/>
    </row>
    <row r="1031" spans="3:14" ht="12.75">
      <c r="C1031" s="8"/>
      <c r="D1031" s="8"/>
      <c r="E1031" s="8"/>
      <c r="F1031" s="8"/>
      <c r="G1031" s="8"/>
      <c r="H1031" s="8"/>
      <c r="I1031" s="8"/>
      <c r="J1031" s="8"/>
      <c r="K1031" s="8"/>
      <c r="L1031" s="8"/>
      <c r="M1031" s="8"/>
      <c r="N1031" s="8"/>
    </row>
    <row r="1032" spans="3:14" ht="12.75">
      <c r="C1032" s="8"/>
      <c r="D1032" s="8"/>
      <c r="E1032" s="8"/>
      <c r="F1032" s="8"/>
      <c r="G1032" s="8"/>
      <c r="H1032" s="8"/>
      <c r="I1032" s="8"/>
      <c r="J1032" s="8"/>
      <c r="K1032" s="8"/>
      <c r="L1032" s="8"/>
      <c r="M1032" s="8"/>
      <c r="N1032" s="8"/>
    </row>
    <row r="1033" spans="3:14" ht="12.75">
      <c r="C1033" s="8"/>
      <c r="D1033" s="8"/>
      <c r="E1033" s="8"/>
      <c r="F1033" s="8"/>
      <c r="G1033" s="8"/>
      <c r="H1033" s="8"/>
      <c r="I1033" s="8"/>
      <c r="J1033" s="8"/>
      <c r="K1033" s="8"/>
      <c r="L1033" s="8"/>
      <c r="M1033" s="8"/>
      <c r="N1033" s="8"/>
    </row>
    <row r="1034" spans="3:14" ht="12.75">
      <c r="C1034" s="8"/>
      <c r="D1034" s="8"/>
      <c r="E1034" s="8"/>
      <c r="F1034" s="8"/>
      <c r="G1034" s="8"/>
      <c r="H1034" s="8"/>
      <c r="I1034" s="8"/>
      <c r="J1034" s="8"/>
      <c r="K1034" s="8"/>
      <c r="L1034" s="8"/>
      <c r="M1034" s="8"/>
      <c r="N1034" s="8"/>
    </row>
    <row r="1035" spans="3:14" ht="12.75">
      <c r="C1035" s="8"/>
      <c r="D1035" s="8"/>
      <c r="E1035" s="8"/>
      <c r="F1035" s="8"/>
      <c r="G1035" s="8"/>
      <c r="H1035" s="8"/>
      <c r="I1035" s="8"/>
      <c r="J1035" s="8"/>
      <c r="K1035" s="8"/>
      <c r="L1035" s="8"/>
      <c r="M1035" s="8"/>
      <c r="N1035" s="8"/>
    </row>
    <row r="1036" spans="3:14" ht="12.75">
      <c r="C1036" s="8"/>
      <c r="D1036" s="8"/>
      <c r="E1036" s="8"/>
      <c r="F1036" s="8"/>
      <c r="G1036" s="8"/>
      <c r="H1036" s="8"/>
      <c r="I1036" s="8"/>
      <c r="J1036" s="8"/>
      <c r="K1036" s="8"/>
      <c r="L1036" s="8"/>
      <c r="M1036" s="8"/>
      <c r="N1036" s="8"/>
    </row>
    <row r="1037" spans="3:14" ht="12.75">
      <c r="C1037" s="8"/>
      <c r="D1037" s="8"/>
      <c r="E1037" s="8"/>
      <c r="F1037" s="8"/>
      <c r="G1037" s="8"/>
      <c r="H1037" s="8"/>
      <c r="I1037" s="8"/>
      <c r="J1037" s="8"/>
      <c r="K1037" s="8"/>
      <c r="L1037" s="8"/>
      <c r="M1037" s="8"/>
      <c r="N1037" s="8"/>
    </row>
    <row r="1038" spans="3:14" ht="12.75">
      <c r="C1038" s="8"/>
      <c r="D1038" s="8"/>
      <c r="E1038" s="8"/>
      <c r="F1038" s="8"/>
      <c r="G1038" s="8"/>
      <c r="H1038" s="8"/>
      <c r="I1038" s="8"/>
      <c r="J1038" s="8"/>
      <c r="K1038" s="8"/>
      <c r="L1038" s="8"/>
      <c r="M1038" s="8"/>
      <c r="N1038" s="8"/>
    </row>
    <row r="1039" spans="3:14" ht="12.75">
      <c r="C1039" s="8"/>
      <c r="D1039" s="8"/>
      <c r="E1039" s="8"/>
      <c r="F1039" s="8"/>
      <c r="G1039" s="8"/>
      <c r="H1039" s="8"/>
      <c r="I1039" s="8"/>
      <c r="J1039" s="8"/>
      <c r="K1039" s="8"/>
      <c r="L1039" s="8"/>
      <c r="M1039" s="8"/>
      <c r="N1039" s="8"/>
    </row>
    <row r="1040" spans="3:14" ht="12.75">
      <c r="C1040" s="8"/>
      <c r="D1040" s="8"/>
      <c r="E1040" s="8"/>
      <c r="F1040" s="8"/>
      <c r="G1040" s="8"/>
      <c r="H1040" s="8"/>
      <c r="I1040" s="8"/>
      <c r="J1040" s="8"/>
      <c r="K1040" s="8"/>
      <c r="L1040" s="8"/>
      <c r="M1040" s="8"/>
      <c r="N1040" s="8"/>
    </row>
    <row r="1041" spans="3:14" ht="12.75">
      <c r="C1041" s="8"/>
      <c r="D1041" s="8"/>
      <c r="E1041" s="8"/>
      <c r="F1041" s="8"/>
      <c r="G1041" s="8"/>
      <c r="H1041" s="8"/>
      <c r="I1041" s="8"/>
      <c r="J1041" s="8"/>
      <c r="K1041" s="8"/>
      <c r="L1041" s="8"/>
      <c r="M1041" s="8"/>
      <c r="N1041" s="8"/>
    </row>
    <row r="1042" spans="3:14" ht="12.75">
      <c r="C1042" s="8"/>
      <c r="D1042" s="8"/>
      <c r="E1042" s="8"/>
      <c r="F1042" s="8"/>
      <c r="G1042" s="8"/>
      <c r="H1042" s="8"/>
      <c r="I1042" s="8"/>
      <c r="J1042" s="8"/>
      <c r="K1042" s="8"/>
      <c r="L1042" s="8"/>
      <c r="M1042" s="8"/>
      <c r="N1042" s="8"/>
    </row>
    <row r="1043" spans="3:14" ht="12.75">
      <c r="C1043" s="8"/>
      <c r="D1043" s="8"/>
      <c r="E1043" s="8"/>
      <c r="F1043" s="8"/>
      <c r="G1043" s="8"/>
      <c r="H1043" s="8"/>
      <c r="I1043" s="8"/>
      <c r="J1043" s="8"/>
      <c r="K1043" s="8"/>
      <c r="L1043" s="8"/>
      <c r="M1043" s="8"/>
      <c r="N1043" s="8"/>
    </row>
    <row r="1044" spans="3:14" ht="12.75">
      <c r="C1044" s="8"/>
      <c r="D1044" s="8"/>
      <c r="E1044" s="8"/>
      <c r="F1044" s="8"/>
      <c r="G1044" s="8"/>
      <c r="H1044" s="8"/>
      <c r="I1044" s="8"/>
      <c r="J1044" s="8"/>
      <c r="K1044" s="8"/>
      <c r="L1044" s="8"/>
      <c r="M1044" s="8"/>
      <c r="N1044" s="8"/>
    </row>
    <row r="1045" spans="3:14" ht="12.75">
      <c r="C1045" s="8"/>
      <c r="D1045" s="8"/>
      <c r="E1045" s="8"/>
      <c r="F1045" s="8"/>
      <c r="G1045" s="8"/>
      <c r="H1045" s="8"/>
      <c r="I1045" s="8"/>
      <c r="J1045" s="8"/>
      <c r="K1045" s="8"/>
      <c r="L1045" s="8"/>
      <c r="M1045" s="8"/>
      <c r="N1045" s="8"/>
    </row>
    <row r="1046" spans="3:14" ht="12.75">
      <c r="C1046" s="8"/>
      <c r="D1046" s="8"/>
      <c r="E1046" s="8"/>
      <c r="F1046" s="8"/>
      <c r="G1046" s="8"/>
      <c r="H1046" s="8"/>
      <c r="I1046" s="8"/>
      <c r="J1046" s="8"/>
      <c r="K1046" s="8"/>
      <c r="L1046" s="8"/>
      <c r="M1046" s="8"/>
      <c r="N1046" s="8"/>
    </row>
    <row r="1047" spans="3:14" ht="12.75">
      <c r="C1047" s="8"/>
      <c r="D1047" s="8"/>
      <c r="E1047" s="8"/>
      <c r="F1047" s="8"/>
      <c r="G1047" s="8"/>
      <c r="H1047" s="8"/>
      <c r="I1047" s="8"/>
      <c r="J1047" s="8"/>
      <c r="K1047" s="8"/>
      <c r="L1047" s="8"/>
      <c r="M1047" s="8"/>
      <c r="N1047" s="8"/>
    </row>
    <row r="1048" spans="3:14" ht="12.75">
      <c r="C1048" s="8"/>
      <c r="D1048" s="8"/>
      <c r="E1048" s="8"/>
      <c r="F1048" s="8"/>
      <c r="G1048" s="8"/>
      <c r="H1048" s="8"/>
      <c r="I1048" s="8"/>
      <c r="J1048" s="8"/>
      <c r="K1048" s="8"/>
      <c r="L1048" s="8"/>
      <c r="M1048" s="8"/>
      <c r="N1048" s="8"/>
    </row>
    <row r="1049" spans="3:14" ht="12.75">
      <c r="C1049" s="8"/>
      <c r="D1049" s="8"/>
      <c r="E1049" s="8"/>
      <c r="F1049" s="8"/>
      <c r="G1049" s="8"/>
      <c r="H1049" s="8"/>
      <c r="I1049" s="8"/>
      <c r="J1049" s="8"/>
      <c r="K1049" s="8"/>
      <c r="L1049" s="8"/>
      <c r="M1049" s="8"/>
      <c r="N1049" s="8"/>
    </row>
    <row r="1050" spans="3:14" ht="12.75">
      <c r="C1050" s="8"/>
      <c r="D1050" s="8"/>
      <c r="E1050" s="8"/>
      <c r="F1050" s="8"/>
      <c r="G1050" s="8"/>
      <c r="H1050" s="8"/>
      <c r="I1050" s="8"/>
      <c r="J1050" s="8"/>
      <c r="K1050" s="8"/>
      <c r="L1050" s="8"/>
      <c r="M1050" s="8"/>
      <c r="N1050" s="8"/>
    </row>
    <row r="1051" spans="3:14" ht="12.75">
      <c r="C1051" s="8"/>
      <c r="D1051" s="8"/>
      <c r="E1051" s="8"/>
      <c r="F1051" s="8"/>
      <c r="G1051" s="8"/>
      <c r="H1051" s="8"/>
      <c r="I1051" s="8"/>
      <c r="J1051" s="8"/>
      <c r="K1051" s="8"/>
      <c r="L1051" s="8"/>
      <c r="M1051" s="8"/>
      <c r="N1051" s="8"/>
    </row>
    <row r="1052" spans="3:14" ht="12.75">
      <c r="C1052" s="8"/>
      <c r="D1052" s="8"/>
      <c r="E1052" s="8"/>
      <c r="F1052" s="8"/>
      <c r="G1052" s="8"/>
      <c r="H1052" s="8"/>
      <c r="I1052" s="8"/>
      <c r="J1052" s="8"/>
      <c r="K1052" s="8"/>
      <c r="L1052" s="8"/>
      <c r="M1052" s="8"/>
      <c r="N1052" s="8"/>
    </row>
    <row r="1053" spans="3:14" ht="12.75">
      <c r="C1053" s="8"/>
      <c r="D1053" s="8"/>
      <c r="E1053" s="8"/>
      <c r="F1053" s="8"/>
      <c r="G1053" s="8"/>
      <c r="H1053" s="8"/>
      <c r="I1053" s="8"/>
      <c r="J1053" s="8"/>
      <c r="K1053" s="8"/>
      <c r="L1053" s="8"/>
      <c r="M1053" s="8"/>
      <c r="N1053" s="8"/>
    </row>
    <row r="1054" spans="3:14" ht="12.75">
      <c r="C1054" s="8"/>
      <c r="D1054" s="8"/>
      <c r="E1054" s="8"/>
      <c r="F1054" s="8"/>
      <c r="G1054" s="8"/>
      <c r="H1054" s="8"/>
      <c r="I1054" s="8"/>
      <c r="J1054" s="8"/>
      <c r="K1054" s="8"/>
      <c r="L1054" s="8"/>
      <c r="M1054" s="8"/>
      <c r="N1054" s="8"/>
    </row>
    <row r="1055" spans="3:14" ht="12.75">
      <c r="C1055" s="8"/>
      <c r="D1055" s="8"/>
      <c r="E1055" s="8"/>
      <c r="F1055" s="8"/>
      <c r="G1055" s="8"/>
      <c r="H1055" s="8"/>
      <c r="I1055" s="8"/>
      <c r="J1055" s="8"/>
      <c r="K1055" s="8"/>
      <c r="L1055" s="8"/>
      <c r="M1055" s="8"/>
      <c r="N1055" s="8"/>
    </row>
    <row r="1056" spans="3:14" ht="12.75">
      <c r="C1056" s="8"/>
      <c r="D1056" s="8"/>
      <c r="E1056" s="8"/>
      <c r="F1056" s="8"/>
      <c r="G1056" s="8"/>
      <c r="H1056" s="8"/>
      <c r="I1056" s="8"/>
      <c r="J1056" s="8"/>
      <c r="K1056" s="8"/>
      <c r="L1056" s="8"/>
      <c r="M1056" s="8"/>
      <c r="N1056" s="8"/>
    </row>
    <row r="1057" spans="3:14" ht="12.75">
      <c r="C1057" s="8"/>
      <c r="D1057" s="8"/>
      <c r="E1057" s="8"/>
      <c r="F1057" s="8"/>
      <c r="G1057" s="8"/>
      <c r="H1057" s="8"/>
      <c r="I1057" s="8"/>
      <c r="J1057" s="8"/>
      <c r="K1057" s="8"/>
      <c r="L1057" s="8"/>
      <c r="M1057" s="8"/>
      <c r="N1057" s="8"/>
    </row>
    <row r="1058" spans="3:14" ht="12.75">
      <c r="C1058" s="8"/>
      <c r="D1058" s="8"/>
      <c r="E1058" s="8"/>
      <c r="F1058" s="8"/>
      <c r="G1058" s="8"/>
      <c r="H1058" s="8"/>
      <c r="I1058" s="8"/>
      <c r="J1058" s="8"/>
      <c r="K1058" s="8"/>
      <c r="L1058" s="8"/>
      <c r="M1058" s="8"/>
      <c r="N1058" s="8"/>
    </row>
    <row r="1059" spans="3:14" ht="12.75">
      <c r="C1059" s="8"/>
      <c r="D1059" s="8"/>
      <c r="E1059" s="8"/>
      <c r="F1059" s="8"/>
      <c r="G1059" s="8"/>
      <c r="H1059" s="8"/>
      <c r="I1059" s="8"/>
      <c r="J1059" s="8"/>
      <c r="K1059" s="8"/>
      <c r="L1059" s="8"/>
      <c r="M1059" s="8"/>
      <c r="N1059" s="8"/>
    </row>
    <row r="1060" spans="3:14" ht="12.75">
      <c r="C1060" s="8"/>
      <c r="D1060" s="8"/>
      <c r="E1060" s="8"/>
      <c r="F1060" s="8"/>
      <c r="G1060" s="8"/>
      <c r="H1060" s="8"/>
      <c r="I1060" s="8"/>
      <c r="J1060" s="8"/>
      <c r="K1060" s="8"/>
      <c r="L1060" s="8"/>
      <c r="M1060" s="8"/>
      <c r="N1060" s="8"/>
    </row>
    <row r="1061" spans="3:14" ht="12.75">
      <c r="C1061" s="8"/>
      <c r="D1061" s="8"/>
      <c r="E1061" s="8"/>
      <c r="F1061" s="8"/>
      <c r="G1061" s="8"/>
      <c r="H1061" s="8"/>
      <c r="I1061" s="8"/>
      <c r="J1061" s="8"/>
      <c r="K1061" s="8"/>
      <c r="L1061" s="8"/>
      <c r="M1061" s="8"/>
      <c r="N1061" s="8"/>
    </row>
    <row r="1062" spans="3:14" ht="12.75">
      <c r="C1062" s="8"/>
      <c r="D1062" s="8"/>
      <c r="E1062" s="8"/>
      <c r="F1062" s="8"/>
      <c r="G1062" s="8"/>
      <c r="H1062" s="8"/>
      <c r="I1062" s="8"/>
      <c r="J1062" s="8"/>
      <c r="K1062" s="8"/>
      <c r="L1062" s="8"/>
      <c r="M1062" s="8"/>
      <c r="N1062" s="8"/>
    </row>
    <row r="1063" spans="3:14" ht="12.75">
      <c r="C1063" s="8"/>
      <c r="D1063" s="8"/>
      <c r="E1063" s="8"/>
      <c r="F1063" s="8"/>
      <c r="G1063" s="8"/>
      <c r="H1063" s="8"/>
      <c r="I1063" s="8"/>
      <c r="J1063" s="8"/>
      <c r="K1063" s="8"/>
      <c r="L1063" s="8"/>
      <c r="M1063" s="8"/>
      <c r="N1063" s="8"/>
    </row>
    <row r="1064" spans="3:14" ht="12.75">
      <c r="C1064" s="8"/>
      <c r="D1064" s="8"/>
      <c r="E1064" s="8"/>
      <c r="F1064" s="8"/>
      <c r="G1064" s="8"/>
      <c r="H1064" s="8"/>
      <c r="I1064" s="8"/>
      <c r="J1064" s="8"/>
      <c r="K1064" s="8"/>
      <c r="L1064" s="8"/>
      <c r="M1064" s="8"/>
      <c r="N1064" s="8"/>
    </row>
    <row r="1065" spans="3:14" ht="12.75">
      <c r="C1065" s="8"/>
      <c r="D1065" s="8"/>
      <c r="E1065" s="8"/>
      <c r="F1065" s="8"/>
      <c r="G1065" s="8"/>
      <c r="H1065" s="8"/>
      <c r="I1065" s="8"/>
      <c r="J1065" s="8"/>
      <c r="K1065" s="8"/>
      <c r="L1065" s="8"/>
      <c r="M1065" s="8"/>
      <c r="N1065" s="8"/>
    </row>
    <row r="1066" spans="3:14" ht="12.75">
      <c r="C1066" s="8"/>
      <c r="D1066" s="8"/>
      <c r="E1066" s="8"/>
      <c r="F1066" s="8"/>
      <c r="G1066" s="8"/>
      <c r="H1066" s="8"/>
      <c r="I1066" s="8"/>
      <c r="J1066" s="8"/>
      <c r="K1066" s="8"/>
      <c r="L1066" s="8"/>
      <c r="M1066" s="8"/>
      <c r="N1066" s="8"/>
    </row>
    <row r="1067" spans="3:14" ht="12.75">
      <c r="C1067" s="8"/>
      <c r="D1067" s="8"/>
      <c r="E1067" s="8"/>
      <c r="F1067" s="8"/>
      <c r="G1067" s="8"/>
      <c r="H1067" s="8"/>
      <c r="I1067" s="8"/>
      <c r="J1067" s="8"/>
      <c r="K1067" s="8"/>
      <c r="L1067" s="8"/>
      <c r="M1067" s="8"/>
      <c r="N1067" s="8"/>
    </row>
    <row r="1068" spans="3:14" ht="12.75">
      <c r="C1068" s="8"/>
      <c r="D1068" s="8"/>
      <c r="E1068" s="8"/>
      <c r="F1068" s="8"/>
      <c r="G1068" s="8"/>
      <c r="H1068" s="8"/>
      <c r="I1068" s="8"/>
      <c r="J1068" s="8"/>
      <c r="K1068" s="8"/>
      <c r="L1068" s="8"/>
      <c r="M1068" s="8"/>
      <c r="N1068" s="8"/>
    </row>
    <row r="1069" spans="3:14" ht="12.75">
      <c r="C1069" s="8"/>
      <c r="D1069" s="8"/>
      <c r="E1069" s="8"/>
      <c r="F1069" s="8"/>
      <c r="G1069" s="8"/>
      <c r="H1069" s="8"/>
      <c r="I1069" s="8"/>
      <c r="J1069" s="8"/>
      <c r="K1069" s="8"/>
      <c r="L1069" s="8"/>
      <c r="M1069" s="8"/>
      <c r="N1069" s="8"/>
    </row>
    <row r="1070" spans="3:14" ht="12.75">
      <c r="C1070" s="8"/>
      <c r="D1070" s="8"/>
      <c r="E1070" s="8"/>
      <c r="F1070" s="8"/>
      <c r="G1070" s="8"/>
      <c r="H1070" s="8"/>
      <c r="I1070" s="8"/>
      <c r="J1070" s="8"/>
      <c r="K1070" s="8"/>
      <c r="L1070" s="8"/>
      <c r="M1070" s="8"/>
      <c r="N1070" s="8"/>
    </row>
    <row r="1071" spans="3:14" ht="12.75">
      <c r="C1071" s="8"/>
      <c r="D1071" s="8"/>
      <c r="E1071" s="8"/>
      <c r="F1071" s="8"/>
      <c r="G1071" s="8"/>
      <c r="H1071" s="8"/>
      <c r="I1071" s="8"/>
      <c r="J1071" s="8"/>
      <c r="K1071" s="8"/>
      <c r="L1071" s="8"/>
      <c r="M1071" s="8"/>
      <c r="N1071" s="8"/>
    </row>
    <row r="1072" spans="3:14" ht="12.75">
      <c r="C1072" s="8"/>
      <c r="D1072" s="8"/>
      <c r="E1072" s="8"/>
      <c r="F1072" s="8"/>
      <c r="G1072" s="8"/>
      <c r="H1072" s="8"/>
      <c r="I1072" s="8"/>
      <c r="J1072" s="8"/>
      <c r="K1072" s="8"/>
      <c r="L1072" s="8"/>
      <c r="M1072" s="8"/>
      <c r="N1072" s="8"/>
    </row>
    <row r="1073" spans="3:14" ht="12.75">
      <c r="C1073" s="8"/>
      <c r="D1073" s="8"/>
      <c r="E1073" s="8"/>
      <c r="F1073" s="8"/>
      <c r="G1073" s="8"/>
      <c r="H1073" s="8"/>
      <c r="I1073" s="8"/>
      <c r="J1073" s="8"/>
      <c r="K1073" s="8"/>
      <c r="L1073" s="8"/>
      <c r="M1073" s="8"/>
      <c r="N1073" s="8"/>
    </row>
    <row r="1074" spans="3:14" ht="12.75">
      <c r="C1074" s="8"/>
      <c r="D1074" s="8"/>
      <c r="E1074" s="8"/>
      <c r="F1074" s="8"/>
      <c r="G1074" s="8"/>
      <c r="H1074" s="8"/>
      <c r="I1074" s="8"/>
      <c r="J1074" s="8"/>
      <c r="K1074" s="8"/>
      <c r="L1074" s="8"/>
      <c r="M1074" s="8"/>
      <c r="N1074" s="8"/>
    </row>
    <row r="1075" spans="3:14" ht="12.75">
      <c r="C1075" s="8"/>
      <c r="D1075" s="8"/>
      <c r="E1075" s="8"/>
      <c r="F1075" s="8"/>
      <c r="G1075" s="8"/>
      <c r="H1075" s="8"/>
      <c r="I1075" s="8"/>
      <c r="J1075" s="8"/>
      <c r="K1075" s="8"/>
      <c r="L1075" s="8"/>
      <c r="M1075" s="8"/>
      <c r="N1075" s="8"/>
    </row>
    <row r="1076" spans="3:14" ht="12.75">
      <c r="C1076" s="8"/>
      <c r="D1076" s="8"/>
      <c r="E1076" s="8"/>
      <c r="F1076" s="8"/>
      <c r="G1076" s="8"/>
      <c r="H1076" s="8"/>
      <c r="I1076" s="8"/>
      <c r="J1076" s="8"/>
      <c r="K1076" s="8"/>
      <c r="L1076" s="8"/>
      <c r="M1076" s="8"/>
      <c r="N1076" s="8"/>
    </row>
    <row r="1077" spans="3:14" ht="12.75">
      <c r="C1077" s="8"/>
      <c r="D1077" s="8"/>
      <c r="E1077" s="8"/>
      <c r="F1077" s="8"/>
      <c r="G1077" s="8"/>
      <c r="H1077" s="8"/>
      <c r="I1077" s="8"/>
      <c r="J1077" s="8"/>
      <c r="K1077" s="8"/>
      <c r="L1077" s="8"/>
      <c r="M1077" s="8"/>
      <c r="N1077" s="8"/>
    </row>
    <row r="1078" spans="3:14" ht="12.75">
      <c r="C1078" s="8"/>
      <c r="D1078" s="8"/>
      <c r="E1078" s="8"/>
      <c r="F1078" s="8"/>
      <c r="G1078" s="8"/>
      <c r="H1078" s="8"/>
      <c r="I1078" s="8"/>
      <c r="J1078" s="8"/>
      <c r="K1078" s="8"/>
      <c r="L1078" s="8"/>
      <c r="M1078" s="8"/>
      <c r="N1078" s="8"/>
    </row>
    <row r="1079" spans="3:14" ht="12.75">
      <c r="C1079" s="8"/>
      <c r="D1079" s="8"/>
      <c r="E1079" s="8"/>
      <c r="F1079" s="8"/>
      <c r="G1079" s="8"/>
      <c r="H1079" s="8"/>
      <c r="I1079" s="8"/>
      <c r="J1079" s="8"/>
      <c r="K1079" s="8"/>
      <c r="L1079" s="8"/>
      <c r="M1079" s="8"/>
      <c r="N1079" s="8"/>
    </row>
    <row r="1080" spans="3:14" ht="12.75">
      <c r="C1080" s="8"/>
      <c r="D1080" s="8"/>
      <c r="E1080" s="8"/>
      <c r="F1080" s="8"/>
      <c r="G1080" s="8"/>
      <c r="H1080" s="8"/>
      <c r="I1080" s="8"/>
      <c r="J1080" s="8"/>
      <c r="K1080" s="8"/>
      <c r="L1080" s="8"/>
      <c r="M1080" s="8"/>
      <c r="N1080" s="8"/>
    </row>
    <row r="1081" spans="3:14" ht="12.75">
      <c r="C1081" s="8"/>
      <c r="D1081" s="8"/>
      <c r="E1081" s="8"/>
      <c r="F1081" s="8"/>
      <c r="G1081" s="8"/>
      <c r="H1081" s="8"/>
      <c r="I1081" s="8"/>
      <c r="J1081" s="8"/>
      <c r="K1081" s="8"/>
      <c r="L1081" s="8"/>
      <c r="M1081" s="8"/>
      <c r="N1081" s="8"/>
    </row>
    <row r="1082" spans="3:14" ht="12.75">
      <c r="C1082" s="8"/>
      <c r="D1082" s="8"/>
      <c r="E1082" s="8"/>
      <c r="F1082" s="8"/>
      <c r="G1082" s="8"/>
      <c r="H1082" s="8"/>
      <c r="I1082" s="8"/>
      <c r="J1082" s="8"/>
      <c r="K1082" s="8"/>
      <c r="L1082" s="8"/>
      <c r="M1082" s="8"/>
      <c r="N1082" s="8"/>
    </row>
    <row r="1083" spans="3:14" ht="12.75">
      <c r="C1083" s="8"/>
      <c r="D1083" s="8"/>
      <c r="E1083" s="8"/>
      <c r="F1083" s="8"/>
      <c r="G1083" s="8"/>
      <c r="H1083" s="8"/>
      <c r="I1083" s="8"/>
      <c r="J1083" s="8"/>
      <c r="K1083" s="8"/>
      <c r="L1083" s="8"/>
      <c r="M1083" s="8"/>
      <c r="N1083" s="8"/>
    </row>
    <row r="1084" spans="3:14" ht="12.75">
      <c r="C1084" s="8"/>
      <c r="D1084" s="8"/>
      <c r="E1084" s="8"/>
      <c r="F1084" s="8"/>
      <c r="G1084" s="8"/>
      <c r="H1084" s="8"/>
      <c r="I1084" s="8"/>
      <c r="J1084" s="8"/>
      <c r="K1084" s="8"/>
      <c r="L1084" s="8"/>
      <c r="M1084" s="8"/>
      <c r="N1084" s="8"/>
    </row>
    <row r="1085" spans="3:14" ht="12.75">
      <c r="C1085" s="8"/>
      <c r="D1085" s="8"/>
      <c r="E1085" s="8"/>
      <c r="F1085" s="8"/>
      <c r="G1085" s="8"/>
      <c r="H1085" s="8"/>
      <c r="I1085" s="8"/>
      <c r="J1085" s="8"/>
      <c r="K1085" s="8"/>
      <c r="L1085" s="8"/>
      <c r="M1085" s="8"/>
      <c r="N1085" s="8"/>
    </row>
    <row r="1086" spans="3:14" ht="12.75">
      <c r="C1086" s="8"/>
      <c r="D1086" s="8"/>
      <c r="E1086" s="8"/>
      <c r="F1086" s="8"/>
      <c r="G1086" s="8"/>
      <c r="H1086" s="8"/>
      <c r="I1086" s="8"/>
      <c r="J1086" s="8"/>
      <c r="K1086" s="8"/>
      <c r="L1086" s="8"/>
      <c r="M1086" s="8"/>
      <c r="N1086" s="8"/>
    </row>
    <row r="1087" spans="3:14" ht="12.75">
      <c r="C1087" s="8"/>
      <c r="D1087" s="8"/>
      <c r="E1087" s="8"/>
      <c r="F1087" s="8"/>
      <c r="G1087" s="8"/>
      <c r="H1087" s="8"/>
      <c r="I1087" s="8"/>
      <c r="J1087" s="8"/>
      <c r="K1087" s="8"/>
      <c r="L1087" s="8"/>
      <c r="M1087" s="8"/>
      <c r="N1087" s="8"/>
    </row>
    <row r="1088" spans="3:14" ht="12.75">
      <c r="C1088" s="8"/>
      <c r="D1088" s="8"/>
      <c r="E1088" s="8"/>
      <c r="F1088" s="8"/>
      <c r="G1088" s="8"/>
      <c r="H1088" s="8"/>
      <c r="I1088" s="8"/>
      <c r="J1088" s="8"/>
      <c r="K1088" s="8"/>
      <c r="L1088" s="8"/>
      <c r="M1088" s="8"/>
      <c r="N1088" s="8"/>
    </row>
    <row r="1089" spans="3:14" ht="12.75">
      <c r="C1089" s="8"/>
      <c r="D1089" s="8"/>
      <c r="E1089" s="8"/>
      <c r="F1089" s="8"/>
      <c r="G1089" s="8"/>
      <c r="H1089" s="8"/>
      <c r="I1089" s="8"/>
      <c r="J1089" s="8"/>
      <c r="K1089" s="8"/>
      <c r="L1089" s="8"/>
      <c r="M1089" s="8"/>
      <c r="N1089" s="8"/>
    </row>
    <row r="1090" spans="3:14" ht="12.75">
      <c r="C1090" s="8"/>
      <c r="D1090" s="8"/>
      <c r="E1090" s="8"/>
      <c r="F1090" s="8"/>
      <c r="G1090" s="8"/>
      <c r="H1090" s="8"/>
      <c r="I1090" s="8"/>
      <c r="J1090" s="8"/>
      <c r="K1090" s="8"/>
      <c r="L1090" s="8"/>
      <c r="M1090" s="8"/>
      <c r="N1090" s="8"/>
    </row>
    <row r="1091" spans="3:14" ht="12.75">
      <c r="C1091" s="8"/>
      <c r="D1091" s="8"/>
      <c r="E1091" s="8"/>
      <c r="F1091" s="8"/>
      <c r="G1091" s="8"/>
      <c r="H1091" s="8"/>
      <c r="I1091" s="8"/>
      <c r="J1091" s="8"/>
      <c r="K1091" s="8"/>
      <c r="L1091" s="8"/>
      <c r="M1091" s="8"/>
      <c r="N1091" s="8"/>
    </row>
    <row r="1092" spans="3:14" ht="12.75">
      <c r="C1092" s="8"/>
      <c r="D1092" s="8"/>
      <c r="E1092" s="8"/>
      <c r="F1092" s="8"/>
      <c r="G1092" s="8"/>
      <c r="H1092" s="8"/>
      <c r="I1092" s="8"/>
      <c r="J1092" s="8"/>
      <c r="K1092" s="8"/>
      <c r="L1092" s="8"/>
      <c r="M1092" s="8"/>
      <c r="N1092" s="8"/>
    </row>
    <row r="1093" spans="3:14" ht="12.75">
      <c r="C1093" s="8"/>
      <c r="D1093" s="8"/>
      <c r="E1093" s="8"/>
      <c r="F1093" s="8"/>
      <c r="G1093" s="8"/>
      <c r="H1093" s="8"/>
      <c r="I1093" s="8"/>
      <c r="J1093" s="8"/>
      <c r="K1093" s="8"/>
      <c r="L1093" s="8"/>
      <c r="M1093" s="8"/>
      <c r="N1093" s="8"/>
    </row>
    <row r="1094" spans="3:14" ht="12.75">
      <c r="C1094" s="8"/>
      <c r="D1094" s="8"/>
      <c r="E1094" s="8"/>
      <c r="F1094" s="8"/>
      <c r="G1094" s="8"/>
      <c r="H1094" s="8"/>
      <c r="I1094" s="8"/>
      <c r="J1094" s="8"/>
      <c r="K1094" s="8"/>
      <c r="L1094" s="8"/>
      <c r="M1094" s="8"/>
      <c r="N1094" s="8"/>
    </row>
    <row r="1095" spans="3:14" ht="12.75">
      <c r="C1095" s="8"/>
      <c r="D1095" s="8"/>
      <c r="E1095" s="8"/>
      <c r="F1095" s="8"/>
      <c r="G1095" s="8"/>
      <c r="H1095" s="8"/>
      <c r="I1095" s="8"/>
      <c r="J1095" s="8"/>
      <c r="K1095" s="8"/>
      <c r="L1095" s="8"/>
      <c r="M1095" s="8"/>
      <c r="N1095" s="8"/>
    </row>
    <row r="1096" spans="3:14" ht="12.75">
      <c r="C1096" s="8"/>
      <c r="D1096" s="8"/>
      <c r="E1096" s="8"/>
      <c r="F1096" s="8"/>
      <c r="G1096" s="8"/>
      <c r="H1096" s="8"/>
      <c r="I1096" s="8"/>
      <c r="J1096" s="8"/>
      <c r="K1096" s="8"/>
      <c r="L1096" s="8"/>
      <c r="M1096" s="8"/>
      <c r="N1096" s="8"/>
    </row>
    <row r="1097" spans="3:14" ht="12.75">
      <c r="C1097" s="8"/>
      <c r="D1097" s="8"/>
      <c r="E1097" s="8"/>
      <c r="F1097" s="8"/>
      <c r="G1097" s="8"/>
      <c r="H1097" s="8"/>
      <c r="I1097" s="8"/>
      <c r="J1097" s="8"/>
      <c r="K1097" s="8"/>
      <c r="L1097" s="8"/>
      <c r="M1097" s="8"/>
      <c r="N1097" s="8"/>
    </row>
    <row r="1098" spans="3:14" ht="12.75">
      <c r="C1098" s="8"/>
      <c r="D1098" s="8"/>
      <c r="E1098" s="8"/>
      <c r="F1098" s="8"/>
      <c r="G1098" s="8"/>
      <c r="H1098" s="8"/>
      <c r="I1098" s="8"/>
      <c r="J1098" s="8"/>
      <c r="K1098" s="8"/>
      <c r="L1098" s="8"/>
      <c r="M1098" s="8"/>
      <c r="N1098" s="8"/>
    </row>
    <row r="1099" spans="3:14" ht="12.75">
      <c r="C1099" s="8"/>
      <c r="D1099" s="8"/>
      <c r="E1099" s="8"/>
      <c r="F1099" s="8"/>
      <c r="G1099" s="8"/>
      <c r="H1099" s="8"/>
      <c r="I1099" s="8"/>
      <c r="J1099" s="8"/>
      <c r="K1099" s="8"/>
      <c r="L1099" s="8"/>
      <c r="M1099" s="8"/>
      <c r="N1099" s="8"/>
    </row>
    <row r="1100" spans="3:14" ht="12.75">
      <c r="C1100" s="8"/>
      <c r="D1100" s="8"/>
      <c r="E1100" s="8"/>
      <c r="F1100" s="8"/>
      <c r="G1100" s="8"/>
      <c r="H1100" s="8"/>
      <c r="I1100" s="8"/>
      <c r="J1100" s="8"/>
      <c r="K1100" s="8"/>
      <c r="L1100" s="8"/>
      <c r="M1100" s="8"/>
      <c r="N1100" s="8"/>
    </row>
    <row r="1101" spans="3:14" ht="12.75">
      <c r="C1101" s="8"/>
      <c r="D1101" s="8"/>
      <c r="E1101" s="8"/>
      <c r="F1101" s="8"/>
      <c r="G1101" s="8"/>
      <c r="H1101" s="8"/>
      <c r="I1101" s="8"/>
      <c r="J1101" s="8"/>
      <c r="K1101" s="8"/>
      <c r="L1101" s="8"/>
      <c r="M1101" s="8"/>
      <c r="N1101" s="8"/>
    </row>
    <row r="1102" spans="3:14" ht="12.75">
      <c r="C1102" s="8"/>
      <c r="D1102" s="8"/>
      <c r="E1102" s="8"/>
      <c r="F1102" s="8"/>
      <c r="G1102" s="8"/>
      <c r="H1102" s="8"/>
      <c r="I1102" s="8"/>
      <c r="J1102" s="8"/>
      <c r="K1102" s="8"/>
      <c r="L1102" s="8"/>
      <c r="M1102" s="8"/>
      <c r="N1102" s="8"/>
    </row>
    <row r="1103" spans="3:14" ht="12.75">
      <c r="C1103" s="8"/>
      <c r="D1103" s="8"/>
      <c r="E1103" s="8"/>
      <c r="F1103" s="8"/>
      <c r="G1103" s="8"/>
      <c r="H1103" s="8"/>
      <c r="I1103" s="8"/>
      <c r="J1103" s="8"/>
      <c r="K1103" s="8"/>
      <c r="L1103" s="8"/>
      <c r="M1103" s="8"/>
      <c r="N1103" s="8"/>
    </row>
    <row r="1104" spans="3:14" ht="12.75">
      <c r="C1104" s="8"/>
      <c r="D1104" s="8"/>
      <c r="E1104" s="8"/>
      <c r="F1104" s="8"/>
      <c r="G1104" s="8"/>
      <c r="H1104" s="8"/>
      <c r="I1104" s="8"/>
      <c r="J1104" s="8"/>
      <c r="K1104" s="8"/>
      <c r="L1104" s="8"/>
      <c r="M1104" s="8"/>
      <c r="N1104" s="8"/>
    </row>
    <row r="1105" spans="3:14" ht="12.75">
      <c r="C1105" s="8"/>
      <c r="D1105" s="8"/>
      <c r="E1105" s="8"/>
      <c r="F1105" s="8"/>
      <c r="G1105" s="8"/>
      <c r="H1105" s="8"/>
      <c r="I1105" s="8"/>
      <c r="J1105" s="8"/>
      <c r="K1105" s="8"/>
      <c r="L1105" s="8"/>
      <c r="M1105" s="8"/>
      <c r="N1105" s="8"/>
    </row>
    <row r="1106" spans="3:14" ht="12.75">
      <c r="C1106" s="8"/>
      <c r="D1106" s="8"/>
      <c r="E1106" s="8"/>
      <c r="F1106" s="8"/>
      <c r="G1106" s="8"/>
      <c r="H1106" s="8"/>
      <c r="I1106" s="8"/>
      <c r="J1106" s="8"/>
      <c r="K1106" s="8"/>
      <c r="L1106" s="8"/>
      <c r="M1106" s="8"/>
      <c r="N1106" s="8"/>
    </row>
    <row r="1107" spans="3:14" ht="12.75">
      <c r="C1107" s="8"/>
      <c r="D1107" s="8"/>
      <c r="E1107" s="8"/>
      <c r="F1107" s="8"/>
      <c r="G1107" s="8"/>
      <c r="H1107" s="8"/>
      <c r="I1107" s="8"/>
      <c r="J1107" s="8"/>
      <c r="K1107" s="8"/>
      <c r="L1107" s="8"/>
      <c r="M1107" s="8"/>
      <c r="N1107" s="8"/>
    </row>
    <row r="1108" spans="3:14" ht="12.75">
      <c r="C1108" s="8"/>
      <c r="D1108" s="8"/>
      <c r="E1108" s="8"/>
      <c r="F1108" s="8"/>
      <c r="G1108" s="8"/>
      <c r="H1108" s="8"/>
      <c r="I1108" s="8"/>
      <c r="J1108" s="8"/>
      <c r="K1108" s="8"/>
      <c r="L1108" s="8"/>
      <c r="M1108" s="8"/>
      <c r="N1108" s="8"/>
    </row>
    <row r="1109" spans="3:14" ht="12.75">
      <c r="C1109" s="8"/>
      <c r="D1109" s="8"/>
      <c r="E1109" s="8"/>
      <c r="F1109" s="8"/>
      <c r="G1109" s="8"/>
      <c r="H1109" s="8"/>
      <c r="I1109" s="8"/>
      <c r="J1109" s="8"/>
      <c r="K1109" s="8"/>
      <c r="L1109" s="8"/>
      <c r="M1109" s="8"/>
      <c r="N1109" s="8"/>
    </row>
    <row r="1110" spans="3:14" ht="12.75">
      <c r="C1110" s="8"/>
      <c r="D1110" s="8"/>
      <c r="E1110" s="8"/>
      <c r="F1110" s="8"/>
      <c r="G1110" s="8"/>
      <c r="H1110" s="8"/>
      <c r="I1110" s="8"/>
      <c r="J1110" s="8"/>
      <c r="K1110" s="8"/>
      <c r="L1110" s="8"/>
      <c r="M1110" s="8"/>
      <c r="N1110" s="8"/>
    </row>
    <row r="1111" spans="3:14" ht="12.75">
      <c r="C1111" s="8"/>
      <c r="D1111" s="8"/>
      <c r="E1111" s="8"/>
      <c r="F1111" s="8"/>
      <c r="G1111" s="8"/>
      <c r="H1111" s="8"/>
      <c r="I1111" s="8"/>
      <c r="J1111" s="8"/>
      <c r="K1111" s="8"/>
      <c r="L1111" s="8"/>
      <c r="M1111" s="8"/>
      <c r="N1111" s="8"/>
    </row>
    <row r="1112" spans="3:14" ht="12.75">
      <c r="C1112" s="8"/>
      <c r="D1112" s="8"/>
      <c r="E1112" s="8"/>
      <c r="F1112" s="8"/>
      <c r="G1112" s="8"/>
      <c r="H1112" s="8"/>
      <c r="I1112" s="8"/>
      <c r="J1112" s="8"/>
      <c r="K1112" s="8"/>
      <c r="L1112" s="8"/>
      <c r="M1112" s="8"/>
      <c r="N1112" s="8"/>
    </row>
    <row r="1113" spans="3:14" ht="12.75">
      <c r="C1113" s="8"/>
      <c r="D1113" s="8"/>
      <c r="E1113" s="8"/>
      <c r="F1113" s="8"/>
      <c r="G1113" s="8"/>
      <c r="H1113" s="8"/>
      <c r="I1113" s="8"/>
      <c r="J1113" s="8"/>
      <c r="K1113" s="8"/>
      <c r="L1113" s="8"/>
      <c r="M1113" s="8"/>
      <c r="N1113" s="8"/>
    </row>
    <row r="1114" spans="3:14" ht="12.75">
      <c r="C1114" s="8"/>
      <c r="D1114" s="8"/>
      <c r="E1114" s="8"/>
      <c r="F1114" s="8"/>
      <c r="G1114" s="8"/>
      <c r="H1114" s="8"/>
      <c r="I1114" s="8"/>
      <c r="J1114" s="8"/>
      <c r="K1114" s="8"/>
      <c r="L1114" s="8"/>
      <c r="M1114" s="8"/>
      <c r="N1114" s="8"/>
    </row>
    <row r="1115" spans="3:14" ht="12.75">
      <c r="C1115" s="8"/>
      <c r="D1115" s="8"/>
      <c r="E1115" s="8"/>
      <c r="F1115" s="8"/>
      <c r="G1115" s="8"/>
      <c r="H1115" s="8"/>
      <c r="I1115" s="8"/>
      <c r="J1115" s="8"/>
      <c r="K1115" s="8"/>
      <c r="L1115" s="8"/>
      <c r="M1115" s="8"/>
      <c r="N1115" s="8"/>
    </row>
    <row r="1116" spans="3:14" ht="12.75">
      <c r="C1116" s="8"/>
      <c r="D1116" s="8"/>
      <c r="E1116" s="8"/>
      <c r="F1116" s="8"/>
      <c r="G1116" s="8"/>
      <c r="H1116" s="8"/>
      <c r="I1116" s="8"/>
      <c r="J1116" s="8"/>
      <c r="K1116" s="8"/>
      <c r="L1116" s="8"/>
      <c r="M1116" s="8"/>
      <c r="N1116" s="8"/>
    </row>
    <row r="1117" spans="3:14" ht="12.75">
      <c r="C1117" s="8"/>
      <c r="D1117" s="8"/>
      <c r="E1117" s="8"/>
      <c r="F1117" s="8"/>
      <c r="G1117" s="8"/>
      <c r="H1117" s="8"/>
      <c r="I1117" s="8"/>
      <c r="J1117" s="8"/>
      <c r="K1117" s="8"/>
      <c r="L1117" s="8"/>
      <c r="M1117" s="8"/>
      <c r="N1117" s="8"/>
    </row>
    <row r="1118" spans="3:14" ht="12.75">
      <c r="C1118" s="8"/>
      <c r="D1118" s="8"/>
      <c r="E1118" s="8"/>
      <c r="F1118" s="8"/>
      <c r="G1118" s="8"/>
      <c r="H1118" s="8"/>
      <c r="I1118" s="8"/>
      <c r="J1118" s="8"/>
      <c r="K1118" s="8"/>
      <c r="L1118" s="8"/>
      <c r="M1118" s="8"/>
      <c r="N1118" s="8"/>
    </row>
    <row r="1119" spans="3:14" ht="12.75">
      <c r="C1119" s="8"/>
      <c r="D1119" s="8"/>
      <c r="E1119" s="8"/>
      <c r="F1119" s="8"/>
      <c r="G1119" s="8"/>
      <c r="H1119" s="8"/>
      <c r="I1119" s="8"/>
      <c r="J1119" s="8"/>
      <c r="K1119" s="8"/>
      <c r="L1119" s="8"/>
      <c r="M1119" s="8"/>
      <c r="N1119" s="8"/>
    </row>
    <row r="1120" spans="3:14" ht="12.75">
      <c r="C1120" s="8"/>
      <c r="D1120" s="8"/>
      <c r="E1120" s="8"/>
      <c r="F1120" s="8"/>
      <c r="G1120" s="8"/>
      <c r="H1120" s="8"/>
      <c r="I1120" s="8"/>
      <c r="J1120" s="8"/>
      <c r="K1120" s="8"/>
      <c r="L1120" s="8"/>
      <c r="M1120" s="8"/>
      <c r="N1120" s="8"/>
    </row>
    <row r="1121" spans="3:14" ht="12.75">
      <c r="C1121" s="8"/>
      <c r="D1121" s="8"/>
      <c r="E1121" s="8"/>
      <c r="F1121" s="8"/>
      <c r="G1121" s="8"/>
      <c r="H1121" s="8"/>
      <c r="I1121" s="8"/>
      <c r="J1121" s="8"/>
      <c r="K1121" s="8"/>
      <c r="L1121" s="8"/>
      <c r="M1121" s="8"/>
      <c r="N1121" s="8"/>
    </row>
    <row r="1122" spans="3:14" ht="12.75">
      <c r="C1122" s="8"/>
      <c r="D1122" s="8"/>
      <c r="E1122" s="8"/>
      <c r="F1122" s="8"/>
      <c r="G1122" s="8"/>
      <c r="H1122" s="8"/>
      <c r="I1122" s="8"/>
      <c r="J1122" s="8"/>
      <c r="K1122" s="8"/>
      <c r="L1122" s="8"/>
      <c r="M1122" s="8"/>
      <c r="N1122" s="8"/>
    </row>
    <row r="1123" spans="3:14" ht="12.75">
      <c r="C1123" s="8"/>
      <c r="D1123" s="8"/>
      <c r="E1123" s="8"/>
      <c r="F1123" s="8"/>
      <c r="G1123" s="8"/>
      <c r="H1123" s="8"/>
      <c r="I1123" s="8"/>
      <c r="J1123" s="8"/>
      <c r="K1123" s="8"/>
      <c r="L1123" s="8"/>
      <c r="M1123" s="8"/>
      <c r="N1123" s="8"/>
    </row>
    <row r="1124" spans="3:14" ht="12.75">
      <c r="C1124" s="8"/>
      <c r="D1124" s="8"/>
      <c r="E1124" s="8"/>
      <c r="F1124" s="8"/>
      <c r="G1124" s="8"/>
      <c r="H1124" s="8"/>
      <c r="I1124" s="8"/>
      <c r="J1124" s="8"/>
      <c r="K1124" s="8"/>
      <c r="L1124" s="8"/>
      <c r="M1124" s="8"/>
      <c r="N1124" s="8"/>
    </row>
    <row r="1125" spans="3:14" ht="12.75">
      <c r="C1125" s="8"/>
      <c r="D1125" s="8"/>
      <c r="E1125" s="8"/>
      <c r="F1125" s="8"/>
      <c r="G1125" s="8"/>
      <c r="H1125" s="8"/>
      <c r="I1125" s="8"/>
      <c r="J1125" s="8"/>
      <c r="K1125" s="8"/>
      <c r="L1125" s="8"/>
      <c r="M1125" s="8"/>
      <c r="N1125" s="8"/>
    </row>
    <row r="1126" spans="3:14" ht="12.75">
      <c r="C1126" s="8"/>
      <c r="D1126" s="8"/>
      <c r="E1126" s="8"/>
      <c r="F1126" s="8"/>
      <c r="G1126" s="8"/>
      <c r="H1126" s="8"/>
      <c r="I1126" s="8"/>
      <c r="J1126" s="8"/>
      <c r="K1126" s="8"/>
      <c r="L1126" s="8"/>
      <c r="M1126" s="8"/>
      <c r="N1126" s="8"/>
    </row>
    <row r="1127" spans="3:14" ht="12.75">
      <c r="C1127" s="8"/>
      <c r="D1127" s="8"/>
      <c r="E1127" s="8"/>
      <c r="F1127" s="8"/>
      <c r="G1127" s="8"/>
      <c r="H1127" s="8"/>
      <c r="I1127" s="8"/>
      <c r="J1127" s="8"/>
      <c r="K1127" s="8"/>
      <c r="L1127" s="8"/>
      <c r="M1127" s="8"/>
      <c r="N1127" s="8"/>
    </row>
    <row r="1128" spans="3:14" ht="12.75">
      <c r="C1128" s="8"/>
      <c r="D1128" s="8"/>
      <c r="E1128" s="8"/>
      <c r="F1128" s="8"/>
      <c r="G1128" s="8"/>
      <c r="H1128" s="8"/>
      <c r="I1128" s="8"/>
      <c r="J1128" s="8"/>
      <c r="K1128" s="8"/>
      <c r="L1128" s="8"/>
      <c r="M1128" s="8"/>
      <c r="N1128" s="8"/>
    </row>
    <row r="1129" spans="3:14" ht="12.75">
      <c r="C1129" s="8"/>
      <c r="D1129" s="8"/>
      <c r="E1129" s="8"/>
      <c r="F1129" s="8"/>
      <c r="G1129" s="8"/>
      <c r="H1129" s="8"/>
      <c r="I1129" s="8"/>
      <c r="J1129" s="8"/>
      <c r="K1129" s="8"/>
      <c r="L1129" s="8"/>
      <c r="M1129" s="8"/>
      <c r="N1129" s="8"/>
    </row>
    <row r="1130" spans="3:14" ht="12.75">
      <c r="C1130" s="8"/>
      <c r="D1130" s="8"/>
      <c r="E1130" s="8"/>
      <c r="F1130" s="8"/>
      <c r="G1130" s="8"/>
      <c r="H1130" s="8"/>
      <c r="I1130" s="8"/>
      <c r="J1130" s="8"/>
      <c r="K1130" s="8"/>
      <c r="L1130" s="8"/>
      <c r="M1130" s="8"/>
      <c r="N1130" s="8"/>
    </row>
    <row r="1131" spans="3:14" ht="12.75">
      <c r="C1131" s="8"/>
      <c r="D1131" s="8"/>
      <c r="E1131" s="8"/>
      <c r="F1131" s="8"/>
      <c r="G1131" s="8"/>
      <c r="H1131" s="8"/>
      <c r="I1131" s="8"/>
      <c r="J1131" s="8"/>
      <c r="K1131" s="8"/>
      <c r="L1131" s="8"/>
      <c r="M1131" s="8"/>
      <c r="N1131" s="8"/>
    </row>
    <row r="1132" spans="3:14" ht="12.75">
      <c r="C1132" s="8"/>
      <c r="D1132" s="8"/>
      <c r="E1132" s="8"/>
      <c r="F1132" s="8"/>
      <c r="G1132" s="8"/>
      <c r="H1132" s="8"/>
      <c r="I1132" s="8"/>
      <c r="J1132" s="8"/>
      <c r="K1132" s="8"/>
      <c r="L1132" s="8"/>
      <c r="M1132" s="8"/>
      <c r="N1132" s="8"/>
    </row>
    <row r="1133" spans="3:14" ht="12.75">
      <c r="C1133" s="8"/>
      <c r="D1133" s="8"/>
      <c r="E1133" s="8"/>
      <c r="F1133" s="8"/>
      <c r="G1133" s="8"/>
      <c r="H1133" s="8"/>
      <c r="I1133" s="8"/>
      <c r="J1133" s="8"/>
      <c r="K1133" s="8"/>
      <c r="L1133" s="8"/>
      <c r="M1133" s="8"/>
      <c r="N1133" s="8"/>
    </row>
    <row r="1134" spans="3:14" ht="12.75">
      <c r="C1134" s="8"/>
      <c r="D1134" s="8"/>
      <c r="E1134" s="8"/>
      <c r="F1134" s="8"/>
      <c r="G1134" s="8"/>
      <c r="H1134" s="8"/>
      <c r="I1134" s="8"/>
      <c r="J1134" s="8"/>
      <c r="K1134" s="8"/>
      <c r="L1134" s="8"/>
      <c r="M1134" s="8"/>
      <c r="N1134" s="8"/>
    </row>
    <row r="1135" spans="3:14" ht="12.75">
      <c r="C1135" s="8"/>
      <c r="D1135" s="8"/>
      <c r="E1135" s="8"/>
      <c r="F1135" s="8"/>
      <c r="G1135" s="8"/>
      <c r="H1135" s="8"/>
      <c r="I1135" s="8"/>
      <c r="J1135" s="8"/>
      <c r="K1135" s="8"/>
      <c r="L1135" s="8"/>
      <c r="M1135" s="8"/>
      <c r="N1135" s="8"/>
    </row>
    <row r="1136" spans="3:14" ht="12.75">
      <c r="C1136" s="8"/>
      <c r="D1136" s="8"/>
      <c r="E1136" s="8"/>
      <c r="F1136" s="8"/>
      <c r="G1136" s="8"/>
      <c r="H1136" s="8"/>
      <c r="I1136" s="8"/>
      <c r="J1136" s="8"/>
      <c r="K1136" s="8"/>
      <c r="L1136" s="8"/>
      <c r="M1136" s="8"/>
      <c r="N1136" s="8"/>
    </row>
    <row r="1137" spans="3:14" ht="12.75">
      <c r="C1137" s="8"/>
      <c r="D1137" s="8"/>
      <c r="E1137" s="8"/>
      <c r="F1137" s="8"/>
      <c r="G1137" s="8"/>
      <c r="H1137" s="8"/>
      <c r="I1137" s="8"/>
      <c r="J1137" s="8"/>
      <c r="K1137" s="8"/>
      <c r="L1137" s="8"/>
      <c r="M1137" s="8"/>
      <c r="N1137" s="8"/>
    </row>
    <row r="1138" spans="3:14" ht="12.75">
      <c r="C1138" s="8"/>
      <c r="D1138" s="8"/>
      <c r="E1138" s="8"/>
      <c r="F1138" s="8"/>
      <c r="G1138" s="8"/>
      <c r="H1138" s="8"/>
      <c r="I1138" s="8"/>
      <c r="J1138" s="8"/>
      <c r="K1138" s="8"/>
      <c r="L1138" s="8"/>
      <c r="M1138" s="8"/>
      <c r="N1138" s="8"/>
    </row>
    <row r="1139" spans="3:14" ht="12.75">
      <c r="C1139" s="8"/>
      <c r="D1139" s="8"/>
      <c r="E1139" s="8"/>
      <c r="F1139" s="8"/>
      <c r="G1139" s="8"/>
      <c r="H1139" s="8"/>
      <c r="I1139" s="8"/>
      <c r="J1139" s="8"/>
      <c r="K1139" s="8"/>
      <c r="L1139" s="8"/>
      <c r="M1139" s="8"/>
      <c r="N1139" s="8"/>
    </row>
    <row r="1140" spans="3:14" ht="12.75">
      <c r="C1140" s="8"/>
      <c r="D1140" s="8"/>
      <c r="E1140" s="8"/>
      <c r="F1140" s="8"/>
      <c r="G1140" s="8"/>
      <c r="H1140" s="8"/>
      <c r="I1140" s="8"/>
      <c r="J1140" s="8"/>
      <c r="K1140" s="8"/>
      <c r="L1140" s="8"/>
      <c r="M1140" s="8"/>
      <c r="N1140" s="8"/>
    </row>
    <row r="1141" spans="3:14" ht="12.75">
      <c r="C1141" s="8"/>
      <c r="D1141" s="8"/>
      <c r="E1141" s="8"/>
      <c r="F1141" s="8"/>
      <c r="G1141" s="8"/>
      <c r="H1141" s="8"/>
      <c r="I1141" s="8"/>
      <c r="J1141" s="8"/>
      <c r="K1141" s="8"/>
      <c r="L1141" s="8"/>
      <c r="M1141" s="8"/>
      <c r="N1141" s="8"/>
    </row>
    <row r="1142" spans="3:14" ht="12.75">
      <c r="C1142" s="8"/>
      <c r="D1142" s="8"/>
      <c r="E1142" s="8"/>
      <c r="F1142" s="8"/>
      <c r="G1142" s="8"/>
      <c r="H1142" s="8"/>
      <c r="I1142" s="8"/>
      <c r="J1142" s="8"/>
      <c r="K1142" s="8"/>
      <c r="L1142" s="8"/>
      <c r="M1142" s="8"/>
      <c r="N1142" s="8"/>
    </row>
    <row r="1143" spans="3:14" ht="12.75">
      <c r="C1143" s="8"/>
      <c r="D1143" s="8"/>
      <c r="E1143" s="8"/>
      <c r="F1143" s="8"/>
      <c r="G1143" s="8"/>
      <c r="H1143" s="8"/>
      <c r="I1143" s="8"/>
      <c r="J1143" s="8"/>
      <c r="K1143" s="8"/>
      <c r="L1143" s="8"/>
      <c r="M1143" s="8"/>
      <c r="N1143" s="8"/>
    </row>
    <row r="1144" spans="3:14" ht="12.75">
      <c r="C1144" s="8"/>
      <c r="D1144" s="8"/>
      <c r="E1144" s="8"/>
      <c r="F1144" s="8"/>
      <c r="G1144" s="8"/>
      <c r="H1144" s="8"/>
      <c r="I1144" s="8"/>
      <c r="J1144" s="8"/>
      <c r="K1144" s="8"/>
      <c r="L1144" s="8"/>
      <c r="M1144" s="8"/>
      <c r="N1144" s="8"/>
    </row>
    <row r="1145" spans="3:14" ht="12.75">
      <c r="C1145" s="8"/>
      <c r="D1145" s="8"/>
      <c r="E1145" s="8"/>
      <c r="F1145" s="8"/>
      <c r="G1145" s="8"/>
      <c r="H1145" s="8"/>
      <c r="I1145" s="8"/>
      <c r="J1145" s="8"/>
      <c r="K1145" s="8"/>
      <c r="L1145" s="8"/>
      <c r="M1145" s="8"/>
      <c r="N1145" s="8"/>
    </row>
    <row r="1146" spans="3:14" ht="12.75">
      <c r="C1146" s="8"/>
      <c r="D1146" s="8"/>
      <c r="E1146" s="8"/>
      <c r="F1146" s="8"/>
      <c r="G1146" s="8"/>
      <c r="H1146" s="8"/>
      <c r="I1146" s="8"/>
      <c r="J1146" s="8"/>
      <c r="K1146" s="8"/>
      <c r="L1146" s="8"/>
      <c r="M1146" s="8"/>
      <c r="N1146" s="8"/>
    </row>
    <row r="1147" spans="3:14" ht="12.75">
      <c r="C1147" s="8"/>
      <c r="D1147" s="8"/>
      <c r="E1147" s="8"/>
      <c r="F1147" s="8"/>
      <c r="G1147" s="8"/>
      <c r="H1147" s="8"/>
      <c r="I1147" s="8"/>
      <c r="J1147" s="8"/>
      <c r="K1147" s="8"/>
      <c r="L1147" s="8"/>
      <c r="M1147" s="8"/>
      <c r="N1147" s="8"/>
    </row>
    <row r="1148" spans="3:14" ht="12.75">
      <c r="C1148" s="8"/>
      <c r="D1148" s="8"/>
      <c r="E1148" s="8"/>
      <c r="F1148" s="8"/>
      <c r="G1148" s="8"/>
      <c r="H1148" s="8"/>
      <c r="I1148" s="8"/>
      <c r="J1148" s="8"/>
      <c r="K1148" s="8"/>
      <c r="L1148" s="8"/>
      <c r="M1148" s="8"/>
      <c r="N1148" s="8"/>
    </row>
    <row r="1149" spans="3:14" ht="12.75">
      <c r="C1149" s="8"/>
      <c r="D1149" s="8"/>
      <c r="E1149" s="8"/>
      <c r="F1149" s="8"/>
      <c r="G1149" s="8"/>
      <c r="H1149" s="8"/>
      <c r="I1149" s="8"/>
      <c r="J1149" s="8"/>
      <c r="K1149" s="8"/>
      <c r="L1149" s="8"/>
      <c r="M1149" s="8"/>
      <c r="N1149" s="8"/>
    </row>
    <row r="1150" spans="3:14" ht="12.75">
      <c r="C1150" s="8"/>
      <c r="D1150" s="8"/>
      <c r="E1150" s="8"/>
      <c r="F1150" s="8"/>
      <c r="G1150" s="8"/>
      <c r="H1150" s="8"/>
      <c r="I1150" s="8"/>
      <c r="J1150" s="8"/>
      <c r="K1150" s="8"/>
      <c r="L1150" s="8"/>
      <c r="M1150" s="8"/>
      <c r="N1150" s="8"/>
    </row>
    <row r="1151" spans="3:14" ht="12.75">
      <c r="C1151" s="8"/>
      <c r="D1151" s="8"/>
      <c r="E1151" s="8"/>
      <c r="F1151" s="8"/>
      <c r="G1151" s="8"/>
      <c r="H1151" s="8"/>
      <c r="I1151" s="8"/>
      <c r="J1151" s="8"/>
      <c r="K1151" s="8"/>
      <c r="L1151" s="8"/>
      <c r="M1151" s="8"/>
      <c r="N1151" s="8"/>
    </row>
    <row r="1152" spans="3:14" ht="12.75">
      <c r="C1152" s="8"/>
      <c r="D1152" s="8"/>
      <c r="E1152" s="8"/>
      <c r="F1152" s="8"/>
      <c r="G1152" s="8"/>
      <c r="H1152" s="8"/>
      <c r="I1152" s="8"/>
      <c r="J1152" s="8"/>
      <c r="K1152" s="8"/>
      <c r="L1152" s="8"/>
      <c r="M1152" s="8"/>
      <c r="N1152" s="8"/>
    </row>
    <row r="1153" spans="3:14" ht="12.75">
      <c r="C1153" s="8"/>
      <c r="D1153" s="8"/>
      <c r="E1153" s="8"/>
      <c r="F1153" s="8"/>
      <c r="G1153" s="8"/>
      <c r="H1153" s="8"/>
      <c r="I1153" s="8"/>
      <c r="J1153" s="8"/>
      <c r="K1153" s="8"/>
      <c r="L1153" s="8"/>
      <c r="M1153" s="8"/>
      <c r="N1153" s="8"/>
    </row>
    <row r="1154" spans="3:14" ht="12.75">
      <c r="C1154" s="8"/>
      <c r="D1154" s="8"/>
      <c r="E1154" s="8"/>
      <c r="F1154" s="8"/>
      <c r="G1154" s="8"/>
      <c r="H1154" s="8"/>
      <c r="I1154" s="8"/>
      <c r="J1154" s="8"/>
      <c r="K1154" s="8"/>
      <c r="L1154" s="8"/>
      <c r="M1154" s="8"/>
      <c r="N1154" s="8"/>
    </row>
    <row r="1155" spans="3:14" ht="12.75">
      <c r="C1155" s="8"/>
      <c r="D1155" s="8"/>
      <c r="E1155" s="8"/>
      <c r="F1155" s="8"/>
      <c r="G1155" s="8"/>
      <c r="H1155" s="8"/>
      <c r="I1155" s="8"/>
      <c r="J1155" s="8"/>
      <c r="K1155" s="8"/>
      <c r="L1155" s="8"/>
      <c r="M1155" s="8"/>
      <c r="N1155" s="8"/>
    </row>
    <row r="1156" spans="3:14" ht="12.75">
      <c r="C1156" s="8"/>
      <c r="D1156" s="8"/>
      <c r="E1156" s="8"/>
      <c r="F1156" s="8"/>
      <c r="G1156" s="8"/>
      <c r="H1156" s="8"/>
      <c r="I1156" s="8"/>
      <c r="J1156" s="8"/>
      <c r="K1156" s="8"/>
      <c r="L1156" s="8"/>
      <c r="M1156" s="8"/>
      <c r="N1156" s="8"/>
    </row>
    <row r="1157" spans="3:14" ht="12.75">
      <c r="C1157" s="8"/>
      <c r="D1157" s="8"/>
      <c r="E1157" s="8"/>
      <c r="F1157" s="8"/>
      <c r="G1157" s="8"/>
      <c r="H1157" s="8"/>
      <c r="I1157" s="8"/>
      <c r="J1157" s="8"/>
      <c r="K1157" s="8"/>
      <c r="L1157" s="8"/>
      <c r="M1157" s="8"/>
      <c r="N1157" s="8"/>
    </row>
    <row r="1158" spans="3:14" ht="12.75">
      <c r="C1158" s="8"/>
      <c r="D1158" s="8"/>
      <c r="E1158" s="8"/>
      <c r="F1158" s="8"/>
      <c r="G1158" s="8"/>
      <c r="H1158" s="8"/>
      <c r="I1158" s="8"/>
      <c r="J1158" s="8"/>
      <c r="K1158" s="8"/>
      <c r="L1158" s="8"/>
      <c r="M1158" s="8"/>
      <c r="N1158" s="8"/>
    </row>
    <row r="1159" spans="3:14" ht="12.75">
      <c r="C1159" s="8"/>
      <c r="D1159" s="8"/>
      <c r="E1159" s="8"/>
      <c r="F1159" s="8"/>
      <c r="G1159" s="8"/>
      <c r="H1159" s="8"/>
      <c r="I1159" s="8"/>
      <c r="J1159" s="8"/>
      <c r="K1159" s="8"/>
      <c r="L1159" s="8"/>
      <c r="M1159" s="8"/>
      <c r="N1159" s="8"/>
    </row>
    <row r="1160" spans="3:14" ht="12.75">
      <c r="C1160" s="8"/>
      <c r="D1160" s="8"/>
      <c r="E1160" s="8"/>
      <c r="F1160" s="8"/>
      <c r="G1160" s="8"/>
      <c r="H1160" s="8"/>
      <c r="I1160" s="8"/>
      <c r="J1160" s="8"/>
      <c r="K1160" s="8"/>
      <c r="L1160" s="8"/>
      <c r="M1160" s="8"/>
      <c r="N1160" s="8"/>
    </row>
    <row r="1161" spans="3:14" ht="12.75">
      <c r="C1161" s="8"/>
      <c r="D1161" s="8"/>
      <c r="E1161" s="8"/>
      <c r="F1161" s="8"/>
      <c r="G1161" s="8"/>
      <c r="H1161" s="8"/>
      <c r="I1161" s="8"/>
      <c r="J1161" s="8"/>
      <c r="K1161" s="8"/>
      <c r="L1161" s="8"/>
      <c r="M1161" s="8"/>
      <c r="N1161" s="8"/>
    </row>
    <row r="1162" spans="3:14" ht="12.75">
      <c r="C1162" s="8"/>
      <c r="D1162" s="8"/>
      <c r="E1162" s="8"/>
      <c r="F1162" s="8"/>
      <c r="G1162" s="8"/>
      <c r="H1162" s="8"/>
      <c r="I1162" s="8"/>
      <c r="J1162" s="8"/>
      <c r="K1162" s="8"/>
      <c r="L1162" s="8"/>
      <c r="M1162" s="8"/>
      <c r="N1162" s="8"/>
    </row>
    <row r="1163" spans="3:14" ht="12.75">
      <c r="C1163" s="8"/>
      <c r="D1163" s="8"/>
      <c r="E1163" s="8"/>
      <c r="F1163" s="8"/>
      <c r="G1163" s="8"/>
      <c r="H1163" s="8"/>
      <c r="I1163" s="8"/>
      <c r="J1163" s="8"/>
      <c r="K1163" s="8"/>
      <c r="L1163" s="8"/>
      <c r="M1163" s="8"/>
      <c r="N1163" s="8"/>
    </row>
    <row r="1164" spans="3:14" ht="12.75">
      <c r="C1164" s="8"/>
      <c r="D1164" s="8"/>
      <c r="E1164" s="8"/>
      <c r="F1164" s="8"/>
      <c r="G1164" s="8"/>
      <c r="H1164" s="8"/>
      <c r="I1164" s="8"/>
      <c r="J1164" s="8"/>
      <c r="K1164" s="8"/>
      <c r="L1164" s="8"/>
      <c r="M1164" s="8"/>
      <c r="N1164" s="8"/>
    </row>
    <row r="1165" spans="3:14" ht="12.75">
      <c r="C1165" s="8"/>
      <c r="D1165" s="8"/>
      <c r="E1165" s="8"/>
      <c r="F1165" s="8"/>
      <c r="G1165" s="8"/>
      <c r="H1165" s="8"/>
      <c r="I1165" s="8"/>
      <c r="J1165" s="8"/>
      <c r="K1165" s="8"/>
      <c r="L1165" s="8"/>
      <c r="M1165" s="8"/>
      <c r="N1165" s="8"/>
    </row>
    <row r="1166" spans="3:14" ht="12.75">
      <c r="C1166" s="8"/>
      <c r="D1166" s="8"/>
      <c r="E1166" s="8"/>
      <c r="F1166" s="8"/>
      <c r="G1166" s="8"/>
      <c r="H1166" s="8"/>
      <c r="I1166" s="8"/>
      <c r="J1166" s="8"/>
      <c r="K1166" s="8"/>
      <c r="L1166" s="8"/>
      <c r="M1166" s="8"/>
      <c r="N1166" s="8"/>
    </row>
    <row r="1167" spans="3:14" ht="12.75">
      <c r="C1167" s="8"/>
      <c r="D1167" s="8"/>
      <c r="E1167" s="8"/>
      <c r="F1167" s="8"/>
      <c r="G1167" s="8"/>
      <c r="H1167" s="8"/>
      <c r="I1167" s="8"/>
      <c r="J1167" s="8"/>
      <c r="K1167" s="8"/>
      <c r="L1167" s="8"/>
      <c r="M1167" s="8"/>
      <c r="N1167" s="8"/>
    </row>
    <row r="1168" spans="3:14" ht="12.75">
      <c r="C1168" s="8"/>
      <c r="D1168" s="8"/>
      <c r="E1168" s="8"/>
      <c r="F1168" s="8"/>
      <c r="G1168" s="8"/>
      <c r="H1168" s="8"/>
      <c r="I1168" s="8"/>
      <c r="J1168" s="8"/>
      <c r="K1168" s="8"/>
      <c r="L1168" s="8"/>
      <c r="M1168" s="8"/>
      <c r="N1168" s="8"/>
    </row>
    <row r="1169" spans="3:14" ht="12.75">
      <c r="C1169" s="8"/>
      <c r="D1169" s="8"/>
      <c r="E1169" s="8"/>
      <c r="F1169" s="8"/>
      <c r="G1169" s="8"/>
      <c r="H1169" s="8"/>
      <c r="I1169" s="8"/>
      <c r="J1169" s="8"/>
      <c r="K1169" s="8"/>
      <c r="L1169" s="8"/>
      <c r="M1169" s="8"/>
      <c r="N1169" s="8"/>
    </row>
    <row r="1170" spans="3:14" ht="12.75">
      <c r="C1170" s="8"/>
      <c r="D1170" s="8"/>
      <c r="E1170" s="8"/>
      <c r="F1170" s="8"/>
      <c r="G1170" s="8"/>
      <c r="H1170" s="8"/>
      <c r="I1170" s="8"/>
      <c r="J1170" s="8"/>
      <c r="K1170" s="8"/>
      <c r="L1170" s="8"/>
      <c r="M1170" s="8"/>
      <c r="N1170" s="8"/>
    </row>
    <row r="1171" spans="3:14" ht="12.75">
      <c r="C1171" s="8"/>
      <c r="D1171" s="8"/>
      <c r="E1171" s="8"/>
      <c r="F1171" s="8"/>
      <c r="G1171" s="8"/>
      <c r="H1171" s="8"/>
      <c r="I1171" s="8"/>
      <c r="J1171" s="8"/>
      <c r="K1171" s="8"/>
      <c r="L1171" s="8"/>
      <c r="M1171" s="8"/>
      <c r="N1171" s="8"/>
    </row>
    <row r="1172" spans="3:14" ht="12.75">
      <c r="C1172" s="8"/>
      <c r="D1172" s="8"/>
      <c r="E1172" s="8"/>
      <c r="F1172" s="8"/>
      <c r="G1172" s="8"/>
      <c r="H1172" s="8"/>
      <c r="I1172" s="8"/>
      <c r="J1172" s="8"/>
      <c r="K1172" s="8"/>
      <c r="L1172" s="8"/>
      <c r="M1172" s="8"/>
      <c r="N1172" s="8"/>
    </row>
    <row r="1173" spans="3:14" ht="12.75">
      <c r="C1173" s="8"/>
      <c r="D1173" s="8"/>
      <c r="E1173" s="8"/>
      <c r="F1173" s="8"/>
      <c r="G1173" s="8"/>
      <c r="H1173" s="8"/>
      <c r="I1173" s="8"/>
      <c r="J1173" s="8"/>
      <c r="K1173" s="8"/>
      <c r="L1173" s="8"/>
      <c r="M1173" s="8"/>
      <c r="N1173" s="8"/>
    </row>
    <row r="1174" spans="3:14" ht="12.75">
      <c r="C1174" s="8"/>
      <c r="D1174" s="8"/>
      <c r="E1174" s="8"/>
      <c r="F1174" s="8"/>
      <c r="G1174" s="8"/>
      <c r="H1174" s="8"/>
      <c r="I1174" s="8"/>
      <c r="J1174" s="8"/>
      <c r="K1174" s="8"/>
      <c r="L1174" s="8"/>
      <c r="M1174" s="8"/>
      <c r="N1174" s="8"/>
    </row>
    <row r="1175" spans="3:14" ht="12.75">
      <c r="C1175" s="8"/>
      <c r="D1175" s="8"/>
      <c r="E1175" s="8"/>
      <c r="F1175" s="8"/>
      <c r="G1175" s="8"/>
      <c r="H1175" s="8"/>
      <c r="I1175" s="8"/>
      <c r="J1175" s="8"/>
      <c r="K1175" s="8"/>
      <c r="L1175" s="8"/>
      <c r="M1175" s="8"/>
      <c r="N1175" s="8"/>
    </row>
    <row r="1176" spans="3:14" ht="12.75">
      <c r="C1176" s="8"/>
      <c r="D1176" s="8"/>
      <c r="E1176" s="8"/>
      <c r="F1176" s="8"/>
      <c r="G1176" s="8"/>
      <c r="H1176" s="8"/>
      <c r="I1176" s="8"/>
      <c r="J1176" s="8"/>
      <c r="K1176" s="8"/>
      <c r="L1176" s="8"/>
      <c r="M1176" s="8"/>
      <c r="N1176" s="8"/>
    </row>
    <row r="1177" spans="3:14" ht="12.75">
      <c r="C1177" s="8"/>
      <c r="D1177" s="8"/>
      <c r="E1177" s="8"/>
      <c r="F1177" s="8"/>
      <c r="G1177" s="8"/>
      <c r="H1177" s="8"/>
      <c r="I1177" s="8"/>
      <c r="J1177" s="8"/>
      <c r="K1177" s="8"/>
      <c r="L1177" s="8"/>
      <c r="M1177" s="8"/>
      <c r="N1177" s="8"/>
    </row>
    <row r="1178" spans="3:14" ht="12.75">
      <c r="C1178" s="8"/>
      <c r="D1178" s="8"/>
      <c r="E1178" s="8"/>
      <c r="F1178" s="8"/>
      <c r="G1178" s="8"/>
      <c r="H1178" s="8"/>
      <c r="I1178" s="8"/>
      <c r="J1178" s="8"/>
      <c r="K1178" s="8"/>
      <c r="L1178" s="8"/>
      <c r="M1178" s="8"/>
      <c r="N1178" s="8"/>
    </row>
    <row r="1179" spans="3:14" ht="12.75">
      <c r="C1179" s="8"/>
      <c r="D1179" s="8"/>
      <c r="E1179" s="8"/>
      <c r="F1179" s="8"/>
      <c r="G1179" s="8"/>
      <c r="H1179" s="8"/>
      <c r="I1179" s="8"/>
      <c r="J1179" s="8"/>
      <c r="K1179" s="8"/>
      <c r="L1179" s="8"/>
      <c r="M1179" s="8"/>
      <c r="N1179" s="8"/>
    </row>
    <row r="1180" spans="3:14" ht="12.75">
      <c r="C1180" s="8"/>
      <c r="D1180" s="8"/>
      <c r="E1180" s="8"/>
      <c r="F1180" s="8"/>
      <c r="G1180" s="8"/>
      <c r="H1180" s="8"/>
      <c r="I1180" s="8"/>
      <c r="J1180" s="8"/>
      <c r="K1180" s="8"/>
      <c r="L1180" s="8"/>
      <c r="M1180" s="8"/>
      <c r="N1180" s="8"/>
    </row>
    <row r="1181" spans="3:14" ht="12.75">
      <c r="C1181" s="8"/>
      <c r="D1181" s="8"/>
      <c r="E1181" s="8"/>
      <c r="F1181" s="8"/>
      <c r="G1181" s="8"/>
      <c r="H1181" s="8"/>
      <c r="I1181" s="8"/>
      <c r="J1181" s="8"/>
      <c r="K1181" s="8"/>
      <c r="L1181" s="8"/>
      <c r="M1181" s="8"/>
      <c r="N1181" s="8"/>
    </row>
    <row r="1182" spans="3:14" ht="12.75">
      <c r="C1182" s="8"/>
      <c r="D1182" s="8"/>
      <c r="E1182" s="8"/>
      <c r="F1182" s="8"/>
      <c r="G1182" s="8"/>
      <c r="H1182" s="8"/>
      <c r="I1182" s="8"/>
      <c r="J1182" s="8"/>
      <c r="K1182" s="8"/>
      <c r="L1182" s="8"/>
      <c r="M1182" s="8"/>
      <c r="N1182" s="8"/>
    </row>
    <row r="1183" spans="3:14" ht="12.75">
      <c r="C1183" s="8"/>
      <c r="D1183" s="8"/>
      <c r="E1183" s="8"/>
      <c r="F1183" s="8"/>
      <c r="G1183" s="8"/>
      <c r="H1183" s="8"/>
      <c r="I1183" s="8"/>
      <c r="J1183" s="8"/>
      <c r="K1183" s="8"/>
      <c r="L1183" s="8"/>
      <c r="M1183" s="8"/>
      <c r="N1183" s="8"/>
    </row>
    <row r="1184" spans="3:14" ht="12.75">
      <c r="C1184" s="8"/>
      <c r="D1184" s="8"/>
      <c r="E1184" s="8"/>
      <c r="F1184" s="8"/>
      <c r="G1184" s="8"/>
      <c r="H1184" s="8"/>
      <c r="I1184" s="8"/>
      <c r="J1184" s="8"/>
      <c r="K1184" s="8"/>
      <c r="L1184" s="8"/>
      <c r="M1184" s="8"/>
      <c r="N1184" s="8"/>
    </row>
    <row r="1185" spans="3:14" ht="12.75">
      <c r="C1185" s="8"/>
      <c r="D1185" s="8"/>
      <c r="E1185" s="8"/>
      <c r="F1185" s="8"/>
      <c r="G1185" s="8"/>
      <c r="H1185" s="8"/>
      <c r="I1185" s="8"/>
      <c r="J1185" s="8"/>
      <c r="K1185" s="8"/>
      <c r="L1185" s="8"/>
      <c r="M1185" s="8"/>
      <c r="N1185" s="8"/>
    </row>
    <row r="1186" spans="3:14" ht="12.75">
      <c r="C1186" s="8"/>
      <c r="D1186" s="8"/>
      <c r="E1186" s="8"/>
      <c r="F1186" s="8"/>
      <c r="G1186" s="8"/>
      <c r="H1186" s="8"/>
      <c r="I1186" s="8"/>
      <c r="J1186" s="8"/>
      <c r="K1186" s="8"/>
      <c r="L1186" s="8"/>
      <c r="M1186" s="8"/>
      <c r="N1186" s="8"/>
    </row>
    <row r="1187" spans="3:14" ht="12.75">
      <c r="C1187" s="8"/>
      <c r="D1187" s="8"/>
      <c r="E1187" s="8"/>
      <c r="F1187" s="8"/>
      <c r="G1187" s="8"/>
      <c r="H1187" s="8"/>
      <c r="I1187" s="8"/>
      <c r="J1187" s="8"/>
      <c r="K1187" s="8"/>
      <c r="L1187" s="8"/>
      <c r="M1187" s="8"/>
      <c r="N1187" s="8"/>
    </row>
    <row r="1188" spans="3:14" ht="12.75">
      <c r="C1188" s="8"/>
      <c r="D1188" s="8"/>
      <c r="E1188" s="8"/>
      <c r="F1188" s="8"/>
      <c r="G1188" s="8"/>
      <c r="H1188" s="8"/>
      <c r="I1188" s="8"/>
      <c r="J1188" s="8"/>
      <c r="K1188" s="8"/>
      <c r="L1188" s="8"/>
      <c r="M1188" s="8"/>
      <c r="N1188" s="8"/>
    </row>
    <row r="1189" spans="3:14" ht="12.75">
      <c r="C1189" s="8"/>
      <c r="D1189" s="8"/>
      <c r="E1189" s="8"/>
      <c r="F1189" s="8"/>
      <c r="G1189" s="8"/>
      <c r="H1189" s="8"/>
      <c r="I1189" s="8"/>
      <c r="J1189" s="8"/>
      <c r="K1189" s="8"/>
      <c r="L1189" s="8"/>
      <c r="M1189" s="8"/>
      <c r="N1189" s="8"/>
    </row>
    <row r="1190" spans="3:14" ht="12.75">
      <c r="C1190" s="8"/>
      <c r="D1190" s="8"/>
      <c r="E1190" s="8"/>
      <c r="F1190" s="8"/>
      <c r="G1190" s="8"/>
      <c r="H1190" s="8"/>
      <c r="I1190" s="8"/>
      <c r="J1190" s="8"/>
      <c r="K1190" s="8"/>
      <c r="L1190" s="8"/>
      <c r="M1190" s="8"/>
      <c r="N1190" s="8"/>
    </row>
    <row r="1191" spans="3:14" ht="12.75">
      <c r="C1191" s="8"/>
      <c r="D1191" s="8"/>
      <c r="E1191" s="8"/>
      <c r="F1191" s="8"/>
      <c r="G1191" s="8"/>
      <c r="H1191" s="8"/>
      <c r="I1191" s="8"/>
      <c r="J1191" s="8"/>
      <c r="K1191" s="8"/>
      <c r="L1191" s="8"/>
      <c r="M1191" s="8"/>
      <c r="N1191" s="8"/>
    </row>
    <row r="1192" spans="3:14" ht="12.75">
      <c r="C1192" s="8"/>
      <c r="D1192" s="8"/>
      <c r="E1192" s="8"/>
      <c r="F1192" s="8"/>
      <c r="G1192" s="8"/>
      <c r="H1192" s="8"/>
      <c r="I1192" s="8"/>
      <c r="J1192" s="8"/>
      <c r="K1192" s="8"/>
      <c r="L1192" s="8"/>
      <c r="M1192" s="8"/>
      <c r="N1192" s="8"/>
    </row>
    <row r="1193" spans="3:14" ht="12.75">
      <c r="C1193" s="8"/>
      <c r="D1193" s="8"/>
      <c r="E1193" s="8"/>
      <c r="F1193" s="8"/>
      <c r="G1193" s="8"/>
      <c r="H1193" s="8"/>
      <c r="I1193" s="8"/>
      <c r="J1193" s="8"/>
      <c r="K1193" s="8"/>
      <c r="L1193" s="8"/>
      <c r="M1193" s="8"/>
      <c r="N1193" s="8"/>
    </row>
    <row r="1194" spans="3:14" ht="12.75">
      <c r="C1194" s="8"/>
      <c r="D1194" s="8"/>
      <c r="E1194" s="8"/>
      <c r="F1194" s="8"/>
      <c r="G1194" s="8"/>
      <c r="H1194" s="8"/>
      <c r="I1194" s="8"/>
      <c r="J1194" s="8"/>
      <c r="K1194" s="8"/>
      <c r="L1194" s="8"/>
      <c r="M1194" s="8"/>
      <c r="N1194" s="8"/>
    </row>
    <row r="1195" spans="3:14" ht="12.75">
      <c r="C1195" s="8"/>
      <c r="D1195" s="8"/>
      <c r="E1195" s="8"/>
      <c r="F1195" s="8"/>
      <c r="G1195" s="8"/>
      <c r="H1195" s="8"/>
      <c r="I1195" s="8"/>
      <c r="J1195" s="8"/>
      <c r="K1195" s="8"/>
      <c r="L1195" s="8"/>
      <c r="M1195" s="8"/>
      <c r="N1195" s="8"/>
    </row>
    <row r="1196" spans="3:14" ht="12.75">
      <c r="C1196" s="8"/>
      <c r="D1196" s="8"/>
      <c r="E1196" s="8"/>
      <c r="F1196" s="8"/>
      <c r="G1196" s="8"/>
      <c r="H1196" s="8"/>
      <c r="I1196" s="8"/>
      <c r="J1196" s="8"/>
      <c r="K1196" s="8"/>
      <c r="L1196" s="8"/>
      <c r="M1196" s="8"/>
      <c r="N1196" s="8"/>
    </row>
    <row r="1197" spans="3:14" ht="12.75">
      <c r="C1197" s="8"/>
      <c r="D1197" s="8"/>
      <c r="E1197" s="8"/>
      <c r="F1197" s="8"/>
      <c r="G1197" s="8"/>
      <c r="H1197" s="8"/>
      <c r="I1197" s="8"/>
      <c r="J1197" s="8"/>
      <c r="K1197" s="8"/>
      <c r="L1197" s="8"/>
      <c r="M1197" s="8"/>
      <c r="N1197" s="8"/>
    </row>
    <row r="1198" spans="3:14" ht="12.75">
      <c r="C1198" s="8"/>
      <c r="D1198" s="8"/>
      <c r="E1198" s="8"/>
      <c r="F1198" s="8"/>
      <c r="G1198" s="8"/>
      <c r="H1198" s="8"/>
      <c r="I1198" s="8"/>
      <c r="J1198" s="8"/>
      <c r="K1198" s="8"/>
      <c r="L1198" s="8"/>
      <c r="M1198" s="8"/>
      <c r="N1198" s="8"/>
    </row>
    <row r="1199" spans="3:14" ht="12.75">
      <c r="C1199" s="8"/>
      <c r="D1199" s="8"/>
      <c r="E1199" s="8"/>
      <c r="F1199" s="8"/>
      <c r="G1199" s="8"/>
      <c r="H1199" s="8"/>
      <c r="I1199" s="8"/>
      <c r="J1199" s="8"/>
      <c r="K1199" s="8"/>
      <c r="L1199" s="8"/>
      <c r="M1199" s="8"/>
      <c r="N1199" s="8"/>
    </row>
    <row r="1200" spans="3:14" ht="12.75">
      <c r="C1200" s="8"/>
      <c r="D1200" s="8"/>
      <c r="E1200" s="8"/>
      <c r="F1200" s="8"/>
      <c r="G1200" s="8"/>
      <c r="H1200" s="8"/>
      <c r="I1200" s="8"/>
      <c r="J1200" s="8"/>
      <c r="K1200" s="8"/>
      <c r="L1200" s="8"/>
      <c r="M1200" s="8"/>
      <c r="N1200" s="8"/>
    </row>
    <row r="1201" spans="3:14" ht="12.75">
      <c r="C1201" s="8"/>
      <c r="D1201" s="8"/>
      <c r="E1201" s="8"/>
      <c r="F1201" s="8"/>
      <c r="G1201" s="8"/>
      <c r="H1201" s="8"/>
      <c r="I1201" s="8"/>
      <c r="J1201" s="8"/>
      <c r="K1201" s="8"/>
      <c r="L1201" s="8"/>
      <c r="M1201" s="8"/>
      <c r="N1201" s="8"/>
    </row>
    <row r="1202" spans="3:14" ht="12.75">
      <c r="C1202" s="8"/>
      <c r="D1202" s="8"/>
      <c r="E1202" s="8"/>
      <c r="F1202" s="8"/>
      <c r="G1202" s="8"/>
      <c r="H1202" s="8"/>
      <c r="I1202" s="8"/>
      <c r="J1202" s="8"/>
      <c r="K1202" s="8"/>
      <c r="L1202" s="8"/>
      <c r="M1202" s="8"/>
      <c r="N1202" s="8"/>
    </row>
    <row r="1203" spans="3:14" ht="12.75">
      <c r="C1203" s="8"/>
      <c r="D1203" s="8"/>
      <c r="E1203" s="8"/>
      <c r="F1203" s="8"/>
      <c r="G1203" s="8"/>
      <c r="H1203" s="8"/>
      <c r="I1203" s="8"/>
      <c r="J1203" s="8"/>
      <c r="K1203" s="8"/>
      <c r="L1203" s="8"/>
      <c r="M1203" s="8"/>
      <c r="N1203" s="8"/>
    </row>
    <row r="1204" spans="3:14" ht="12.75">
      <c r="C1204" s="8"/>
      <c r="D1204" s="8"/>
      <c r="E1204" s="8"/>
      <c r="F1204" s="8"/>
      <c r="G1204" s="8"/>
      <c r="H1204" s="8"/>
      <c r="I1204" s="8"/>
      <c r="J1204" s="8"/>
      <c r="K1204" s="8"/>
      <c r="L1204" s="8"/>
      <c r="M1204" s="8"/>
      <c r="N1204" s="8"/>
    </row>
    <row r="1205" spans="3:14" ht="12.75">
      <c r="C1205" s="8"/>
      <c r="D1205" s="8"/>
      <c r="E1205" s="8"/>
      <c r="F1205" s="8"/>
      <c r="G1205" s="8"/>
      <c r="H1205" s="8"/>
      <c r="I1205" s="8"/>
      <c r="J1205" s="8"/>
      <c r="K1205" s="8"/>
      <c r="L1205" s="8"/>
      <c r="M1205" s="8"/>
      <c r="N1205" s="8"/>
    </row>
    <row r="1206" spans="3:14" ht="12.75">
      <c r="C1206" s="8"/>
      <c r="D1206" s="8"/>
      <c r="E1206" s="8"/>
      <c r="F1206" s="8"/>
      <c r="G1206" s="8"/>
      <c r="H1206" s="8"/>
      <c r="I1206" s="8"/>
      <c r="J1206" s="8"/>
      <c r="K1206" s="8"/>
      <c r="L1206" s="8"/>
      <c r="M1206" s="8"/>
      <c r="N1206" s="8"/>
    </row>
    <row r="1207" spans="3:14" ht="12.75">
      <c r="C1207" s="8"/>
      <c r="D1207" s="8"/>
      <c r="E1207" s="8"/>
      <c r="F1207" s="8"/>
      <c r="G1207" s="8"/>
      <c r="H1207" s="8"/>
      <c r="I1207" s="8"/>
      <c r="J1207" s="8"/>
      <c r="K1207" s="8"/>
      <c r="L1207" s="8"/>
      <c r="M1207" s="8"/>
      <c r="N1207" s="8"/>
    </row>
    <row r="1208" spans="3:14" ht="12.75">
      <c r="C1208" s="8"/>
      <c r="D1208" s="8"/>
      <c r="E1208" s="8"/>
      <c r="F1208" s="8"/>
      <c r="G1208" s="8"/>
      <c r="H1208" s="8"/>
      <c r="I1208" s="8"/>
      <c r="J1208" s="8"/>
      <c r="K1208" s="8"/>
      <c r="L1208" s="8"/>
      <c r="M1208" s="8"/>
      <c r="N1208" s="8"/>
    </row>
    <row r="1209" spans="3:14" ht="12.75">
      <c r="C1209" s="8"/>
      <c r="D1209" s="8"/>
      <c r="E1209" s="8"/>
      <c r="F1209" s="8"/>
      <c r="G1209" s="8"/>
      <c r="H1209" s="8"/>
      <c r="I1209" s="8"/>
      <c r="J1209" s="8"/>
      <c r="K1209" s="8"/>
      <c r="L1209" s="8"/>
      <c r="M1209" s="8"/>
      <c r="N1209" s="8"/>
    </row>
    <row r="1210" spans="3:14" ht="12.75">
      <c r="C1210" s="8"/>
      <c r="D1210" s="8"/>
      <c r="E1210" s="8"/>
      <c r="F1210" s="8"/>
      <c r="G1210" s="8"/>
      <c r="H1210" s="8"/>
      <c r="I1210" s="8"/>
      <c r="J1210" s="8"/>
      <c r="K1210" s="8"/>
      <c r="L1210" s="8"/>
      <c r="M1210" s="8"/>
      <c r="N1210" s="8"/>
    </row>
    <row r="1211" spans="3:14" ht="12.75">
      <c r="C1211" s="8"/>
      <c r="D1211" s="8"/>
      <c r="E1211" s="8"/>
      <c r="F1211" s="8"/>
      <c r="G1211" s="8"/>
      <c r="H1211" s="8"/>
      <c r="I1211" s="8"/>
      <c r="J1211" s="8"/>
      <c r="K1211" s="8"/>
      <c r="L1211" s="8"/>
      <c r="M1211" s="8"/>
      <c r="N1211" s="8"/>
    </row>
    <row r="1212" spans="3:14" ht="12.75">
      <c r="C1212" s="8"/>
      <c r="D1212" s="8"/>
      <c r="E1212" s="8"/>
      <c r="F1212" s="8"/>
      <c r="G1212" s="8"/>
      <c r="H1212" s="8"/>
      <c r="I1212" s="8"/>
      <c r="J1212" s="8"/>
      <c r="K1212" s="8"/>
      <c r="L1212" s="8"/>
      <c r="M1212" s="8"/>
      <c r="N1212" s="8"/>
    </row>
    <row r="1213" spans="3:14" ht="12.75">
      <c r="C1213" s="8"/>
      <c r="D1213" s="8"/>
      <c r="E1213" s="8"/>
      <c r="F1213" s="8"/>
      <c r="G1213" s="8"/>
      <c r="H1213" s="8"/>
      <c r="I1213" s="8"/>
      <c r="J1213" s="8"/>
      <c r="K1213" s="8"/>
      <c r="L1213" s="8"/>
      <c r="M1213" s="8"/>
      <c r="N1213" s="8"/>
    </row>
    <row r="1214" spans="3:14" ht="12.75">
      <c r="C1214" s="8"/>
      <c r="D1214" s="8"/>
      <c r="E1214" s="8"/>
      <c r="F1214" s="8"/>
      <c r="G1214" s="8"/>
      <c r="H1214" s="8"/>
      <c r="I1214" s="8"/>
      <c r="J1214" s="8"/>
      <c r="K1214" s="8"/>
      <c r="L1214" s="8"/>
      <c r="M1214" s="8"/>
      <c r="N1214" s="8"/>
    </row>
    <row r="1215" spans="3:14" ht="12.75">
      <c r="C1215" s="8"/>
      <c r="D1215" s="8"/>
      <c r="E1215" s="8"/>
      <c r="F1215" s="8"/>
      <c r="G1215" s="8"/>
      <c r="H1215" s="8"/>
      <c r="I1215" s="8"/>
      <c r="J1215" s="8"/>
      <c r="K1215" s="8"/>
      <c r="L1215" s="8"/>
      <c r="M1215" s="8"/>
      <c r="N1215" s="8"/>
    </row>
    <row r="1216" spans="3:14" ht="12.75">
      <c r="C1216" s="8"/>
      <c r="D1216" s="8"/>
      <c r="E1216" s="8"/>
      <c r="F1216" s="8"/>
      <c r="G1216" s="8"/>
      <c r="H1216" s="8"/>
      <c r="I1216" s="8"/>
      <c r="J1216" s="8"/>
      <c r="K1216" s="8"/>
      <c r="L1216" s="8"/>
      <c r="M1216" s="8"/>
      <c r="N1216" s="8"/>
    </row>
    <row r="1217" spans="3:14" ht="12.75">
      <c r="C1217" s="8"/>
      <c r="D1217" s="8"/>
      <c r="E1217" s="8"/>
      <c r="F1217" s="8"/>
      <c r="G1217" s="8"/>
      <c r="H1217" s="8"/>
      <c r="I1217" s="8"/>
      <c r="J1217" s="8"/>
      <c r="K1217" s="8"/>
      <c r="L1217" s="8"/>
      <c r="M1217" s="8"/>
      <c r="N1217" s="8"/>
    </row>
    <row r="1218" spans="3:14" ht="12.75">
      <c r="C1218" s="8"/>
      <c r="D1218" s="8"/>
      <c r="E1218" s="8"/>
      <c r="F1218" s="8"/>
      <c r="G1218" s="8"/>
      <c r="H1218" s="8"/>
      <c r="I1218" s="8"/>
      <c r="J1218" s="8"/>
      <c r="K1218" s="8"/>
      <c r="L1218" s="8"/>
      <c r="M1218" s="8"/>
      <c r="N1218" s="8"/>
    </row>
    <row r="1219" spans="3:14" ht="12.75">
      <c r="C1219" s="8"/>
      <c r="D1219" s="8"/>
      <c r="E1219" s="8"/>
      <c r="F1219" s="8"/>
      <c r="G1219" s="8"/>
      <c r="H1219" s="8"/>
      <c r="I1219" s="8"/>
      <c r="J1219" s="8"/>
      <c r="K1219" s="8"/>
      <c r="L1219" s="8"/>
      <c r="M1219" s="8"/>
      <c r="N1219" s="8"/>
    </row>
    <row r="1220" spans="3:14" ht="12.75">
      <c r="C1220" s="8"/>
      <c r="D1220" s="8"/>
      <c r="E1220" s="8"/>
      <c r="F1220" s="8"/>
      <c r="G1220" s="8"/>
      <c r="H1220" s="8"/>
      <c r="I1220" s="8"/>
      <c r="J1220" s="8"/>
      <c r="K1220" s="8"/>
      <c r="L1220" s="8"/>
      <c r="M1220" s="8"/>
      <c r="N1220" s="8"/>
    </row>
    <row r="1221" spans="3:14" ht="12.75">
      <c r="C1221" s="8"/>
      <c r="D1221" s="8"/>
      <c r="E1221" s="8"/>
      <c r="F1221" s="8"/>
      <c r="G1221" s="8"/>
      <c r="H1221" s="8"/>
      <c r="I1221" s="8"/>
      <c r="J1221" s="8"/>
      <c r="K1221" s="8"/>
      <c r="L1221" s="8"/>
      <c r="M1221" s="8"/>
      <c r="N1221" s="8"/>
    </row>
    <row r="1222" spans="3:14" ht="12.75">
      <c r="C1222" s="8"/>
      <c r="D1222" s="8"/>
      <c r="E1222" s="8"/>
      <c r="F1222" s="8"/>
      <c r="G1222" s="8"/>
      <c r="H1222" s="8"/>
      <c r="I1222" s="8"/>
      <c r="J1222" s="8"/>
      <c r="K1222" s="8"/>
      <c r="L1222" s="8"/>
      <c r="M1222" s="8"/>
      <c r="N1222" s="8"/>
    </row>
    <row r="1223" spans="3:14" ht="12.75">
      <c r="C1223" s="8"/>
      <c r="D1223" s="8"/>
      <c r="E1223" s="8"/>
      <c r="F1223" s="8"/>
      <c r="G1223" s="8"/>
      <c r="H1223" s="8"/>
      <c r="I1223" s="8"/>
      <c r="J1223" s="8"/>
      <c r="K1223" s="8"/>
      <c r="L1223" s="8"/>
      <c r="M1223" s="8"/>
      <c r="N1223" s="8"/>
    </row>
    <row r="1224" spans="3:14" ht="12.75">
      <c r="C1224" s="8"/>
      <c r="D1224" s="8"/>
      <c r="E1224" s="8"/>
      <c r="F1224" s="8"/>
      <c r="G1224" s="8"/>
      <c r="H1224" s="8"/>
      <c r="I1224" s="8"/>
      <c r="J1224" s="8"/>
      <c r="K1224" s="8"/>
      <c r="L1224" s="8"/>
      <c r="M1224" s="8"/>
      <c r="N1224" s="8"/>
    </row>
    <row r="1225" spans="3:14" ht="12.75">
      <c r="C1225" s="8"/>
      <c r="D1225" s="8"/>
      <c r="E1225" s="8"/>
      <c r="F1225" s="8"/>
      <c r="G1225" s="8"/>
      <c r="H1225" s="8"/>
      <c r="I1225" s="8"/>
      <c r="J1225" s="8"/>
      <c r="K1225" s="8"/>
      <c r="L1225" s="8"/>
      <c r="M1225" s="8"/>
      <c r="N1225" s="8"/>
    </row>
    <row r="1226" spans="3:14" ht="12.75">
      <c r="C1226" s="8"/>
      <c r="D1226" s="8"/>
      <c r="E1226" s="8"/>
      <c r="F1226" s="8"/>
      <c r="G1226" s="8"/>
      <c r="H1226" s="8"/>
      <c r="I1226" s="8"/>
      <c r="J1226" s="8"/>
      <c r="K1226" s="8"/>
      <c r="L1226" s="8"/>
      <c r="M1226" s="8"/>
      <c r="N1226" s="8"/>
    </row>
    <row r="1227" spans="3:14" ht="12.75">
      <c r="C1227" s="8"/>
      <c r="D1227" s="8"/>
      <c r="E1227" s="8"/>
      <c r="F1227" s="8"/>
      <c r="G1227" s="8"/>
      <c r="H1227" s="8"/>
      <c r="I1227" s="8"/>
      <c r="J1227" s="8"/>
      <c r="K1227" s="8"/>
      <c r="L1227" s="8"/>
      <c r="M1227" s="8"/>
      <c r="N1227" s="8"/>
    </row>
    <row r="1228" spans="3:14" ht="12.75">
      <c r="C1228" s="8"/>
      <c r="D1228" s="8"/>
      <c r="E1228" s="8"/>
      <c r="F1228" s="8"/>
      <c r="G1228" s="8"/>
      <c r="H1228" s="8"/>
      <c r="I1228" s="8"/>
      <c r="J1228" s="8"/>
      <c r="K1228" s="8"/>
      <c r="L1228" s="8"/>
      <c r="M1228" s="8"/>
      <c r="N1228" s="8"/>
    </row>
    <row r="1229" spans="3:14" ht="12.75">
      <c r="C1229" s="8"/>
      <c r="D1229" s="8"/>
      <c r="E1229" s="8"/>
      <c r="F1229" s="8"/>
      <c r="G1229" s="8"/>
      <c r="H1229" s="8"/>
      <c r="I1229" s="8"/>
      <c r="J1229" s="8"/>
      <c r="K1229" s="8"/>
      <c r="L1229" s="8"/>
      <c r="M1229" s="8"/>
      <c r="N1229" s="8"/>
    </row>
    <row r="1230" spans="3:14" ht="12.75">
      <c r="C1230" s="8"/>
      <c r="D1230" s="8"/>
      <c r="E1230" s="8"/>
      <c r="F1230" s="8"/>
      <c r="G1230" s="8"/>
      <c r="H1230" s="8"/>
      <c r="I1230" s="8"/>
      <c r="J1230" s="8"/>
      <c r="K1230" s="8"/>
      <c r="L1230" s="8"/>
      <c r="M1230" s="8"/>
      <c r="N1230" s="8"/>
    </row>
    <row r="1231" spans="3:14" ht="12.75">
      <c r="C1231" s="8"/>
      <c r="D1231" s="8"/>
      <c r="E1231" s="8"/>
      <c r="F1231" s="8"/>
      <c r="G1231" s="8"/>
      <c r="H1231" s="8"/>
      <c r="I1231" s="8"/>
      <c r="J1231" s="8"/>
      <c r="K1231" s="8"/>
      <c r="L1231" s="8"/>
      <c r="M1231" s="8"/>
      <c r="N1231" s="8"/>
    </row>
    <row r="1232" spans="3:14" ht="12.75">
      <c r="C1232" s="8"/>
      <c r="D1232" s="8"/>
      <c r="E1232" s="8"/>
      <c r="F1232" s="8"/>
      <c r="G1232" s="8"/>
      <c r="H1232" s="8"/>
      <c r="I1232" s="8"/>
      <c r="J1232" s="8"/>
      <c r="K1232" s="8"/>
      <c r="L1232" s="8"/>
      <c r="M1232" s="8"/>
      <c r="N1232" s="8"/>
    </row>
    <row r="1233" spans="3:14" ht="12.75">
      <c r="C1233" s="8"/>
      <c r="D1233" s="8"/>
      <c r="E1233" s="8"/>
      <c r="F1233" s="8"/>
      <c r="G1233" s="8"/>
      <c r="H1233" s="8"/>
      <c r="I1233" s="8"/>
      <c r="J1233" s="8"/>
      <c r="K1233" s="8"/>
      <c r="L1233" s="8"/>
      <c r="M1233" s="8"/>
      <c r="N1233" s="8"/>
    </row>
    <row r="1234" spans="3:14" ht="12.75">
      <c r="C1234" s="8"/>
      <c r="D1234" s="8"/>
      <c r="E1234" s="8"/>
      <c r="F1234" s="8"/>
      <c r="G1234" s="8"/>
      <c r="H1234" s="8"/>
      <c r="I1234" s="8"/>
      <c r="J1234" s="8"/>
      <c r="K1234" s="8"/>
      <c r="L1234" s="8"/>
      <c r="M1234" s="8"/>
      <c r="N1234" s="8"/>
    </row>
    <row r="1235" spans="3:14" ht="12.75">
      <c r="C1235" s="8"/>
      <c r="D1235" s="8"/>
      <c r="E1235" s="8"/>
      <c r="F1235" s="8"/>
      <c r="G1235" s="8"/>
      <c r="H1235" s="8"/>
      <c r="I1235" s="8"/>
      <c r="J1235" s="8"/>
      <c r="K1235" s="8"/>
      <c r="L1235" s="8"/>
      <c r="M1235" s="8"/>
      <c r="N1235" s="8"/>
    </row>
    <row r="1236" spans="3:14" ht="12.75">
      <c r="C1236" s="8"/>
      <c r="D1236" s="8"/>
      <c r="E1236" s="8"/>
      <c r="F1236" s="8"/>
      <c r="G1236" s="8"/>
      <c r="H1236" s="8"/>
      <c r="I1236" s="8"/>
      <c r="J1236" s="8"/>
      <c r="K1236" s="8"/>
      <c r="L1236" s="8"/>
      <c r="M1236" s="8"/>
      <c r="N1236" s="8"/>
    </row>
    <row r="1237" spans="3:14" ht="12.75">
      <c r="C1237" s="8"/>
      <c r="D1237" s="8"/>
      <c r="E1237" s="8"/>
      <c r="F1237" s="8"/>
      <c r="G1237" s="8"/>
      <c r="H1237" s="8"/>
      <c r="I1237" s="8"/>
      <c r="J1237" s="8"/>
      <c r="K1237" s="8"/>
      <c r="L1237" s="8"/>
      <c r="M1237" s="8"/>
      <c r="N1237" s="8"/>
    </row>
    <row r="1238" spans="3:14" ht="12.75">
      <c r="C1238" s="8"/>
      <c r="D1238" s="8"/>
      <c r="E1238" s="8"/>
      <c r="F1238" s="8"/>
      <c r="G1238" s="8"/>
      <c r="H1238" s="8"/>
      <c r="I1238" s="8"/>
      <c r="J1238" s="8"/>
      <c r="K1238" s="8"/>
      <c r="L1238" s="8"/>
      <c r="M1238" s="8"/>
      <c r="N1238" s="8"/>
    </row>
    <row r="1239" spans="3:14" ht="12.75">
      <c r="C1239" s="8"/>
      <c r="D1239" s="8"/>
      <c r="E1239" s="8"/>
      <c r="F1239" s="8"/>
      <c r="G1239" s="8"/>
      <c r="H1239" s="8"/>
      <c r="I1239" s="8"/>
      <c r="J1239" s="8"/>
      <c r="K1239" s="8"/>
      <c r="L1239" s="8"/>
      <c r="M1239" s="8"/>
      <c r="N1239" s="8"/>
    </row>
    <row r="1240" spans="3:14" ht="12.75">
      <c r="C1240" s="8"/>
      <c r="D1240" s="8"/>
      <c r="E1240" s="8"/>
      <c r="F1240" s="8"/>
      <c r="G1240" s="8"/>
      <c r="H1240" s="8"/>
      <c r="I1240" s="8"/>
      <c r="J1240" s="8"/>
      <c r="K1240" s="8"/>
      <c r="L1240" s="8"/>
      <c r="M1240" s="8"/>
      <c r="N1240" s="8"/>
    </row>
    <row r="1241" spans="3:14" ht="12.75">
      <c r="C1241" s="8"/>
      <c r="D1241" s="8"/>
      <c r="E1241" s="8"/>
      <c r="F1241" s="8"/>
      <c r="G1241" s="8"/>
      <c r="H1241" s="8"/>
      <c r="I1241" s="8"/>
      <c r="J1241" s="8"/>
      <c r="K1241" s="8"/>
      <c r="L1241" s="8"/>
      <c r="M1241" s="8"/>
      <c r="N1241" s="8"/>
    </row>
    <row r="1242" spans="3:14" ht="12.75">
      <c r="C1242" s="8"/>
      <c r="D1242" s="8"/>
      <c r="E1242" s="8"/>
      <c r="F1242" s="8"/>
      <c r="G1242" s="8"/>
      <c r="H1242" s="8"/>
      <c r="I1242" s="8"/>
      <c r="J1242" s="8"/>
      <c r="K1242" s="8"/>
      <c r="L1242" s="8"/>
      <c r="M1242" s="8"/>
      <c r="N1242" s="8"/>
    </row>
    <row r="1243" spans="3:14" ht="12.75">
      <c r="C1243" s="8"/>
      <c r="D1243" s="8"/>
      <c r="E1243" s="8"/>
      <c r="F1243" s="8"/>
      <c r="G1243" s="8"/>
      <c r="H1243" s="8"/>
      <c r="I1243" s="8"/>
      <c r="J1243" s="8"/>
      <c r="K1243" s="8"/>
      <c r="L1243" s="8"/>
      <c r="M1243" s="8"/>
      <c r="N1243" s="8"/>
    </row>
    <row r="1244" spans="3:14" ht="12.75">
      <c r="C1244" s="8"/>
      <c r="D1244" s="8"/>
      <c r="E1244" s="8"/>
      <c r="F1244" s="8"/>
      <c r="G1244" s="8"/>
      <c r="H1244" s="8"/>
      <c r="I1244" s="8"/>
      <c r="J1244" s="8"/>
      <c r="K1244" s="8"/>
      <c r="L1244" s="8"/>
      <c r="M1244" s="8"/>
      <c r="N1244" s="8"/>
    </row>
    <row r="1245" spans="3:14" ht="12.75">
      <c r="C1245" s="8"/>
      <c r="D1245" s="8"/>
      <c r="E1245" s="8"/>
      <c r="F1245" s="8"/>
      <c r="G1245" s="8"/>
      <c r="H1245" s="8"/>
      <c r="I1245" s="8"/>
      <c r="J1245" s="8"/>
      <c r="K1245" s="8"/>
      <c r="L1245" s="8"/>
      <c r="M1245" s="8"/>
      <c r="N1245" s="8"/>
    </row>
    <row r="1246" spans="3:14" ht="12.75">
      <c r="C1246" s="8"/>
      <c r="D1246" s="8"/>
      <c r="E1246" s="8"/>
      <c r="F1246" s="8"/>
      <c r="G1246" s="8"/>
      <c r="H1246" s="8"/>
      <c r="I1246" s="8"/>
      <c r="J1246" s="8"/>
      <c r="K1246" s="8"/>
      <c r="L1246" s="8"/>
      <c r="M1246" s="8"/>
      <c r="N1246" s="8"/>
    </row>
    <row r="1247" spans="3:14" ht="12.75">
      <c r="C1247" s="8"/>
      <c r="D1247" s="8"/>
      <c r="E1247" s="8"/>
      <c r="F1247" s="8"/>
      <c r="G1247" s="8"/>
      <c r="H1247" s="8"/>
      <c r="I1247" s="8"/>
      <c r="J1247" s="8"/>
      <c r="K1247" s="8"/>
      <c r="L1247" s="8"/>
      <c r="M1247" s="8"/>
      <c r="N1247" s="8"/>
    </row>
    <row r="1248" spans="3:14" ht="12.75">
      <c r="C1248" s="8"/>
      <c r="D1248" s="8"/>
      <c r="E1248" s="8"/>
      <c r="F1248" s="8"/>
      <c r="G1248" s="8"/>
      <c r="H1248" s="8"/>
      <c r="I1248" s="8"/>
      <c r="J1248" s="8"/>
      <c r="K1248" s="8"/>
      <c r="L1248" s="8"/>
      <c r="M1248" s="8"/>
      <c r="N1248" s="8"/>
    </row>
    <row r="1249" spans="3:14" ht="12.75">
      <c r="C1249" s="8"/>
      <c r="D1249" s="8"/>
      <c r="E1249" s="8"/>
      <c r="F1249" s="8"/>
      <c r="G1249" s="8"/>
      <c r="H1249" s="8"/>
      <c r="I1249" s="8"/>
      <c r="J1249" s="8"/>
      <c r="K1249" s="8"/>
      <c r="L1249" s="8"/>
      <c r="M1249" s="8"/>
      <c r="N1249" s="8"/>
    </row>
    <row r="1250" spans="3:14" ht="12.75">
      <c r="C1250" s="8"/>
      <c r="D1250" s="8"/>
      <c r="E1250" s="8"/>
      <c r="F1250" s="8"/>
      <c r="G1250" s="8"/>
      <c r="H1250" s="8"/>
      <c r="I1250" s="8"/>
      <c r="J1250" s="8"/>
      <c r="K1250" s="8"/>
      <c r="L1250" s="8"/>
      <c r="M1250" s="8"/>
      <c r="N1250" s="8"/>
    </row>
    <row r="1251" spans="3:14" ht="12.75">
      <c r="C1251" s="8"/>
      <c r="D1251" s="8"/>
      <c r="E1251" s="8"/>
      <c r="F1251" s="8"/>
      <c r="G1251" s="8"/>
      <c r="H1251" s="8"/>
      <c r="I1251" s="8"/>
      <c r="J1251" s="8"/>
      <c r="K1251" s="8"/>
      <c r="L1251" s="8"/>
      <c r="M1251" s="8"/>
      <c r="N1251" s="8"/>
    </row>
    <row r="1252" spans="3:14" ht="12.75">
      <c r="C1252" s="8"/>
      <c r="D1252" s="8"/>
      <c r="E1252" s="8"/>
      <c r="F1252" s="8"/>
      <c r="G1252" s="8"/>
      <c r="H1252" s="8"/>
      <c r="I1252" s="8"/>
      <c r="J1252" s="8"/>
      <c r="K1252" s="8"/>
      <c r="L1252" s="8"/>
      <c r="M1252" s="8"/>
      <c r="N1252" s="8"/>
    </row>
    <row r="1253" spans="3:14" ht="12.75">
      <c r="C1253" s="8"/>
      <c r="D1253" s="8"/>
      <c r="E1253" s="8"/>
      <c r="F1253" s="8"/>
      <c r="G1253" s="8"/>
      <c r="H1253" s="8"/>
      <c r="I1253" s="8"/>
      <c r="J1253" s="8"/>
      <c r="K1253" s="8"/>
      <c r="L1253" s="8"/>
      <c r="M1253" s="8"/>
      <c r="N1253" s="8"/>
    </row>
    <row r="1254" spans="3:14" ht="12.75">
      <c r="C1254" s="8"/>
      <c r="D1254" s="8"/>
      <c r="E1254" s="8"/>
      <c r="F1254" s="8"/>
      <c r="G1254" s="8"/>
      <c r="H1254" s="8"/>
      <c r="I1254" s="8"/>
      <c r="J1254" s="8"/>
      <c r="K1254" s="8"/>
      <c r="L1254" s="8"/>
      <c r="M1254" s="8"/>
      <c r="N1254" s="8"/>
    </row>
    <row r="1255" spans="3:14" ht="12.75">
      <c r="C1255" s="8"/>
      <c r="D1255" s="8"/>
      <c r="E1255" s="8"/>
      <c r="F1255" s="8"/>
      <c r="G1255" s="8"/>
      <c r="H1255" s="8"/>
      <c r="I1255" s="8"/>
      <c r="J1255" s="8"/>
      <c r="K1255" s="8"/>
      <c r="L1255" s="8"/>
      <c r="M1255" s="8"/>
      <c r="N1255" s="8"/>
    </row>
    <row r="1256" spans="3:14" ht="12.75">
      <c r="C1256" s="8"/>
      <c r="D1256" s="8"/>
      <c r="E1256" s="8"/>
      <c r="F1256" s="8"/>
      <c r="G1256" s="8"/>
      <c r="H1256" s="8"/>
      <c r="I1256" s="8"/>
      <c r="J1256" s="8"/>
      <c r="K1256" s="8"/>
      <c r="L1256" s="8"/>
      <c r="M1256" s="8"/>
      <c r="N1256" s="8"/>
    </row>
    <row r="1257" spans="3:14" ht="12.75">
      <c r="C1257" s="8"/>
      <c r="D1257" s="8"/>
      <c r="E1257" s="8"/>
      <c r="F1257" s="8"/>
      <c r="G1257" s="8"/>
      <c r="H1257" s="8"/>
      <c r="I1257" s="8"/>
      <c r="J1257" s="8"/>
      <c r="K1257" s="8"/>
      <c r="L1257" s="8"/>
      <c r="M1257" s="8"/>
      <c r="N1257" s="8"/>
    </row>
    <row r="1258" spans="3:14" ht="12.75">
      <c r="C1258" s="8"/>
      <c r="D1258" s="8"/>
      <c r="E1258" s="8"/>
      <c r="F1258" s="8"/>
      <c r="G1258" s="8"/>
      <c r="H1258" s="8"/>
      <c r="I1258" s="8"/>
      <c r="J1258" s="8"/>
      <c r="K1258" s="8"/>
      <c r="L1258" s="8"/>
      <c r="M1258" s="8"/>
      <c r="N1258" s="8"/>
    </row>
    <row r="1259" spans="3:14" ht="12.75">
      <c r="C1259" s="8"/>
      <c r="D1259" s="8"/>
      <c r="E1259" s="8"/>
      <c r="F1259" s="8"/>
      <c r="G1259" s="8"/>
      <c r="H1259" s="8"/>
      <c r="I1259" s="8"/>
      <c r="J1259" s="8"/>
      <c r="K1259" s="8"/>
      <c r="L1259" s="8"/>
      <c r="M1259" s="8"/>
      <c r="N1259" s="8"/>
    </row>
    <row r="1260" spans="3:14" ht="12.75">
      <c r="C1260" s="8"/>
      <c r="D1260" s="8"/>
      <c r="E1260" s="8"/>
      <c r="F1260" s="8"/>
      <c r="G1260" s="8"/>
      <c r="H1260" s="8"/>
      <c r="I1260" s="8"/>
      <c r="J1260" s="8"/>
      <c r="K1260" s="8"/>
      <c r="L1260" s="8"/>
      <c r="M1260" s="8"/>
      <c r="N1260" s="8"/>
    </row>
    <row r="1261" spans="3:14" ht="12.75">
      <c r="C1261" s="8"/>
      <c r="D1261" s="8"/>
      <c r="E1261" s="8"/>
      <c r="F1261" s="8"/>
      <c r="G1261" s="8"/>
      <c r="H1261" s="8"/>
      <c r="I1261" s="8"/>
      <c r="J1261" s="8"/>
      <c r="K1261" s="8"/>
      <c r="L1261" s="8"/>
      <c r="M1261" s="8"/>
      <c r="N1261" s="8"/>
    </row>
    <row r="1262" spans="3:14" ht="12.75">
      <c r="C1262" s="8"/>
      <c r="D1262" s="8"/>
      <c r="E1262" s="8"/>
      <c r="F1262" s="8"/>
      <c r="G1262" s="8"/>
      <c r="H1262" s="8"/>
      <c r="I1262" s="8"/>
      <c r="J1262" s="8"/>
      <c r="K1262" s="8"/>
      <c r="L1262" s="8"/>
      <c r="M1262" s="8"/>
      <c r="N1262" s="8"/>
    </row>
    <row r="1263" spans="3:14" ht="12.75">
      <c r="C1263" s="8"/>
      <c r="D1263" s="8"/>
      <c r="E1263" s="8"/>
      <c r="F1263" s="8"/>
      <c r="G1263" s="8"/>
      <c r="H1263" s="8"/>
      <c r="I1263" s="8"/>
      <c r="J1263" s="8"/>
      <c r="K1263" s="8"/>
      <c r="L1263" s="8"/>
      <c r="M1263" s="8"/>
      <c r="N1263" s="8"/>
    </row>
    <row r="1264" spans="3:14" ht="12.75">
      <c r="C1264" s="8"/>
      <c r="D1264" s="8"/>
      <c r="E1264" s="8"/>
      <c r="F1264" s="8"/>
      <c r="G1264" s="8"/>
      <c r="H1264" s="8"/>
      <c r="I1264" s="8"/>
      <c r="J1264" s="8"/>
      <c r="K1264" s="8"/>
      <c r="L1264" s="8"/>
      <c r="M1264" s="8"/>
      <c r="N1264" s="8"/>
    </row>
    <row r="1265" spans="3:14" ht="12.75">
      <c r="C1265" s="8"/>
      <c r="D1265" s="8"/>
      <c r="E1265" s="8"/>
      <c r="F1265" s="8"/>
      <c r="G1265" s="8"/>
      <c r="H1265" s="8"/>
      <c r="I1265" s="8"/>
      <c r="J1265" s="8"/>
      <c r="K1265" s="8"/>
      <c r="L1265" s="8"/>
      <c r="M1265" s="8"/>
      <c r="N1265" s="8"/>
    </row>
    <row r="1266" spans="3:14" ht="12.75">
      <c r="C1266" s="8"/>
      <c r="D1266" s="8"/>
      <c r="E1266" s="8"/>
      <c r="F1266" s="8"/>
      <c r="G1266" s="8"/>
      <c r="H1266" s="8"/>
      <c r="I1266" s="8"/>
      <c r="J1266" s="8"/>
      <c r="K1266" s="8"/>
      <c r="L1266" s="8"/>
      <c r="M1266" s="8"/>
      <c r="N1266" s="8"/>
    </row>
    <row r="1267" spans="3:14" ht="12.75">
      <c r="C1267" s="8"/>
      <c r="D1267" s="8"/>
      <c r="E1267" s="8"/>
      <c r="F1267" s="8"/>
      <c r="G1267" s="8"/>
      <c r="H1267" s="8"/>
      <c r="I1267" s="8"/>
      <c r="J1267" s="8"/>
      <c r="K1267" s="8"/>
      <c r="L1267" s="8"/>
      <c r="M1267" s="8"/>
      <c r="N1267" s="8"/>
    </row>
    <row r="1268" spans="3:14" ht="12.75">
      <c r="C1268" s="8"/>
      <c r="D1268" s="8"/>
      <c r="E1268" s="8"/>
      <c r="F1268" s="8"/>
      <c r="G1268" s="8"/>
      <c r="H1268" s="8"/>
      <c r="I1268" s="8"/>
      <c r="J1268" s="8"/>
      <c r="K1268" s="8"/>
      <c r="L1268" s="8"/>
      <c r="M1268" s="8"/>
      <c r="N1268" s="8"/>
    </row>
    <row r="1269" spans="3:14" ht="12.75">
      <c r="C1269" s="8"/>
      <c r="D1269" s="8"/>
      <c r="E1269" s="8"/>
      <c r="F1269" s="8"/>
      <c r="G1269" s="8"/>
      <c r="H1269" s="8"/>
      <c r="I1269" s="8"/>
      <c r="J1269" s="8"/>
      <c r="K1269" s="8"/>
      <c r="L1269" s="8"/>
      <c r="M1269" s="8"/>
      <c r="N1269" s="8"/>
    </row>
    <row r="1270" spans="3:14" ht="12.75">
      <c r="C1270" s="8"/>
      <c r="D1270" s="8"/>
      <c r="E1270" s="8"/>
      <c r="F1270" s="8"/>
      <c r="G1270" s="8"/>
      <c r="H1270" s="8"/>
      <c r="I1270" s="8"/>
      <c r="J1270" s="8"/>
      <c r="K1270" s="8"/>
      <c r="L1270" s="8"/>
      <c r="M1270" s="8"/>
      <c r="N1270" s="8"/>
    </row>
    <row r="1271" spans="3:14" ht="12.75">
      <c r="C1271" s="8"/>
      <c r="D1271" s="8"/>
      <c r="E1271" s="8"/>
      <c r="F1271" s="8"/>
      <c r="G1271" s="8"/>
      <c r="H1271" s="8"/>
      <c r="I1271" s="8"/>
      <c r="J1271" s="8"/>
      <c r="K1271" s="8"/>
      <c r="L1271" s="8"/>
      <c r="M1271" s="8"/>
      <c r="N1271" s="8"/>
    </row>
    <row r="1272" spans="3:14" ht="12.75">
      <c r="C1272" s="8"/>
      <c r="D1272" s="8"/>
      <c r="E1272" s="8"/>
      <c r="F1272" s="8"/>
      <c r="G1272" s="8"/>
      <c r="H1272" s="8"/>
      <c r="I1272" s="8"/>
      <c r="J1272" s="8"/>
      <c r="K1272" s="8"/>
      <c r="L1272" s="8"/>
      <c r="M1272" s="8"/>
      <c r="N1272" s="8"/>
    </row>
    <row r="1273" spans="3:14" ht="12.75">
      <c r="C1273" s="8"/>
      <c r="D1273" s="8"/>
      <c r="E1273" s="8"/>
      <c r="F1273" s="8"/>
      <c r="G1273" s="8"/>
      <c r="H1273" s="8"/>
      <c r="I1273" s="8"/>
      <c r="J1273" s="8"/>
      <c r="K1273" s="8"/>
      <c r="L1273" s="8"/>
      <c r="M1273" s="8"/>
      <c r="N1273" s="8"/>
    </row>
    <row r="1274" spans="3:14" ht="12.75">
      <c r="C1274" s="8"/>
      <c r="D1274" s="8"/>
      <c r="E1274" s="8"/>
      <c r="F1274" s="8"/>
      <c r="G1274" s="8"/>
      <c r="H1274" s="8"/>
      <c r="I1274" s="8"/>
      <c r="J1274" s="8"/>
      <c r="K1274" s="8"/>
      <c r="L1274" s="8"/>
      <c r="M1274" s="8"/>
      <c r="N1274" s="8"/>
    </row>
    <row r="1275" spans="3:14" ht="12.75">
      <c r="C1275" s="8"/>
      <c r="D1275" s="8"/>
      <c r="E1275" s="8"/>
      <c r="F1275" s="8"/>
      <c r="G1275" s="8"/>
      <c r="H1275" s="8"/>
      <c r="I1275" s="8"/>
      <c r="J1275" s="8"/>
      <c r="K1275" s="8"/>
      <c r="L1275" s="8"/>
      <c r="M1275" s="8"/>
      <c r="N1275" s="8"/>
    </row>
    <row r="1276" spans="3:14" ht="12.75">
      <c r="C1276" s="8"/>
      <c r="D1276" s="8"/>
      <c r="E1276" s="8"/>
      <c r="F1276" s="8"/>
      <c r="G1276" s="8"/>
      <c r="H1276" s="8"/>
      <c r="I1276" s="8"/>
      <c r="J1276" s="8"/>
      <c r="K1276" s="8"/>
      <c r="L1276" s="8"/>
      <c r="M1276" s="8"/>
      <c r="N1276" s="8"/>
    </row>
    <row r="1277" spans="3:14" ht="12.75">
      <c r="C1277" s="8"/>
      <c r="D1277" s="8"/>
      <c r="E1277" s="8"/>
      <c r="F1277" s="8"/>
      <c r="G1277" s="8"/>
      <c r="H1277" s="8"/>
      <c r="I1277" s="8"/>
      <c r="J1277" s="8"/>
      <c r="K1277" s="8"/>
      <c r="L1277" s="8"/>
      <c r="M1277" s="8"/>
      <c r="N1277" s="8"/>
    </row>
    <row r="1278" spans="3:14" ht="12.75">
      <c r="C1278" s="8"/>
      <c r="D1278" s="8"/>
      <c r="E1278" s="8"/>
      <c r="F1278" s="8"/>
      <c r="G1278" s="8"/>
      <c r="H1278" s="8"/>
      <c r="I1278" s="8"/>
      <c r="J1278" s="8"/>
      <c r="K1278" s="8"/>
      <c r="L1278" s="8"/>
      <c r="M1278" s="8"/>
      <c r="N1278" s="8"/>
    </row>
    <row r="1279" spans="3:14" ht="12.75">
      <c r="C1279" s="8"/>
      <c r="D1279" s="8"/>
      <c r="E1279" s="8"/>
      <c r="F1279" s="8"/>
      <c r="G1279" s="8"/>
      <c r="H1279" s="8"/>
      <c r="I1279" s="8"/>
      <c r="J1279" s="8"/>
      <c r="K1279" s="8"/>
      <c r="L1279" s="8"/>
      <c r="M1279" s="8"/>
      <c r="N1279" s="8"/>
    </row>
    <row r="1280" spans="3:14" ht="12.75">
      <c r="C1280" s="8"/>
      <c r="D1280" s="8"/>
      <c r="E1280" s="8"/>
      <c r="F1280" s="8"/>
      <c r="G1280" s="8"/>
      <c r="H1280" s="8"/>
      <c r="I1280" s="8"/>
      <c r="J1280" s="8"/>
      <c r="K1280" s="8"/>
      <c r="L1280" s="8"/>
      <c r="M1280" s="8"/>
      <c r="N1280" s="8"/>
    </row>
    <row r="1281" spans="3:14" ht="12.75">
      <c r="C1281" s="8"/>
      <c r="D1281" s="8"/>
      <c r="E1281" s="8"/>
      <c r="F1281" s="8"/>
      <c r="G1281" s="8"/>
      <c r="H1281" s="8"/>
      <c r="I1281" s="8"/>
      <c r="J1281" s="8"/>
      <c r="K1281" s="8"/>
      <c r="L1281" s="8"/>
      <c r="M1281" s="8"/>
      <c r="N1281" s="8"/>
    </row>
    <row r="1282" spans="3:14" ht="12.75">
      <c r="C1282" s="8"/>
      <c r="D1282" s="8"/>
      <c r="E1282" s="8"/>
      <c r="F1282" s="8"/>
      <c r="G1282" s="8"/>
      <c r="H1282" s="8"/>
      <c r="I1282" s="8"/>
      <c r="J1282" s="8"/>
      <c r="K1282" s="8"/>
      <c r="L1282" s="8"/>
      <c r="M1282" s="8"/>
      <c r="N1282" s="8"/>
    </row>
    <row r="1283" spans="3:14" ht="12.75">
      <c r="C1283" s="8"/>
      <c r="D1283" s="8"/>
      <c r="E1283" s="8"/>
      <c r="F1283" s="8"/>
      <c r="G1283" s="8"/>
      <c r="H1283" s="8"/>
      <c r="I1283" s="8"/>
      <c r="J1283" s="8"/>
      <c r="K1283" s="8"/>
      <c r="L1283" s="8"/>
      <c r="M1283" s="8"/>
      <c r="N1283" s="8"/>
    </row>
    <row r="1284" spans="3:14" ht="12.75">
      <c r="C1284" s="8"/>
      <c r="D1284" s="8"/>
      <c r="E1284" s="8"/>
      <c r="F1284" s="8"/>
      <c r="G1284" s="8"/>
      <c r="H1284" s="8"/>
      <c r="I1284" s="8"/>
      <c r="J1284" s="8"/>
      <c r="K1284" s="8"/>
      <c r="L1284" s="8"/>
      <c r="M1284" s="8"/>
      <c r="N1284" s="8"/>
    </row>
    <row r="1285" spans="3:14" ht="12.75">
      <c r="C1285" s="8"/>
      <c r="D1285" s="8"/>
      <c r="E1285" s="8"/>
      <c r="F1285" s="8"/>
      <c r="G1285" s="8"/>
      <c r="H1285" s="8"/>
      <c r="I1285" s="8"/>
      <c r="J1285" s="8"/>
      <c r="K1285" s="8"/>
      <c r="L1285" s="8"/>
      <c r="M1285" s="8"/>
      <c r="N1285" s="8"/>
    </row>
    <row r="1286" spans="3:14" ht="12.75">
      <c r="C1286" s="8"/>
      <c r="D1286" s="8"/>
      <c r="E1286" s="8"/>
      <c r="F1286" s="8"/>
      <c r="G1286" s="8"/>
      <c r="H1286" s="8"/>
      <c r="I1286" s="8"/>
      <c r="J1286" s="8"/>
      <c r="K1286" s="8"/>
      <c r="L1286" s="8"/>
      <c r="M1286" s="8"/>
      <c r="N1286" s="8"/>
    </row>
    <row r="1287" spans="3:14" ht="12.75">
      <c r="C1287" s="8"/>
      <c r="D1287" s="8"/>
      <c r="E1287" s="8"/>
      <c r="F1287" s="8"/>
      <c r="G1287" s="8"/>
      <c r="H1287" s="8"/>
      <c r="I1287" s="8"/>
      <c r="J1287" s="8"/>
      <c r="K1287" s="8"/>
      <c r="L1287" s="8"/>
      <c r="M1287" s="8"/>
      <c r="N1287" s="8"/>
    </row>
    <row r="1288" spans="3:14" ht="12.75">
      <c r="C1288" s="8"/>
      <c r="D1288" s="8"/>
      <c r="E1288" s="8"/>
      <c r="F1288" s="8"/>
      <c r="G1288" s="8"/>
      <c r="H1288" s="8"/>
      <c r="I1288" s="8"/>
      <c r="J1288" s="8"/>
      <c r="K1288" s="8"/>
      <c r="L1288" s="8"/>
      <c r="M1288" s="8"/>
      <c r="N1288" s="8"/>
    </row>
    <row r="1289" spans="3:14" ht="12.75">
      <c r="C1289" s="8"/>
      <c r="D1289" s="8"/>
      <c r="E1289" s="8"/>
      <c r="F1289" s="8"/>
      <c r="G1289" s="8"/>
      <c r="H1289" s="8"/>
      <c r="I1289" s="8"/>
      <c r="J1289" s="8"/>
      <c r="K1289" s="8"/>
      <c r="L1289" s="8"/>
      <c r="M1289" s="8"/>
      <c r="N1289" s="8"/>
    </row>
    <row r="1290" spans="3:14" ht="12.75">
      <c r="C1290" s="8"/>
      <c r="D1290" s="8"/>
      <c r="E1290" s="8"/>
      <c r="F1290" s="8"/>
      <c r="G1290" s="8"/>
      <c r="H1290" s="8"/>
      <c r="I1290" s="8"/>
      <c r="J1290" s="8"/>
      <c r="K1290" s="8"/>
      <c r="L1290" s="8"/>
      <c r="M1290" s="8"/>
      <c r="N1290" s="8"/>
    </row>
    <row r="1291" spans="3:14" ht="12.75">
      <c r="C1291" s="8"/>
      <c r="D1291" s="8"/>
      <c r="E1291" s="8"/>
      <c r="F1291" s="8"/>
      <c r="G1291" s="8"/>
      <c r="H1291" s="8"/>
      <c r="I1291" s="8"/>
      <c r="J1291" s="8"/>
      <c r="K1291" s="8"/>
      <c r="L1291" s="8"/>
      <c r="M1291" s="8"/>
      <c r="N1291" s="8"/>
    </row>
    <row r="1292" spans="3:14" ht="12.75">
      <c r="C1292" s="8"/>
      <c r="D1292" s="8"/>
      <c r="E1292" s="8"/>
      <c r="F1292" s="8"/>
      <c r="G1292" s="8"/>
      <c r="H1292" s="8"/>
      <c r="I1292" s="8"/>
      <c r="J1292" s="8"/>
      <c r="K1292" s="8"/>
      <c r="L1292" s="8"/>
      <c r="M1292" s="8"/>
      <c r="N1292" s="8"/>
    </row>
  </sheetData>
  <mergeCells count="5">
    <mergeCell ref="G8:H8"/>
    <mergeCell ref="J8:L8"/>
    <mergeCell ref="C8:E8"/>
    <mergeCell ref="A4:N4"/>
    <mergeCell ref="A5:N5"/>
  </mergeCells>
  <printOptions/>
  <pageMargins left="0.25" right="0.25" top="0.2" bottom="0.2" header="0.5" footer="0.5"/>
  <pageSetup horizontalDpi="600" verticalDpi="600" orientation="landscape" scale="68" r:id="rId1"/>
  <rowBreaks count="1" manualBreakCount="1">
    <brk id="56" max="255" man="1"/>
  </rowBreaks>
</worksheet>
</file>

<file path=xl/worksheets/sheet9.xml><?xml version="1.0" encoding="utf-8"?>
<worksheet xmlns="http://schemas.openxmlformats.org/spreadsheetml/2006/main" xmlns:r="http://schemas.openxmlformats.org/officeDocument/2006/relationships">
  <dimension ref="A1:G1760"/>
  <sheetViews>
    <sheetView workbookViewId="0" topLeftCell="A1">
      <selection activeCell="C33" sqref="C33"/>
    </sheetView>
  </sheetViews>
  <sheetFormatPr defaultColWidth="9.140625" defaultRowHeight="12.75"/>
  <cols>
    <col min="1" max="1" width="60.7109375" style="0" customWidth="1"/>
    <col min="3" max="3" width="12.7109375" style="0" bestFit="1" customWidth="1"/>
  </cols>
  <sheetData>
    <row r="1" ht="12.75">
      <c r="A1" t="str">
        <f>+MasterFile!A1</f>
        <v>File:  T:\TABLES\FY2009\03CongReq\09JustificationTables_BaseOmnibus_02.XLS</v>
      </c>
    </row>
    <row r="2" ht="12.75">
      <c r="A2" t="str">
        <f>+MasterFile!A2</f>
        <v>Date:  Revised 02/04/08</v>
      </c>
    </row>
    <row r="3" ht="12.75" customHeight="1">
      <c r="C3" s="306"/>
    </row>
    <row r="5" ht="12.75" customHeight="1">
      <c r="A5" s="72"/>
    </row>
    <row r="6" spans="1:5" ht="12.75">
      <c r="A6" s="417" t="s">
        <v>62</v>
      </c>
      <c r="B6" s="417"/>
      <c r="C6" s="417"/>
      <c r="D6" s="417"/>
      <c r="E6" s="417"/>
    </row>
    <row r="9" ht="12.75">
      <c r="C9" s="14"/>
    </row>
    <row r="10" spans="1:3" ht="12.75">
      <c r="A10" s="32" t="s">
        <v>63</v>
      </c>
      <c r="C10" s="14"/>
    </row>
    <row r="11" spans="1:3" ht="12.75">
      <c r="A11" s="32"/>
      <c r="C11" s="14"/>
    </row>
    <row r="12" spans="1:3" ht="12.75">
      <c r="A12" s="22" t="s">
        <v>313</v>
      </c>
      <c r="C12" s="14">
        <f>+MasterFile!Q94*1000</f>
        <v>968516000</v>
      </c>
    </row>
    <row r="13" spans="1:3" ht="12.75">
      <c r="A13" s="32"/>
      <c r="C13" s="14"/>
    </row>
    <row r="14" ht="12.75">
      <c r="C14" s="14"/>
    </row>
    <row r="15" spans="1:3" ht="12.75">
      <c r="A15" s="32" t="s">
        <v>64</v>
      </c>
      <c r="C15" s="14"/>
    </row>
    <row r="16" spans="1:3" ht="12.75">
      <c r="A16" s="32"/>
      <c r="C16" s="14"/>
    </row>
    <row r="17" spans="1:3" ht="12.75">
      <c r="A17" s="2" t="s">
        <v>67</v>
      </c>
      <c r="C17" s="14">
        <f>+MasterFile!Q56*1000</f>
        <v>62285000</v>
      </c>
    </row>
    <row r="18" ht="12.75">
      <c r="C18" s="14"/>
    </row>
    <row r="19" ht="12.75">
      <c r="C19" s="14"/>
    </row>
    <row r="20" spans="1:3" ht="12.75">
      <c r="A20" s="32" t="s">
        <v>65</v>
      </c>
      <c r="C20" s="14"/>
    </row>
    <row r="21" ht="12.75">
      <c r="C21" s="14"/>
    </row>
    <row r="22" spans="1:7" ht="12.75">
      <c r="A22" t="s">
        <v>475</v>
      </c>
      <c r="C22" s="176">
        <f>+E22*1000</f>
        <v>8000000</v>
      </c>
      <c r="D22" s="177"/>
      <c r="E22" s="176">
        <v>8000</v>
      </c>
      <c r="F22" s="177"/>
      <c r="G22" s="177"/>
    </row>
    <row r="23" spans="3:5" ht="12.75">
      <c r="C23" s="14"/>
      <c r="E23" s="14"/>
    </row>
    <row r="24" spans="3:5" ht="12.75">
      <c r="C24" s="14"/>
      <c r="E24" s="14"/>
    </row>
    <row r="25" spans="1:7" ht="12.75">
      <c r="A25" s="259" t="s">
        <v>114</v>
      </c>
      <c r="B25" s="177"/>
      <c r="C25" s="176"/>
      <c r="D25" s="177"/>
      <c r="E25" s="176"/>
      <c r="F25" s="177"/>
      <c r="G25" s="177"/>
    </row>
    <row r="26" spans="1:7" ht="12.75">
      <c r="A26" s="259"/>
      <c r="B26" s="177"/>
      <c r="C26" s="176"/>
      <c r="D26" s="177"/>
      <c r="E26" s="176"/>
      <c r="F26" s="177"/>
      <c r="G26" s="177"/>
    </row>
    <row r="27" spans="1:7" ht="12.75">
      <c r="A27" s="114" t="s">
        <v>112</v>
      </c>
      <c r="B27" s="177"/>
      <c r="C27" s="176">
        <v>2000000</v>
      </c>
      <c r="D27" s="177"/>
      <c r="E27" s="176" t="s">
        <v>476</v>
      </c>
      <c r="F27" s="177"/>
      <c r="G27" s="177"/>
    </row>
    <row r="28" spans="1:7" ht="12.75">
      <c r="A28" s="177"/>
      <c r="B28" s="177"/>
      <c r="C28" s="176"/>
      <c r="D28" s="177"/>
      <c r="E28" s="177"/>
      <c r="F28" s="177"/>
      <c r="G28" s="177"/>
    </row>
    <row r="29" spans="1:7" ht="12.75">
      <c r="A29" s="177"/>
      <c r="B29" s="177"/>
      <c r="C29" s="176"/>
      <c r="D29" s="177"/>
      <c r="E29" s="177"/>
      <c r="F29" s="177"/>
      <c r="G29" s="177"/>
    </row>
    <row r="30" spans="1:7" ht="12.75">
      <c r="A30" s="259" t="s">
        <v>113</v>
      </c>
      <c r="B30" s="177"/>
      <c r="C30" s="176"/>
      <c r="D30" s="177"/>
      <c r="E30" s="177"/>
      <c r="F30" s="177"/>
      <c r="G30" s="177"/>
    </row>
    <row r="31" spans="1:7" ht="12.75" customHeight="1">
      <c r="A31" s="177"/>
      <c r="B31" s="177"/>
      <c r="C31" s="176"/>
      <c r="D31" s="177"/>
      <c r="E31" s="177"/>
      <c r="F31" s="177"/>
      <c r="G31" s="177"/>
    </row>
    <row r="32" spans="1:7" ht="12.75" customHeight="1">
      <c r="A32" s="114" t="s">
        <v>477</v>
      </c>
      <c r="B32" s="177"/>
      <c r="C32" s="401">
        <f>+E32*1000</f>
        <v>19668000</v>
      </c>
      <c r="D32" s="177"/>
      <c r="E32" s="400">
        <f>19592+76</f>
        <v>19668</v>
      </c>
      <c r="F32" s="260"/>
      <c r="G32" s="177"/>
    </row>
    <row r="33" spans="1:7" ht="12.75">
      <c r="A33" s="114" t="s">
        <v>112</v>
      </c>
      <c r="B33" s="177"/>
      <c r="C33" s="201">
        <f>+MasterFile!Q88*1000-AppropLangAmts!C27</f>
        <v>1321000</v>
      </c>
      <c r="D33" s="177"/>
      <c r="E33" s="177"/>
      <c r="F33" s="177"/>
      <c r="G33" s="177"/>
    </row>
    <row r="34" spans="1:7" ht="12.75">
      <c r="A34" s="177" t="s">
        <v>68</v>
      </c>
      <c r="B34" s="177"/>
      <c r="C34" s="176">
        <f>+C32+C33</f>
        <v>20989000</v>
      </c>
      <c r="D34" s="177"/>
      <c r="E34" s="177"/>
      <c r="F34" s="177"/>
      <c r="G34" s="177"/>
    </row>
    <row r="35" spans="1:7" ht="12.75">
      <c r="A35" s="177"/>
      <c r="B35" s="177"/>
      <c r="C35" s="176"/>
      <c r="D35" s="177"/>
      <c r="E35" s="177"/>
      <c r="F35" s="177"/>
      <c r="G35" s="177"/>
    </row>
    <row r="36" spans="1:7" ht="12.75">
      <c r="A36" s="177"/>
      <c r="B36" s="177"/>
      <c r="C36" s="176"/>
      <c r="D36" s="177"/>
      <c r="E36" s="177"/>
      <c r="F36" s="177"/>
      <c r="G36" s="177"/>
    </row>
    <row r="37" spans="1:3" ht="12.75">
      <c r="A37" s="32" t="s">
        <v>66</v>
      </c>
      <c r="C37" s="14"/>
    </row>
    <row r="38" ht="12.75">
      <c r="C38" s="14"/>
    </row>
    <row r="39" spans="1:3" ht="12.75">
      <c r="A39" t="s">
        <v>69</v>
      </c>
      <c r="C39" s="14">
        <f>+MasterFile!Q67*1000</f>
        <v>180329000</v>
      </c>
    </row>
    <row r="40" ht="12.75">
      <c r="C40" s="14"/>
    </row>
    <row r="41" ht="12.75">
      <c r="C41" s="14"/>
    </row>
    <row r="42" spans="1:3" ht="12.75">
      <c r="A42" s="32"/>
      <c r="C42" s="14"/>
    </row>
    <row r="43" ht="12.75">
      <c r="C43" s="14"/>
    </row>
    <row r="44" ht="12.75">
      <c r="C44" s="14"/>
    </row>
    <row r="45" ht="12.75">
      <c r="C45" s="14"/>
    </row>
    <row r="46" ht="12.75">
      <c r="C46" s="14"/>
    </row>
    <row r="47" spans="1:3" ht="12.75">
      <c r="A47" s="32"/>
      <c r="C47" s="14"/>
    </row>
    <row r="48" ht="12.75">
      <c r="C48" s="14"/>
    </row>
    <row r="49" ht="12.75">
      <c r="C49" s="14"/>
    </row>
    <row r="50" spans="1:3" ht="12.75">
      <c r="A50" s="23"/>
      <c r="C50" s="14"/>
    </row>
    <row r="51" spans="1:3" ht="12.75">
      <c r="A51" s="23"/>
      <c r="C51" s="14"/>
    </row>
    <row r="52" spans="1:3" ht="12.75">
      <c r="A52" s="23"/>
      <c r="C52" s="14"/>
    </row>
    <row r="53" spans="1:3" ht="12.75">
      <c r="A53" s="23"/>
      <c r="C53" s="33"/>
    </row>
    <row r="54" spans="1:3" ht="12.75">
      <c r="A54" s="23"/>
      <c r="C54" s="14"/>
    </row>
    <row r="55" ht="12.75">
      <c r="C55" s="14"/>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4"/>
    </row>
    <row r="66" ht="12.75">
      <c r="C66" s="14"/>
    </row>
    <row r="67" ht="12.75">
      <c r="C67" s="14"/>
    </row>
    <row r="68" ht="12.75">
      <c r="C68" s="14"/>
    </row>
    <row r="69" ht="12.75">
      <c r="C69" s="14"/>
    </row>
    <row r="70" ht="12.75">
      <c r="C70" s="14"/>
    </row>
    <row r="71" ht="12.75">
      <c r="C71" s="14"/>
    </row>
    <row r="72" ht="12.75">
      <c r="C72" s="14"/>
    </row>
    <row r="73" ht="12.75">
      <c r="C73" s="14"/>
    </row>
    <row r="74" ht="12.75">
      <c r="C74" s="14"/>
    </row>
    <row r="75" ht="12.75">
      <c r="C75" s="14"/>
    </row>
    <row r="76" ht="12.75">
      <c r="C76" s="14"/>
    </row>
    <row r="77" ht="12.75">
      <c r="C77" s="14"/>
    </row>
    <row r="78" ht="12.75">
      <c r="C78" s="14"/>
    </row>
    <row r="79" ht="12.75">
      <c r="C79" s="14"/>
    </row>
    <row r="80" ht="12.75">
      <c r="C80" s="14"/>
    </row>
    <row r="81" ht="12.75">
      <c r="C81" s="14"/>
    </row>
    <row r="82" ht="12.75">
      <c r="C82" s="14"/>
    </row>
    <row r="83" ht="12.75">
      <c r="C83" s="14"/>
    </row>
    <row r="84" ht="12.75">
      <c r="C84" s="14"/>
    </row>
    <row r="85" ht="12.75">
      <c r="C85" s="14"/>
    </row>
    <row r="86" ht="12.75">
      <c r="C86" s="14"/>
    </row>
    <row r="87" ht="12.75">
      <c r="C87" s="14"/>
    </row>
    <row r="88" ht="12.75">
      <c r="C88" s="14"/>
    </row>
    <row r="89" ht="12.75">
      <c r="C89" s="14"/>
    </row>
    <row r="90" ht="12.75">
      <c r="C90" s="14"/>
    </row>
    <row r="91" ht="12.75">
      <c r="C91" s="14"/>
    </row>
    <row r="92" ht="12.75">
      <c r="C92" s="14"/>
    </row>
    <row r="93" ht="12.75">
      <c r="C93" s="14"/>
    </row>
    <row r="94" ht="12.75">
      <c r="C94" s="14"/>
    </row>
    <row r="95" ht="12.75">
      <c r="C95" s="14"/>
    </row>
    <row r="96" ht="12.75">
      <c r="C96" s="14"/>
    </row>
    <row r="97" ht="12.75">
      <c r="C97" s="14"/>
    </row>
    <row r="98" ht="12.75">
      <c r="C98" s="14"/>
    </row>
    <row r="99" ht="12.75">
      <c r="C99" s="14"/>
    </row>
    <row r="100" ht="12.75">
      <c r="C100" s="14"/>
    </row>
    <row r="101" ht="12.75">
      <c r="C101" s="14"/>
    </row>
    <row r="102" ht="12.75">
      <c r="C102" s="14"/>
    </row>
    <row r="103" ht="12.75">
      <c r="C103" s="14"/>
    </row>
    <row r="104" ht="12.75">
      <c r="C104" s="14"/>
    </row>
    <row r="105" ht="12.75">
      <c r="C105" s="14"/>
    </row>
    <row r="106" ht="12.75">
      <c r="C106" s="14"/>
    </row>
    <row r="107" ht="12.75">
      <c r="C107" s="14"/>
    </row>
    <row r="108" ht="12.75">
      <c r="C108" s="14"/>
    </row>
    <row r="109" ht="12.75">
      <c r="C109" s="14"/>
    </row>
    <row r="110" ht="12.75">
      <c r="C110" s="14"/>
    </row>
    <row r="111" ht="12.75">
      <c r="C111" s="14"/>
    </row>
    <row r="112" ht="12.75">
      <c r="C112" s="14"/>
    </row>
    <row r="113" ht="12.75">
      <c r="C113" s="14"/>
    </row>
    <row r="114" ht="12.75">
      <c r="C114" s="14"/>
    </row>
    <row r="115" ht="12.75">
      <c r="C115" s="14"/>
    </row>
    <row r="116" ht="12.75">
      <c r="C116" s="14"/>
    </row>
    <row r="117" ht="12.75">
      <c r="C117" s="14"/>
    </row>
    <row r="118" ht="12.75">
      <c r="C118" s="14"/>
    </row>
    <row r="119" ht="12.75">
      <c r="C119" s="14"/>
    </row>
    <row r="120" ht="12.75">
      <c r="C120" s="14"/>
    </row>
    <row r="121" ht="12.75">
      <c r="C121" s="14"/>
    </row>
    <row r="122" ht="12.75">
      <c r="C122" s="14"/>
    </row>
    <row r="123" ht="12.75">
      <c r="C123" s="14"/>
    </row>
    <row r="124" ht="12.75">
      <c r="C124" s="14"/>
    </row>
    <row r="125" ht="12.75">
      <c r="C125" s="14"/>
    </row>
    <row r="126" ht="12.75">
      <c r="C126" s="14"/>
    </row>
    <row r="127" ht="12.75">
      <c r="C127" s="14"/>
    </row>
    <row r="128" ht="12.75">
      <c r="C128" s="14"/>
    </row>
    <row r="129" ht="12.75">
      <c r="C129" s="14"/>
    </row>
    <row r="130" ht="12.75">
      <c r="C130" s="14"/>
    </row>
    <row r="131" ht="12.75">
      <c r="C131" s="14"/>
    </row>
    <row r="132" ht="12.75">
      <c r="C132" s="14"/>
    </row>
    <row r="133" ht="12.75">
      <c r="C133" s="14"/>
    </row>
    <row r="134" ht="12.75">
      <c r="C134" s="14"/>
    </row>
    <row r="135" ht="12.75">
      <c r="C135" s="14"/>
    </row>
    <row r="136" ht="12.75">
      <c r="C136" s="14"/>
    </row>
    <row r="137" ht="12.75">
      <c r="C137" s="14"/>
    </row>
    <row r="138" ht="12.75">
      <c r="C138" s="14"/>
    </row>
    <row r="139" ht="12.75">
      <c r="C139" s="14"/>
    </row>
    <row r="140" ht="12.75">
      <c r="C140" s="14"/>
    </row>
    <row r="141" ht="12.75">
      <c r="C141" s="14"/>
    </row>
    <row r="142" ht="12.75">
      <c r="C142" s="14"/>
    </row>
    <row r="143" ht="12.75">
      <c r="C143" s="14"/>
    </row>
    <row r="144" ht="12.75">
      <c r="C144" s="14"/>
    </row>
    <row r="145" ht="12.75">
      <c r="C145" s="14"/>
    </row>
    <row r="146" ht="12.75">
      <c r="C146" s="14"/>
    </row>
    <row r="147" ht="12.75">
      <c r="C147" s="14"/>
    </row>
    <row r="148" ht="12.75">
      <c r="C148" s="14"/>
    </row>
    <row r="149" ht="12.75">
      <c r="C149" s="14"/>
    </row>
    <row r="150" ht="12.75">
      <c r="C150" s="14"/>
    </row>
    <row r="151" ht="12.75">
      <c r="C151" s="14"/>
    </row>
    <row r="152" ht="12.75">
      <c r="C152" s="14"/>
    </row>
    <row r="153" ht="12.75">
      <c r="C153" s="14"/>
    </row>
    <row r="154" ht="12.75">
      <c r="C154" s="14"/>
    </row>
    <row r="155" ht="12.75">
      <c r="C155" s="14"/>
    </row>
    <row r="156" ht="12.75">
      <c r="C156" s="14"/>
    </row>
    <row r="157" ht="12.75">
      <c r="C157" s="14"/>
    </row>
    <row r="158" ht="12.75">
      <c r="C158" s="14"/>
    </row>
    <row r="159" ht="12.75">
      <c r="C159" s="14"/>
    </row>
    <row r="160" ht="12.75">
      <c r="C160" s="14"/>
    </row>
    <row r="161" ht="12.75">
      <c r="C161" s="14"/>
    </row>
    <row r="162" ht="12.75">
      <c r="C162" s="14"/>
    </row>
    <row r="163" ht="12.75">
      <c r="C163" s="14"/>
    </row>
    <row r="164" ht="12.75">
      <c r="C164" s="14"/>
    </row>
    <row r="165" ht="12.75">
      <c r="C165" s="14"/>
    </row>
    <row r="166" ht="12.75">
      <c r="C166" s="14"/>
    </row>
    <row r="167" ht="12.75">
      <c r="C167" s="14"/>
    </row>
    <row r="168" ht="12.75">
      <c r="C168" s="14"/>
    </row>
    <row r="169" ht="12.75">
      <c r="C169" s="14"/>
    </row>
    <row r="170" ht="12.75">
      <c r="C170" s="14"/>
    </row>
    <row r="171" ht="12.75">
      <c r="C171" s="14"/>
    </row>
    <row r="172" ht="12.75">
      <c r="C172" s="14"/>
    </row>
    <row r="173" ht="12.75">
      <c r="C173" s="14"/>
    </row>
    <row r="174" ht="12.75">
      <c r="C174" s="14"/>
    </row>
    <row r="175" ht="12.75">
      <c r="C175" s="14"/>
    </row>
    <row r="176" ht="12.75">
      <c r="C176" s="14"/>
    </row>
    <row r="177" ht="12.75">
      <c r="C177" s="14"/>
    </row>
    <row r="178" ht="12.75">
      <c r="C178" s="14"/>
    </row>
    <row r="179" ht="12.75">
      <c r="C179" s="14"/>
    </row>
    <row r="180" ht="12.75">
      <c r="C180" s="14"/>
    </row>
    <row r="181" ht="12.75">
      <c r="C181" s="14"/>
    </row>
    <row r="182" ht="12.75">
      <c r="C182" s="14"/>
    </row>
    <row r="183" ht="12.75">
      <c r="C183" s="14"/>
    </row>
    <row r="184" ht="12.75">
      <c r="C184" s="14"/>
    </row>
    <row r="185" ht="12.75">
      <c r="C185" s="14"/>
    </row>
    <row r="186" ht="12.75">
      <c r="C186" s="14"/>
    </row>
    <row r="187" ht="12.75">
      <c r="C187" s="14"/>
    </row>
    <row r="188" ht="12.75">
      <c r="C188" s="14"/>
    </row>
    <row r="189" ht="12.75">
      <c r="C189" s="14"/>
    </row>
    <row r="190" ht="12.75">
      <c r="C190" s="14"/>
    </row>
    <row r="191" ht="12.75">
      <c r="C191" s="14"/>
    </row>
    <row r="192" ht="12.75">
      <c r="C192" s="14"/>
    </row>
    <row r="193" ht="12.75">
      <c r="C193" s="14"/>
    </row>
    <row r="194" ht="12.75">
      <c r="C194" s="14"/>
    </row>
    <row r="195" ht="12.75">
      <c r="C195" s="14"/>
    </row>
    <row r="196" ht="12.75">
      <c r="C196" s="14"/>
    </row>
    <row r="197" ht="12.75">
      <c r="C197" s="14"/>
    </row>
    <row r="198" ht="12.75">
      <c r="C198" s="14"/>
    </row>
    <row r="199" ht="12.75">
      <c r="C199" s="14"/>
    </row>
    <row r="200" ht="12.75">
      <c r="C200" s="14"/>
    </row>
    <row r="201" ht="12.75">
      <c r="C201" s="14"/>
    </row>
    <row r="202" ht="12.75">
      <c r="C202" s="14"/>
    </row>
    <row r="203" ht="12.75">
      <c r="C203" s="14"/>
    </row>
    <row r="204" ht="12.75">
      <c r="C204" s="14"/>
    </row>
    <row r="205" ht="12.75">
      <c r="C205" s="14"/>
    </row>
    <row r="206" ht="12.75">
      <c r="C206" s="14"/>
    </row>
    <row r="207" ht="12.75">
      <c r="C207" s="14"/>
    </row>
    <row r="208" ht="12.75">
      <c r="C208" s="14"/>
    </row>
    <row r="209" ht="12.75">
      <c r="C209" s="14"/>
    </row>
    <row r="210" ht="12.75">
      <c r="C210" s="14"/>
    </row>
    <row r="211" ht="12.75">
      <c r="C211" s="14"/>
    </row>
    <row r="212" ht="12.75">
      <c r="C212" s="14"/>
    </row>
    <row r="213" ht="12.75">
      <c r="C213" s="14"/>
    </row>
    <row r="214" ht="12.75">
      <c r="C214" s="14"/>
    </row>
    <row r="215" ht="12.75">
      <c r="C215" s="14"/>
    </row>
    <row r="216" ht="12.75">
      <c r="C216" s="14"/>
    </row>
    <row r="217" ht="12.75">
      <c r="C217" s="14"/>
    </row>
    <row r="218" ht="12.75">
      <c r="C218" s="14"/>
    </row>
    <row r="219" ht="12.75">
      <c r="C219" s="14"/>
    </row>
    <row r="220" ht="12.75">
      <c r="C220" s="14"/>
    </row>
    <row r="221" ht="12.75">
      <c r="C221" s="14"/>
    </row>
    <row r="222" ht="12.75">
      <c r="C222" s="14"/>
    </row>
    <row r="223" ht="12.75">
      <c r="C223" s="14"/>
    </row>
    <row r="224" ht="12.75">
      <c r="C224" s="14"/>
    </row>
    <row r="225" ht="12.75">
      <c r="C225" s="14"/>
    </row>
    <row r="226" ht="12.75">
      <c r="C226" s="14"/>
    </row>
    <row r="227" ht="12.75">
      <c r="C227" s="14"/>
    </row>
    <row r="228" ht="12.75">
      <c r="C228" s="14"/>
    </row>
    <row r="229" ht="12.75">
      <c r="C229" s="14"/>
    </row>
    <row r="230" ht="12.75">
      <c r="C230" s="14"/>
    </row>
    <row r="231" ht="12.75">
      <c r="C231" s="14"/>
    </row>
    <row r="232" ht="12.75">
      <c r="C232" s="14"/>
    </row>
    <row r="233" ht="12.75">
      <c r="C233" s="14"/>
    </row>
    <row r="234" ht="12.75">
      <c r="C234" s="14"/>
    </row>
    <row r="235" ht="12.75">
      <c r="C235" s="14"/>
    </row>
    <row r="236" ht="12.75">
      <c r="C236" s="14"/>
    </row>
    <row r="237" ht="12.75">
      <c r="C237" s="14"/>
    </row>
    <row r="238" ht="12.75">
      <c r="C238" s="14"/>
    </row>
    <row r="239" ht="12.75">
      <c r="C239" s="14"/>
    </row>
    <row r="240" ht="12.75">
      <c r="C240" s="14"/>
    </row>
    <row r="241" ht="12.75">
      <c r="C241" s="14"/>
    </row>
    <row r="242" ht="12.75">
      <c r="C242" s="14"/>
    </row>
    <row r="243" ht="12.75">
      <c r="C243" s="14"/>
    </row>
    <row r="244" ht="12.75">
      <c r="C244" s="14"/>
    </row>
    <row r="245" ht="12.75">
      <c r="C245" s="14"/>
    </row>
    <row r="246" ht="12.75">
      <c r="C246" s="14"/>
    </row>
    <row r="247" ht="12.75">
      <c r="C247" s="14"/>
    </row>
    <row r="248" ht="12.75">
      <c r="C248" s="14"/>
    </row>
    <row r="249" ht="12.75">
      <c r="C249" s="14"/>
    </row>
    <row r="250" ht="12.75">
      <c r="C250" s="14"/>
    </row>
    <row r="251" ht="12.75">
      <c r="C251" s="14"/>
    </row>
    <row r="252" ht="12.75">
      <c r="C252" s="14"/>
    </row>
    <row r="253" ht="12.75">
      <c r="C253" s="14"/>
    </row>
    <row r="254" ht="12.75">
      <c r="C254" s="14"/>
    </row>
    <row r="255" ht="12.75">
      <c r="C255" s="14"/>
    </row>
    <row r="256" ht="12.75">
      <c r="C256" s="14"/>
    </row>
    <row r="257" ht="12.75">
      <c r="C257" s="14"/>
    </row>
    <row r="258" ht="12.75">
      <c r="C258" s="14"/>
    </row>
    <row r="259" ht="12.75">
      <c r="C259" s="14"/>
    </row>
    <row r="260" ht="12.75">
      <c r="C260" s="14"/>
    </row>
    <row r="261" ht="12.75">
      <c r="C261" s="14"/>
    </row>
    <row r="262" ht="12.75">
      <c r="C262" s="14"/>
    </row>
    <row r="263" ht="12.75">
      <c r="C263" s="14"/>
    </row>
    <row r="264" ht="12.75">
      <c r="C264" s="14"/>
    </row>
    <row r="265" ht="12.75">
      <c r="C265" s="14"/>
    </row>
    <row r="266" ht="12.75">
      <c r="C266" s="14"/>
    </row>
    <row r="267" ht="12.75">
      <c r="C267" s="14"/>
    </row>
    <row r="268" ht="12.75">
      <c r="C268" s="14"/>
    </row>
    <row r="269" ht="12.75">
      <c r="C269" s="14"/>
    </row>
    <row r="270" ht="12.75">
      <c r="C270" s="14"/>
    </row>
    <row r="271" ht="12.75">
      <c r="C271" s="14"/>
    </row>
    <row r="272" ht="12.75">
      <c r="C272" s="14"/>
    </row>
    <row r="273" ht="12.75">
      <c r="C273" s="14"/>
    </row>
    <row r="274" ht="12.75">
      <c r="C274" s="14"/>
    </row>
    <row r="275" ht="12.75">
      <c r="C275" s="14"/>
    </row>
    <row r="276" ht="12.75">
      <c r="C276" s="14"/>
    </row>
    <row r="277" ht="12.75">
      <c r="C277" s="14"/>
    </row>
    <row r="278" ht="12.75">
      <c r="C278" s="14"/>
    </row>
    <row r="279" ht="12.75">
      <c r="C279" s="14"/>
    </row>
    <row r="280" ht="12.75">
      <c r="C280" s="14"/>
    </row>
    <row r="281" ht="12.75">
      <c r="C281" s="14"/>
    </row>
    <row r="282" ht="12.75">
      <c r="C282" s="14"/>
    </row>
    <row r="283" ht="12.75">
      <c r="C283" s="14"/>
    </row>
    <row r="284" ht="12.75">
      <c r="C284" s="14"/>
    </row>
    <row r="285" ht="12.75">
      <c r="C285" s="14"/>
    </row>
    <row r="286" ht="12.75">
      <c r="C286" s="14"/>
    </row>
    <row r="287" ht="12.75">
      <c r="C287" s="14"/>
    </row>
    <row r="288" ht="12.75">
      <c r="C288" s="14"/>
    </row>
    <row r="289" ht="12.75">
      <c r="C289" s="14"/>
    </row>
    <row r="290" ht="12.75">
      <c r="C290" s="14"/>
    </row>
    <row r="291" ht="12.75">
      <c r="C291" s="14"/>
    </row>
    <row r="292" ht="12.75">
      <c r="C292" s="14"/>
    </row>
    <row r="293" ht="12.75">
      <c r="C293" s="14"/>
    </row>
    <row r="294" ht="12.75">
      <c r="C294" s="14"/>
    </row>
    <row r="295" ht="12.75">
      <c r="C295" s="14"/>
    </row>
    <row r="296" ht="12.75">
      <c r="C296" s="14"/>
    </row>
    <row r="297" ht="12.75">
      <c r="C297" s="14"/>
    </row>
    <row r="298" ht="12.75">
      <c r="C298" s="14"/>
    </row>
    <row r="299" ht="12.75">
      <c r="C299" s="14"/>
    </row>
    <row r="300" ht="12.75">
      <c r="C300" s="14"/>
    </row>
    <row r="301" ht="12.75">
      <c r="C301" s="14"/>
    </row>
    <row r="302" ht="12.75">
      <c r="C302" s="14"/>
    </row>
    <row r="303" ht="12.75">
      <c r="C303" s="14"/>
    </row>
    <row r="304" ht="12.75">
      <c r="C304" s="14"/>
    </row>
    <row r="305" ht="12.75">
      <c r="C305" s="14"/>
    </row>
    <row r="306" ht="12.75">
      <c r="C306" s="14"/>
    </row>
    <row r="307" ht="12.75">
      <c r="C307" s="14"/>
    </row>
    <row r="308" ht="12.75">
      <c r="C308" s="14"/>
    </row>
    <row r="309" ht="12.75">
      <c r="C309" s="14"/>
    </row>
    <row r="310" ht="12.75">
      <c r="C310" s="14"/>
    </row>
    <row r="311" ht="12.75">
      <c r="C311" s="14"/>
    </row>
    <row r="312" ht="12.75">
      <c r="C312" s="14"/>
    </row>
    <row r="313" ht="12.75">
      <c r="C313" s="14"/>
    </row>
    <row r="314" ht="12.75">
      <c r="C314" s="14"/>
    </row>
    <row r="315" ht="12.75">
      <c r="C315" s="14"/>
    </row>
    <row r="316" ht="12.75">
      <c r="C316" s="14"/>
    </row>
    <row r="317" ht="12.75">
      <c r="C317" s="14"/>
    </row>
    <row r="318" ht="12.75">
      <c r="C318" s="14"/>
    </row>
    <row r="319" ht="12.75">
      <c r="C319" s="14"/>
    </row>
    <row r="320" ht="12.75">
      <c r="C320" s="14"/>
    </row>
    <row r="321" ht="12.75">
      <c r="C321" s="14"/>
    </row>
    <row r="322" ht="12.75">
      <c r="C322" s="14"/>
    </row>
    <row r="323" ht="12.75">
      <c r="C323" s="14"/>
    </row>
    <row r="324" ht="12.75">
      <c r="C324" s="14"/>
    </row>
    <row r="325" ht="12.75">
      <c r="C325" s="14"/>
    </row>
    <row r="326" ht="12.75">
      <c r="C326" s="14"/>
    </row>
    <row r="327" ht="12.75">
      <c r="C327" s="14"/>
    </row>
    <row r="328" ht="12.75">
      <c r="C328" s="14"/>
    </row>
    <row r="329" ht="12.75">
      <c r="C329" s="14"/>
    </row>
    <row r="330" ht="12.75">
      <c r="C330" s="14"/>
    </row>
    <row r="331" ht="12.75">
      <c r="C331" s="14"/>
    </row>
    <row r="332" ht="12.75">
      <c r="C332" s="14"/>
    </row>
    <row r="333" ht="12.75">
      <c r="C333" s="14"/>
    </row>
    <row r="334" ht="12.75">
      <c r="C334" s="14"/>
    </row>
    <row r="335" ht="12.75">
      <c r="C335" s="14"/>
    </row>
    <row r="336" ht="12.75">
      <c r="C336" s="14"/>
    </row>
    <row r="337" ht="12.75">
      <c r="C337" s="14"/>
    </row>
    <row r="338" ht="12.75">
      <c r="C338" s="14"/>
    </row>
    <row r="339" ht="12.75">
      <c r="C339" s="14"/>
    </row>
    <row r="340" ht="12.75">
      <c r="C340" s="14"/>
    </row>
    <row r="341" ht="12.75">
      <c r="C341" s="14"/>
    </row>
    <row r="342" ht="12.75">
      <c r="C342" s="14"/>
    </row>
    <row r="343" ht="12.75">
      <c r="C343" s="14"/>
    </row>
    <row r="344" ht="12.75">
      <c r="C344" s="14"/>
    </row>
    <row r="345" ht="12.75">
      <c r="C345" s="14"/>
    </row>
    <row r="346" ht="12.75">
      <c r="C346" s="14"/>
    </row>
    <row r="347" ht="12.75">
      <c r="C347" s="14"/>
    </row>
    <row r="348" ht="12.75">
      <c r="C348" s="14"/>
    </row>
    <row r="349" ht="12.75">
      <c r="C349" s="14"/>
    </row>
    <row r="350" ht="12.75">
      <c r="C350" s="14"/>
    </row>
    <row r="351" ht="12.75">
      <c r="C351" s="14"/>
    </row>
    <row r="352" ht="12.75">
      <c r="C352" s="14"/>
    </row>
    <row r="353" ht="12.75">
      <c r="C353" s="14"/>
    </row>
    <row r="354" ht="12.75">
      <c r="C354" s="14"/>
    </row>
    <row r="355" ht="12.75">
      <c r="C355" s="14"/>
    </row>
    <row r="356" ht="12.75">
      <c r="C356" s="14"/>
    </row>
    <row r="357" ht="12.75">
      <c r="C357" s="14"/>
    </row>
    <row r="358" ht="12.75">
      <c r="C358" s="14"/>
    </row>
    <row r="359" ht="12.75">
      <c r="C359" s="14"/>
    </row>
    <row r="360" ht="12.75">
      <c r="C360" s="14"/>
    </row>
    <row r="361" ht="12.75">
      <c r="C361" s="14"/>
    </row>
    <row r="362" ht="12.75">
      <c r="C362" s="14"/>
    </row>
    <row r="363" ht="12.75">
      <c r="C363" s="14"/>
    </row>
    <row r="364" ht="12.75">
      <c r="C364" s="14"/>
    </row>
    <row r="365" ht="12.75">
      <c r="C365" s="14"/>
    </row>
    <row r="366" ht="12.75">
      <c r="C366" s="14"/>
    </row>
    <row r="367" ht="12.75">
      <c r="C367" s="14"/>
    </row>
    <row r="368" ht="12.75">
      <c r="C368" s="14"/>
    </row>
    <row r="369" ht="12.75">
      <c r="C369" s="14"/>
    </row>
    <row r="370" ht="12.75">
      <c r="C370" s="14"/>
    </row>
    <row r="371" ht="12.75">
      <c r="C371" s="14"/>
    </row>
    <row r="372" ht="12.75">
      <c r="C372" s="14"/>
    </row>
    <row r="373" ht="12.75">
      <c r="C373" s="14"/>
    </row>
    <row r="374" ht="12.75">
      <c r="C374" s="14"/>
    </row>
    <row r="375" ht="12.75">
      <c r="C375" s="14"/>
    </row>
    <row r="376" ht="12.75">
      <c r="C376" s="14"/>
    </row>
    <row r="377" ht="12.75">
      <c r="C377" s="14"/>
    </row>
    <row r="378" ht="12.75">
      <c r="C378" s="14"/>
    </row>
    <row r="379" ht="12.75">
      <c r="C379" s="14"/>
    </row>
    <row r="380" ht="12.75">
      <c r="C380" s="14"/>
    </row>
    <row r="381" ht="12.75">
      <c r="C381" s="14"/>
    </row>
    <row r="382" ht="12.75">
      <c r="C382" s="14"/>
    </row>
    <row r="383" ht="12.75">
      <c r="C383" s="14"/>
    </row>
    <row r="384" ht="12.75">
      <c r="C384" s="14"/>
    </row>
    <row r="385" ht="12.75">
      <c r="C385" s="14"/>
    </row>
    <row r="386" ht="12.75">
      <c r="C386" s="14"/>
    </row>
    <row r="387" ht="12.75">
      <c r="C387" s="14"/>
    </row>
    <row r="388" ht="12.75">
      <c r="C388" s="14"/>
    </row>
    <row r="389" ht="12.75">
      <c r="C389" s="14"/>
    </row>
    <row r="390" ht="12.75">
      <c r="C390" s="14"/>
    </row>
    <row r="391" ht="12.75">
      <c r="C391" s="14"/>
    </row>
    <row r="392" ht="12.75">
      <c r="C392" s="14"/>
    </row>
    <row r="393" ht="12.75">
      <c r="C393" s="14"/>
    </row>
    <row r="394" ht="12.75">
      <c r="C394" s="14"/>
    </row>
    <row r="395" ht="12.75">
      <c r="C395" s="14"/>
    </row>
    <row r="396" ht="12.75">
      <c r="C396" s="14"/>
    </row>
    <row r="397" ht="12.75">
      <c r="C397" s="14"/>
    </row>
    <row r="398" ht="12.75">
      <c r="C398" s="14"/>
    </row>
    <row r="399" ht="12.75">
      <c r="C399" s="14"/>
    </row>
    <row r="400" ht="12.75">
      <c r="C400" s="14"/>
    </row>
    <row r="401" ht="12.75">
      <c r="C401" s="14"/>
    </row>
    <row r="402" ht="12.75">
      <c r="C402" s="14"/>
    </row>
    <row r="403" ht="12.75">
      <c r="C403" s="14"/>
    </row>
    <row r="404" ht="12.75">
      <c r="C404" s="14"/>
    </row>
    <row r="405" ht="12.75">
      <c r="C405" s="14"/>
    </row>
    <row r="406" ht="12.75">
      <c r="C406" s="14"/>
    </row>
    <row r="407" ht="12.75">
      <c r="C407" s="14"/>
    </row>
    <row r="408" ht="12.75">
      <c r="C408" s="14"/>
    </row>
    <row r="409" ht="12.75">
      <c r="C409" s="14"/>
    </row>
    <row r="410" ht="12.75">
      <c r="C410" s="14"/>
    </row>
    <row r="411" ht="12.75">
      <c r="C411" s="14"/>
    </row>
    <row r="412" ht="12.75">
      <c r="C412" s="14"/>
    </row>
    <row r="413" ht="12.75">
      <c r="C413" s="14"/>
    </row>
    <row r="414" ht="12.75">
      <c r="C414" s="14"/>
    </row>
    <row r="415" ht="12.75">
      <c r="C415" s="14"/>
    </row>
    <row r="416" ht="12.75">
      <c r="C416" s="14"/>
    </row>
    <row r="417" ht="12.75">
      <c r="C417" s="14"/>
    </row>
    <row r="418" ht="12.75">
      <c r="C418" s="14"/>
    </row>
    <row r="419" ht="12.75">
      <c r="C419" s="14"/>
    </row>
    <row r="420" ht="12.75">
      <c r="C420" s="14"/>
    </row>
    <row r="421" ht="12.75">
      <c r="C421" s="14"/>
    </row>
    <row r="422" ht="12.75">
      <c r="C422" s="14"/>
    </row>
    <row r="423" ht="12.75">
      <c r="C423" s="14"/>
    </row>
    <row r="424" ht="12.75">
      <c r="C424" s="14"/>
    </row>
    <row r="425" ht="12.75">
      <c r="C425" s="14"/>
    </row>
    <row r="426" ht="12.75">
      <c r="C426" s="14"/>
    </row>
    <row r="427" ht="12.75">
      <c r="C427" s="14"/>
    </row>
    <row r="428" ht="12.75">
      <c r="C428" s="14"/>
    </row>
    <row r="429" ht="12.75">
      <c r="C429" s="14"/>
    </row>
    <row r="430" ht="12.75">
      <c r="C430" s="14"/>
    </row>
    <row r="431" ht="12.75">
      <c r="C431" s="14"/>
    </row>
    <row r="432" ht="12.75">
      <c r="C432" s="14"/>
    </row>
    <row r="433" ht="12.75">
      <c r="C433" s="14"/>
    </row>
    <row r="434" ht="12.75">
      <c r="C434" s="14"/>
    </row>
    <row r="435" ht="12.75">
      <c r="C435" s="14"/>
    </row>
    <row r="436" ht="12.75">
      <c r="C436" s="14"/>
    </row>
    <row r="437" ht="12.75">
      <c r="C437" s="14"/>
    </row>
    <row r="438" ht="12.75">
      <c r="C438" s="14"/>
    </row>
    <row r="439" ht="12.75">
      <c r="C439" s="14"/>
    </row>
    <row r="440" ht="12.75">
      <c r="C440" s="14"/>
    </row>
    <row r="441" ht="12.75">
      <c r="C441" s="14"/>
    </row>
    <row r="442" ht="12.75">
      <c r="C442" s="14"/>
    </row>
    <row r="443" ht="12.75">
      <c r="C443" s="14"/>
    </row>
    <row r="444" ht="12.75">
      <c r="C444" s="14"/>
    </row>
    <row r="445" ht="12.75">
      <c r="C445" s="14"/>
    </row>
    <row r="446" ht="12.75">
      <c r="C446" s="14"/>
    </row>
    <row r="447" ht="12.75">
      <c r="C447" s="14"/>
    </row>
    <row r="448" ht="12.75">
      <c r="C448" s="14"/>
    </row>
    <row r="449" ht="12.75">
      <c r="C449" s="14"/>
    </row>
    <row r="450" ht="12.75">
      <c r="C450" s="14"/>
    </row>
    <row r="451" ht="12.75">
      <c r="C451" s="14"/>
    </row>
    <row r="452" ht="12.75">
      <c r="C452" s="14"/>
    </row>
    <row r="453" ht="12.75">
      <c r="C453" s="14"/>
    </row>
    <row r="454" ht="12.75">
      <c r="C454" s="14"/>
    </row>
    <row r="455" ht="12.75">
      <c r="C455" s="14"/>
    </row>
    <row r="456" ht="12.75">
      <c r="C456" s="14"/>
    </row>
    <row r="457" ht="12.75">
      <c r="C457" s="14"/>
    </row>
    <row r="458" ht="12.75">
      <c r="C458" s="14"/>
    </row>
    <row r="459" ht="12.75">
      <c r="C459" s="14"/>
    </row>
    <row r="460" ht="12.75">
      <c r="C460" s="14"/>
    </row>
    <row r="461" ht="12.75">
      <c r="C461" s="14"/>
    </row>
    <row r="462" ht="12.75">
      <c r="C462" s="14"/>
    </row>
    <row r="463" ht="12.75">
      <c r="C463" s="14"/>
    </row>
    <row r="464" ht="12.75">
      <c r="C464" s="14"/>
    </row>
    <row r="465" ht="12.75">
      <c r="C465" s="14"/>
    </row>
    <row r="466" ht="12.75">
      <c r="C466" s="14"/>
    </row>
    <row r="467" ht="12.75">
      <c r="C467" s="14"/>
    </row>
    <row r="468" ht="12.75">
      <c r="C468" s="14"/>
    </row>
    <row r="469" ht="12.75">
      <c r="C469" s="14"/>
    </row>
    <row r="470" ht="12.75">
      <c r="C470" s="14"/>
    </row>
    <row r="471" ht="12.75">
      <c r="C471" s="14"/>
    </row>
    <row r="472" ht="12.75">
      <c r="C472" s="14"/>
    </row>
    <row r="473" ht="12.75">
      <c r="C473" s="14"/>
    </row>
    <row r="474" ht="12.75">
      <c r="C474" s="14"/>
    </row>
    <row r="475" ht="12.75">
      <c r="C475" s="14"/>
    </row>
    <row r="476" ht="12.75">
      <c r="C476" s="14"/>
    </row>
    <row r="477" ht="12.75">
      <c r="C477" s="14"/>
    </row>
    <row r="478" ht="12.75">
      <c r="C478" s="14"/>
    </row>
    <row r="479" ht="12.75">
      <c r="C479" s="14"/>
    </row>
    <row r="480" ht="12.75">
      <c r="C480" s="14"/>
    </row>
    <row r="481" ht="12.75">
      <c r="C481" s="14"/>
    </row>
    <row r="482" ht="12.75">
      <c r="C482" s="14"/>
    </row>
    <row r="483" ht="12.75">
      <c r="C483" s="14"/>
    </row>
    <row r="484" ht="12.75">
      <c r="C484" s="14"/>
    </row>
    <row r="485" ht="12.75">
      <c r="C485" s="14"/>
    </row>
    <row r="486" ht="12.75">
      <c r="C486" s="14"/>
    </row>
    <row r="487" ht="12.75">
      <c r="C487" s="14"/>
    </row>
    <row r="488" ht="12.75">
      <c r="C488" s="14"/>
    </row>
    <row r="489" ht="12.75">
      <c r="C489" s="14"/>
    </row>
    <row r="490" ht="12.75">
      <c r="C490" s="14"/>
    </row>
    <row r="491" ht="12.75">
      <c r="C491" s="14"/>
    </row>
    <row r="492" ht="12.75">
      <c r="C492" s="14"/>
    </row>
    <row r="493" ht="12.75">
      <c r="C493" s="14"/>
    </row>
    <row r="494" ht="12.75">
      <c r="C494" s="14"/>
    </row>
    <row r="495" ht="12.75">
      <c r="C495" s="14"/>
    </row>
    <row r="496" ht="12.75">
      <c r="C496" s="14"/>
    </row>
    <row r="497" ht="12.75">
      <c r="C497" s="14"/>
    </row>
    <row r="498" ht="12.75">
      <c r="C498" s="14"/>
    </row>
    <row r="499" ht="12.75">
      <c r="C499" s="14"/>
    </row>
    <row r="500" ht="12.75">
      <c r="C500" s="14"/>
    </row>
    <row r="501" ht="12.75">
      <c r="C501" s="14"/>
    </row>
    <row r="502" ht="12.75">
      <c r="C502" s="14"/>
    </row>
    <row r="503" ht="12.75">
      <c r="C503" s="14"/>
    </row>
    <row r="504" ht="12.75">
      <c r="C504" s="14"/>
    </row>
    <row r="505" ht="12.75">
      <c r="C505" s="14"/>
    </row>
    <row r="506" ht="12.75">
      <c r="C506" s="14"/>
    </row>
    <row r="507" ht="12.75">
      <c r="C507" s="14"/>
    </row>
    <row r="508" ht="12.75">
      <c r="C508" s="14"/>
    </row>
    <row r="509" ht="12.75">
      <c r="C509" s="14"/>
    </row>
    <row r="510" ht="12.75">
      <c r="C510" s="14"/>
    </row>
    <row r="511" ht="12.75">
      <c r="C511" s="14"/>
    </row>
    <row r="512" ht="12.75">
      <c r="C512" s="14"/>
    </row>
    <row r="513" ht="12.75">
      <c r="C513" s="14"/>
    </row>
    <row r="514" ht="12.75">
      <c r="C514" s="14"/>
    </row>
    <row r="515" ht="12.75">
      <c r="C515" s="14"/>
    </row>
    <row r="516" ht="12.75">
      <c r="C516" s="14"/>
    </row>
    <row r="517" ht="12.75">
      <c r="C517" s="14"/>
    </row>
    <row r="518" ht="12.75">
      <c r="C518" s="14"/>
    </row>
    <row r="519" ht="12.75">
      <c r="C519" s="14"/>
    </row>
    <row r="520" ht="12.75">
      <c r="C520" s="14"/>
    </row>
    <row r="521" ht="12.75">
      <c r="C521" s="14"/>
    </row>
    <row r="522" ht="12.75">
      <c r="C522" s="14"/>
    </row>
    <row r="523" ht="12.75">
      <c r="C523" s="14"/>
    </row>
    <row r="524" ht="12.75">
      <c r="C524" s="14"/>
    </row>
    <row r="525" ht="12.75">
      <c r="C525" s="14"/>
    </row>
    <row r="526" ht="12.75">
      <c r="C526" s="14"/>
    </row>
    <row r="527" ht="12.75">
      <c r="C527" s="14"/>
    </row>
    <row r="528" ht="12.75">
      <c r="C528" s="14"/>
    </row>
    <row r="529" ht="12.75">
      <c r="C529" s="14"/>
    </row>
    <row r="530" ht="12.75">
      <c r="C530" s="14"/>
    </row>
    <row r="531" ht="12.75">
      <c r="C531" s="14"/>
    </row>
    <row r="532" ht="12.75">
      <c r="C532" s="14"/>
    </row>
    <row r="533" ht="12.75">
      <c r="C533" s="14"/>
    </row>
    <row r="534" ht="12.75">
      <c r="C534" s="14"/>
    </row>
    <row r="535" ht="12.75">
      <c r="C535" s="14"/>
    </row>
    <row r="536" ht="12.75">
      <c r="C536" s="14"/>
    </row>
    <row r="537" ht="12.75">
      <c r="C537" s="14"/>
    </row>
    <row r="538" ht="12.75">
      <c r="C538" s="14"/>
    </row>
    <row r="539" ht="12.75">
      <c r="C539" s="14"/>
    </row>
    <row r="540" ht="12.75">
      <c r="C540" s="14"/>
    </row>
    <row r="541" ht="12.75">
      <c r="C541" s="14"/>
    </row>
    <row r="542" ht="12.75">
      <c r="C542" s="14"/>
    </row>
    <row r="543" ht="12.75">
      <c r="C543" s="14"/>
    </row>
    <row r="544" ht="12.75">
      <c r="C544" s="14"/>
    </row>
    <row r="545" ht="12.75">
      <c r="C545" s="14"/>
    </row>
    <row r="546" ht="12.75">
      <c r="C546" s="14"/>
    </row>
    <row r="547" ht="12.75">
      <c r="C547" s="14"/>
    </row>
    <row r="548" ht="12.75">
      <c r="C548" s="14"/>
    </row>
    <row r="549" ht="12.75">
      <c r="C549" s="14"/>
    </row>
    <row r="550" ht="12.75">
      <c r="C550" s="14"/>
    </row>
    <row r="551" ht="12.75">
      <c r="C551" s="14"/>
    </row>
    <row r="552" ht="12.75">
      <c r="C552" s="14"/>
    </row>
    <row r="553" ht="12.75">
      <c r="C553" s="14"/>
    </row>
    <row r="554" ht="12.75">
      <c r="C554" s="14"/>
    </row>
    <row r="555" ht="12.75">
      <c r="C555" s="14"/>
    </row>
    <row r="556" ht="12.75">
      <c r="C556" s="14"/>
    </row>
    <row r="557" ht="12.75">
      <c r="C557" s="14"/>
    </row>
    <row r="558" ht="12.75">
      <c r="C558" s="14"/>
    </row>
    <row r="559" ht="12.75">
      <c r="C559" s="14"/>
    </row>
    <row r="560" ht="12.75">
      <c r="C560" s="14"/>
    </row>
    <row r="561" ht="12.75">
      <c r="C561" s="14"/>
    </row>
    <row r="562" ht="12.75">
      <c r="C562" s="14"/>
    </row>
    <row r="563" ht="12.75">
      <c r="C563" s="14"/>
    </row>
    <row r="564" ht="12.75">
      <c r="C564" s="14"/>
    </row>
    <row r="565" ht="12.75">
      <c r="C565" s="14"/>
    </row>
    <row r="566" ht="12.75">
      <c r="C566" s="14"/>
    </row>
    <row r="567" ht="12.75">
      <c r="C567" s="14"/>
    </row>
    <row r="568" ht="12.75">
      <c r="C568" s="14"/>
    </row>
    <row r="569" ht="12.75">
      <c r="C569" s="14"/>
    </row>
    <row r="570" ht="12.75">
      <c r="C570" s="14"/>
    </row>
    <row r="571" ht="12.75">
      <c r="C571" s="14"/>
    </row>
    <row r="572" ht="12.75">
      <c r="C572" s="14"/>
    </row>
    <row r="573" ht="12.75">
      <c r="C573" s="14"/>
    </row>
    <row r="574" ht="12.75">
      <c r="C574" s="14"/>
    </row>
    <row r="575" ht="12.75">
      <c r="C575" s="14"/>
    </row>
    <row r="576" ht="12.75">
      <c r="C576" s="14"/>
    </row>
    <row r="577" ht="12.75">
      <c r="C577" s="14"/>
    </row>
    <row r="578" ht="12.75">
      <c r="C578" s="14"/>
    </row>
    <row r="579" ht="12.75">
      <c r="C579" s="14"/>
    </row>
    <row r="580" ht="12.75">
      <c r="C580" s="14"/>
    </row>
    <row r="581" ht="12.75">
      <c r="C581" s="14"/>
    </row>
    <row r="582" ht="12.75">
      <c r="C582" s="14"/>
    </row>
    <row r="583" ht="12.75">
      <c r="C583" s="14"/>
    </row>
    <row r="584" ht="12.75">
      <c r="C584" s="14"/>
    </row>
    <row r="585" ht="12.75">
      <c r="C585" s="14"/>
    </row>
    <row r="586" ht="12.75">
      <c r="C586" s="14"/>
    </row>
    <row r="587" ht="12.75">
      <c r="C587" s="14"/>
    </row>
    <row r="588" ht="12.75">
      <c r="C588" s="14"/>
    </row>
    <row r="589" ht="12.75">
      <c r="C589" s="14"/>
    </row>
    <row r="590" ht="12.75">
      <c r="C590" s="14"/>
    </row>
    <row r="591" ht="12.75">
      <c r="C591" s="14"/>
    </row>
    <row r="592" ht="12.75">
      <c r="C592" s="14"/>
    </row>
    <row r="593" ht="12.75">
      <c r="C593" s="14"/>
    </row>
    <row r="594" ht="12.75">
      <c r="C594" s="14"/>
    </row>
    <row r="595" ht="12.75">
      <c r="C595" s="14"/>
    </row>
    <row r="596" ht="12.75">
      <c r="C596" s="14"/>
    </row>
    <row r="597" ht="12.75">
      <c r="C597" s="14"/>
    </row>
    <row r="598" ht="12.75">
      <c r="C598" s="14"/>
    </row>
    <row r="599" ht="12.75">
      <c r="C599" s="14"/>
    </row>
    <row r="600" ht="12.75">
      <c r="C600" s="14"/>
    </row>
    <row r="601" ht="12.75">
      <c r="C601" s="14"/>
    </row>
    <row r="602" ht="12.75">
      <c r="C602" s="14"/>
    </row>
    <row r="603" ht="12.75">
      <c r="C603" s="14"/>
    </row>
    <row r="604" ht="12.75">
      <c r="C604" s="14"/>
    </row>
    <row r="605" ht="12.75">
      <c r="C605" s="14"/>
    </row>
    <row r="606" ht="12.75">
      <c r="C606" s="14"/>
    </row>
    <row r="607" ht="12.75">
      <c r="C607" s="14"/>
    </row>
    <row r="608" ht="12.75">
      <c r="C608" s="14"/>
    </row>
    <row r="609" ht="12.75">
      <c r="C609" s="14"/>
    </row>
    <row r="610" ht="12.75">
      <c r="C610" s="14"/>
    </row>
    <row r="611" ht="12.75">
      <c r="C611" s="14"/>
    </row>
    <row r="612" ht="12.75">
      <c r="C612" s="14"/>
    </row>
    <row r="613" ht="12.75">
      <c r="C613" s="14"/>
    </row>
    <row r="614" ht="12.75">
      <c r="C614" s="14"/>
    </row>
    <row r="615" ht="12.75">
      <c r="C615" s="14"/>
    </row>
    <row r="616" ht="12.75">
      <c r="C616" s="14"/>
    </row>
    <row r="617" ht="12.75">
      <c r="C617" s="14"/>
    </row>
    <row r="618" ht="12.75">
      <c r="C618" s="14"/>
    </row>
    <row r="619" ht="12.75">
      <c r="C619" s="14"/>
    </row>
    <row r="620" ht="12.75">
      <c r="C620" s="14"/>
    </row>
    <row r="621" ht="12.75">
      <c r="C621" s="14"/>
    </row>
    <row r="622" ht="12.75">
      <c r="C622" s="14"/>
    </row>
    <row r="623" ht="12.75">
      <c r="C623" s="14"/>
    </row>
    <row r="624" ht="12.75">
      <c r="C624" s="14"/>
    </row>
    <row r="625" ht="12.75">
      <c r="C625" s="14"/>
    </row>
    <row r="626" ht="12.75">
      <c r="C626" s="14"/>
    </row>
    <row r="627" ht="12.75">
      <c r="C627" s="14"/>
    </row>
    <row r="628" ht="12.75">
      <c r="C628" s="14"/>
    </row>
    <row r="629" ht="12.75">
      <c r="C629" s="14"/>
    </row>
    <row r="630" ht="12.75">
      <c r="C630" s="14"/>
    </row>
    <row r="631" ht="12.75">
      <c r="C631" s="14"/>
    </row>
    <row r="632" ht="12.75">
      <c r="C632" s="14"/>
    </row>
    <row r="633" ht="12.75">
      <c r="C633" s="14"/>
    </row>
    <row r="634" ht="12.75">
      <c r="C634" s="14"/>
    </row>
    <row r="635" ht="12.75">
      <c r="C635" s="14"/>
    </row>
    <row r="636" ht="12.75">
      <c r="C636" s="14"/>
    </row>
    <row r="637" ht="12.75">
      <c r="C637" s="14"/>
    </row>
    <row r="638" ht="12.75">
      <c r="C638" s="14"/>
    </row>
    <row r="639" ht="12.75">
      <c r="C639" s="14"/>
    </row>
    <row r="640" ht="12.75">
      <c r="C640" s="14"/>
    </row>
    <row r="641" ht="12.75">
      <c r="C641" s="14"/>
    </row>
    <row r="642" ht="12.75">
      <c r="C642" s="14"/>
    </row>
    <row r="643" ht="12.75">
      <c r="C643" s="14"/>
    </row>
    <row r="644" ht="12.75">
      <c r="C644" s="14"/>
    </row>
    <row r="645" ht="12.75">
      <c r="C645" s="14"/>
    </row>
    <row r="646" ht="12.75">
      <c r="C646" s="14"/>
    </row>
    <row r="647" ht="12.75">
      <c r="C647" s="14"/>
    </row>
    <row r="648" ht="12.75">
      <c r="C648" s="14"/>
    </row>
    <row r="649" ht="12.75">
      <c r="C649" s="14"/>
    </row>
    <row r="650" ht="12.75">
      <c r="C650" s="14"/>
    </row>
    <row r="651" ht="12.75">
      <c r="C651" s="14"/>
    </row>
    <row r="652" ht="12.75">
      <c r="C652" s="14"/>
    </row>
    <row r="653" ht="12.75">
      <c r="C653" s="14"/>
    </row>
    <row r="654" ht="12.75">
      <c r="C654" s="14"/>
    </row>
    <row r="655" ht="12.75">
      <c r="C655" s="14"/>
    </row>
    <row r="656" ht="12.75">
      <c r="C656" s="14"/>
    </row>
    <row r="657" ht="12.75">
      <c r="C657" s="14"/>
    </row>
    <row r="658" ht="12.75">
      <c r="C658" s="14"/>
    </row>
    <row r="659" ht="12.75">
      <c r="C659" s="14"/>
    </row>
    <row r="660" ht="12.75">
      <c r="C660" s="14"/>
    </row>
    <row r="661" ht="12.75">
      <c r="C661" s="14"/>
    </row>
    <row r="662" ht="12.75">
      <c r="C662" s="14"/>
    </row>
    <row r="663" ht="12.75">
      <c r="C663" s="14"/>
    </row>
    <row r="664" ht="12.75">
      <c r="C664" s="14"/>
    </row>
    <row r="665" ht="12.75">
      <c r="C665" s="14"/>
    </row>
    <row r="666" ht="12.75">
      <c r="C666" s="14"/>
    </row>
    <row r="667" ht="12.75">
      <c r="C667" s="14"/>
    </row>
    <row r="668" ht="12.75">
      <c r="C668" s="14"/>
    </row>
    <row r="669" ht="12.75">
      <c r="C669" s="14"/>
    </row>
    <row r="670" ht="12.75">
      <c r="C670" s="14"/>
    </row>
    <row r="671" ht="12.75">
      <c r="C671" s="14"/>
    </row>
    <row r="672" ht="12.75">
      <c r="C672" s="14"/>
    </row>
    <row r="673" ht="12.75">
      <c r="C673" s="14"/>
    </row>
    <row r="674" ht="12.75">
      <c r="C674" s="14"/>
    </row>
    <row r="675" ht="12.75">
      <c r="C675" s="14"/>
    </row>
    <row r="676" ht="12.75">
      <c r="C676" s="14"/>
    </row>
    <row r="677" ht="12.75">
      <c r="C677" s="14"/>
    </row>
    <row r="678" ht="12.75">
      <c r="C678" s="14"/>
    </row>
    <row r="679" ht="12.75">
      <c r="C679" s="14"/>
    </row>
    <row r="680" ht="12.75">
      <c r="C680" s="14"/>
    </row>
    <row r="681" ht="12.75">
      <c r="C681" s="14"/>
    </row>
    <row r="682" ht="12.75">
      <c r="C682" s="14"/>
    </row>
    <row r="683" ht="12.75">
      <c r="C683" s="14"/>
    </row>
    <row r="684" ht="12.75">
      <c r="C684" s="14"/>
    </row>
    <row r="685" ht="12.75">
      <c r="C685" s="14"/>
    </row>
    <row r="686" ht="12.75">
      <c r="C686" s="14"/>
    </row>
    <row r="687" ht="12.75">
      <c r="C687" s="14"/>
    </row>
    <row r="688" ht="12.75">
      <c r="C688" s="14"/>
    </row>
    <row r="689" ht="12.75">
      <c r="C689" s="14"/>
    </row>
    <row r="690" ht="12.75">
      <c r="C690" s="14"/>
    </row>
    <row r="691" ht="12.75">
      <c r="C691" s="14"/>
    </row>
    <row r="692" ht="12.75">
      <c r="C692" s="14"/>
    </row>
    <row r="693" ht="12.75">
      <c r="C693" s="14"/>
    </row>
    <row r="694" ht="12.75">
      <c r="C694" s="14"/>
    </row>
    <row r="695" ht="12.75">
      <c r="C695" s="14"/>
    </row>
    <row r="696" ht="12.75">
      <c r="C696" s="14"/>
    </row>
    <row r="697" ht="12.75">
      <c r="C697" s="14"/>
    </row>
    <row r="698" ht="12.75">
      <c r="C698" s="14"/>
    </row>
    <row r="699" ht="12.75">
      <c r="C699" s="14"/>
    </row>
    <row r="700" ht="12.75">
      <c r="C700" s="14"/>
    </row>
    <row r="701" ht="12.75">
      <c r="C701" s="14"/>
    </row>
    <row r="702" ht="12.75">
      <c r="C702" s="14"/>
    </row>
    <row r="703" ht="12.75">
      <c r="C703" s="14"/>
    </row>
    <row r="704" ht="12.75">
      <c r="C704" s="14"/>
    </row>
    <row r="705" ht="12.75">
      <c r="C705" s="14"/>
    </row>
    <row r="706" ht="12.75">
      <c r="C706" s="14"/>
    </row>
    <row r="707" ht="12.75">
      <c r="C707" s="14"/>
    </row>
    <row r="708" ht="12.75">
      <c r="C708" s="14"/>
    </row>
    <row r="709" ht="12.75">
      <c r="C709" s="14"/>
    </row>
    <row r="710" ht="12.75">
      <c r="C710" s="14"/>
    </row>
    <row r="711" ht="12.75">
      <c r="C711" s="14"/>
    </row>
    <row r="712" ht="12.75">
      <c r="C712" s="14"/>
    </row>
    <row r="713" ht="12.75">
      <c r="C713" s="14"/>
    </row>
    <row r="714" ht="12.75">
      <c r="C714" s="14"/>
    </row>
    <row r="715" ht="12.75">
      <c r="C715" s="14"/>
    </row>
    <row r="716" ht="12.75">
      <c r="C716" s="14"/>
    </row>
    <row r="717" ht="12.75">
      <c r="C717" s="14"/>
    </row>
    <row r="718" ht="12.75">
      <c r="C718" s="14"/>
    </row>
    <row r="719" ht="12.75">
      <c r="C719" s="14"/>
    </row>
    <row r="720" ht="12.75">
      <c r="C720" s="14"/>
    </row>
    <row r="721" ht="12.75">
      <c r="C721" s="14"/>
    </row>
    <row r="722" ht="12.75">
      <c r="C722" s="14"/>
    </row>
    <row r="723" ht="12.75">
      <c r="C723" s="14"/>
    </row>
    <row r="724" ht="12.75">
      <c r="C724" s="14"/>
    </row>
    <row r="725" ht="12.75">
      <c r="C725" s="14"/>
    </row>
    <row r="726" ht="12.75">
      <c r="C726" s="14"/>
    </row>
    <row r="727" ht="12.75">
      <c r="C727" s="14"/>
    </row>
    <row r="728" ht="12.75">
      <c r="C728" s="14"/>
    </row>
    <row r="729" ht="12.75">
      <c r="C729" s="14"/>
    </row>
    <row r="730" ht="12.75">
      <c r="C730" s="14"/>
    </row>
    <row r="731" ht="12.75">
      <c r="C731" s="14"/>
    </row>
    <row r="732" ht="12.75">
      <c r="C732" s="14"/>
    </row>
    <row r="733" ht="12.75">
      <c r="C733" s="14"/>
    </row>
    <row r="734" ht="12.75">
      <c r="C734" s="14"/>
    </row>
    <row r="735" ht="12.75">
      <c r="C735" s="14"/>
    </row>
    <row r="736" ht="12.75">
      <c r="C736" s="14"/>
    </row>
    <row r="737" ht="12.75">
      <c r="C737" s="14"/>
    </row>
    <row r="738" ht="12.75">
      <c r="C738" s="14"/>
    </row>
    <row r="739" ht="12.75">
      <c r="C739" s="14"/>
    </row>
    <row r="740" ht="12.75">
      <c r="C740" s="14"/>
    </row>
    <row r="741" ht="12.75">
      <c r="C741" s="14"/>
    </row>
    <row r="742" ht="12.75">
      <c r="C742" s="14"/>
    </row>
    <row r="743" ht="12.75">
      <c r="C743" s="14"/>
    </row>
    <row r="744" ht="12.75">
      <c r="C744" s="14"/>
    </row>
    <row r="745" ht="12.75">
      <c r="C745" s="14"/>
    </row>
    <row r="746" ht="12.75">
      <c r="C746" s="14"/>
    </row>
    <row r="747" ht="12.75">
      <c r="C747" s="14"/>
    </row>
    <row r="748" ht="12.75">
      <c r="C748" s="14"/>
    </row>
    <row r="749" ht="12.75">
      <c r="C749" s="14"/>
    </row>
    <row r="750" ht="12.75">
      <c r="C750" s="14"/>
    </row>
    <row r="751" ht="12.75">
      <c r="C751" s="14"/>
    </row>
    <row r="752" ht="12.75">
      <c r="C752" s="14"/>
    </row>
    <row r="753" ht="12.75">
      <c r="C753" s="14"/>
    </row>
    <row r="754" ht="12.75">
      <c r="C754" s="14"/>
    </row>
    <row r="755" ht="12.75">
      <c r="C755" s="14"/>
    </row>
    <row r="756" ht="12.75">
      <c r="C756" s="14"/>
    </row>
    <row r="757" ht="12.75">
      <c r="C757" s="14"/>
    </row>
    <row r="758" ht="12.75">
      <c r="C758" s="14"/>
    </row>
    <row r="759" ht="12.75">
      <c r="C759" s="14"/>
    </row>
    <row r="760" ht="12.75">
      <c r="C760" s="14"/>
    </row>
    <row r="761" ht="12.75">
      <c r="C761" s="14"/>
    </row>
    <row r="762" ht="12.75">
      <c r="C762" s="14"/>
    </row>
    <row r="763" ht="12.75">
      <c r="C763" s="14"/>
    </row>
    <row r="764" ht="12.75">
      <c r="C764" s="14"/>
    </row>
    <row r="765" ht="12.75">
      <c r="C765" s="14"/>
    </row>
    <row r="766" ht="12.75">
      <c r="C766" s="14"/>
    </row>
    <row r="767" ht="12.75">
      <c r="C767" s="14"/>
    </row>
    <row r="768" ht="12.75">
      <c r="C768" s="14"/>
    </row>
    <row r="769" ht="12.75">
      <c r="C769" s="14"/>
    </row>
    <row r="770" ht="12.75">
      <c r="C770" s="14"/>
    </row>
    <row r="771" ht="12.75">
      <c r="C771" s="14"/>
    </row>
    <row r="772" ht="12.75">
      <c r="C772" s="14"/>
    </row>
    <row r="773" ht="12.75">
      <c r="C773" s="14"/>
    </row>
    <row r="774" ht="12.75">
      <c r="C774" s="14"/>
    </row>
    <row r="775" ht="12.75">
      <c r="C775" s="14"/>
    </row>
    <row r="776" ht="12.75">
      <c r="C776" s="14"/>
    </row>
    <row r="777" ht="12.75">
      <c r="C777" s="14"/>
    </row>
    <row r="778" ht="12.75">
      <c r="C778" s="14"/>
    </row>
    <row r="779" ht="12.75">
      <c r="C779" s="14"/>
    </row>
    <row r="780" ht="12.75">
      <c r="C780" s="14"/>
    </row>
    <row r="781" ht="12.75">
      <c r="C781" s="14"/>
    </row>
    <row r="782" ht="12.75">
      <c r="C782" s="14"/>
    </row>
    <row r="783" ht="12.75">
      <c r="C783" s="14"/>
    </row>
    <row r="784" ht="12.75">
      <c r="C784" s="14"/>
    </row>
    <row r="785" ht="12.75">
      <c r="C785" s="14"/>
    </row>
    <row r="786" ht="12.75">
      <c r="C786" s="14"/>
    </row>
    <row r="787" ht="12.75">
      <c r="C787" s="14"/>
    </row>
    <row r="788" ht="12.75">
      <c r="C788" s="14"/>
    </row>
    <row r="789" ht="12.75">
      <c r="C789" s="14"/>
    </row>
    <row r="790" ht="12.75">
      <c r="C790" s="14"/>
    </row>
    <row r="791" ht="12.75">
      <c r="C791" s="14"/>
    </row>
    <row r="792" ht="12.75">
      <c r="C792" s="14"/>
    </row>
    <row r="793" ht="12.75">
      <c r="C793" s="14"/>
    </row>
    <row r="794" ht="12.75">
      <c r="C794" s="14"/>
    </row>
    <row r="795" ht="12.75">
      <c r="C795" s="14"/>
    </row>
    <row r="796" ht="12.75">
      <c r="C796" s="14"/>
    </row>
    <row r="797" ht="12.75">
      <c r="C797" s="14"/>
    </row>
    <row r="798" ht="12.75">
      <c r="C798" s="14"/>
    </row>
    <row r="799" ht="12.75">
      <c r="C799" s="14"/>
    </row>
    <row r="800" ht="12.75">
      <c r="C800" s="14"/>
    </row>
    <row r="801" ht="12.75">
      <c r="C801" s="14"/>
    </row>
    <row r="802" ht="12.75">
      <c r="C802" s="14"/>
    </row>
    <row r="803" ht="12.75">
      <c r="C803" s="14"/>
    </row>
    <row r="804" ht="12.75">
      <c r="C804" s="14"/>
    </row>
    <row r="805" ht="12.75">
      <c r="C805" s="14"/>
    </row>
    <row r="806" ht="12.75">
      <c r="C806" s="14"/>
    </row>
    <row r="807" ht="12.75">
      <c r="C807" s="14"/>
    </row>
    <row r="808" ht="12.75">
      <c r="C808" s="14"/>
    </row>
    <row r="809" ht="12.75">
      <c r="C809" s="14"/>
    </row>
    <row r="810" ht="12.75">
      <c r="C810" s="14"/>
    </row>
    <row r="811" ht="12.75">
      <c r="C811" s="14"/>
    </row>
    <row r="812" ht="12.75">
      <c r="C812" s="14"/>
    </row>
    <row r="813" ht="12.75">
      <c r="C813" s="14"/>
    </row>
    <row r="814" ht="12.75">
      <c r="C814" s="14"/>
    </row>
    <row r="815" ht="12.75">
      <c r="C815" s="14"/>
    </row>
    <row r="816" ht="12.75">
      <c r="C816" s="14"/>
    </row>
    <row r="817" ht="12.75">
      <c r="C817" s="14"/>
    </row>
    <row r="818" ht="12.75">
      <c r="C818" s="14"/>
    </row>
    <row r="819" ht="12.75">
      <c r="C819" s="14"/>
    </row>
    <row r="820" ht="12.75">
      <c r="C820" s="14"/>
    </row>
    <row r="821" ht="12.75">
      <c r="C821" s="14"/>
    </row>
    <row r="822" ht="12.75">
      <c r="C822" s="14"/>
    </row>
    <row r="823" ht="12.75">
      <c r="C823" s="14"/>
    </row>
    <row r="824" ht="12.75">
      <c r="C824" s="14"/>
    </row>
    <row r="825" ht="12.75">
      <c r="C825" s="14"/>
    </row>
    <row r="826" ht="12.75">
      <c r="C826" s="14"/>
    </row>
    <row r="827" ht="12.75">
      <c r="C827" s="14"/>
    </row>
    <row r="828" ht="12.75">
      <c r="C828" s="14"/>
    </row>
    <row r="829" ht="12.75">
      <c r="C829" s="14"/>
    </row>
    <row r="830" ht="12.75">
      <c r="C830" s="14"/>
    </row>
    <row r="831" ht="12.75">
      <c r="C831" s="14"/>
    </row>
    <row r="832" ht="12.75">
      <c r="C832" s="14"/>
    </row>
    <row r="833" ht="12.75">
      <c r="C833" s="14"/>
    </row>
    <row r="834" ht="12.75">
      <c r="C834" s="14"/>
    </row>
    <row r="835" ht="12.75">
      <c r="C835" s="14"/>
    </row>
    <row r="836" ht="12.75">
      <c r="C836" s="14"/>
    </row>
    <row r="837" ht="12.75">
      <c r="C837" s="14"/>
    </row>
    <row r="838" ht="12.75">
      <c r="C838" s="14"/>
    </row>
    <row r="839" ht="12.75">
      <c r="C839" s="14"/>
    </row>
    <row r="840" ht="12.75">
      <c r="C840" s="14"/>
    </row>
    <row r="841" ht="12.75">
      <c r="C841" s="14"/>
    </row>
    <row r="842" ht="12.75">
      <c r="C842" s="14"/>
    </row>
    <row r="843" ht="12.75">
      <c r="C843" s="14"/>
    </row>
    <row r="844" ht="12.75">
      <c r="C844" s="14"/>
    </row>
    <row r="845" ht="12.75">
      <c r="C845" s="14"/>
    </row>
    <row r="846" ht="12.75">
      <c r="C846" s="14"/>
    </row>
    <row r="847" ht="12.75">
      <c r="C847" s="14"/>
    </row>
    <row r="848" ht="12.75">
      <c r="C848" s="14"/>
    </row>
    <row r="849" ht="12.75">
      <c r="C849" s="14"/>
    </row>
    <row r="850" ht="12.75">
      <c r="C850" s="14"/>
    </row>
    <row r="851" ht="12.75">
      <c r="C851" s="14"/>
    </row>
    <row r="852" ht="12.75">
      <c r="C852" s="14"/>
    </row>
    <row r="853" ht="12.75">
      <c r="C853" s="14"/>
    </row>
    <row r="854" ht="12.75">
      <c r="C854" s="14"/>
    </row>
    <row r="855" ht="12.75">
      <c r="C855" s="14"/>
    </row>
    <row r="856" ht="12.75">
      <c r="C856" s="14"/>
    </row>
    <row r="857" ht="12.75">
      <c r="C857" s="14"/>
    </row>
    <row r="858" ht="12.75">
      <c r="C858" s="14"/>
    </row>
    <row r="859" ht="12.75">
      <c r="C859" s="14"/>
    </row>
    <row r="860" ht="12.75">
      <c r="C860" s="14"/>
    </row>
    <row r="861" ht="12.75">
      <c r="C861" s="14"/>
    </row>
    <row r="862" ht="12.75">
      <c r="C862" s="14"/>
    </row>
    <row r="863" ht="12.75">
      <c r="C863" s="14"/>
    </row>
    <row r="864" ht="12.75">
      <c r="C864" s="14"/>
    </row>
    <row r="865" ht="12.75">
      <c r="C865" s="14"/>
    </row>
    <row r="866" ht="12.75">
      <c r="C866" s="14"/>
    </row>
    <row r="867" ht="12.75">
      <c r="C867" s="14"/>
    </row>
    <row r="868" ht="12.75">
      <c r="C868" s="14"/>
    </row>
    <row r="869" ht="12.75">
      <c r="C869" s="14"/>
    </row>
    <row r="870" ht="12.75">
      <c r="C870" s="14"/>
    </row>
    <row r="871" ht="12.75">
      <c r="C871" s="14"/>
    </row>
    <row r="872" ht="12.75">
      <c r="C872" s="14"/>
    </row>
    <row r="873" ht="12.75">
      <c r="C873" s="14"/>
    </row>
    <row r="874" ht="12.75">
      <c r="C874" s="14"/>
    </row>
    <row r="875" ht="12.75">
      <c r="C875" s="14"/>
    </row>
    <row r="876" ht="12.75">
      <c r="C876" s="14"/>
    </row>
    <row r="877" ht="12.75">
      <c r="C877" s="14"/>
    </row>
    <row r="878" ht="12.75">
      <c r="C878" s="14"/>
    </row>
    <row r="879" ht="12.75">
      <c r="C879" s="14"/>
    </row>
    <row r="880" ht="12.75">
      <c r="C880" s="14"/>
    </row>
    <row r="881" ht="12.75">
      <c r="C881" s="14"/>
    </row>
    <row r="882" ht="12.75">
      <c r="C882" s="14"/>
    </row>
    <row r="883" ht="12.75">
      <c r="C883" s="14"/>
    </row>
    <row r="884" ht="12.75">
      <c r="C884" s="14"/>
    </row>
    <row r="885" ht="12.75">
      <c r="C885" s="14"/>
    </row>
    <row r="886" ht="12.75">
      <c r="C886" s="14"/>
    </row>
    <row r="887" ht="12.75">
      <c r="C887" s="14"/>
    </row>
    <row r="888" ht="12.75">
      <c r="C888" s="14"/>
    </row>
    <row r="889" ht="12.75">
      <c r="C889" s="14"/>
    </row>
    <row r="890" ht="12.75">
      <c r="C890" s="14"/>
    </row>
    <row r="891" ht="12.75">
      <c r="C891" s="14"/>
    </row>
    <row r="892" ht="12.75">
      <c r="C892" s="14"/>
    </row>
    <row r="893" ht="12.75">
      <c r="C893" s="14"/>
    </row>
    <row r="894" ht="12.75">
      <c r="C894" s="14"/>
    </row>
    <row r="895" ht="12.75">
      <c r="C895" s="14"/>
    </row>
    <row r="896" ht="12.75">
      <c r="C896" s="14"/>
    </row>
    <row r="897" ht="12.75">
      <c r="C897" s="14"/>
    </row>
    <row r="898" ht="12.75">
      <c r="C898" s="14"/>
    </row>
    <row r="899" ht="12.75">
      <c r="C899" s="14"/>
    </row>
    <row r="900" ht="12.75">
      <c r="C900" s="14"/>
    </row>
    <row r="901" ht="12.75">
      <c r="C901" s="14"/>
    </row>
    <row r="902" ht="12.75">
      <c r="C902" s="14"/>
    </row>
    <row r="903" ht="12.75">
      <c r="C903" s="14"/>
    </row>
    <row r="904" ht="12.75">
      <c r="C904" s="14"/>
    </row>
    <row r="905" ht="12.75">
      <c r="C905" s="14"/>
    </row>
    <row r="906" ht="12.75">
      <c r="C906" s="14"/>
    </row>
    <row r="907" ht="12.75">
      <c r="C907" s="14"/>
    </row>
    <row r="908" ht="12.75">
      <c r="C908" s="14"/>
    </row>
    <row r="909" ht="12.75">
      <c r="C909" s="14"/>
    </row>
    <row r="910" ht="12.75">
      <c r="C910" s="14"/>
    </row>
    <row r="911" ht="12.75">
      <c r="C911" s="14"/>
    </row>
    <row r="912" ht="12.75">
      <c r="C912" s="14"/>
    </row>
    <row r="913" ht="12.75">
      <c r="C913" s="14"/>
    </row>
    <row r="914" ht="12.75">
      <c r="C914" s="14"/>
    </row>
    <row r="915" ht="12.75">
      <c r="C915" s="14"/>
    </row>
    <row r="916" ht="12.75">
      <c r="C916" s="14"/>
    </row>
    <row r="917" ht="12.75">
      <c r="C917" s="14"/>
    </row>
    <row r="918" ht="12.75">
      <c r="C918" s="14"/>
    </row>
    <row r="919" ht="12.75">
      <c r="C919" s="14"/>
    </row>
    <row r="920" ht="12.75">
      <c r="C920" s="14"/>
    </row>
    <row r="921" ht="12.75">
      <c r="C921" s="14"/>
    </row>
    <row r="922" ht="12.75">
      <c r="C922" s="14"/>
    </row>
    <row r="923" ht="12.75">
      <c r="C923" s="14"/>
    </row>
    <row r="924" ht="12.75">
      <c r="C924" s="14"/>
    </row>
    <row r="925" ht="12.75">
      <c r="C925" s="14"/>
    </row>
    <row r="926" ht="12.75">
      <c r="C926" s="14"/>
    </row>
    <row r="927" ht="12.75">
      <c r="C927" s="14"/>
    </row>
    <row r="928" ht="12.75">
      <c r="C928" s="14"/>
    </row>
    <row r="929" ht="12.75">
      <c r="C929" s="14"/>
    </row>
    <row r="930" ht="12.75">
      <c r="C930" s="14"/>
    </row>
    <row r="931" ht="12.75">
      <c r="C931" s="14"/>
    </row>
    <row r="932" ht="12.75">
      <c r="C932" s="14"/>
    </row>
    <row r="933" ht="12.75">
      <c r="C933" s="14"/>
    </row>
    <row r="934" ht="12.75">
      <c r="C934" s="14"/>
    </row>
    <row r="935" ht="12.75">
      <c r="C935" s="14"/>
    </row>
    <row r="936" ht="12.75">
      <c r="C936" s="14"/>
    </row>
    <row r="937" ht="12.75">
      <c r="C937" s="14"/>
    </row>
    <row r="938" ht="12.75">
      <c r="C938" s="14"/>
    </row>
    <row r="939" ht="12.75">
      <c r="C939" s="14"/>
    </row>
    <row r="940" ht="12.75">
      <c r="C940" s="14"/>
    </row>
    <row r="941" ht="12.75">
      <c r="C941" s="14"/>
    </row>
    <row r="942" ht="12.75">
      <c r="C942" s="14"/>
    </row>
    <row r="943" ht="12.75">
      <c r="C943" s="14"/>
    </row>
    <row r="944" ht="12.75">
      <c r="C944" s="14"/>
    </row>
    <row r="945" ht="12.75">
      <c r="C945" s="14"/>
    </row>
    <row r="946" ht="12.75">
      <c r="C946" s="14"/>
    </row>
    <row r="947" ht="12.75">
      <c r="C947" s="14"/>
    </row>
    <row r="948" ht="12.75">
      <c r="C948" s="14"/>
    </row>
    <row r="949" ht="12.75">
      <c r="C949" s="14"/>
    </row>
    <row r="950" ht="12.75">
      <c r="C950" s="14"/>
    </row>
    <row r="951" ht="12.75">
      <c r="C951" s="14"/>
    </row>
    <row r="952" ht="12.75">
      <c r="C952" s="14"/>
    </row>
    <row r="953" ht="12.75">
      <c r="C953" s="14"/>
    </row>
    <row r="954" ht="12.75">
      <c r="C954" s="14"/>
    </row>
    <row r="955" ht="12.75">
      <c r="C955" s="14"/>
    </row>
    <row r="956" ht="12.75">
      <c r="C956" s="14"/>
    </row>
    <row r="957" ht="12.75">
      <c r="C957" s="14"/>
    </row>
    <row r="958" ht="12.75">
      <c r="C958" s="14"/>
    </row>
    <row r="959" ht="12.75">
      <c r="C959" s="14"/>
    </row>
    <row r="960" ht="12.75">
      <c r="C960" s="14"/>
    </row>
    <row r="961" ht="12.75">
      <c r="C961" s="14"/>
    </row>
    <row r="962" ht="12.75">
      <c r="C962" s="14"/>
    </row>
    <row r="963" ht="12.75">
      <c r="C963" s="14"/>
    </row>
    <row r="964" ht="12.75">
      <c r="C964" s="14"/>
    </row>
    <row r="965" ht="12.75">
      <c r="C965" s="14"/>
    </row>
    <row r="966" ht="12.75">
      <c r="C966" s="14"/>
    </row>
    <row r="967" ht="12.75">
      <c r="C967" s="14"/>
    </row>
    <row r="968" ht="12.75">
      <c r="C968" s="14"/>
    </row>
    <row r="969" ht="12.75">
      <c r="C969" s="14"/>
    </row>
    <row r="970" ht="12.75">
      <c r="C970" s="14"/>
    </row>
    <row r="971" ht="12.75">
      <c r="C971" s="14"/>
    </row>
    <row r="972" ht="12.75">
      <c r="C972" s="14"/>
    </row>
    <row r="973" ht="12.75">
      <c r="C973" s="14"/>
    </row>
    <row r="974" ht="12.75">
      <c r="C974" s="14"/>
    </row>
    <row r="975" ht="12.75">
      <c r="C975" s="14"/>
    </row>
    <row r="976" ht="12.75">
      <c r="C976" s="14"/>
    </row>
    <row r="977" ht="12.75">
      <c r="C977" s="14"/>
    </row>
    <row r="978" ht="12.75">
      <c r="C978" s="14"/>
    </row>
    <row r="979" ht="12.75">
      <c r="C979" s="14"/>
    </row>
    <row r="980" ht="12.75">
      <c r="C980" s="14"/>
    </row>
    <row r="981" ht="12.75">
      <c r="C981" s="14"/>
    </row>
    <row r="982" ht="12.75">
      <c r="C982" s="14"/>
    </row>
    <row r="983" ht="12.75">
      <c r="C983" s="14"/>
    </row>
    <row r="984" ht="12.75">
      <c r="C984" s="14"/>
    </row>
    <row r="985" ht="12.75">
      <c r="C985" s="14"/>
    </row>
    <row r="986" ht="12.75">
      <c r="C986" s="14"/>
    </row>
    <row r="987" ht="12.75">
      <c r="C987" s="14"/>
    </row>
    <row r="988" ht="12.75">
      <c r="C988" s="14"/>
    </row>
    <row r="989" ht="12.75">
      <c r="C989" s="14"/>
    </row>
    <row r="990" ht="12.75">
      <c r="C990" s="14"/>
    </row>
    <row r="991" ht="12.75">
      <c r="C991" s="14"/>
    </row>
    <row r="992" ht="12.75">
      <c r="C992" s="14"/>
    </row>
    <row r="993" ht="12.75">
      <c r="C993" s="14"/>
    </row>
    <row r="994" ht="12.75">
      <c r="C994" s="14"/>
    </row>
    <row r="995" ht="12.75">
      <c r="C995" s="14"/>
    </row>
    <row r="996" ht="12.75">
      <c r="C996" s="14"/>
    </row>
    <row r="997" ht="12.75">
      <c r="C997" s="14"/>
    </row>
    <row r="998" ht="12.75">
      <c r="C998" s="14"/>
    </row>
    <row r="999" ht="12.75">
      <c r="C999" s="14"/>
    </row>
    <row r="1000" ht="12.75">
      <c r="C1000" s="14"/>
    </row>
    <row r="1001" ht="12.75">
      <c r="C1001" s="14"/>
    </row>
    <row r="1002" ht="12.75">
      <c r="C1002" s="14"/>
    </row>
    <row r="1003" ht="12.75">
      <c r="C1003" s="14"/>
    </row>
    <row r="1004" ht="12.75">
      <c r="C1004" s="14"/>
    </row>
    <row r="1005" ht="12.75">
      <c r="C1005" s="14"/>
    </row>
    <row r="1006" ht="12.75">
      <c r="C1006" s="14"/>
    </row>
    <row r="1007" ht="12.75">
      <c r="C1007" s="14"/>
    </row>
    <row r="1008" ht="12.75">
      <c r="C1008" s="14"/>
    </row>
    <row r="1009" ht="12.75">
      <c r="C1009" s="14"/>
    </row>
    <row r="1010" ht="12.75">
      <c r="C1010" s="14"/>
    </row>
    <row r="1011" ht="12.75">
      <c r="C1011" s="14"/>
    </row>
    <row r="1012" ht="12.75">
      <c r="C1012" s="14"/>
    </row>
    <row r="1013" ht="12.75">
      <c r="C1013" s="14"/>
    </row>
    <row r="1014" ht="12.75">
      <c r="C1014" s="14"/>
    </row>
    <row r="1015" ht="12.75">
      <c r="C1015" s="14"/>
    </row>
    <row r="1016" ht="12.75">
      <c r="C1016" s="14"/>
    </row>
    <row r="1017" ht="12.75">
      <c r="C1017" s="14"/>
    </row>
    <row r="1018" ht="12.75">
      <c r="C1018" s="14"/>
    </row>
    <row r="1019" ht="12.75">
      <c r="C1019" s="14"/>
    </row>
    <row r="1020" ht="12.75">
      <c r="C1020" s="14"/>
    </row>
    <row r="1021" ht="12.75">
      <c r="C1021" s="14"/>
    </row>
    <row r="1022" ht="12.75">
      <c r="C1022" s="14"/>
    </row>
    <row r="1023" ht="12.75">
      <c r="C1023" s="14"/>
    </row>
    <row r="1024" ht="12.75">
      <c r="C1024" s="14"/>
    </row>
    <row r="1025" ht="12.75">
      <c r="C1025" s="14"/>
    </row>
    <row r="1026" ht="12.75">
      <c r="C1026" s="14"/>
    </row>
    <row r="1027" ht="12.75">
      <c r="C1027" s="14"/>
    </row>
    <row r="1028" ht="12.75">
      <c r="C1028" s="14"/>
    </row>
    <row r="1029" ht="12.75">
      <c r="C1029" s="14"/>
    </row>
    <row r="1030" ht="12.75">
      <c r="C1030" s="14"/>
    </row>
    <row r="1031" ht="12.75">
      <c r="C1031" s="14"/>
    </row>
    <row r="1032" ht="12.75">
      <c r="C1032" s="14"/>
    </row>
    <row r="1033" ht="12.75">
      <c r="C1033" s="14"/>
    </row>
    <row r="1034" ht="12.75">
      <c r="C1034" s="14"/>
    </row>
    <row r="1035" ht="12.75">
      <c r="C1035" s="14"/>
    </row>
    <row r="1036" ht="12.75">
      <c r="C1036" s="14"/>
    </row>
    <row r="1037" ht="12.75">
      <c r="C1037" s="14"/>
    </row>
    <row r="1038" ht="12.75">
      <c r="C1038" s="14"/>
    </row>
    <row r="1039" ht="12.75">
      <c r="C1039" s="14"/>
    </row>
    <row r="1040" ht="12.75">
      <c r="C1040" s="14"/>
    </row>
    <row r="1041" ht="12.75">
      <c r="C1041" s="14"/>
    </row>
    <row r="1042" ht="12.75">
      <c r="C1042" s="14"/>
    </row>
    <row r="1043" ht="12.75">
      <c r="C1043" s="14"/>
    </row>
    <row r="1044" ht="12.75">
      <c r="C1044" s="14"/>
    </row>
    <row r="1045" ht="12.75">
      <c r="C1045" s="14"/>
    </row>
    <row r="1046" ht="12.75">
      <c r="C1046" s="14"/>
    </row>
    <row r="1047" ht="12.75">
      <c r="C1047" s="14"/>
    </row>
    <row r="1048" ht="12.75">
      <c r="C1048" s="14"/>
    </row>
    <row r="1049" ht="12.75">
      <c r="C1049" s="14"/>
    </row>
    <row r="1050" ht="12.75">
      <c r="C1050" s="14"/>
    </row>
    <row r="1051" ht="12.75">
      <c r="C1051" s="14"/>
    </row>
    <row r="1052" ht="12.75">
      <c r="C1052" s="14"/>
    </row>
    <row r="1053" ht="12.75">
      <c r="C1053" s="14"/>
    </row>
    <row r="1054" ht="12.75">
      <c r="C1054" s="14"/>
    </row>
    <row r="1055" ht="12.75">
      <c r="C1055" s="14"/>
    </row>
    <row r="1056" ht="12.75">
      <c r="C1056" s="14"/>
    </row>
    <row r="1057" ht="12.75">
      <c r="C1057" s="14"/>
    </row>
    <row r="1058" ht="12.75">
      <c r="C1058" s="14"/>
    </row>
    <row r="1059" ht="12.75">
      <c r="C1059" s="14"/>
    </row>
    <row r="1060" ht="12.75">
      <c r="C1060" s="14"/>
    </row>
    <row r="1061" ht="12.75">
      <c r="C1061" s="14"/>
    </row>
    <row r="1062" ht="12.75">
      <c r="C1062" s="14"/>
    </row>
    <row r="1063" ht="12.75">
      <c r="C1063" s="14"/>
    </row>
    <row r="1064" ht="12.75">
      <c r="C1064" s="14"/>
    </row>
    <row r="1065" ht="12.75">
      <c r="C1065" s="14"/>
    </row>
    <row r="1066" ht="12.75">
      <c r="C1066" s="14"/>
    </row>
    <row r="1067" ht="12.75">
      <c r="C1067" s="14"/>
    </row>
    <row r="1068" ht="12.75">
      <c r="C1068" s="14"/>
    </row>
    <row r="1069" ht="12.75">
      <c r="C1069" s="14"/>
    </row>
    <row r="1070" ht="12.75">
      <c r="C1070" s="14"/>
    </row>
    <row r="1071" ht="12.75">
      <c r="C1071" s="14"/>
    </row>
    <row r="1072" ht="12.75">
      <c r="C1072" s="14"/>
    </row>
    <row r="1073" ht="12.75">
      <c r="C1073" s="14"/>
    </row>
    <row r="1074" ht="12.75">
      <c r="C1074" s="14"/>
    </row>
    <row r="1075" ht="12.75">
      <c r="C1075" s="14"/>
    </row>
    <row r="1076" ht="12.75">
      <c r="C1076" s="14"/>
    </row>
    <row r="1077" ht="12.75">
      <c r="C1077" s="14"/>
    </row>
    <row r="1078" ht="12.75">
      <c r="C1078" s="14"/>
    </row>
    <row r="1079" ht="12.75">
      <c r="C1079" s="14"/>
    </row>
    <row r="1080" ht="12.75">
      <c r="C1080" s="14"/>
    </row>
    <row r="1081" ht="12.75">
      <c r="C1081" s="14"/>
    </row>
    <row r="1082" ht="12.75">
      <c r="C1082" s="14"/>
    </row>
    <row r="1083" ht="12.75">
      <c r="C1083" s="14"/>
    </row>
    <row r="1084" ht="12.75">
      <c r="C1084" s="14"/>
    </row>
    <row r="1085" ht="12.75">
      <c r="C1085" s="14"/>
    </row>
    <row r="1086" ht="12.75">
      <c r="C1086" s="14"/>
    </row>
    <row r="1087" ht="12.75">
      <c r="C1087" s="14"/>
    </row>
    <row r="1088" ht="12.75">
      <c r="C1088" s="14"/>
    </row>
    <row r="1089" ht="12.75">
      <c r="C1089" s="14"/>
    </row>
    <row r="1090" ht="12.75">
      <c r="C1090" s="14"/>
    </row>
    <row r="1091" ht="12.75">
      <c r="C1091" s="14"/>
    </row>
    <row r="1092" ht="12.75">
      <c r="C1092" s="14"/>
    </row>
    <row r="1093" ht="12.75">
      <c r="C1093" s="14"/>
    </row>
    <row r="1094" ht="12.75">
      <c r="C1094" s="14"/>
    </row>
    <row r="1095" ht="12.75">
      <c r="C1095" s="14"/>
    </row>
    <row r="1096" ht="12.75">
      <c r="C1096" s="14"/>
    </row>
    <row r="1097" ht="12.75">
      <c r="C1097" s="14"/>
    </row>
    <row r="1098" ht="12.75">
      <c r="C1098" s="14"/>
    </row>
    <row r="1099" ht="12.75">
      <c r="C1099" s="14"/>
    </row>
    <row r="1100" ht="12.75">
      <c r="C1100" s="14"/>
    </row>
    <row r="1101" ht="12.75">
      <c r="C1101" s="14"/>
    </row>
    <row r="1102" ht="12.75">
      <c r="C1102" s="14"/>
    </row>
    <row r="1103" ht="12.75">
      <c r="C1103" s="14"/>
    </row>
    <row r="1104" ht="12.75">
      <c r="C1104" s="14"/>
    </row>
    <row r="1105" ht="12.75">
      <c r="C1105" s="14"/>
    </row>
    <row r="1106" ht="12.75">
      <c r="C1106" s="14"/>
    </row>
    <row r="1107" ht="12.75">
      <c r="C1107" s="14"/>
    </row>
    <row r="1108" ht="12.75">
      <c r="C1108" s="14"/>
    </row>
    <row r="1109" ht="12.75">
      <c r="C1109" s="14"/>
    </row>
    <row r="1110" ht="12.75">
      <c r="C1110" s="14"/>
    </row>
    <row r="1111" ht="12.75">
      <c r="C1111" s="14"/>
    </row>
    <row r="1112" ht="12.75">
      <c r="C1112" s="14"/>
    </row>
    <row r="1113" ht="12.75">
      <c r="C1113" s="14"/>
    </row>
    <row r="1114" ht="12.75">
      <c r="C1114" s="14"/>
    </row>
    <row r="1115" ht="12.75">
      <c r="C1115" s="14"/>
    </row>
    <row r="1116" ht="12.75">
      <c r="C1116" s="14"/>
    </row>
    <row r="1117" ht="12.75">
      <c r="C1117" s="14"/>
    </row>
    <row r="1118" ht="12.75">
      <c r="C1118" s="14"/>
    </row>
    <row r="1119" ht="12.75">
      <c r="C1119" s="14"/>
    </row>
    <row r="1120" ht="12.75">
      <c r="C1120" s="14"/>
    </row>
    <row r="1121" ht="12.75">
      <c r="C1121" s="14"/>
    </row>
    <row r="1122" ht="12.75">
      <c r="C1122" s="14"/>
    </row>
    <row r="1123" ht="12.75">
      <c r="C1123" s="14"/>
    </row>
    <row r="1124" ht="12.75">
      <c r="C1124" s="14"/>
    </row>
    <row r="1125" ht="12.75">
      <c r="C1125" s="14"/>
    </row>
    <row r="1126" ht="12.75">
      <c r="C1126" s="14"/>
    </row>
    <row r="1127" ht="12.75">
      <c r="C1127" s="14"/>
    </row>
    <row r="1128" ht="12.75">
      <c r="C1128" s="14"/>
    </row>
    <row r="1129" ht="12.75">
      <c r="C1129" s="14"/>
    </row>
    <row r="1130" ht="12.75">
      <c r="C1130" s="14"/>
    </row>
    <row r="1131" ht="12.75">
      <c r="C1131" s="14"/>
    </row>
    <row r="1132" ht="12.75">
      <c r="C1132" s="14"/>
    </row>
    <row r="1133" ht="12.75">
      <c r="C1133" s="14"/>
    </row>
    <row r="1134" ht="12.75">
      <c r="C1134" s="14"/>
    </row>
    <row r="1135" ht="12.75">
      <c r="C1135" s="14"/>
    </row>
    <row r="1136" ht="12.75">
      <c r="C1136" s="14"/>
    </row>
    <row r="1137" ht="12.75">
      <c r="C1137" s="14"/>
    </row>
    <row r="1138" ht="12.75">
      <c r="C1138" s="14"/>
    </row>
    <row r="1139" ht="12.75">
      <c r="C1139" s="14"/>
    </row>
    <row r="1140" ht="12.75">
      <c r="C1140" s="14"/>
    </row>
    <row r="1141" ht="12.75">
      <c r="C1141" s="14"/>
    </row>
    <row r="1142" ht="12.75">
      <c r="C1142" s="14"/>
    </row>
    <row r="1143" ht="12.75">
      <c r="C1143" s="14"/>
    </row>
    <row r="1144" ht="12.75">
      <c r="C1144" s="14"/>
    </row>
    <row r="1145" ht="12.75">
      <c r="C1145" s="14"/>
    </row>
    <row r="1146" ht="12.75">
      <c r="C1146" s="14"/>
    </row>
    <row r="1147" ht="12.75">
      <c r="C1147" s="14"/>
    </row>
    <row r="1148" ht="12.75">
      <c r="C1148" s="14"/>
    </row>
    <row r="1149" ht="12.75">
      <c r="C1149" s="14"/>
    </row>
    <row r="1150" ht="12.75">
      <c r="C1150" s="14"/>
    </row>
    <row r="1151" ht="12.75">
      <c r="C1151" s="14"/>
    </row>
    <row r="1152" ht="12.75">
      <c r="C1152" s="14"/>
    </row>
    <row r="1153" ht="12.75">
      <c r="C1153" s="14"/>
    </row>
    <row r="1154" ht="12.75">
      <c r="C1154" s="14"/>
    </row>
    <row r="1155" ht="12.75">
      <c r="C1155" s="14"/>
    </row>
    <row r="1156" ht="12.75">
      <c r="C1156" s="14"/>
    </row>
    <row r="1157" ht="12.75">
      <c r="C1157" s="14"/>
    </row>
    <row r="1158" ht="12.75">
      <c r="C1158" s="14"/>
    </row>
    <row r="1159" ht="12.75">
      <c r="C1159" s="14"/>
    </row>
    <row r="1160" ht="12.75">
      <c r="C1160" s="14"/>
    </row>
    <row r="1161" ht="12.75">
      <c r="C1161" s="14"/>
    </row>
    <row r="1162" ht="12.75">
      <c r="C1162" s="14"/>
    </row>
    <row r="1163" ht="12.75">
      <c r="C1163" s="14"/>
    </row>
    <row r="1164" ht="12.75">
      <c r="C1164" s="14"/>
    </row>
    <row r="1165" ht="12.75">
      <c r="C1165" s="14"/>
    </row>
    <row r="1166" ht="12.75">
      <c r="C1166" s="14"/>
    </row>
    <row r="1167" ht="12.75">
      <c r="C1167" s="14"/>
    </row>
    <row r="1168" ht="12.75">
      <c r="C1168" s="14"/>
    </row>
    <row r="1169" ht="12.75">
      <c r="C1169" s="14"/>
    </row>
    <row r="1170" ht="12.75">
      <c r="C1170" s="14"/>
    </row>
    <row r="1171" ht="12.75">
      <c r="C1171" s="14"/>
    </row>
    <row r="1172" ht="12.75">
      <c r="C1172" s="14"/>
    </row>
    <row r="1173" ht="12.75">
      <c r="C1173" s="14"/>
    </row>
    <row r="1174" ht="12.75">
      <c r="C1174" s="14"/>
    </row>
    <row r="1175" ht="12.75">
      <c r="C1175" s="14"/>
    </row>
    <row r="1176" ht="12.75">
      <c r="C1176" s="14"/>
    </row>
    <row r="1177" ht="12.75">
      <c r="C1177" s="14"/>
    </row>
    <row r="1178" ht="12.75">
      <c r="C1178" s="14"/>
    </row>
    <row r="1179" ht="12.75">
      <c r="C1179" s="14"/>
    </row>
    <row r="1180" ht="12.75">
      <c r="C1180" s="14"/>
    </row>
    <row r="1181" ht="12.75">
      <c r="C1181" s="14"/>
    </row>
    <row r="1182" ht="12.75">
      <c r="C1182" s="14"/>
    </row>
    <row r="1183" ht="12.75">
      <c r="C1183" s="14"/>
    </row>
    <row r="1184" ht="12.75">
      <c r="C1184" s="14"/>
    </row>
    <row r="1185" ht="12.75">
      <c r="C1185" s="14"/>
    </row>
    <row r="1186" ht="12.75">
      <c r="C1186" s="14"/>
    </row>
    <row r="1187" ht="12.75">
      <c r="C1187" s="14"/>
    </row>
    <row r="1188" ht="12.75">
      <c r="C1188" s="14"/>
    </row>
    <row r="1189" ht="12.75">
      <c r="C1189" s="14"/>
    </row>
    <row r="1190" ht="12.75">
      <c r="C1190" s="14"/>
    </row>
    <row r="1191" ht="12.75">
      <c r="C1191" s="14"/>
    </row>
    <row r="1192" ht="12.75">
      <c r="C1192" s="14"/>
    </row>
    <row r="1193" ht="12.75">
      <c r="C1193" s="14"/>
    </row>
    <row r="1194" ht="12.75">
      <c r="C1194" s="14"/>
    </row>
    <row r="1195" ht="12.75">
      <c r="C1195" s="14"/>
    </row>
    <row r="1196" ht="12.75">
      <c r="C1196" s="14"/>
    </row>
    <row r="1197" ht="12.75">
      <c r="C1197" s="14"/>
    </row>
    <row r="1198" ht="12.75">
      <c r="C1198" s="14"/>
    </row>
    <row r="1199" ht="12.75">
      <c r="C1199" s="14"/>
    </row>
    <row r="1200" ht="12.75">
      <c r="C1200" s="14"/>
    </row>
    <row r="1201" ht="12.75">
      <c r="C1201" s="14"/>
    </row>
    <row r="1202" ht="12.75">
      <c r="C1202" s="14"/>
    </row>
    <row r="1203" ht="12.75">
      <c r="C1203" s="14"/>
    </row>
    <row r="1204" ht="12.75">
      <c r="C1204" s="14"/>
    </row>
    <row r="1205" ht="12.75">
      <c r="C1205" s="14"/>
    </row>
    <row r="1206" ht="12.75">
      <c r="C1206" s="14"/>
    </row>
    <row r="1207" ht="12.75">
      <c r="C1207" s="14"/>
    </row>
    <row r="1208" ht="12.75">
      <c r="C1208" s="14"/>
    </row>
    <row r="1209" ht="12.75">
      <c r="C1209" s="14"/>
    </row>
    <row r="1210" ht="12.75">
      <c r="C1210" s="14"/>
    </row>
    <row r="1211" ht="12.75">
      <c r="C1211" s="14"/>
    </row>
    <row r="1212" ht="12.75">
      <c r="C1212" s="14"/>
    </row>
    <row r="1213" ht="12.75">
      <c r="C1213" s="14"/>
    </row>
    <row r="1214" ht="12.75">
      <c r="C1214" s="14"/>
    </row>
    <row r="1215" ht="12.75">
      <c r="C1215" s="14"/>
    </row>
    <row r="1216" ht="12.75">
      <c r="C1216" s="14"/>
    </row>
    <row r="1217" ht="12.75">
      <c r="C1217" s="14"/>
    </row>
    <row r="1218" ht="12.75">
      <c r="C1218" s="14"/>
    </row>
    <row r="1219" ht="12.75">
      <c r="C1219" s="14"/>
    </row>
    <row r="1220" ht="12.75">
      <c r="C1220" s="14"/>
    </row>
    <row r="1221" ht="12.75">
      <c r="C1221" s="14"/>
    </row>
    <row r="1222" ht="12.75">
      <c r="C1222" s="14"/>
    </row>
    <row r="1223" ht="12.75">
      <c r="C1223" s="14"/>
    </row>
    <row r="1224" ht="12.75">
      <c r="C1224" s="14"/>
    </row>
    <row r="1225" ht="12.75">
      <c r="C1225" s="14"/>
    </row>
    <row r="1226" ht="12.75">
      <c r="C1226" s="14"/>
    </row>
    <row r="1227" ht="12.75">
      <c r="C1227" s="14"/>
    </row>
    <row r="1228" ht="12.75">
      <c r="C1228" s="14"/>
    </row>
    <row r="1229" ht="12.75">
      <c r="C1229" s="14"/>
    </row>
    <row r="1230" ht="12.75">
      <c r="C1230" s="14"/>
    </row>
    <row r="1231" ht="12.75">
      <c r="C1231" s="14"/>
    </row>
    <row r="1232" ht="12.75">
      <c r="C1232" s="14"/>
    </row>
    <row r="1233" ht="12.75">
      <c r="C1233" s="14"/>
    </row>
    <row r="1234" ht="12.75">
      <c r="C1234" s="14"/>
    </row>
    <row r="1235" ht="12.75">
      <c r="C1235" s="14"/>
    </row>
    <row r="1236" ht="12.75">
      <c r="C1236" s="14"/>
    </row>
    <row r="1237" ht="12.75">
      <c r="C1237" s="14"/>
    </row>
    <row r="1238" ht="12.75">
      <c r="C1238" s="14"/>
    </row>
    <row r="1239" ht="12.75">
      <c r="C1239" s="14"/>
    </row>
    <row r="1240" ht="12.75">
      <c r="C1240" s="14"/>
    </row>
    <row r="1241" ht="12.75">
      <c r="C1241" s="14"/>
    </row>
    <row r="1242" ht="12.75">
      <c r="C1242" s="14"/>
    </row>
    <row r="1243" ht="12.75">
      <c r="C1243" s="14"/>
    </row>
    <row r="1244" ht="12.75">
      <c r="C1244" s="14"/>
    </row>
    <row r="1245" ht="12.75">
      <c r="C1245" s="14"/>
    </row>
    <row r="1246" ht="12.75">
      <c r="C1246" s="14"/>
    </row>
    <row r="1247" ht="12.75">
      <c r="C1247" s="14"/>
    </row>
    <row r="1248" ht="12.75">
      <c r="C1248" s="14"/>
    </row>
    <row r="1249" ht="12.75">
      <c r="C1249" s="14"/>
    </row>
    <row r="1250" ht="12.75">
      <c r="C1250" s="14"/>
    </row>
    <row r="1251" ht="12.75">
      <c r="C1251" s="14"/>
    </row>
    <row r="1252" ht="12.75">
      <c r="C1252" s="14"/>
    </row>
    <row r="1253" ht="12.75">
      <c r="C1253" s="14"/>
    </row>
    <row r="1254" ht="12.75">
      <c r="C1254" s="14"/>
    </row>
    <row r="1255" ht="12.75">
      <c r="C1255" s="14"/>
    </row>
    <row r="1256" ht="12.75">
      <c r="C1256" s="14"/>
    </row>
    <row r="1257" ht="12.75">
      <c r="C1257" s="14"/>
    </row>
    <row r="1258" ht="12.75">
      <c r="C1258" s="14"/>
    </row>
    <row r="1259" ht="12.75">
      <c r="C1259" s="14"/>
    </row>
    <row r="1260" ht="12.75">
      <c r="C1260" s="14"/>
    </row>
    <row r="1261" ht="12.75">
      <c r="C1261" s="14"/>
    </row>
    <row r="1262" ht="12.75">
      <c r="C1262" s="14"/>
    </row>
    <row r="1263" ht="12.75">
      <c r="C1263" s="14"/>
    </row>
    <row r="1264" ht="12.75">
      <c r="C1264" s="14"/>
    </row>
    <row r="1265" ht="12.75">
      <c r="C1265" s="14"/>
    </row>
    <row r="1266" ht="12.75">
      <c r="C1266" s="14"/>
    </row>
    <row r="1267" ht="12.75">
      <c r="C1267" s="14"/>
    </row>
    <row r="1268" ht="12.75">
      <c r="C1268" s="14"/>
    </row>
    <row r="1269" ht="12.75">
      <c r="C1269" s="14"/>
    </row>
    <row r="1270" ht="12.75">
      <c r="C1270" s="14"/>
    </row>
    <row r="1271" ht="12.75">
      <c r="C1271" s="14"/>
    </row>
    <row r="1272" ht="12.75">
      <c r="C1272" s="14"/>
    </row>
    <row r="1273" ht="12.75">
      <c r="C1273" s="14"/>
    </row>
    <row r="1274" ht="12.75">
      <c r="C1274" s="14"/>
    </row>
    <row r="1275" ht="12.75">
      <c r="C1275" s="14"/>
    </row>
    <row r="1276" ht="12.75">
      <c r="C1276" s="14"/>
    </row>
    <row r="1277" ht="12.75">
      <c r="C1277" s="14"/>
    </row>
    <row r="1278" ht="12.75">
      <c r="C1278" s="14"/>
    </row>
    <row r="1279" ht="12.75">
      <c r="C1279" s="14"/>
    </row>
    <row r="1280" ht="12.75">
      <c r="C1280" s="14"/>
    </row>
    <row r="1281" ht="12.75">
      <c r="C1281" s="14"/>
    </row>
    <row r="1282" ht="12.75">
      <c r="C1282" s="14"/>
    </row>
    <row r="1283" ht="12.75">
      <c r="C1283" s="14"/>
    </row>
    <row r="1284" ht="12.75">
      <c r="C1284" s="14"/>
    </row>
    <row r="1285" ht="12.75">
      <c r="C1285" s="14"/>
    </row>
    <row r="1286" ht="12.75">
      <c r="C1286" s="14"/>
    </row>
    <row r="1287" ht="12.75">
      <c r="C1287" s="14"/>
    </row>
    <row r="1288" ht="12.75">
      <c r="C1288" s="14"/>
    </row>
    <row r="1289" ht="12.75">
      <c r="C1289" s="14"/>
    </row>
    <row r="1290" ht="12.75">
      <c r="C1290" s="14"/>
    </row>
    <row r="1291" ht="12.75">
      <c r="C1291" s="14"/>
    </row>
    <row r="1292" ht="12.75">
      <c r="C1292" s="14"/>
    </row>
    <row r="1293" ht="12.75">
      <c r="C1293" s="14"/>
    </row>
    <row r="1294" ht="12.75">
      <c r="C1294" s="14"/>
    </row>
    <row r="1295" ht="12.75">
      <c r="C1295" s="14"/>
    </row>
    <row r="1296" ht="12.75">
      <c r="C1296" s="14"/>
    </row>
    <row r="1297" ht="12.75">
      <c r="C1297" s="14"/>
    </row>
    <row r="1298" ht="12.75">
      <c r="C1298" s="14"/>
    </row>
    <row r="1299" ht="12.75">
      <c r="C1299" s="14"/>
    </row>
    <row r="1300" ht="12.75">
      <c r="C1300" s="14"/>
    </row>
    <row r="1301" ht="12.75">
      <c r="C1301" s="14"/>
    </row>
    <row r="1302" ht="12.75">
      <c r="C1302" s="14"/>
    </row>
    <row r="1303" ht="12.75">
      <c r="C1303" s="14"/>
    </row>
    <row r="1304" ht="12.75">
      <c r="C1304" s="14"/>
    </row>
    <row r="1305" ht="12.75">
      <c r="C1305" s="14"/>
    </row>
    <row r="1306" ht="12.75">
      <c r="C1306" s="14"/>
    </row>
    <row r="1307" ht="12.75">
      <c r="C1307" s="14"/>
    </row>
    <row r="1308" ht="12.75">
      <c r="C1308" s="14"/>
    </row>
    <row r="1309" ht="12.75">
      <c r="C1309" s="14"/>
    </row>
    <row r="1310" ht="12.75">
      <c r="C1310" s="14"/>
    </row>
    <row r="1311" ht="12.75">
      <c r="C1311" s="14"/>
    </row>
    <row r="1312" ht="12.75">
      <c r="C1312" s="14"/>
    </row>
    <row r="1313" ht="12.75">
      <c r="C1313" s="14"/>
    </row>
    <row r="1314" ht="12.75">
      <c r="C1314" s="14"/>
    </row>
    <row r="1315" ht="12.75">
      <c r="C1315" s="14"/>
    </row>
    <row r="1316" ht="12.75">
      <c r="C1316" s="14"/>
    </row>
    <row r="1317" ht="12.75">
      <c r="C1317" s="14"/>
    </row>
    <row r="1318" ht="12.75">
      <c r="C1318" s="14"/>
    </row>
    <row r="1319" ht="12.75">
      <c r="C1319" s="14"/>
    </row>
    <row r="1320" ht="12.75">
      <c r="C1320" s="14"/>
    </row>
    <row r="1321" ht="12.75">
      <c r="C1321" s="14"/>
    </row>
    <row r="1322" ht="12.75">
      <c r="C1322" s="14"/>
    </row>
    <row r="1323" ht="12.75">
      <c r="C1323" s="14"/>
    </row>
    <row r="1324" ht="12.75">
      <c r="C1324" s="14"/>
    </row>
    <row r="1325" ht="12.75">
      <c r="C1325" s="14"/>
    </row>
    <row r="1326" ht="12.75">
      <c r="C1326" s="14"/>
    </row>
    <row r="1327" ht="12.75">
      <c r="C1327" s="14"/>
    </row>
    <row r="1328" ht="12.75">
      <c r="C1328" s="14"/>
    </row>
    <row r="1329" ht="12.75">
      <c r="C1329" s="14"/>
    </row>
    <row r="1330" ht="12.75">
      <c r="C1330" s="14"/>
    </row>
    <row r="1331" ht="12.75">
      <c r="C1331" s="14"/>
    </row>
    <row r="1332" ht="12.75">
      <c r="C1332" s="14"/>
    </row>
    <row r="1333" ht="12.75">
      <c r="C1333" s="14"/>
    </row>
    <row r="1334" ht="12.75">
      <c r="C1334" s="14"/>
    </row>
    <row r="1335" ht="12.75">
      <c r="C1335" s="14"/>
    </row>
    <row r="1336" ht="12.75">
      <c r="C1336" s="14"/>
    </row>
    <row r="1337" ht="12.75">
      <c r="C1337" s="14"/>
    </row>
    <row r="1338" ht="12.75">
      <c r="C1338" s="14"/>
    </row>
    <row r="1339" ht="12.75">
      <c r="C1339" s="14"/>
    </row>
    <row r="1340" ht="12.75">
      <c r="C1340" s="14"/>
    </row>
    <row r="1341" ht="12.75">
      <c r="C1341" s="14"/>
    </row>
    <row r="1342" ht="12.75">
      <c r="C1342" s="14"/>
    </row>
    <row r="1343" ht="12.75">
      <c r="C1343" s="14"/>
    </row>
    <row r="1344" ht="12.75">
      <c r="C1344" s="14"/>
    </row>
    <row r="1345" ht="12.75">
      <c r="C1345" s="14"/>
    </row>
    <row r="1346" ht="12.75">
      <c r="C1346" s="14"/>
    </row>
    <row r="1347" ht="12.75">
      <c r="C1347" s="14"/>
    </row>
    <row r="1348" ht="12.75">
      <c r="C1348" s="14"/>
    </row>
    <row r="1349" ht="12.75">
      <c r="C1349" s="14"/>
    </row>
    <row r="1350" ht="12.75">
      <c r="C1350" s="14"/>
    </row>
    <row r="1351" ht="12.75">
      <c r="C1351" s="14"/>
    </row>
    <row r="1352" ht="12.75">
      <c r="C1352" s="14"/>
    </row>
    <row r="1353" ht="12.75">
      <c r="C1353" s="14"/>
    </row>
    <row r="1354" ht="12.75">
      <c r="C1354" s="14"/>
    </row>
    <row r="1355" ht="12.75">
      <c r="C1355" s="14"/>
    </row>
    <row r="1356" ht="12.75">
      <c r="C1356" s="14"/>
    </row>
    <row r="1357" ht="12.75">
      <c r="C1357" s="14"/>
    </row>
    <row r="1358" ht="12.75">
      <c r="C1358" s="14"/>
    </row>
    <row r="1359" ht="12.75">
      <c r="C1359" s="14"/>
    </row>
    <row r="1360" ht="12.75">
      <c r="C1360" s="14"/>
    </row>
    <row r="1361" ht="12.75">
      <c r="C1361" s="14"/>
    </row>
    <row r="1362" ht="12.75">
      <c r="C1362" s="14"/>
    </row>
    <row r="1363" ht="12.75">
      <c r="C1363" s="14"/>
    </row>
    <row r="1364" ht="12.75">
      <c r="C1364" s="14"/>
    </row>
    <row r="1365" ht="12.75">
      <c r="C1365" s="14"/>
    </row>
    <row r="1366" ht="12.75">
      <c r="C1366" s="14"/>
    </row>
    <row r="1367" ht="12.75">
      <c r="C1367" s="14"/>
    </row>
    <row r="1368" ht="12.75">
      <c r="C1368" s="14"/>
    </row>
    <row r="1369" ht="12.75">
      <c r="C1369" s="14"/>
    </row>
    <row r="1370" ht="12.75">
      <c r="C1370" s="14"/>
    </row>
    <row r="1371" ht="12.75">
      <c r="C1371" s="14"/>
    </row>
    <row r="1372" ht="12.75">
      <c r="C1372" s="14"/>
    </row>
    <row r="1373" ht="12.75">
      <c r="C1373" s="14"/>
    </row>
    <row r="1374" ht="12.75">
      <c r="C1374" s="14"/>
    </row>
    <row r="1375" ht="12.75">
      <c r="C1375" s="14"/>
    </row>
    <row r="1376" ht="12.75">
      <c r="C1376" s="14"/>
    </row>
    <row r="1377" ht="12.75">
      <c r="C1377" s="14"/>
    </row>
    <row r="1378" ht="12.75">
      <c r="C1378" s="14"/>
    </row>
    <row r="1379" ht="12.75">
      <c r="C1379" s="14"/>
    </row>
    <row r="1380" ht="12.75">
      <c r="C1380" s="14"/>
    </row>
    <row r="1381" ht="12.75">
      <c r="C1381" s="14"/>
    </row>
    <row r="1382" ht="12.75">
      <c r="C1382" s="14"/>
    </row>
    <row r="1383" ht="12.75">
      <c r="C1383" s="14"/>
    </row>
    <row r="1384" ht="12.75">
      <c r="C1384" s="14"/>
    </row>
    <row r="1385" ht="12.75">
      <c r="C1385" s="14"/>
    </row>
    <row r="1386" ht="12.75">
      <c r="C1386" s="14"/>
    </row>
    <row r="1387" ht="12.75">
      <c r="C1387" s="14"/>
    </row>
    <row r="1388" ht="12.75">
      <c r="C1388" s="14"/>
    </row>
    <row r="1389" ht="12.75">
      <c r="C1389" s="14"/>
    </row>
    <row r="1390" ht="12.75">
      <c r="C1390" s="14"/>
    </row>
    <row r="1391" ht="12.75">
      <c r="C1391" s="14"/>
    </row>
    <row r="1392" ht="12.75">
      <c r="C1392" s="14"/>
    </row>
    <row r="1393" ht="12.75">
      <c r="C1393" s="14"/>
    </row>
    <row r="1394" ht="12.75">
      <c r="C1394" s="14"/>
    </row>
    <row r="1395" ht="12.75">
      <c r="C1395" s="14"/>
    </row>
    <row r="1396" ht="12.75">
      <c r="C1396" s="14"/>
    </row>
    <row r="1397" ht="12.75">
      <c r="C1397" s="14"/>
    </row>
    <row r="1398" ht="12.75">
      <c r="C1398" s="14"/>
    </row>
    <row r="1399" ht="12.75">
      <c r="C1399" s="14"/>
    </row>
    <row r="1400" ht="12.75">
      <c r="C1400" s="14"/>
    </row>
    <row r="1401" ht="12.75">
      <c r="C1401" s="14"/>
    </row>
    <row r="1402" ht="12.75">
      <c r="C1402" s="14"/>
    </row>
    <row r="1403" ht="12.75">
      <c r="C1403" s="14"/>
    </row>
    <row r="1404" ht="12.75">
      <c r="C1404" s="14"/>
    </row>
    <row r="1405" ht="12.75">
      <c r="C1405" s="14"/>
    </row>
    <row r="1406" ht="12.75">
      <c r="C1406" s="14"/>
    </row>
    <row r="1407" ht="12.75">
      <c r="C1407" s="14"/>
    </row>
    <row r="1408" ht="12.75">
      <c r="C1408" s="14"/>
    </row>
    <row r="1409" ht="12.75">
      <c r="C1409" s="14"/>
    </row>
    <row r="1410" ht="12.75">
      <c r="C1410" s="14"/>
    </row>
    <row r="1411" ht="12.75">
      <c r="C1411" s="14"/>
    </row>
    <row r="1412" ht="12.75">
      <c r="C1412" s="14"/>
    </row>
    <row r="1413" ht="12.75">
      <c r="C1413" s="14"/>
    </row>
    <row r="1414" ht="12.75">
      <c r="C1414" s="14"/>
    </row>
    <row r="1415" ht="12.75">
      <c r="C1415" s="14"/>
    </row>
    <row r="1416" ht="12.75">
      <c r="C1416" s="14"/>
    </row>
    <row r="1417" ht="12.75">
      <c r="C1417" s="14"/>
    </row>
    <row r="1418" ht="12.75">
      <c r="C1418" s="14"/>
    </row>
    <row r="1419" ht="12.75">
      <c r="C1419" s="14"/>
    </row>
    <row r="1420" ht="12.75">
      <c r="C1420" s="14"/>
    </row>
    <row r="1421" ht="12.75">
      <c r="C1421" s="14"/>
    </row>
    <row r="1422" ht="12.75">
      <c r="C1422" s="14"/>
    </row>
    <row r="1423" ht="12.75">
      <c r="C1423" s="14"/>
    </row>
    <row r="1424" ht="12.75">
      <c r="C1424" s="14"/>
    </row>
    <row r="1425" ht="12.75">
      <c r="C1425" s="14"/>
    </row>
    <row r="1426" ht="12.75">
      <c r="C1426" s="14"/>
    </row>
    <row r="1427" ht="12.75">
      <c r="C1427" s="14"/>
    </row>
    <row r="1428" ht="12.75">
      <c r="C1428" s="14"/>
    </row>
    <row r="1429" ht="12.75">
      <c r="C1429" s="14"/>
    </row>
    <row r="1430" ht="12.75">
      <c r="C1430" s="14"/>
    </row>
    <row r="1431" ht="12.75">
      <c r="C1431" s="14"/>
    </row>
    <row r="1432" ht="12.75">
      <c r="C1432" s="14"/>
    </row>
    <row r="1433" ht="12.75">
      <c r="C1433" s="14"/>
    </row>
    <row r="1434" ht="12.75">
      <c r="C1434" s="14"/>
    </row>
    <row r="1435" ht="12.75">
      <c r="C1435" s="14"/>
    </row>
    <row r="1436" ht="12.75">
      <c r="C1436" s="14"/>
    </row>
    <row r="1437" ht="12.75">
      <c r="C1437" s="14"/>
    </row>
    <row r="1438" ht="12.75">
      <c r="C1438" s="14"/>
    </row>
    <row r="1439" ht="12.75">
      <c r="C1439" s="14"/>
    </row>
    <row r="1440" ht="12.75">
      <c r="C1440" s="14"/>
    </row>
    <row r="1441" ht="12.75">
      <c r="C1441" s="14"/>
    </row>
    <row r="1442" ht="12.75">
      <c r="C1442" s="14"/>
    </row>
    <row r="1443" ht="12.75">
      <c r="C1443" s="14"/>
    </row>
    <row r="1444" ht="12.75">
      <c r="C1444" s="14"/>
    </row>
    <row r="1445" ht="12.75">
      <c r="C1445" s="14"/>
    </row>
    <row r="1446" ht="12.75">
      <c r="C1446" s="14"/>
    </row>
    <row r="1447" ht="12.75">
      <c r="C1447" s="14"/>
    </row>
    <row r="1448" ht="12.75">
      <c r="C1448" s="14"/>
    </row>
    <row r="1449" ht="12.75">
      <c r="C1449" s="14"/>
    </row>
    <row r="1450" ht="12.75">
      <c r="C1450" s="14"/>
    </row>
    <row r="1451" ht="12.75">
      <c r="C1451" s="14"/>
    </row>
    <row r="1452" ht="12.75">
      <c r="C1452" s="14"/>
    </row>
    <row r="1453" ht="12.75">
      <c r="C1453" s="14"/>
    </row>
    <row r="1454" ht="12.75">
      <c r="C1454" s="14"/>
    </row>
    <row r="1455" ht="12.75">
      <c r="C1455" s="14"/>
    </row>
    <row r="1456" ht="12.75">
      <c r="C1456" s="14"/>
    </row>
    <row r="1457" ht="12.75">
      <c r="C1457" s="14"/>
    </row>
    <row r="1458" ht="12.75">
      <c r="C1458" s="14"/>
    </row>
    <row r="1459" ht="12.75">
      <c r="C1459" s="14"/>
    </row>
    <row r="1460" ht="12.75">
      <c r="C1460" s="14"/>
    </row>
    <row r="1461" ht="12.75">
      <c r="C1461" s="14"/>
    </row>
    <row r="1462" ht="12.75">
      <c r="C1462" s="14"/>
    </row>
    <row r="1463" ht="12.75">
      <c r="C1463" s="14"/>
    </row>
    <row r="1464" ht="12.75">
      <c r="C1464" s="14"/>
    </row>
    <row r="1465" ht="12.75">
      <c r="C1465" s="14"/>
    </row>
    <row r="1466" ht="12.75">
      <c r="C1466" s="14"/>
    </row>
    <row r="1467" ht="12.75">
      <c r="C1467" s="14"/>
    </row>
    <row r="1468" ht="12.75">
      <c r="C1468" s="14"/>
    </row>
    <row r="1469" ht="12.75">
      <c r="C1469" s="14"/>
    </row>
    <row r="1470" ht="12.75">
      <c r="C1470" s="14"/>
    </row>
    <row r="1471" ht="12.75">
      <c r="C1471" s="14"/>
    </row>
    <row r="1472" ht="12.75">
      <c r="C1472" s="14"/>
    </row>
    <row r="1473" ht="12.75">
      <c r="C1473" s="14"/>
    </row>
    <row r="1474" ht="12.75">
      <c r="C1474" s="14"/>
    </row>
    <row r="1475" ht="12.75">
      <c r="C1475" s="14"/>
    </row>
    <row r="1476" ht="12.75">
      <c r="C1476" s="14"/>
    </row>
    <row r="1477" ht="12.75">
      <c r="C1477" s="14"/>
    </row>
    <row r="1478" ht="12.75">
      <c r="C1478" s="14"/>
    </row>
    <row r="1479" ht="12.75">
      <c r="C1479" s="14"/>
    </row>
    <row r="1480" ht="12.75">
      <c r="C1480" s="14"/>
    </row>
    <row r="1481" ht="12.75">
      <c r="C1481" s="14"/>
    </row>
    <row r="1482" ht="12.75">
      <c r="C1482" s="14"/>
    </row>
    <row r="1483" ht="12.75">
      <c r="C1483" s="14"/>
    </row>
    <row r="1484" ht="12.75">
      <c r="C1484" s="14"/>
    </row>
    <row r="1485" ht="12.75">
      <c r="C1485" s="14"/>
    </row>
    <row r="1486" ht="12.75">
      <c r="C1486" s="14"/>
    </row>
    <row r="1487" ht="12.75">
      <c r="C1487" s="14"/>
    </row>
    <row r="1488" ht="12.75">
      <c r="C1488" s="14"/>
    </row>
    <row r="1489" ht="12.75">
      <c r="C1489" s="14"/>
    </row>
    <row r="1490" ht="12.75">
      <c r="C1490" s="14"/>
    </row>
    <row r="1491" ht="12.75">
      <c r="C1491" s="14"/>
    </row>
    <row r="1492" ht="12.75">
      <c r="C1492" s="14"/>
    </row>
    <row r="1493" ht="12.75">
      <c r="C1493" s="14"/>
    </row>
    <row r="1494" ht="12.75">
      <c r="C1494" s="14"/>
    </row>
    <row r="1495" ht="12.75">
      <c r="C1495" s="14"/>
    </row>
    <row r="1496" ht="12.75">
      <c r="C1496" s="14"/>
    </row>
    <row r="1497" ht="12.75">
      <c r="C1497" s="14"/>
    </row>
    <row r="1498" ht="12.75">
      <c r="C1498" s="14"/>
    </row>
    <row r="1499" ht="12.75">
      <c r="C1499" s="14"/>
    </row>
    <row r="1500" ht="12.75">
      <c r="C1500" s="14"/>
    </row>
    <row r="1501" ht="12.75">
      <c r="C1501" s="14"/>
    </row>
    <row r="1502" ht="12.75">
      <c r="C1502" s="14"/>
    </row>
    <row r="1503" ht="12.75">
      <c r="C1503" s="14"/>
    </row>
    <row r="1504" ht="12.75">
      <c r="C1504" s="14"/>
    </row>
    <row r="1505" ht="12.75">
      <c r="C1505" s="14"/>
    </row>
    <row r="1506" ht="12.75">
      <c r="C1506" s="14"/>
    </row>
    <row r="1507" ht="12.75">
      <c r="C1507" s="14"/>
    </row>
    <row r="1508" ht="12.75">
      <c r="C1508" s="14"/>
    </row>
    <row r="1509" ht="12.75">
      <c r="C1509" s="14"/>
    </row>
    <row r="1510" ht="12.75">
      <c r="C1510" s="14"/>
    </row>
    <row r="1511" ht="12.75">
      <c r="C1511" s="14"/>
    </row>
    <row r="1512" ht="12.75">
      <c r="C1512" s="14"/>
    </row>
    <row r="1513" ht="12.75">
      <c r="C1513" s="14"/>
    </row>
    <row r="1514" ht="12.75">
      <c r="C1514" s="14"/>
    </row>
    <row r="1515" ht="12.75">
      <c r="C1515" s="14"/>
    </row>
    <row r="1516" ht="12.75">
      <c r="C1516" s="14"/>
    </row>
    <row r="1517" ht="12.75">
      <c r="C1517" s="14"/>
    </row>
    <row r="1518" ht="12.75">
      <c r="C1518" s="14"/>
    </row>
    <row r="1519" ht="12.75">
      <c r="C1519" s="14"/>
    </row>
    <row r="1520" ht="12.75">
      <c r="C1520" s="14"/>
    </row>
    <row r="1521" ht="12.75">
      <c r="C1521" s="14"/>
    </row>
    <row r="1522" ht="12.75">
      <c r="C1522" s="14"/>
    </row>
    <row r="1523" ht="12.75">
      <c r="C1523" s="14"/>
    </row>
    <row r="1524" ht="12.75">
      <c r="C1524" s="14"/>
    </row>
    <row r="1525" ht="12.75">
      <c r="C1525" s="14"/>
    </row>
    <row r="1526" ht="12.75">
      <c r="C1526" s="14"/>
    </row>
    <row r="1527" ht="12.75">
      <c r="C1527" s="14"/>
    </row>
    <row r="1528" ht="12.75">
      <c r="C1528" s="14"/>
    </row>
    <row r="1529" ht="12.75">
      <c r="C1529" s="14"/>
    </row>
    <row r="1530" ht="12.75">
      <c r="C1530" s="14"/>
    </row>
    <row r="1531" ht="12.75">
      <c r="C1531" s="14"/>
    </row>
    <row r="1532" ht="12.75">
      <c r="C1532" s="14"/>
    </row>
    <row r="1533" ht="12.75">
      <c r="C1533" s="14"/>
    </row>
    <row r="1534" ht="12.75">
      <c r="C1534" s="14"/>
    </row>
    <row r="1535" ht="12.75">
      <c r="C1535" s="14"/>
    </row>
    <row r="1536" ht="12.75">
      <c r="C1536" s="14"/>
    </row>
    <row r="1537" ht="12.75">
      <c r="C1537" s="14"/>
    </row>
    <row r="1538" ht="12.75">
      <c r="C1538" s="14"/>
    </row>
    <row r="1539" ht="12.75">
      <c r="C1539" s="14"/>
    </row>
    <row r="1540" ht="12.75">
      <c r="C1540" s="14"/>
    </row>
    <row r="1541" ht="12.75">
      <c r="C1541" s="14"/>
    </row>
    <row r="1542" ht="12.75">
      <c r="C1542" s="14"/>
    </row>
    <row r="1543" ht="12.75">
      <c r="C1543" s="14"/>
    </row>
    <row r="1544" ht="12.75">
      <c r="C1544" s="14"/>
    </row>
    <row r="1545" ht="12.75">
      <c r="C1545" s="14"/>
    </row>
    <row r="1546" ht="12.75">
      <c r="C1546" s="14"/>
    </row>
    <row r="1547" ht="12.75">
      <c r="C1547" s="14"/>
    </row>
    <row r="1548" ht="12.75">
      <c r="C1548" s="14"/>
    </row>
    <row r="1549" ht="12.75">
      <c r="C1549" s="14"/>
    </row>
    <row r="1550" ht="12.75">
      <c r="C1550" s="14"/>
    </row>
    <row r="1551" ht="12.75">
      <c r="C1551" s="14"/>
    </row>
    <row r="1552" ht="12.75">
      <c r="C1552" s="14"/>
    </row>
    <row r="1553" ht="12.75">
      <c r="C1553" s="14"/>
    </row>
    <row r="1554" ht="12.75">
      <c r="C1554" s="14"/>
    </row>
    <row r="1555" ht="12.75">
      <c r="C1555" s="14"/>
    </row>
    <row r="1556" ht="12.75">
      <c r="C1556" s="14"/>
    </row>
    <row r="1557" ht="12.75">
      <c r="C1557" s="14"/>
    </row>
    <row r="1558" ht="12.75">
      <c r="C1558" s="14"/>
    </row>
    <row r="1559" ht="12.75">
      <c r="C1559" s="14"/>
    </row>
    <row r="1560" ht="12.75">
      <c r="C1560" s="14"/>
    </row>
    <row r="1561" ht="12.75">
      <c r="C1561" s="14"/>
    </row>
    <row r="1562" ht="12.75">
      <c r="C1562" s="14"/>
    </row>
    <row r="1563" ht="12.75">
      <c r="C1563" s="14"/>
    </row>
    <row r="1564" ht="12.75">
      <c r="C1564" s="14"/>
    </row>
    <row r="1565" ht="12.75">
      <c r="C1565" s="14"/>
    </row>
    <row r="1566" ht="12.75">
      <c r="C1566" s="14"/>
    </row>
    <row r="1567" ht="12.75">
      <c r="C1567" s="14"/>
    </row>
    <row r="1568" ht="12.75">
      <c r="C1568" s="14"/>
    </row>
    <row r="1569" ht="12.75">
      <c r="C1569" s="14"/>
    </row>
    <row r="1570" ht="12.75">
      <c r="C1570" s="14"/>
    </row>
    <row r="1571" ht="12.75">
      <c r="C1571" s="14"/>
    </row>
    <row r="1572" ht="12.75">
      <c r="C1572" s="14"/>
    </row>
    <row r="1573" ht="12.75">
      <c r="C1573" s="14"/>
    </row>
    <row r="1574" ht="12.75">
      <c r="C1574" s="14"/>
    </row>
    <row r="1575" ht="12.75">
      <c r="C1575" s="14"/>
    </row>
    <row r="1576" ht="12.75">
      <c r="C1576" s="14"/>
    </row>
    <row r="1577" ht="12.75">
      <c r="C1577" s="14"/>
    </row>
    <row r="1578" ht="12.75">
      <c r="C1578" s="14"/>
    </row>
    <row r="1579" ht="12.75">
      <c r="C1579" s="14"/>
    </row>
    <row r="1580" ht="12.75">
      <c r="C1580" s="14"/>
    </row>
    <row r="1581" ht="12.75">
      <c r="C1581" s="14"/>
    </row>
    <row r="1582" ht="12.75">
      <c r="C1582" s="14"/>
    </row>
    <row r="1583" ht="12.75">
      <c r="C1583" s="14"/>
    </row>
    <row r="1584" ht="12.75">
      <c r="C1584" s="14"/>
    </row>
    <row r="1585" ht="12.75">
      <c r="C1585" s="14"/>
    </row>
    <row r="1586" ht="12.75">
      <c r="C1586" s="14"/>
    </row>
    <row r="1587" ht="12.75">
      <c r="C1587" s="14"/>
    </row>
    <row r="1588" ht="12.75">
      <c r="C1588" s="14"/>
    </row>
    <row r="1589" ht="12.75">
      <c r="C1589" s="14"/>
    </row>
    <row r="1590" ht="12.75">
      <c r="C1590" s="14"/>
    </row>
    <row r="1591" ht="12.75">
      <c r="C1591" s="14"/>
    </row>
    <row r="1592" ht="12.75">
      <c r="C1592" s="14"/>
    </row>
    <row r="1593" ht="12.75">
      <c r="C1593" s="14"/>
    </row>
    <row r="1594" ht="12.75">
      <c r="C1594" s="14"/>
    </row>
    <row r="1595" ht="12.75">
      <c r="C1595" s="14"/>
    </row>
    <row r="1596" ht="12.75">
      <c r="C1596" s="14"/>
    </row>
    <row r="1597" ht="12.75">
      <c r="C1597" s="14"/>
    </row>
    <row r="1598" ht="12.75">
      <c r="C1598" s="14"/>
    </row>
    <row r="1599" ht="12.75">
      <c r="C1599" s="14"/>
    </row>
    <row r="1600" ht="12.75">
      <c r="C1600" s="14"/>
    </row>
    <row r="1601" ht="12.75">
      <c r="C1601" s="14"/>
    </row>
    <row r="1602" ht="12.75">
      <c r="C1602" s="14"/>
    </row>
    <row r="1603" ht="12.75">
      <c r="C1603" s="14"/>
    </row>
    <row r="1604" ht="12.75">
      <c r="C1604" s="14"/>
    </row>
    <row r="1605" ht="12.75">
      <c r="C1605" s="14"/>
    </row>
    <row r="1606" ht="12.75">
      <c r="C1606" s="14"/>
    </row>
    <row r="1607" ht="12.75">
      <c r="C1607" s="14"/>
    </row>
    <row r="1608" ht="12.75">
      <c r="C1608" s="14"/>
    </row>
    <row r="1609" ht="12.75">
      <c r="C1609" s="14"/>
    </row>
    <row r="1610" ht="12.75">
      <c r="C1610" s="14"/>
    </row>
    <row r="1611" ht="12.75">
      <c r="C1611" s="14"/>
    </row>
    <row r="1612" ht="12.75">
      <c r="C1612" s="14"/>
    </row>
    <row r="1613" ht="12.75">
      <c r="C1613" s="14"/>
    </row>
    <row r="1614" ht="12.75">
      <c r="C1614" s="14"/>
    </row>
    <row r="1615" ht="12.75">
      <c r="C1615" s="14"/>
    </row>
    <row r="1616" ht="12.75">
      <c r="C1616" s="14"/>
    </row>
    <row r="1617" ht="12.75">
      <c r="C1617" s="14"/>
    </row>
    <row r="1618" ht="12.75">
      <c r="C1618" s="14"/>
    </row>
    <row r="1619" ht="12.75">
      <c r="C1619" s="14"/>
    </row>
    <row r="1620" ht="12.75">
      <c r="C1620" s="14"/>
    </row>
    <row r="1621" ht="12.75">
      <c r="C1621" s="14"/>
    </row>
    <row r="1622" ht="12.75">
      <c r="C1622" s="14"/>
    </row>
    <row r="1623" ht="12.75">
      <c r="C1623" s="14"/>
    </row>
    <row r="1624" ht="12.75">
      <c r="C1624" s="14"/>
    </row>
    <row r="1625" ht="12.75">
      <c r="C1625" s="14"/>
    </row>
    <row r="1626" ht="12.75">
      <c r="C1626" s="14"/>
    </row>
    <row r="1627" ht="12.75">
      <c r="C1627" s="14"/>
    </row>
    <row r="1628" ht="12.75">
      <c r="C1628" s="14"/>
    </row>
    <row r="1629" ht="12.75">
      <c r="C1629" s="14"/>
    </row>
    <row r="1630" ht="12.75">
      <c r="C1630" s="14"/>
    </row>
    <row r="1631" ht="12.75">
      <c r="C1631" s="14"/>
    </row>
    <row r="1632" ht="12.75">
      <c r="C1632" s="14"/>
    </row>
    <row r="1633" ht="12.75">
      <c r="C1633" s="14"/>
    </row>
    <row r="1634" ht="12.75">
      <c r="C1634" s="14"/>
    </row>
    <row r="1635" ht="12.75">
      <c r="C1635" s="14"/>
    </row>
    <row r="1636" ht="12.75">
      <c r="C1636" s="14"/>
    </row>
    <row r="1637" ht="12.75">
      <c r="C1637" s="14"/>
    </row>
    <row r="1638" ht="12.75">
      <c r="C1638" s="14"/>
    </row>
    <row r="1639" ht="12.75">
      <c r="C1639" s="14"/>
    </row>
    <row r="1640" ht="12.75">
      <c r="C1640" s="14"/>
    </row>
    <row r="1641" ht="12.75">
      <c r="C1641" s="14"/>
    </row>
    <row r="1642" ht="12.75">
      <c r="C1642" s="14"/>
    </row>
    <row r="1643" ht="12.75">
      <c r="C1643" s="14"/>
    </row>
    <row r="1644" ht="12.75">
      <c r="C1644" s="14"/>
    </row>
    <row r="1645" ht="12.75">
      <c r="C1645" s="14"/>
    </row>
    <row r="1646" ht="12.75">
      <c r="C1646" s="14"/>
    </row>
    <row r="1647" ht="12.75">
      <c r="C1647" s="14"/>
    </row>
    <row r="1648" ht="12.75">
      <c r="C1648" s="14"/>
    </row>
    <row r="1649" ht="12.75">
      <c r="C1649" s="14"/>
    </row>
    <row r="1650" ht="12.75">
      <c r="C1650" s="14"/>
    </row>
    <row r="1651" ht="12.75">
      <c r="C1651" s="14"/>
    </row>
    <row r="1652" ht="12.75">
      <c r="C1652" s="14"/>
    </row>
    <row r="1653" ht="12.75">
      <c r="C1653" s="14"/>
    </row>
    <row r="1654" ht="12.75">
      <c r="C1654" s="14"/>
    </row>
    <row r="1655" ht="12.75">
      <c r="C1655" s="14"/>
    </row>
    <row r="1656" ht="12.75">
      <c r="C1656" s="14"/>
    </row>
    <row r="1657" ht="12.75">
      <c r="C1657" s="14"/>
    </row>
    <row r="1658" ht="12.75">
      <c r="C1658" s="14"/>
    </row>
    <row r="1659" ht="12.75">
      <c r="C1659" s="14"/>
    </row>
    <row r="1660" ht="12.75">
      <c r="C1660" s="14"/>
    </row>
    <row r="1661" ht="12.75">
      <c r="C1661" s="14"/>
    </row>
    <row r="1662" ht="12.75">
      <c r="C1662" s="14"/>
    </row>
    <row r="1663" ht="12.75">
      <c r="C1663" s="14"/>
    </row>
    <row r="1664" ht="12.75">
      <c r="C1664" s="14"/>
    </row>
    <row r="1665" ht="12.75">
      <c r="C1665" s="14"/>
    </row>
    <row r="1666" ht="12.75">
      <c r="C1666" s="14"/>
    </row>
    <row r="1667" ht="12.75">
      <c r="C1667" s="14"/>
    </row>
    <row r="1668" ht="12.75">
      <c r="C1668" s="14"/>
    </row>
    <row r="1669" ht="12.75">
      <c r="C1669" s="14"/>
    </row>
    <row r="1670" ht="12.75">
      <c r="C1670" s="14"/>
    </row>
    <row r="1671" ht="12.75">
      <c r="C1671" s="14"/>
    </row>
    <row r="1672" ht="12.75">
      <c r="C1672" s="14"/>
    </row>
    <row r="1673" ht="12.75">
      <c r="C1673" s="14"/>
    </row>
    <row r="1674" ht="12.75">
      <c r="C1674" s="14"/>
    </row>
    <row r="1675" ht="12.75">
      <c r="C1675" s="14"/>
    </row>
    <row r="1676" ht="12.75">
      <c r="C1676" s="14"/>
    </row>
    <row r="1677" ht="12.75">
      <c r="C1677" s="14"/>
    </row>
    <row r="1678" ht="12.75">
      <c r="C1678" s="14"/>
    </row>
    <row r="1679" ht="12.75">
      <c r="C1679" s="14"/>
    </row>
    <row r="1680" ht="12.75">
      <c r="C1680" s="14"/>
    </row>
    <row r="1681" ht="12.75">
      <c r="C1681" s="14"/>
    </row>
    <row r="1682" ht="12.75">
      <c r="C1682" s="14"/>
    </row>
    <row r="1683" ht="12.75">
      <c r="C1683" s="14"/>
    </row>
    <row r="1684" ht="12.75">
      <c r="C1684" s="14"/>
    </row>
    <row r="1685" ht="12.75">
      <c r="C1685" s="14"/>
    </row>
    <row r="1686" ht="12.75">
      <c r="C1686" s="14"/>
    </row>
    <row r="1687" ht="12.75">
      <c r="C1687" s="14"/>
    </row>
    <row r="1688" ht="12.75">
      <c r="C1688" s="14"/>
    </row>
    <row r="1689" ht="12.75">
      <c r="C1689" s="14"/>
    </row>
    <row r="1690" ht="12.75">
      <c r="C1690" s="14"/>
    </row>
    <row r="1691" ht="12.75">
      <c r="C1691" s="14"/>
    </row>
    <row r="1692" ht="12.75">
      <c r="C1692" s="14"/>
    </row>
    <row r="1693" ht="12.75">
      <c r="C1693" s="14"/>
    </row>
    <row r="1694" ht="12.75">
      <c r="C1694" s="14"/>
    </row>
    <row r="1695" ht="12.75">
      <c r="C1695" s="14"/>
    </row>
    <row r="1696" ht="12.75">
      <c r="C1696" s="14"/>
    </row>
    <row r="1697" ht="12.75">
      <c r="C1697" s="14"/>
    </row>
    <row r="1698" ht="12.75">
      <c r="C1698" s="14"/>
    </row>
    <row r="1699" ht="12.75">
      <c r="C1699" s="14"/>
    </row>
    <row r="1700" ht="12.75">
      <c r="C1700" s="14"/>
    </row>
    <row r="1701" ht="12.75">
      <c r="C1701" s="14"/>
    </row>
    <row r="1702" ht="12.75">
      <c r="C1702" s="14"/>
    </row>
    <row r="1703" ht="12.75">
      <c r="C1703" s="14"/>
    </row>
    <row r="1704" ht="12.75">
      <c r="C1704" s="14"/>
    </row>
    <row r="1705" ht="12.75">
      <c r="C1705" s="14"/>
    </row>
    <row r="1706" ht="12.75">
      <c r="C1706" s="14"/>
    </row>
    <row r="1707" ht="12.75">
      <c r="C1707" s="14"/>
    </row>
    <row r="1708" ht="12.75">
      <c r="C1708" s="14"/>
    </row>
    <row r="1709" ht="12.75">
      <c r="C1709" s="14"/>
    </row>
    <row r="1710" ht="12.75">
      <c r="C1710" s="14"/>
    </row>
    <row r="1711" ht="12.75">
      <c r="C1711" s="14"/>
    </row>
    <row r="1712" ht="12.75">
      <c r="C1712" s="14"/>
    </row>
    <row r="1713" ht="12.75">
      <c r="C1713" s="14"/>
    </row>
    <row r="1714" ht="12.75">
      <c r="C1714" s="14"/>
    </row>
    <row r="1715" ht="12.75">
      <c r="C1715" s="14"/>
    </row>
    <row r="1716" ht="12.75">
      <c r="C1716" s="14"/>
    </row>
    <row r="1717" ht="12.75">
      <c r="C1717" s="14"/>
    </row>
    <row r="1718" ht="12.75">
      <c r="C1718" s="14"/>
    </row>
    <row r="1719" ht="12.75">
      <c r="C1719" s="14"/>
    </row>
    <row r="1720" ht="12.75">
      <c r="C1720" s="14"/>
    </row>
    <row r="1721" ht="12.75">
      <c r="C1721" s="14"/>
    </row>
    <row r="1722" ht="12.75">
      <c r="C1722" s="14"/>
    </row>
    <row r="1723" ht="12.75">
      <c r="C1723" s="14"/>
    </row>
    <row r="1724" ht="12.75">
      <c r="C1724" s="14"/>
    </row>
    <row r="1725" ht="12.75">
      <c r="C1725" s="14"/>
    </row>
    <row r="1726" ht="12.75">
      <c r="C1726" s="14"/>
    </row>
    <row r="1727" ht="12.75">
      <c r="C1727" s="14"/>
    </row>
    <row r="1728" ht="12.75">
      <c r="C1728" s="14"/>
    </row>
    <row r="1729" ht="12.75">
      <c r="C1729" s="14"/>
    </row>
    <row r="1730" ht="12.75">
      <c r="C1730" s="14"/>
    </row>
    <row r="1731" ht="12.75">
      <c r="C1731" s="14"/>
    </row>
    <row r="1732" ht="12.75">
      <c r="C1732" s="14"/>
    </row>
    <row r="1733" ht="12.75">
      <c r="C1733" s="14"/>
    </row>
    <row r="1734" ht="12.75">
      <c r="C1734" s="14"/>
    </row>
    <row r="1735" ht="12.75">
      <c r="C1735" s="14"/>
    </row>
    <row r="1736" ht="12.75">
      <c r="C1736" s="14"/>
    </row>
    <row r="1737" ht="12.75">
      <c r="C1737" s="14"/>
    </row>
    <row r="1738" ht="12.75">
      <c r="C1738" s="14"/>
    </row>
    <row r="1739" ht="12.75">
      <c r="C1739" s="14"/>
    </row>
    <row r="1740" ht="12.75">
      <c r="C1740" s="14"/>
    </row>
    <row r="1741" ht="12.75">
      <c r="C1741" s="14"/>
    </row>
    <row r="1742" ht="12.75">
      <c r="C1742" s="14"/>
    </row>
    <row r="1743" ht="12.75">
      <c r="C1743" s="14"/>
    </row>
    <row r="1744" ht="12.75">
      <c r="C1744" s="14"/>
    </row>
    <row r="1745" ht="12.75">
      <c r="C1745" s="14"/>
    </row>
    <row r="1746" ht="12.75">
      <c r="C1746" s="14"/>
    </row>
    <row r="1747" ht="12.75">
      <c r="C1747" s="14"/>
    </row>
    <row r="1748" ht="12.75">
      <c r="C1748" s="14"/>
    </row>
    <row r="1749" ht="12.75">
      <c r="C1749" s="14"/>
    </row>
    <row r="1750" ht="12.75">
      <c r="C1750" s="14"/>
    </row>
    <row r="1751" ht="12.75">
      <c r="C1751" s="14"/>
    </row>
    <row r="1752" ht="12.75">
      <c r="C1752" s="14"/>
    </row>
    <row r="1753" ht="12.75">
      <c r="C1753" s="14"/>
    </row>
    <row r="1754" ht="12.75">
      <c r="C1754" s="14"/>
    </row>
    <row r="1755" ht="12.75">
      <c r="C1755" s="14"/>
    </row>
    <row r="1756" ht="12.75">
      <c r="C1756" s="14"/>
    </row>
    <row r="1757" ht="12.75">
      <c r="C1757" s="14"/>
    </row>
    <row r="1758" ht="12.75">
      <c r="C1758" s="14"/>
    </row>
    <row r="1759" ht="12.75">
      <c r="C1759" s="14"/>
    </row>
    <row r="1760" ht="12.75">
      <c r="C1760" s="14"/>
    </row>
  </sheetData>
  <mergeCells count="1">
    <mergeCell ref="A6:E6"/>
  </mergeCells>
  <printOptions/>
  <pageMargins left="0.25" right="0.25" top="0.5" bottom="0.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Bhill</dc:creator>
  <cp:keywords/>
  <dc:description/>
  <cp:lastModifiedBy>rhill</cp:lastModifiedBy>
  <cp:lastPrinted>2008-02-04T20:16:02Z</cp:lastPrinted>
  <dcterms:created xsi:type="dcterms:W3CDTF">2002-08-12T15:55:11Z</dcterms:created>
  <dcterms:modified xsi:type="dcterms:W3CDTF">2008-02-06T20:06:51Z</dcterms:modified>
  <cp:category/>
  <cp:version/>
  <cp:contentType/>
  <cp:contentStatus/>
</cp:coreProperties>
</file>