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380" windowHeight="9600" activeTab="5"/>
  </bookViews>
  <sheets>
    <sheet name="EDB001-1" sheetId="1" r:id="rId1"/>
    <sheet name="EDB002-1" sheetId="2" r:id="rId2"/>
    <sheet name="EDB003-1" sheetId="3" r:id="rId3"/>
    <sheet name="EDB004-1" sheetId="4" r:id="rId4"/>
    <sheet name="EDB005-1" sheetId="5" r:id="rId5"/>
    <sheet name="Sheet1" sheetId="6" r:id="rId6"/>
  </sheets>
  <definedNames>
    <definedName name="avrem">'Sheet1'!$K$2</definedName>
    <definedName name="Leff" localSheetId="1">'EDB002-1'!$I$5</definedName>
    <definedName name="Leff" localSheetId="2">'EDB003-1'!$I$5</definedName>
    <definedName name="Leff" localSheetId="3">'EDB004-1'!$I$5</definedName>
    <definedName name="Leff" localSheetId="4">'EDB005-1'!$I$5</definedName>
    <definedName name="Leff">'EDB001-1'!$I$5</definedName>
    <definedName name="Radius" localSheetId="1">'EDB002-1'!$I$3</definedName>
    <definedName name="Radius" localSheetId="2">'EDB003-1'!$I$3</definedName>
    <definedName name="Radius" localSheetId="3">'EDB004-1'!$I$3</definedName>
    <definedName name="Radius" localSheetId="4">'EDB005-1'!$I$3</definedName>
    <definedName name="Radius">'EDB001-1'!$I$3</definedName>
    <definedName name="Remanent">'EDB001-1'!$I$7</definedName>
    <definedName name="Transfer" localSheetId="1">'EDB002-1'!$I$9</definedName>
    <definedName name="Transfer" localSheetId="2">'EDB003-1'!$I$9</definedName>
    <definedName name="Transfer" localSheetId="3">'EDB004-1'!$I$9</definedName>
    <definedName name="Transfer" localSheetId="4">'EDB005-1'!$I$9</definedName>
    <definedName name="Transfer">'EDB001-1'!$I$9</definedName>
    <definedName name="Turns" localSheetId="1">'EDB002-1'!$I$4</definedName>
    <definedName name="Turns" localSheetId="2">'EDB003-1'!$I$4</definedName>
    <definedName name="Turns" localSheetId="3">'EDB004-1'!$I$4</definedName>
    <definedName name="Turns" localSheetId="4">'EDB005-1'!$I$4</definedName>
    <definedName name="Turns">'EDB001-1'!$I$4</definedName>
    <definedName name="xfer">'Sheet1'!$K$1</definedName>
  </definedNames>
  <calcPr fullCalcOnLoad="1"/>
</workbook>
</file>

<file path=xl/sharedStrings.xml><?xml version="1.0" encoding="utf-8"?>
<sst xmlns="http://schemas.openxmlformats.org/spreadsheetml/2006/main" count="123" uniqueCount="34">
  <si>
    <t>EDB001-1</t>
  </si>
  <si>
    <t>Nominal Current</t>
  </si>
  <si>
    <t>measured Current</t>
  </si>
  <si>
    <t>Strength at nominal</t>
  </si>
  <si>
    <t>measured strength</t>
  </si>
  <si>
    <t>Ampere</t>
  </si>
  <si>
    <t>Tesla-meter</t>
  </si>
  <si>
    <t>R</t>
  </si>
  <si>
    <t>N</t>
  </si>
  <si>
    <t>Transfer</t>
  </si>
  <si>
    <t>nom*xfer</t>
  </si>
  <si>
    <t>non-linear</t>
  </si>
  <si>
    <t>T-m/A</t>
  </si>
  <si>
    <t>Leff</t>
  </si>
  <si>
    <t>Steel</t>
  </si>
  <si>
    <t>End</t>
  </si>
  <si>
    <t>EDB002-1</t>
  </si>
  <si>
    <t>raw_seq_sn</t>
  </si>
  <si>
    <t>EDB003-1</t>
  </si>
  <si>
    <t>EDB004-1</t>
  </si>
  <si>
    <t>EDB005-1</t>
  </si>
  <si>
    <t>Remanent</t>
  </si>
  <si>
    <t>EDB001</t>
  </si>
  <si>
    <t>EDB002</t>
  </si>
  <si>
    <t>EDB003</t>
  </si>
  <si>
    <t>EDB004</t>
  </si>
  <si>
    <t>EDB005</t>
  </si>
  <si>
    <t>Current</t>
  </si>
  <si>
    <t>Strength</t>
  </si>
  <si>
    <t>stdev</t>
  </si>
  <si>
    <t>xfer</t>
  </si>
  <si>
    <t>avrem</t>
  </si>
  <si>
    <t>Measurements</t>
  </si>
  <si>
    <t>Deviation from linear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</si>
</sst>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wrapText="1"/>
    </xf>
    <xf numFmtId="167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right"/>
    </xf>
    <xf numFmtId="167" fontId="1" fillId="0" borderId="2" xfId="0" applyNumberFormat="1" applyFont="1" applyBorder="1" applyAlignment="1">
      <alignment/>
    </xf>
    <xf numFmtId="170" fontId="0" fillId="0" borderId="0" xfId="19" applyNumberFormat="1" applyAlignment="1">
      <alignment/>
    </xf>
    <xf numFmtId="2" fontId="0" fillId="0" borderId="0" xfId="0" applyNumberFormat="1" applyAlignment="1">
      <alignment/>
    </xf>
    <xf numFmtId="10" fontId="0" fillId="0" borderId="0" xfId="19" applyNumberForma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167" fontId="3" fillId="0" borderId="0" xfId="0" applyNumberFormat="1" applyFont="1" applyAlignment="1">
      <alignment/>
    </xf>
    <xf numFmtId="10" fontId="3" fillId="0" borderId="0" xfId="19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Strength deviation from linear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'EDB001-1'!$A$4:$A$29</c:f>
              <c:numCache/>
            </c:numRef>
          </c:xVal>
          <c:yVal>
            <c:numRef>
              <c:f>'EDB001-1'!$F$4:$F$29</c:f>
              <c:numCache/>
            </c:numRef>
          </c:yVal>
          <c:smooth val="0"/>
        </c:ser>
        <c:axId val="8645308"/>
        <c:axId val="49387341"/>
      </c:scatterChart>
      <c:valAx>
        <c:axId val="8645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387341"/>
        <c:crosses val="autoZero"/>
        <c:crossBetween val="midCat"/>
        <c:dispUnits/>
      </c:valAx>
      <c:valAx>
        <c:axId val="49387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Strength deviation (T-m)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453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Strength deviation from linear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'EDB005-1'!$A$4:$A$29</c:f>
              <c:numCache/>
            </c:numRef>
          </c:xVal>
          <c:yVal>
            <c:numRef>
              <c:f>'EDB005-1'!$F$4:$F$29</c:f>
              <c:numCache/>
            </c:numRef>
          </c:yVal>
          <c:smooth val="0"/>
        </c:ser>
        <c:axId val="417130"/>
        <c:axId val="12096771"/>
      </c:scatterChart>
      <c:valAx>
        <c:axId val="417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96771"/>
        <c:crosses val="autoZero"/>
        <c:crossBetween val="midCat"/>
        <c:dispUnits/>
      </c:valAx>
      <c:valAx>
        <c:axId val="12096771"/>
        <c:scaling>
          <c:orientation val="minMax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Strength deviation (T-m)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71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Excitation curve of five EPB dipoles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705"/>
          <c:w val="0.83325"/>
          <c:h val="0.71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Sheet1!$E$4</c:f>
              <c:strCache>
                <c:ptCount val="1"/>
                <c:pt idx="0">
                  <c:v>EDB001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Sheet1!$A$5:$A$29</c:f>
              <c:numCache/>
            </c:numRef>
          </c:xVal>
          <c:yVal>
            <c:numRef>
              <c:f>Sheet1!$E$5:$E$29</c:f>
              <c:numCache/>
            </c:numRef>
          </c:yVal>
          <c:smooth val="0"/>
        </c:ser>
        <c:ser>
          <c:idx val="1"/>
          <c:order val="1"/>
          <c:tx>
            <c:strRef>
              <c:f>Sheet1!$F$4</c:f>
              <c:strCache>
                <c:ptCount val="1"/>
                <c:pt idx="0">
                  <c:v>EDB002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Sheet1!$A$5:$A$29</c:f>
              <c:numCache/>
            </c:numRef>
          </c:xVal>
          <c:yVal>
            <c:numRef>
              <c:f>Sheet1!$F$5:$F$29</c:f>
              <c:numCache/>
            </c:numRef>
          </c:yVal>
          <c:smooth val="0"/>
        </c:ser>
        <c:ser>
          <c:idx val="2"/>
          <c:order val="2"/>
          <c:tx>
            <c:strRef>
              <c:f>Sheet1!$G$4</c:f>
              <c:strCache>
                <c:ptCount val="1"/>
                <c:pt idx="0">
                  <c:v>EDB003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Sheet1!$A$5:$A$29</c:f>
              <c:numCache/>
            </c:numRef>
          </c:xVal>
          <c:yVal>
            <c:numRef>
              <c:f>Sheet1!$G$5:$G$29</c:f>
              <c:numCache/>
            </c:numRef>
          </c:yVal>
          <c:smooth val="0"/>
        </c:ser>
        <c:ser>
          <c:idx val="3"/>
          <c:order val="3"/>
          <c:tx>
            <c:strRef>
              <c:f>Sheet1!$H$4</c:f>
              <c:strCache>
                <c:ptCount val="1"/>
                <c:pt idx="0">
                  <c:v>EDB004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Sheet1!$A$5:$A$29</c:f>
              <c:numCache/>
            </c:numRef>
          </c:xVal>
          <c:yVal>
            <c:numRef>
              <c:f>Sheet1!$H$5:$H$29</c:f>
              <c:numCache/>
            </c:numRef>
          </c:yVal>
          <c:smooth val="0"/>
        </c:ser>
        <c:ser>
          <c:idx val="4"/>
          <c:order val="4"/>
          <c:tx>
            <c:strRef>
              <c:f>Sheet1!$I$4</c:f>
              <c:strCache>
                <c:ptCount val="1"/>
                <c:pt idx="0">
                  <c:v>EDB005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Sheet1!$A$5:$A$29</c:f>
              <c:numCache/>
            </c:numRef>
          </c:xVal>
          <c:yVal>
            <c:numRef>
              <c:f>Sheet1!$I$5:$I$29</c:f>
              <c:numCache/>
            </c:numRef>
          </c:yVal>
          <c:smooth val="0"/>
        </c:ser>
        <c:axId val="15262040"/>
        <c:axId val="39945977"/>
      </c:scatterChart>
      <c:valAx>
        <c:axId val="15262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945977"/>
        <c:crosses val="autoZero"/>
        <c:crossBetween val="midCat"/>
        <c:dispUnits/>
      </c:valAx>
      <c:valAx>
        <c:axId val="39945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Integrated strength (T-m)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2620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"/>
          <c:y val="0.2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EPD Dipole Strength Deviations from Linear plus Remanent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24075"/>
          <c:w val="0.64125"/>
          <c:h val="0.6455"/>
        </c:manualLayout>
      </c:layout>
      <c:scatterChart>
        <c:scatterStyle val="lineMarker"/>
        <c:varyColors val="0"/>
        <c:ser>
          <c:idx val="8"/>
          <c:order val="0"/>
          <c:tx>
            <c:strRef>
              <c:f>Sheet1!$J$4</c:f>
              <c:strCache>
                <c:ptCount val="1"/>
                <c:pt idx="0">
                  <c:v>EDB001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Sheet1!$A$5:$A$29</c:f>
              <c:numCache/>
            </c:numRef>
          </c:xVal>
          <c:yVal>
            <c:numRef>
              <c:f>Sheet1!$J$5:$J$29</c:f>
              <c:numCache/>
            </c:numRef>
          </c:yVal>
          <c:smooth val="0"/>
        </c:ser>
        <c:ser>
          <c:idx val="9"/>
          <c:order val="1"/>
          <c:tx>
            <c:strRef>
              <c:f>Sheet1!$K$4</c:f>
              <c:strCache>
                <c:ptCount val="1"/>
                <c:pt idx="0">
                  <c:v>EDB002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Sheet1!$A$5:$A$29</c:f>
              <c:numCache/>
            </c:numRef>
          </c:xVal>
          <c:yVal>
            <c:numRef>
              <c:f>Sheet1!$K$5:$K$29</c:f>
              <c:numCache/>
            </c:numRef>
          </c:yVal>
          <c:smooth val="0"/>
        </c:ser>
        <c:ser>
          <c:idx val="10"/>
          <c:order val="2"/>
          <c:tx>
            <c:strRef>
              <c:f>Sheet1!$L$4</c:f>
              <c:strCache>
                <c:ptCount val="1"/>
                <c:pt idx="0">
                  <c:v>EDB003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Sheet1!$A$5:$A$29</c:f>
              <c:numCache/>
            </c:numRef>
          </c:xVal>
          <c:yVal>
            <c:numRef>
              <c:f>Sheet1!$L$5:$L$29</c:f>
              <c:numCache/>
            </c:numRef>
          </c:yVal>
          <c:smooth val="0"/>
        </c:ser>
        <c:ser>
          <c:idx val="11"/>
          <c:order val="3"/>
          <c:tx>
            <c:strRef>
              <c:f>Sheet1!$M$4</c:f>
              <c:strCache>
                <c:ptCount val="1"/>
                <c:pt idx="0">
                  <c:v>EDB004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Sheet1!$A$5:$A$29</c:f>
              <c:numCache/>
            </c:numRef>
          </c:xVal>
          <c:yVal>
            <c:numRef>
              <c:f>Sheet1!$M$5:$M$29</c:f>
              <c:numCache/>
            </c:numRef>
          </c:yVal>
          <c:smooth val="0"/>
        </c:ser>
        <c:ser>
          <c:idx val="12"/>
          <c:order val="4"/>
          <c:tx>
            <c:strRef>
              <c:f>Sheet1!$N$4</c:f>
              <c:strCache>
                <c:ptCount val="1"/>
                <c:pt idx="0">
                  <c:v>EDB005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Sheet1!$A$5:$A$29</c:f>
              <c:numCache/>
            </c:numRef>
          </c:xVal>
          <c:yVal>
            <c:numRef>
              <c:f>Sheet1!$N$5:$N$29</c:f>
              <c:numCache/>
            </c:numRef>
          </c:yVal>
          <c:smooth val="0"/>
        </c:ser>
        <c:axId val="17582646"/>
        <c:axId val="40134687"/>
      </c:scatterChart>
      <c:valAx>
        <c:axId val="17582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34687"/>
        <c:crosses val="autoZero"/>
        <c:crossBetween val="midCat"/>
        <c:dispUnits/>
      </c:valAx>
      <c:valAx>
        <c:axId val="40134687"/>
        <c:scaling>
          <c:orientation val="minMax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Deviation (T-m)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826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EPD Dipole Strength Deviations from Linear plus Remanent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8"/>
          <c:order val="0"/>
          <c:tx>
            <c:strRef>
              <c:f>Sheet1!$J$4</c:f>
              <c:strCache>
                <c:ptCount val="1"/>
                <c:pt idx="0">
                  <c:v>EDB001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Sheet1!$A$5:$A$29</c:f>
              <c:numCache/>
            </c:numRef>
          </c:xVal>
          <c:yVal>
            <c:numRef>
              <c:f>Sheet1!$J$5:$J$29</c:f>
              <c:numCache/>
            </c:numRef>
          </c:yVal>
          <c:smooth val="0"/>
        </c:ser>
        <c:ser>
          <c:idx val="9"/>
          <c:order val="1"/>
          <c:tx>
            <c:strRef>
              <c:f>Sheet1!$K$4</c:f>
              <c:strCache>
                <c:ptCount val="1"/>
                <c:pt idx="0">
                  <c:v>EDB002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Sheet1!$A$5:$A$29</c:f>
              <c:numCache/>
            </c:numRef>
          </c:xVal>
          <c:yVal>
            <c:numRef>
              <c:f>Sheet1!$K$5:$K$29</c:f>
              <c:numCache/>
            </c:numRef>
          </c:yVal>
          <c:smooth val="0"/>
        </c:ser>
        <c:ser>
          <c:idx val="10"/>
          <c:order val="2"/>
          <c:tx>
            <c:strRef>
              <c:f>Sheet1!$L$4</c:f>
              <c:strCache>
                <c:ptCount val="1"/>
                <c:pt idx="0">
                  <c:v>EDB003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Sheet1!$A$5:$A$29</c:f>
              <c:numCache/>
            </c:numRef>
          </c:xVal>
          <c:yVal>
            <c:numRef>
              <c:f>Sheet1!$L$5:$L$29</c:f>
              <c:numCache/>
            </c:numRef>
          </c:yVal>
          <c:smooth val="0"/>
        </c:ser>
        <c:ser>
          <c:idx val="11"/>
          <c:order val="3"/>
          <c:tx>
            <c:strRef>
              <c:f>Sheet1!$M$4</c:f>
              <c:strCache>
                <c:ptCount val="1"/>
                <c:pt idx="0">
                  <c:v>EDB004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Sheet1!$A$5:$A$29</c:f>
              <c:numCache/>
            </c:numRef>
          </c:xVal>
          <c:yVal>
            <c:numRef>
              <c:f>Sheet1!$M$5:$M$29</c:f>
              <c:numCache/>
            </c:numRef>
          </c:yVal>
          <c:smooth val="0"/>
        </c:ser>
        <c:ser>
          <c:idx val="12"/>
          <c:order val="4"/>
          <c:tx>
            <c:strRef>
              <c:f>Sheet1!$N$4</c:f>
              <c:strCache>
                <c:ptCount val="1"/>
                <c:pt idx="0">
                  <c:v>EDB005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Sheet1!$A$5:$A$29</c:f>
              <c:numCache/>
            </c:numRef>
          </c:xVal>
          <c:yVal>
            <c:numRef>
              <c:f>Sheet1!$N$5:$N$29</c:f>
              <c:numCache/>
            </c:numRef>
          </c:yVal>
          <c:smooth val="0"/>
        </c:ser>
        <c:axId val="23055236"/>
        <c:axId val="64622069"/>
      </c:scatterChart>
      <c:valAx>
        <c:axId val="23055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22069"/>
        <c:crosses val="autoZero"/>
        <c:crossBetween val="midCat"/>
        <c:dispUnits/>
      </c:valAx>
      <c:valAx>
        <c:axId val="64622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Deviation (T-m)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0552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Strength deviation from linear</a:t>
            </a:r>
          </a:p>
        </c:rich>
      </c:tx>
      <c:layout>
        <c:manualLayout>
          <c:xMode val="factor"/>
          <c:yMode val="factor"/>
          <c:x val="-0.0057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5"/>
          <c:y val="0.17"/>
          <c:w val="0.87125"/>
          <c:h val="0.71675"/>
        </c:manualLayout>
      </c:layout>
      <c:scatterChart>
        <c:scatterStyle val="lineMarker"/>
        <c:varyColors val="0"/>
        <c:ser>
          <c:idx val="4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'EDB001-1'!$A$4:$A$29</c:f>
              <c:numCache/>
            </c:numRef>
          </c:xVal>
          <c:yVal>
            <c:numRef>
              <c:f>'EDB001-1'!$F$4:$F$29</c:f>
              <c:numCache/>
            </c:numRef>
          </c:yVal>
          <c:smooth val="0"/>
        </c:ser>
        <c:axId val="22946746"/>
        <c:axId val="61475859"/>
      </c:scatterChart>
      <c:valAx>
        <c:axId val="22946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75859"/>
        <c:crosses val="autoZero"/>
        <c:crossBetween val="midCat"/>
        <c:dispUnits/>
      </c:valAx>
      <c:valAx>
        <c:axId val="61475859"/>
        <c:scaling>
          <c:orientation val="minMax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Strength deviation (T-m)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9467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Strength deviation from linear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'EDB002-1'!$A$4:$A$29</c:f>
              <c:numCache/>
            </c:numRef>
          </c:xVal>
          <c:yVal>
            <c:numRef>
              <c:f>'EDB002-1'!$F$4:$F$29</c:f>
              <c:numCache/>
            </c:numRef>
          </c:yVal>
          <c:smooth val="0"/>
        </c:ser>
        <c:axId val="37969448"/>
        <c:axId val="27372169"/>
      </c:scatterChart>
      <c:valAx>
        <c:axId val="37969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72169"/>
        <c:crosses val="autoZero"/>
        <c:crossBetween val="midCat"/>
        <c:dispUnits/>
      </c:valAx>
      <c:valAx>
        <c:axId val="27372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Strength deviation (T-m)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9694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Strength deviation from linear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'EDB002-1'!$A$4:$A$29</c:f>
              <c:numCache/>
            </c:numRef>
          </c:xVal>
          <c:yVal>
            <c:numRef>
              <c:f>'EDB002-1'!$F$4:$F$29</c:f>
              <c:numCache/>
            </c:numRef>
          </c:yVal>
          <c:smooth val="0"/>
        </c:ser>
        <c:axId val="55595398"/>
        <c:axId val="1653807"/>
      </c:scatterChart>
      <c:valAx>
        <c:axId val="55595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53807"/>
        <c:crosses val="autoZero"/>
        <c:crossBetween val="midCat"/>
        <c:dispUnits/>
      </c:valAx>
      <c:valAx>
        <c:axId val="1653807"/>
        <c:scaling>
          <c:orientation val="minMax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Strength deviation (T-m)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953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Strength deviation from linear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'EDB003-1'!$A$4:$A$29</c:f>
              <c:numCache/>
            </c:numRef>
          </c:xVal>
          <c:yVal>
            <c:numRef>
              <c:f>'EDB003-1'!$F$4:$F$29</c:f>
              <c:numCache/>
            </c:numRef>
          </c:yVal>
          <c:smooth val="0"/>
        </c:ser>
        <c:axId val="47960404"/>
        <c:axId val="48674437"/>
      </c:scatterChart>
      <c:valAx>
        <c:axId val="47960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674437"/>
        <c:crosses val="autoZero"/>
        <c:crossBetween val="midCat"/>
        <c:dispUnits/>
      </c:valAx>
      <c:valAx>
        <c:axId val="48674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Strength deviation (T-m)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604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Strength deviation from linear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'EDB003-1'!$A$4:$A$29</c:f>
              <c:numCache/>
            </c:numRef>
          </c:xVal>
          <c:yVal>
            <c:numRef>
              <c:f>'EDB003-1'!$F$4:$F$29</c:f>
              <c:numCache/>
            </c:numRef>
          </c:yVal>
          <c:smooth val="0"/>
        </c:ser>
        <c:axId val="2272530"/>
        <c:axId val="65903371"/>
      </c:scatterChart>
      <c:valAx>
        <c:axId val="2272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903371"/>
        <c:crosses val="autoZero"/>
        <c:crossBetween val="midCat"/>
        <c:dispUnits/>
      </c:valAx>
      <c:valAx>
        <c:axId val="65903371"/>
        <c:scaling>
          <c:orientation val="minMax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Strength deviation (T-m)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725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Strength deviation from linear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'EDB004-1'!$A$4:$A$29</c:f>
              <c:numCache/>
            </c:numRef>
          </c:xVal>
          <c:yVal>
            <c:numRef>
              <c:f>'EDB004-1'!$F$4:$F$29</c:f>
              <c:numCache/>
            </c:numRef>
          </c:yVal>
          <c:smooth val="0"/>
        </c:ser>
        <c:axId val="32149568"/>
        <c:axId val="59922241"/>
      </c:scatterChart>
      <c:valAx>
        <c:axId val="32149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22241"/>
        <c:crosses val="autoZero"/>
        <c:crossBetween val="midCat"/>
        <c:dispUnits/>
      </c:valAx>
      <c:valAx>
        <c:axId val="59922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Strength deviation (T-m)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495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Strength deviation from linear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'EDB004-1'!$A$4:$A$29</c:f>
              <c:numCache/>
            </c:numRef>
          </c:xVal>
          <c:yVal>
            <c:numRef>
              <c:f>'EDB004-1'!$F$4:$F$29</c:f>
              <c:numCache/>
            </c:numRef>
          </c:yVal>
          <c:smooth val="0"/>
        </c:ser>
        <c:axId val="60023390"/>
        <c:axId val="62956711"/>
      </c:scatterChart>
      <c:valAx>
        <c:axId val="60023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56711"/>
        <c:crosses val="autoZero"/>
        <c:crossBetween val="midCat"/>
        <c:dispUnits/>
      </c:valAx>
      <c:valAx>
        <c:axId val="62956711"/>
        <c:scaling>
          <c:orientation val="minMax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Strength deviation (T-m)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233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Strength deviation from linear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'EDB005-1'!$A$4:$A$29</c:f>
              <c:numCache/>
            </c:numRef>
          </c:xVal>
          <c:yVal>
            <c:numRef>
              <c:f>'EDB005-1'!$F$4:$F$29</c:f>
              <c:numCache/>
            </c:numRef>
          </c:yVal>
          <c:smooth val="0"/>
        </c:ser>
        <c:axId val="13805292"/>
        <c:axId val="64809149"/>
      </c:scatterChart>
      <c:valAx>
        <c:axId val="13805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09149"/>
        <c:crosses val="autoZero"/>
        <c:crossBetween val="midCat"/>
        <c:dispUnits/>
      </c:valAx>
      <c:valAx>
        <c:axId val="64809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Strength deviation (T-m)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052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10</xdr:row>
      <xdr:rowOff>85725</xdr:rowOff>
    </xdr:from>
    <xdr:to>
      <xdr:col>12</xdr:col>
      <xdr:colOff>419100</xdr:colOff>
      <xdr:row>28</xdr:row>
      <xdr:rowOff>104775</xdr:rowOff>
    </xdr:to>
    <xdr:graphicFrame>
      <xdr:nvGraphicFramePr>
        <xdr:cNvPr id="1" name="Chart 10"/>
        <xdr:cNvGraphicFramePr/>
      </xdr:nvGraphicFramePr>
      <xdr:xfrm>
        <a:off x="4886325" y="1866900"/>
        <a:ext cx="33337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276225</xdr:colOff>
      <xdr:row>10</xdr:row>
      <xdr:rowOff>104775</xdr:rowOff>
    </xdr:from>
    <xdr:to>
      <xdr:col>17</xdr:col>
      <xdr:colOff>571500</xdr:colOff>
      <xdr:row>28</xdr:row>
      <xdr:rowOff>133350</xdr:rowOff>
    </xdr:to>
    <xdr:graphicFrame>
      <xdr:nvGraphicFramePr>
        <xdr:cNvPr id="2" name="Chart 12"/>
        <xdr:cNvGraphicFramePr/>
      </xdr:nvGraphicFramePr>
      <xdr:xfrm>
        <a:off x="8077200" y="1885950"/>
        <a:ext cx="334327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10</xdr:row>
      <xdr:rowOff>85725</xdr:rowOff>
    </xdr:from>
    <xdr:to>
      <xdr:col>12</xdr:col>
      <xdr:colOff>419100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4991100" y="1866900"/>
        <a:ext cx="33337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11</xdr:row>
      <xdr:rowOff>0</xdr:rowOff>
    </xdr:from>
    <xdr:to>
      <xdr:col>18</xdr:col>
      <xdr:colOff>295275</xdr:colOff>
      <xdr:row>29</xdr:row>
      <xdr:rowOff>28575</xdr:rowOff>
    </xdr:to>
    <xdr:graphicFrame>
      <xdr:nvGraphicFramePr>
        <xdr:cNvPr id="2" name="Chart 4"/>
        <xdr:cNvGraphicFramePr/>
      </xdr:nvGraphicFramePr>
      <xdr:xfrm>
        <a:off x="8515350" y="1943100"/>
        <a:ext cx="334327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10</xdr:row>
      <xdr:rowOff>85725</xdr:rowOff>
    </xdr:from>
    <xdr:to>
      <xdr:col>12</xdr:col>
      <xdr:colOff>419100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4991100" y="1866900"/>
        <a:ext cx="33337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10</xdr:row>
      <xdr:rowOff>0</xdr:rowOff>
    </xdr:from>
    <xdr:to>
      <xdr:col>18</xdr:col>
      <xdr:colOff>295275</xdr:colOff>
      <xdr:row>28</xdr:row>
      <xdr:rowOff>28575</xdr:rowOff>
    </xdr:to>
    <xdr:graphicFrame>
      <xdr:nvGraphicFramePr>
        <xdr:cNvPr id="2" name="Chart 2"/>
        <xdr:cNvGraphicFramePr/>
      </xdr:nvGraphicFramePr>
      <xdr:xfrm>
        <a:off x="8515350" y="1781175"/>
        <a:ext cx="334327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10</xdr:row>
      <xdr:rowOff>85725</xdr:rowOff>
    </xdr:from>
    <xdr:to>
      <xdr:col>12</xdr:col>
      <xdr:colOff>419100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4991100" y="1866900"/>
        <a:ext cx="33337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11</xdr:row>
      <xdr:rowOff>0</xdr:rowOff>
    </xdr:from>
    <xdr:to>
      <xdr:col>18</xdr:col>
      <xdr:colOff>295275</xdr:colOff>
      <xdr:row>29</xdr:row>
      <xdr:rowOff>28575</xdr:rowOff>
    </xdr:to>
    <xdr:graphicFrame>
      <xdr:nvGraphicFramePr>
        <xdr:cNvPr id="2" name="Chart 2"/>
        <xdr:cNvGraphicFramePr/>
      </xdr:nvGraphicFramePr>
      <xdr:xfrm>
        <a:off x="8515350" y="1943100"/>
        <a:ext cx="334327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10</xdr:row>
      <xdr:rowOff>85725</xdr:rowOff>
    </xdr:from>
    <xdr:to>
      <xdr:col>12</xdr:col>
      <xdr:colOff>419100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4991100" y="1866900"/>
        <a:ext cx="33337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10</xdr:row>
      <xdr:rowOff>0</xdr:rowOff>
    </xdr:from>
    <xdr:to>
      <xdr:col>18</xdr:col>
      <xdr:colOff>295275</xdr:colOff>
      <xdr:row>28</xdr:row>
      <xdr:rowOff>28575</xdr:rowOff>
    </xdr:to>
    <xdr:graphicFrame>
      <xdr:nvGraphicFramePr>
        <xdr:cNvPr id="2" name="Chart 2"/>
        <xdr:cNvGraphicFramePr/>
      </xdr:nvGraphicFramePr>
      <xdr:xfrm>
        <a:off x="8515350" y="1781175"/>
        <a:ext cx="334327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45</xdr:row>
      <xdr:rowOff>85725</xdr:rowOff>
    </xdr:from>
    <xdr:to>
      <xdr:col>14</xdr:col>
      <xdr:colOff>123825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762000" y="7372350"/>
        <a:ext cx="78581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571500</xdr:colOff>
      <xdr:row>26</xdr:row>
      <xdr:rowOff>66675</xdr:rowOff>
    </xdr:from>
    <xdr:to>
      <xdr:col>14</xdr:col>
      <xdr:colOff>38100</xdr:colOff>
      <xdr:row>44</xdr:row>
      <xdr:rowOff>85725</xdr:rowOff>
    </xdr:to>
    <xdr:graphicFrame>
      <xdr:nvGraphicFramePr>
        <xdr:cNvPr id="2" name="Chart 10"/>
        <xdr:cNvGraphicFramePr/>
      </xdr:nvGraphicFramePr>
      <xdr:xfrm>
        <a:off x="4838700" y="4276725"/>
        <a:ext cx="369570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25</xdr:row>
      <xdr:rowOff>142875</xdr:rowOff>
    </xdr:from>
    <xdr:to>
      <xdr:col>6</xdr:col>
      <xdr:colOff>304800</xdr:colOff>
      <xdr:row>44</xdr:row>
      <xdr:rowOff>0</xdr:rowOff>
    </xdr:to>
    <xdr:graphicFrame>
      <xdr:nvGraphicFramePr>
        <xdr:cNvPr id="3" name="Chart 11"/>
        <xdr:cNvGraphicFramePr/>
      </xdr:nvGraphicFramePr>
      <xdr:xfrm>
        <a:off x="257175" y="4191000"/>
        <a:ext cx="370522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E4" sqref="E4:E29"/>
    </sheetView>
  </sheetViews>
  <sheetFormatPr defaultColWidth="9.140625" defaultRowHeight="12.75"/>
  <cols>
    <col min="1" max="4" width="10.8515625" style="0" customWidth="1"/>
    <col min="6" max="6" width="9.57421875" style="0" bestFit="1" customWidth="1"/>
  </cols>
  <sheetData>
    <row r="1" spans="1:4" ht="12.75">
      <c r="A1" t="s">
        <v>0</v>
      </c>
      <c r="C1" t="s">
        <v>17</v>
      </c>
      <c r="D1">
        <v>1071148</v>
      </c>
    </row>
    <row r="2" spans="1:6" s="7" customFormat="1" ht="25.5">
      <c r="A2" s="7" t="s">
        <v>1</v>
      </c>
      <c r="B2" s="7" t="s">
        <v>2</v>
      </c>
      <c r="C2" s="7" t="s">
        <v>3</v>
      </c>
      <c r="D2" s="7" t="s">
        <v>4</v>
      </c>
      <c r="E2" s="7" t="s">
        <v>10</v>
      </c>
      <c r="F2" s="7" t="s">
        <v>11</v>
      </c>
    </row>
    <row r="3" spans="1:10" ht="12.75">
      <c r="A3" t="s">
        <v>5</v>
      </c>
      <c r="B3" t="s">
        <v>5</v>
      </c>
      <c r="C3" t="s">
        <v>6</v>
      </c>
      <c r="D3" t="s">
        <v>6</v>
      </c>
      <c r="E3" t="s">
        <v>6</v>
      </c>
      <c r="F3" t="s">
        <v>6</v>
      </c>
      <c r="H3" t="s">
        <v>7</v>
      </c>
      <c r="I3">
        <f>0.0254*J3</f>
        <v>0.019049999999999997</v>
      </c>
      <c r="J3" s="2">
        <v>0.75</v>
      </c>
    </row>
    <row r="4" spans="1:10" ht="12.75">
      <c r="A4">
        <v>0</v>
      </c>
      <c r="B4" s="1">
        <v>0</v>
      </c>
      <c r="C4" s="6">
        <v>0</v>
      </c>
      <c r="D4" s="5">
        <v>0</v>
      </c>
      <c r="E4" s="3">
        <f>A4*Transfer+Remanent</f>
        <v>0.005</v>
      </c>
      <c r="F4" s="2">
        <f>D4-E4</f>
        <v>-0.005</v>
      </c>
      <c r="H4" t="s">
        <v>8</v>
      </c>
      <c r="I4">
        <v>32</v>
      </c>
      <c r="J4">
        <v>270</v>
      </c>
    </row>
    <row r="5" spans="1:12" ht="12.75">
      <c r="A5">
        <v>50</v>
      </c>
      <c r="B5" s="1">
        <v>53.08</v>
      </c>
      <c r="C5" s="6">
        <v>0.156995</v>
      </c>
      <c r="D5" s="5">
        <v>0.166698</v>
      </c>
      <c r="E5" s="3">
        <f aca="true" t="shared" si="0" ref="E5:E29">A5*Transfer+Remanent</f>
        <v>0.16450913099826575</v>
      </c>
      <c r="F5" s="2">
        <f aca="true" t="shared" si="1" ref="F5:F29">D5-E5</f>
        <v>0.0021888690017342616</v>
      </c>
      <c r="G5" s="11">
        <f>F5/E5</f>
        <v>0.013305455985645784</v>
      </c>
      <c r="H5" t="s">
        <v>13</v>
      </c>
      <c r="I5">
        <f>J5*0.0254</f>
        <v>3.0225999999999997</v>
      </c>
      <c r="J5" s="2">
        <f>K5+L5</f>
        <v>119</v>
      </c>
      <c r="K5" s="2">
        <v>120</v>
      </c>
      <c r="L5" s="2">
        <v>-1</v>
      </c>
    </row>
    <row r="6" spans="1:12" ht="12.75">
      <c r="A6">
        <v>100</v>
      </c>
      <c r="B6" s="1">
        <v>103</v>
      </c>
      <c r="C6" s="6">
        <v>0.315352</v>
      </c>
      <c r="D6" s="5">
        <v>0.324902</v>
      </c>
      <c r="E6" s="3">
        <f t="shared" si="0"/>
        <v>0.3240182619965315</v>
      </c>
      <c r="F6" s="2">
        <f t="shared" si="1"/>
        <v>0.000883738003468526</v>
      </c>
      <c r="G6" s="11">
        <f aca="true" t="shared" si="2" ref="G6:G28">F6/E6</f>
        <v>0.002727432700932104</v>
      </c>
      <c r="H6" s="7"/>
      <c r="I6" s="7"/>
      <c r="J6" s="7"/>
      <c r="K6" s="7" t="s">
        <v>14</v>
      </c>
      <c r="L6" t="s">
        <v>15</v>
      </c>
    </row>
    <row r="7" spans="1:11" ht="12.75">
      <c r="A7">
        <v>150</v>
      </c>
      <c r="B7" s="1">
        <v>152.89</v>
      </c>
      <c r="C7" s="6">
        <v>0.474934</v>
      </c>
      <c r="D7" s="5">
        <v>0.484172</v>
      </c>
      <c r="E7" s="3">
        <f t="shared" si="0"/>
        <v>0.48352739299479724</v>
      </c>
      <c r="F7" s="2">
        <f t="shared" si="1"/>
        <v>0.0006446070052027464</v>
      </c>
      <c r="G7" s="11">
        <f t="shared" si="2"/>
        <v>0.0013331344088083183</v>
      </c>
      <c r="H7" t="s">
        <v>21</v>
      </c>
      <c r="I7">
        <v>0.005</v>
      </c>
      <c r="K7" s="3"/>
    </row>
    <row r="8" spans="1:11" ht="12.75">
      <c r="A8">
        <v>200</v>
      </c>
      <c r="B8" s="1">
        <v>202.78</v>
      </c>
      <c r="C8" s="6">
        <v>0.634807</v>
      </c>
      <c r="D8" s="5">
        <v>0.6437</v>
      </c>
      <c r="E8" s="3">
        <f t="shared" si="0"/>
        <v>0.643036523993063</v>
      </c>
      <c r="F8" s="2">
        <f t="shared" si="1"/>
        <v>0.0006634760069370582</v>
      </c>
      <c r="G8" s="11">
        <f t="shared" si="2"/>
        <v>0.001031785881798863</v>
      </c>
      <c r="H8" s="8"/>
      <c r="J8" s="2"/>
      <c r="K8" s="3"/>
    </row>
    <row r="9" spans="1:11" ht="12.75">
      <c r="A9">
        <v>300</v>
      </c>
      <c r="B9" s="1">
        <v>302.47</v>
      </c>
      <c r="C9" s="6">
        <v>0.954877</v>
      </c>
      <c r="D9" s="5">
        <v>0.962781</v>
      </c>
      <c r="E9" s="3">
        <f t="shared" si="0"/>
        <v>0.9620547859895945</v>
      </c>
      <c r="F9" s="2">
        <f t="shared" si="1"/>
        <v>0.0007262140104055126</v>
      </c>
      <c r="G9" s="11">
        <f t="shared" si="2"/>
        <v>0.000754857229527225</v>
      </c>
      <c r="H9" s="9" t="s">
        <v>9</v>
      </c>
      <c r="I9" s="10">
        <f>Leff*4*PI()*0.0000001*(Turns/2)/Radius</f>
        <v>0.003190182619965315</v>
      </c>
      <c r="J9" s="10" t="s">
        <v>12</v>
      </c>
      <c r="K9" s="3"/>
    </row>
    <row r="10" spans="1:7" ht="12.75">
      <c r="A10">
        <v>400</v>
      </c>
      <c r="B10" s="1">
        <v>402.2</v>
      </c>
      <c r="C10" s="6">
        <v>1.274748</v>
      </c>
      <c r="D10" s="5">
        <v>1.281785</v>
      </c>
      <c r="E10" s="3">
        <f t="shared" si="0"/>
        <v>1.2810730479861259</v>
      </c>
      <c r="F10" s="2">
        <f t="shared" si="1"/>
        <v>0.0007119520138740842</v>
      </c>
      <c r="G10" s="11">
        <f t="shared" si="2"/>
        <v>0.0005557466180350043</v>
      </c>
    </row>
    <row r="11" spans="1:7" ht="12.75">
      <c r="A11">
        <v>500</v>
      </c>
      <c r="B11" s="1">
        <v>501.92</v>
      </c>
      <c r="C11" s="6">
        <v>1.594476</v>
      </c>
      <c r="D11" s="5">
        <v>1.600605</v>
      </c>
      <c r="E11" s="3">
        <f t="shared" si="0"/>
        <v>1.6000913099826573</v>
      </c>
      <c r="F11" s="2">
        <f t="shared" si="1"/>
        <v>0.000513690017342805</v>
      </c>
      <c r="G11" s="11">
        <f t="shared" si="2"/>
        <v>0.00032103793960881684</v>
      </c>
    </row>
    <row r="12" spans="1:7" ht="12.75">
      <c r="A12">
        <v>600</v>
      </c>
      <c r="B12" s="1">
        <v>601.61</v>
      </c>
      <c r="C12" s="6">
        <v>1.913103</v>
      </c>
      <c r="D12" s="5">
        <v>1.918228</v>
      </c>
      <c r="E12" s="3">
        <f t="shared" si="0"/>
        <v>1.9191095719791889</v>
      </c>
      <c r="F12" s="2">
        <f t="shared" si="1"/>
        <v>-0.000881571979188811</v>
      </c>
      <c r="G12" s="11">
        <f t="shared" si="2"/>
        <v>-0.0004593651097678809</v>
      </c>
    </row>
    <row r="13" spans="1:7" ht="12.75">
      <c r="A13">
        <v>700</v>
      </c>
      <c r="B13" s="1">
        <v>701.31</v>
      </c>
      <c r="C13" s="6">
        <v>2.231141</v>
      </c>
      <c r="D13" s="5">
        <v>2.235299</v>
      </c>
      <c r="E13" s="3">
        <f t="shared" si="0"/>
        <v>2.2381278339757205</v>
      </c>
      <c r="F13" s="2">
        <f t="shared" si="1"/>
        <v>-0.002828833975720535</v>
      </c>
      <c r="G13" s="11">
        <f t="shared" si="2"/>
        <v>-0.001263928687529661</v>
      </c>
    </row>
    <row r="14" spans="1:7" ht="12.75">
      <c r="A14">
        <v>800</v>
      </c>
      <c r="B14" s="1">
        <v>801</v>
      </c>
      <c r="C14" s="6">
        <v>2.547878</v>
      </c>
      <c r="D14" s="5">
        <v>2.55104</v>
      </c>
      <c r="E14" s="3">
        <f t="shared" si="0"/>
        <v>2.557146095972252</v>
      </c>
      <c r="F14" s="2">
        <f t="shared" si="1"/>
        <v>-0.006106095972251868</v>
      </c>
      <c r="G14" s="11">
        <f t="shared" si="2"/>
        <v>-0.002387855735685008</v>
      </c>
    </row>
    <row r="15" spans="1:7" ht="12.75">
      <c r="A15">
        <v>900</v>
      </c>
      <c r="B15" s="1">
        <v>900.63</v>
      </c>
      <c r="C15" s="6">
        <v>2.863262</v>
      </c>
      <c r="D15" s="5">
        <v>2.86524</v>
      </c>
      <c r="E15" s="3">
        <f t="shared" si="0"/>
        <v>2.8761643579687832</v>
      </c>
      <c r="F15" s="2">
        <f t="shared" si="1"/>
        <v>-0.010924357968783216</v>
      </c>
      <c r="G15" s="11">
        <f t="shared" si="2"/>
        <v>-0.0037982384207341548</v>
      </c>
    </row>
    <row r="16" spans="1:7" ht="12.75">
      <c r="A16">
        <v>1000</v>
      </c>
      <c r="B16" s="1">
        <v>1000.56</v>
      </c>
      <c r="C16" s="6">
        <v>3.175044</v>
      </c>
      <c r="D16" s="5">
        <v>3.176777</v>
      </c>
      <c r="E16" s="3">
        <f t="shared" si="0"/>
        <v>3.1951826199653146</v>
      </c>
      <c r="F16" s="2">
        <f t="shared" si="1"/>
        <v>-0.018405619965314646</v>
      </c>
      <c r="G16" s="11">
        <f t="shared" si="2"/>
        <v>-0.005760428167800452</v>
      </c>
    </row>
    <row r="17" spans="1:7" ht="12.75">
      <c r="A17">
        <v>1100</v>
      </c>
      <c r="B17" s="1">
        <v>1100.24</v>
      </c>
      <c r="C17" s="6">
        <v>3.477983</v>
      </c>
      <c r="D17" s="5">
        <v>3.478684</v>
      </c>
      <c r="E17" s="3">
        <f t="shared" si="0"/>
        <v>3.5142008819618464</v>
      </c>
      <c r="F17" s="2">
        <f t="shared" si="1"/>
        <v>-0.03551688196184655</v>
      </c>
      <c r="G17" s="11">
        <f t="shared" si="2"/>
        <v>-0.010106673794361695</v>
      </c>
    </row>
    <row r="18" spans="1:7" ht="12.75">
      <c r="A18">
        <v>1200</v>
      </c>
      <c r="B18" s="1">
        <v>1199.91</v>
      </c>
      <c r="C18" s="6">
        <v>3.749757</v>
      </c>
      <c r="D18" s="5">
        <v>3.749535</v>
      </c>
      <c r="E18" s="3">
        <f t="shared" si="0"/>
        <v>3.833219143958378</v>
      </c>
      <c r="F18" s="2">
        <f t="shared" si="1"/>
        <v>-0.08368414395837798</v>
      </c>
      <c r="G18" s="11">
        <f t="shared" si="2"/>
        <v>-0.021831296572301227</v>
      </c>
    </row>
    <row r="19" spans="1:7" ht="12.75">
      <c r="A19">
        <v>1300</v>
      </c>
      <c r="B19" s="1">
        <v>1299.77</v>
      </c>
      <c r="C19" s="6">
        <v>3.972398</v>
      </c>
      <c r="D19" s="5">
        <v>3.971928</v>
      </c>
      <c r="E19" s="3">
        <f t="shared" si="0"/>
        <v>4.152237405954909</v>
      </c>
      <c r="F19" s="2">
        <f t="shared" si="1"/>
        <v>-0.18030940595490907</v>
      </c>
      <c r="G19" s="11">
        <f t="shared" si="2"/>
        <v>-0.04342463793046113</v>
      </c>
    </row>
    <row r="20" spans="1:7" ht="12.75">
      <c r="A20">
        <v>1400</v>
      </c>
      <c r="B20" s="1">
        <v>1399.49</v>
      </c>
      <c r="C20" s="6">
        <v>4.163724</v>
      </c>
      <c r="D20" s="5">
        <v>4.162814</v>
      </c>
      <c r="E20" s="3">
        <f t="shared" si="0"/>
        <v>4.471255667951441</v>
      </c>
      <c r="F20" s="2">
        <f t="shared" si="1"/>
        <v>-0.308441667951441</v>
      </c>
      <c r="G20" s="11">
        <f t="shared" si="2"/>
        <v>-0.0689832321963278</v>
      </c>
    </row>
    <row r="21" spans="1:7" ht="12.75">
      <c r="A21">
        <v>1500</v>
      </c>
      <c r="B21" s="1">
        <v>1499.1</v>
      </c>
      <c r="C21" s="6">
        <v>4.335747</v>
      </c>
      <c r="D21" s="5">
        <v>4.334198</v>
      </c>
      <c r="E21" s="3">
        <f t="shared" si="0"/>
        <v>4.790273929947972</v>
      </c>
      <c r="F21" s="2">
        <f t="shared" si="1"/>
        <v>-0.4560759299479722</v>
      </c>
      <c r="G21" s="11">
        <f t="shared" si="2"/>
        <v>-0.09520873683165876</v>
      </c>
    </row>
    <row r="22" spans="1:7" ht="12.75">
      <c r="A22">
        <v>1200</v>
      </c>
      <c r="B22" s="1">
        <v>1199.98</v>
      </c>
      <c r="C22" s="6">
        <v>3.766878</v>
      </c>
      <c r="D22" s="5">
        <v>3.766827</v>
      </c>
      <c r="E22" s="3">
        <f t="shared" si="0"/>
        <v>3.833219143958378</v>
      </c>
      <c r="F22" s="2">
        <f t="shared" si="1"/>
        <v>-0.06639214395837767</v>
      </c>
      <c r="G22" s="11">
        <f t="shared" si="2"/>
        <v>-0.01732020567178368</v>
      </c>
    </row>
    <row r="23" spans="1:7" ht="12.75">
      <c r="A23">
        <v>1000</v>
      </c>
      <c r="B23" s="1">
        <v>1000.53</v>
      </c>
      <c r="C23" s="6">
        <v>3.190902</v>
      </c>
      <c r="D23" s="5">
        <v>3.192533</v>
      </c>
      <c r="E23" s="3">
        <f t="shared" si="0"/>
        <v>3.1951826199653146</v>
      </c>
      <c r="F23" s="2">
        <f t="shared" si="1"/>
        <v>-0.0026496199653145425</v>
      </c>
      <c r="G23" s="11">
        <f t="shared" si="2"/>
        <v>-0.0008292546249964596</v>
      </c>
    </row>
    <row r="24" spans="1:7" ht="12.75">
      <c r="A24">
        <v>600</v>
      </c>
      <c r="B24" s="1">
        <v>601.4</v>
      </c>
      <c r="C24" s="6">
        <v>1.922539</v>
      </c>
      <c r="D24" s="5">
        <v>1.927025</v>
      </c>
      <c r="E24" s="3">
        <f t="shared" si="0"/>
        <v>1.9191095719791889</v>
      </c>
      <c r="F24" s="2">
        <f t="shared" si="1"/>
        <v>0.007915428020811133</v>
      </c>
      <c r="G24" s="11">
        <f t="shared" si="2"/>
        <v>0.004124531572550027</v>
      </c>
    </row>
    <row r="25" spans="1:7" ht="12.75">
      <c r="A25">
        <v>400</v>
      </c>
      <c r="B25" s="1">
        <v>401.87</v>
      </c>
      <c r="C25" s="6">
        <v>1.282877</v>
      </c>
      <c r="D25" s="5">
        <v>1.28886</v>
      </c>
      <c r="E25" s="3">
        <f t="shared" si="0"/>
        <v>1.2810730479861259</v>
      </c>
      <c r="F25" s="2">
        <f t="shared" si="1"/>
        <v>0.007786952013874027</v>
      </c>
      <c r="G25" s="11">
        <f t="shared" si="2"/>
        <v>0.006078460573435122</v>
      </c>
    </row>
    <row r="26" spans="1:7" ht="12.75">
      <c r="A26">
        <v>200</v>
      </c>
      <c r="B26" s="1">
        <v>202.49</v>
      </c>
      <c r="C26" s="6">
        <v>0.642046</v>
      </c>
      <c r="D26" s="5">
        <v>0.650028</v>
      </c>
      <c r="E26" s="3">
        <f t="shared" si="0"/>
        <v>0.643036523993063</v>
      </c>
      <c r="F26" s="2">
        <f t="shared" si="1"/>
        <v>0.0069914760069370585</v>
      </c>
      <c r="G26" s="11">
        <f t="shared" si="2"/>
        <v>0.010872595484191318</v>
      </c>
    </row>
    <row r="27" spans="1:7" ht="12.75">
      <c r="A27">
        <v>100</v>
      </c>
      <c r="B27" s="1">
        <v>102.62</v>
      </c>
      <c r="C27" s="6">
        <v>0.321673</v>
      </c>
      <c r="D27" s="5">
        <v>0.330061</v>
      </c>
      <c r="E27" s="3">
        <f t="shared" si="0"/>
        <v>0.3240182619965315</v>
      </c>
      <c r="F27" s="2">
        <f t="shared" si="1"/>
        <v>0.006042738003468495</v>
      </c>
      <c r="G27" s="11">
        <f t="shared" si="2"/>
        <v>0.018649374779786888</v>
      </c>
    </row>
    <row r="28" spans="1:7" ht="12.75">
      <c r="A28">
        <v>50</v>
      </c>
      <c r="B28" s="1">
        <v>52.83</v>
      </c>
      <c r="C28" s="6">
        <v>0.161315</v>
      </c>
      <c r="D28" s="5">
        <v>0.170422</v>
      </c>
      <c r="E28" s="3">
        <f t="shared" si="0"/>
        <v>0.16450913099826575</v>
      </c>
      <c r="F28" s="2">
        <f t="shared" si="1"/>
        <v>0.005912869001734239</v>
      </c>
      <c r="G28" s="11">
        <f t="shared" si="2"/>
        <v>0.0359424973304161</v>
      </c>
    </row>
    <row r="29" spans="1:6" ht="12.75">
      <c r="A29">
        <v>0</v>
      </c>
      <c r="B29" s="1">
        <v>0</v>
      </c>
      <c r="C29" s="6">
        <v>0</v>
      </c>
      <c r="D29" s="5">
        <v>0</v>
      </c>
      <c r="E29" s="3">
        <f t="shared" si="0"/>
        <v>0.005</v>
      </c>
      <c r="F29" s="2">
        <f t="shared" si="1"/>
        <v>-0.005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F4" sqref="F4:F29"/>
    </sheetView>
  </sheetViews>
  <sheetFormatPr defaultColWidth="9.140625" defaultRowHeight="12.75"/>
  <cols>
    <col min="1" max="4" width="10.8515625" style="0" customWidth="1"/>
    <col min="5" max="5" width="10.7109375" style="0" bestFit="1" customWidth="1"/>
    <col min="6" max="6" width="9.57421875" style="0" bestFit="1" customWidth="1"/>
  </cols>
  <sheetData>
    <row r="1" spans="1:4" ht="12.75">
      <c r="A1" t="s">
        <v>16</v>
      </c>
      <c r="C1" t="s">
        <v>17</v>
      </c>
      <c r="D1">
        <v>1076368</v>
      </c>
    </row>
    <row r="2" spans="1:6" s="7" customFormat="1" ht="25.5">
      <c r="A2" s="7" t="s">
        <v>1</v>
      </c>
      <c r="B2" s="7" t="s">
        <v>2</v>
      </c>
      <c r="C2" s="7" t="s">
        <v>3</v>
      </c>
      <c r="D2" s="7" t="s">
        <v>4</v>
      </c>
      <c r="E2" s="7" t="s">
        <v>10</v>
      </c>
      <c r="F2" s="7" t="s">
        <v>11</v>
      </c>
    </row>
    <row r="3" spans="1:10" ht="12.75">
      <c r="A3" t="s">
        <v>5</v>
      </c>
      <c r="B3" t="s">
        <v>5</v>
      </c>
      <c r="C3" t="s">
        <v>6</v>
      </c>
      <c r="D3" t="s">
        <v>6</v>
      </c>
      <c r="E3" t="s">
        <v>6</v>
      </c>
      <c r="F3" t="s">
        <v>6</v>
      </c>
      <c r="H3" t="s">
        <v>7</v>
      </c>
      <c r="I3">
        <f>0.0254*J3</f>
        <v>0.019049999999999997</v>
      </c>
      <c r="J3" s="2">
        <v>0.75</v>
      </c>
    </row>
    <row r="4" spans="1:10" ht="12.75">
      <c r="A4">
        <v>0</v>
      </c>
      <c r="B4" s="1">
        <v>0.05</v>
      </c>
      <c r="C4" s="4">
        <v>-0.000156</v>
      </c>
      <c r="D4" s="5">
        <v>0</v>
      </c>
      <c r="E4" s="3">
        <f aca="true" t="shared" si="0" ref="E4:E29">A4*Transfer</f>
        <v>0</v>
      </c>
      <c r="F4" s="2">
        <f>D4-E4</f>
        <v>0</v>
      </c>
      <c r="H4" t="s">
        <v>8</v>
      </c>
      <c r="I4">
        <v>32</v>
      </c>
      <c r="J4">
        <v>270</v>
      </c>
    </row>
    <row r="5" spans="1:12" ht="12.75">
      <c r="A5">
        <v>50</v>
      </c>
      <c r="B5" s="1">
        <v>53.11</v>
      </c>
      <c r="C5" s="4">
        <v>0.156233</v>
      </c>
      <c r="D5" s="5">
        <v>0.166017</v>
      </c>
      <c r="E5" s="3">
        <f t="shared" si="0"/>
        <v>0.15950913099826575</v>
      </c>
      <c r="F5" s="2">
        <f aca="true" t="shared" si="1" ref="F5:F29">D5-E5</f>
        <v>0.006507869001734251</v>
      </c>
      <c r="G5" s="11">
        <f>F5/E5</f>
        <v>0.040799350864779066</v>
      </c>
      <c r="H5" t="s">
        <v>13</v>
      </c>
      <c r="I5">
        <f>J5*0.0254</f>
        <v>3.0225999999999997</v>
      </c>
      <c r="J5" s="2">
        <f>K5+L5</f>
        <v>119</v>
      </c>
      <c r="K5" s="2">
        <v>120</v>
      </c>
      <c r="L5" s="2">
        <v>-1</v>
      </c>
    </row>
    <row r="6" spans="1:12" ht="12.75">
      <c r="A6">
        <v>100</v>
      </c>
      <c r="B6" s="1">
        <v>102.92</v>
      </c>
      <c r="C6" s="4">
        <v>0.314714</v>
      </c>
      <c r="D6" s="5">
        <v>0.32401</v>
      </c>
      <c r="E6" s="3">
        <f t="shared" si="0"/>
        <v>0.3190182619965315</v>
      </c>
      <c r="F6" s="2">
        <f t="shared" si="1"/>
        <v>0.004991738003468527</v>
      </c>
      <c r="G6" s="11">
        <f aca="true" t="shared" si="2" ref="G6:G28">F6/E6</f>
        <v>0.01564718575114925</v>
      </c>
      <c r="H6" s="7"/>
      <c r="I6" s="7"/>
      <c r="J6" s="7"/>
      <c r="K6" s="7" t="s">
        <v>14</v>
      </c>
      <c r="L6" t="s">
        <v>15</v>
      </c>
    </row>
    <row r="7" spans="1:11" ht="12.75">
      <c r="A7">
        <v>150</v>
      </c>
      <c r="B7" s="1">
        <v>152.87</v>
      </c>
      <c r="C7" s="4">
        <v>0.473997</v>
      </c>
      <c r="D7" s="5">
        <v>0.483154</v>
      </c>
      <c r="E7" s="3">
        <f t="shared" si="0"/>
        <v>0.47852739299479724</v>
      </c>
      <c r="F7" s="2">
        <f t="shared" si="1"/>
        <v>0.004626607005202732</v>
      </c>
      <c r="G7" s="11">
        <f t="shared" si="2"/>
        <v>0.009668426662573597</v>
      </c>
      <c r="K7" s="3"/>
    </row>
    <row r="8" spans="1:11" ht="12.75">
      <c r="A8">
        <v>200</v>
      </c>
      <c r="B8" s="1">
        <v>202.73</v>
      </c>
      <c r="C8" s="4">
        <v>0.633803</v>
      </c>
      <c r="D8" s="5">
        <v>0.64254</v>
      </c>
      <c r="E8" s="3">
        <f t="shared" si="0"/>
        <v>0.638036523993063</v>
      </c>
      <c r="F8" s="2">
        <f t="shared" si="1"/>
        <v>0.004503476006937013</v>
      </c>
      <c r="G8" s="11">
        <f t="shared" si="2"/>
        <v>0.007058335749735193</v>
      </c>
      <c r="H8" s="8"/>
      <c r="J8" s="2"/>
      <c r="K8" s="3"/>
    </row>
    <row r="9" spans="1:11" ht="12.75">
      <c r="A9">
        <v>300</v>
      </c>
      <c r="B9" s="1">
        <v>302.36</v>
      </c>
      <c r="C9" s="4">
        <v>0.953982</v>
      </c>
      <c r="D9" s="5">
        <v>0.961536</v>
      </c>
      <c r="E9" s="3">
        <f t="shared" si="0"/>
        <v>0.9570547859895945</v>
      </c>
      <c r="F9" s="2">
        <f t="shared" si="1"/>
        <v>0.004481214010405465</v>
      </c>
      <c r="G9" s="11">
        <f t="shared" si="2"/>
        <v>0.00468229622379652</v>
      </c>
      <c r="H9" s="9" t="s">
        <v>9</v>
      </c>
      <c r="I9" s="10">
        <f>Leff*4*PI()*0.0000001*(Turns/2)/Radius</f>
        <v>0.003190182619965315</v>
      </c>
      <c r="J9" s="10" t="s">
        <v>12</v>
      </c>
      <c r="K9" s="3"/>
    </row>
    <row r="10" spans="1:7" ht="12.75">
      <c r="A10">
        <v>400</v>
      </c>
      <c r="B10" s="1">
        <v>402.08</v>
      </c>
      <c r="C10" s="4">
        <v>1.273777</v>
      </c>
      <c r="D10" s="5">
        <v>1.280422</v>
      </c>
      <c r="E10" s="3">
        <f t="shared" si="0"/>
        <v>1.276073047986126</v>
      </c>
      <c r="F10" s="2">
        <f t="shared" si="1"/>
        <v>0.0043489520138739746</v>
      </c>
      <c r="G10" s="11">
        <f t="shared" si="2"/>
        <v>0.003408074499134205</v>
      </c>
    </row>
    <row r="11" spans="1:7" ht="12.75">
      <c r="A11">
        <v>500</v>
      </c>
      <c r="B11" s="1">
        <v>501.94</v>
      </c>
      <c r="C11" s="4">
        <v>1.592924</v>
      </c>
      <c r="D11" s="5">
        <v>1.599108</v>
      </c>
      <c r="E11" s="3">
        <f t="shared" si="0"/>
        <v>1.5950913099826574</v>
      </c>
      <c r="F11" s="2">
        <f t="shared" si="1"/>
        <v>0.004016690017342617</v>
      </c>
      <c r="G11" s="11">
        <f t="shared" si="2"/>
        <v>0.0025181567927834102</v>
      </c>
    </row>
    <row r="12" spans="1:7" ht="12.75">
      <c r="A12">
        <v>600</v>
      </c>
      <c r="B12" s="1">
        <v>601.61</v>
      </c>
      <c r="C12" s="4">
        <v>1.911239</v>
      </c>
      <c r="D12" s="5">
        <v>1.916355</v>
      </c>
      <c r="E12" s="3">
        <f t="shared" si="0"/>
        <v>1.914109571979189</v>
      </c>
      <c r="F12" s="2">
        <f t="shared" si="1"/>
        <v>0.002245428020811069</v>
      </c>
      <c r="G12" s="11">
        <f t="shared" si="2"/>
        <v>0.0011730927286933196</v>
      </c>
    </row>
    <row r="13" spans="1:7" ht="12.75">
      <c r="A13">
        <v>700</v>
      </c>
      <c r="B13" s="1">
        <v>701.43</v>
      </c>
      <c r="C13" s="4">
        <v>2.228556</v>
      </c>
      <c r="D13" s="5">
        <v>2.233088</v>
      </c>
      <c r="E13" s="3">
        <f t="shared" si="0"/>
        <v>2.2331278339757206</v>
      </c>
      <c r="F13" s="2">
        <f t="shared" si="1"/>
        <v>-3.983397572060454E-05</v>
      </c>
      <c r="G13" s="11">
        <f t="shared" si="2"/>
        <v>-1.783774986570591E-05</v>
      </c>
    </row>
    <row r="14" spans="1:7" ht="12.75">
      <c r="A14">
        <v>800</v>
      </c>
      <c r="B14" s="1">
        <v>801.08</v>
      </c>
      <c r="C14" s="4">
        <v>2.544965</v>
      </c>
      <c r="D14" s="5">
        <v>2.548373</v>
      </c>
      <c r="E14" s="3">
        <f t="shared" si="0"/>
        <v>2.552146095972252</v>
      </c>
      <c r="F14" s="2">
        <f t="shared" si="1"/>
        <v>-0.0037730959722517277</v>
      </c>
      <c r="G14" s="11">
        <f t="shared" si="2"/>
        <v>-0.001478401247564297</v>
      </c>
    </row>
    <row r="15" spans="1:7" ht="12.75">
      <c r="A15">
        <v>900</v>
      </c>
      <c r="B15" s="1">
        <v>900.81</v>
      </c>
      <c r="C15" s="4">
        <v>2.85929</v>
      </c>
      <c r="D15" s="5">
        <v>2.861824</v>
      </c>
      <c r="E15" s="3">
        <f t="shared" si="0"/>
        <v>2.8711643579687833</v>
      </c>
      <c r="F15" s="2">
        <f t="shared" si="1"/>
        <v>-0.009340357968783408</v>
      </c>
      <c r="G15" s="11">
        <f t="shared" si="2"/>
        <v>-0.0032531603225220036</v>
      </c>
    </row>
    <row r="16" spans="1:7" ht="12.75">
      <c r="A16">
        <v>1000</v>
      </c>
      <c r="B16" s="1">
        <v>1000.71</v>
      </c>
      <c r="C16" s="4">
        <v>3.170062</v>
      </c>
      <c r="D16" s="5">
        <v>3.17225</v>
      </c>
      <c r="E16" s="3">
        <f t="shared" si="0"/>
        <v>3.1901826199653147</v>
      </c>
      <c r="F16" s="2">
        <f t="shared" si="1"/>
        <v>-0.0179326199653147</v>
      </c>
      <c r="G16" s="11">
        <f t="shared" si="2"/>
        <v>-0.005621189161111307</v>
      </c>
    </row>
    <row r="17" spans="1:7" ht="12.75">
      <c r="A17">
        <v>1100</v>
      </c>
      <c r="B17" s="1">
        <v>1100.38</v>
      </c>
      <c r="C17" s="4">
        <v>3.470963</v>
      </c>
      <c r="D17" s="5">
        <v>3.472061</v>
      </c>
      <c r="E17" s="3">
        <f t="shared" si="0"/>
        <v>3.5092008819618465</v>
      </c>
      <c r="F17" s="2">
        <f t="shared" si="1"/>
        <v>-0.03713988196184648</v>
      </c>
      <c r="G17" s="11">
        <f t="shared" si="2"/>
        <v>-0.010583572503003343</v>
      </c>
    </row>
    <row r="18" spans="1:7" ht="12.75">
      <c r="A18">
        <v>1200</v>
      </c>
      <c r="B18" s="1">
        <v>1200.07</v>
      </c>
      <c r="C18" s="4">
        <v>3.739803</v>
      </c>
      <c r="D18" s="5">
        <v>3.739974</v>
      </c>
      <c r="E18" s="3">
        <f t="shared" si="0"/>
        <v>3.828219143958378</v>
      </c>
      <c r="F18" s="2">
        <f t="shared" si="1"/>
        <v>-0.08824514395837779</v>
      </c>
      <c r="G18" s="11">
        <f t="shared" si="2"/>
        <v>-0.023051225815440734</v>
      </c>
    </row>
    <row r="19" spans="1:7" ht="12.75">
      <c r="A19">
        <v>1300</v>
      </c>
      <c r="B19" s="1">
        <v>1299.78</v>
      </c>
      <c r="C19" s="4">
        <v>3.961228</v>
      </c>
      <c r="D19" s="5">
        <v>3.96078</v>
      </c>
      <c r="E19" s="3">
        <f t="shared" si="0"/>
        <v>4.147237405954909</v>
      </c>
      <c r="F19" s="2">
        <f t="shared" si="1"/>
        <v>-0.18645740595490912</v>
      </c>
      <c r="G19" s="11">
        <f t="shared" si="2"/>
        <v>-0.04495942423917662</v>
      </c>
    </row>
    <row r="20" spans="1:7" ht="12.75">
      <c r="A20">
        <v>1400</v>
      </c>
      <c r="B20" s="1">
        <v>1399.53</v>
      </c>
      <c r="C20" s="4">
        <v>4.151728</v>
      </c>
      <c r="D20" s="5">
        <v>4.150893</v>
      </c>
      <c r="E20" s="3">
        <f t="shared" si="0"/>
        <v>4.466255667951441</v>
      </c>
      <c r="F20" s="2">
        <f t="shared" si="1"/>
        <v>-0.3153626679514412</v>
      </c>
      <c r="G20" s="11">
        <f t="shared" si="2"/>
        <v>-0.0706100795380776</v>
      </c>
    </row>
    <row r="21" spans="1:7" ht="12.75">
      <c r="A21">
        <v>1500</v>
      </c>
      <c r="B21" s="1">
        <v>1499.15</v>
      </c>
      <c r="C21" s="4">
        <v>4.323157</v>
      </c>
      <c r="D21" s="5">
        <v>4.321699</v>
      </c>
      <c r="E21" s="3">
        <f t="shared" si="0"/>
        <v>4.785273929947972</v>
      </c>
      <c r="F21" s="2">
        <f t="shared" si="1"/>
        <v>-0.46357492994797234</v>
      </c>
      <c r="G21" s="11">
        <f t="shared" si="2"/>
        <v>-0.0968753172199303</v>
      </c>
    </row>
    <row r="22" spans="1:7" ht="12.75">
      <c r="A22">
        <v>1200</v>
      </c>
      <c r="B22" s="1">
        <v>1200.1</v>
      </c>
      <c r="C22" s="4">
        <v>3.757467</v>
      </c>
      <c r="D22" s="5">
        <v>3.757721</v>
      </c>
      <c r="E22" s="3">
        <f t="shared" si="0"/>
        <v>3.828219143958378</v>
      </c>
      <c r="F22" s="2">
        <f t="shared" si="1"/>
        <v>-0.07049814395837783</v>
      </c>
      <c r="G22" s="11">
        <f t="shared" si="2"/>
        <v>-0.018415388802816228</v>
      </c>
    </row>
    <row r="23" spans="1:7" ht="12.75">
      <c r="A23">
        <v>1000</v>
      </c>
      <c r="B23" s="1">
        <v>1000.63</v>
      </c>
      <c r="C23" s="4">
        <v>3.186953</v>
      </c>
      <c r="D23" s="5">
        <v>3.188878</v>
      </c>
      <c r="E23" s="3">
        <f t="shared" si="0"/>
        <v>3.1901826199653147</v>
      </c>
      <c r="F23" s="2">
        <f t="shared" si="1"/>
        <v>-0.001304619965314835</v>
      </c>
      <c r="G23" s="11">
        <f t="shared" si="2"/>
        <v>-0.00040894836463281197</v>
      </c>
    </row>
    <row r="24" spans="1:7" ht="12.75">
      <c r="A24">
        <v>600</v>
      </c>
      <c r="B24" s="1">
        <v>601.54</v>
      </c>
      <c r="C24" s="4">
        <v>1.920687</v>
      </c>
      <c r="D24" s="5">
        <v>1.925622</v>
      </c>
      <c r="E24" s="3">
        <f t="shared" si="0"/>
        <v>1.914109571979189</v>
      </c>
      <c r="F24" s="2">
        <f t="shared" si="1"/>
        <v>0.011512428020810983</v>
      </c>
      <c r="G24" s="11">
        <f t="shared" si="2"/>
        <v>0.006014508359052369</v>
      </c>
    </row>
    <row r="25" spans="1:7" ht="12.75">
      <c r="A25">
        <v>400</v>
      </c>
      <c r="B25" s="1">
        <v>402</v>
      </c>
      <c r="C25" s="4">
        <v>1.281478</v>
      </c>
      <c r="D25" s="5">
        <v>1.287869</v>
      </c>
      <c r="E25" s="3">
        <f t="shared" si="0"/>
        <v>1.276073047986126</v>
      </c>
      <c r="F25" s="2">
        <f t="shared" si="1"/>
        <v>0.011795952013873956</v>
      </c>
      <c r="G25" s="11">
        <f t="shared" si="2"/>
        <v>0.009243947305751893</v>
      </c>
    </row>
    <row r="26" spans="1:7" ht="12.75">
      <c r="A26">
        <v>200</v>
      </c>
      <c r="B26" s="1">
        <v>202.54</v>
      </c>
      <c r="C26" s="4">
        <v>0.641125</v>
      </c>
      <c r="D26" s="5">
        <v>0.649269</v>
      </c>
      <c r="E26" s="3">
        <f t="shared" si="0"/>
        <v>0.638036523993063</v>
      </c>
      <c r="F26" s="2">
        <f t="shared" si="1"/>
        <v>0.011232476006936998</v>
      </c>
      <c r="G26" s="11">
        <f t="shared" si="2"/>
        <v>0.01760475393577801</v>
      </c>
    </row>
    <row r="27" spans="1:7" ht="12.75">
      <c r="A27">
        <v>100</v>
      </c>
      <c r="B27" s="1">
        <v>102.77</v>
      </c>
      <c r="C27" s="4">
        <v>0.320643</v>
      </c>
      <c r="D27" s="5">
        <v>0.329507</v>
      </c>
      <c r="E27" s="3">
        <f t="shared" si="0"/>
        <v>0.3190182619965315</v>
      </c>
      <c r="F27" s="2">
        <f t="shared" si="1"/>
        <v>0.0104887380034685</v>
      </c>
      <c r="G27" s="11">
        <f t="shared" si="2"/>
        <v>0.032878174239387395</v>
      </c>
    </row>
    <row r="28" spans="1:7" ht="12.75">
      <c r="A28">
        <v>50</v>
      </c>
      <c r="B28" s="1">
        <v>52.96</v>
      </c>
      <c r="C28" s="4">
        <v>0.160576</v>
      </c>
      <c r="D28" s="5">
        <v>0.170068</v>
      </c>
      <c r="E28" s="3">
        <f t="shared" si="0"/>
        <v>0.15950913099826575</v>
      </c>
      <c r="F28" s="2">
        <f t="shared" si="1"/>
        <v>0.01055886900173425</v>
      </c>
      <c r="G28" s="11">
        <f t="shared" si="2"/>
        <v>0.06619601608793825</v>
      </c>
    </row>
    <row r="29" spans="1:6" ht="12.75">
      <c r="A29">
        <v>0</v>
      </c>
      <c r="B29" s="1">
        <v>0</v>
      </c>
      <c r="C29" s="4">
        <v>0</v>
      </c>
      <c r="D29" s="5">
        <v>0</v>
      </c>
      <c r="E29" s="3">
        <f t="shared" si="0"/>
        <v>0</v>
      </c>
      <c r="F29" s="2">
        <f t="shared" si="1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F4" sqref="F4:F29"/>
    </sheetView>
  </sheetViews>
  <sheetFormatPr defaultColWidth="9.140625" defaultRowHeight="12.75"/>
  <cols>
    <col min="1" max="4" width="10.8515625" style="0" customWidth="1"/>
    <col min="5" max="5" width="10.7109375" style="0" bestFit="1" customWidth="1"/>
    <col min="6" max="6" width="9.57421875" style="0" bestFit="1" customWidth="1"/>
  </cols>
  <sheetData>
    <row r="1" spans="1:4" ht="12.75">
      <c r="A1" t="s">
        <v>18</v>
      </c>
      <c r="C1" t="s">
        <v>17</v>
      </c>
      <c r="D1">
        <v>1075625</v>
      </c>
    </row>
    <row r="2" spans="1:6" s="7" customFormat="1" ht="25.5">
      <c r="A2" s="7" t="s">
        <v>1</v>
      </c>
      <c r="B2" s="7" t="s">
        <v>2</v>
      </c>
      <c r="C2" s="7" t="s">
        <v>3</v>
      </c>
      <c r="D2" s="7" t="s">
        <v>4</v>
      </c>
      <c r="E2" s="7" t="s">
        <v>10</v>
      </c>
      <c r="F2" s="7" t="s">
        <v>11</v>
      </c>
    </row>
    <row r="3" spans="1:10" ht="12.75">
      <c r="A3" t="s">
        <v>5</v>
      </c>
      <c r="B3" t="s">
        <v>5</v>
      </c>
      <c r="C3" t="s">
        <v>6</v>
      </c>
      <c r="D3" t="s">
        <v>6</v>
      </c>
      <c r="E3" t="s">
        <v>6</v>
      </c>
      <c r="F3" t="s">
        <v>6</v>
      </c>
      <c r="H3" t="s">
        <v>7</v>
      </c>
      <c r="I3">
        <f>0.0254*J3</f>
        <v>0.019049999999999997</v>
      </c>
      <c r="J3" s="2">
        <v>0.75</v>
      </c>
    </row>
    <row r="4" spans="1:10" ht="12.75">
      <c r="A4">
        <v>0</v>
      </c>
      <c r="B4" s="1">
        <v>0.09</v>
      </c>
      <c r="C4" s="4">
        <v>-0.000282</v>
      </c>
      <c r="D4" s="4">
        <v>0</v>
      </c>
      <c r="E4" s="3">
        <f aca="true" t="shared" si="0" ref="E4:E29">A4*Transfer</f>
        <v>0</v>
      </c>
      <c r="F4" s="2">
        <f>D4-E4</f>
        <v>0</v>
      </c>
      <c r="H4" t="s">
        <v>8</v>
      </c>
      <c r="I4">
        <v>32</v>
      </c>
      <c r="J4">
        <v>270</v>
      </c>
    </row>
    <row r="5" spans="1:12" ht="12.75">
      <c r="A5">
        <v>50</v>
      </c>
      <c r="B5" s="1">
        <v>53.2</v>
      </c>
      <c r="C5" s="4">
        <v>0.15608</v>
      </c>
      <c r="D5" s="4">
        <v>0.166153</v>
      </c>
      <c r="E5" s="3">
        <f t="shared" si="0"/>
        <v>0.15950913099826575</v>
      </c>
      <c r="F5" s="2">
        <f aca="true" t="shared" si="1" ref="F5:F29">D5-E5</f>
        <v>0.006643869001734248</v>
      </c>
      <c r="G5" s="11">
        <f>F5/E5</f>
        <v>0.041651966631342775</v>
      </c>
      <c r="H5" t="s">
        <v>13</v>
      </c>
      <c r="I5">
        <f>J5*0.0254</f>
        <v>3.0225999999999997</v>
      </c>
      <c r="J5" s="2">
        <f>K5+L5</f>
        <v>119</v>
      </c>
      <c r="K5" s="2">
        <v>120</v>
      </c>
      <c r="L5" s="2">
        <v>-1</v>
      </c>
    </row>
    <row r="6" spans="1:12" ht="12.75">
      <c r="A6">
        <v>100</v>
      </c>
      <c r="B6" s="1">
        <v>102.94</v>
      </c>
      <c r="C6" s="4">
        <v>0.314786</v>
      </c>
      <c r="D6" s="4">
        <v>0.324161</v>
      </c>
      <c r="E6" s="3">
        <f t="shared" si="0"/>
        <v>0.3190182619965315</v>
      </c>
      <c r="F6" s="2">
        <f t="shared" si="1"/>
        <v>0.005142738003468483</v>
      </c>
      <c r="G6" s="11">
        <f aca="true" t="shared" si="2" ref="G6:G28">F6/E6</f>
        <v>0.01612051288626354</v>
      </c>
      <c r="H6" s="7"/>
      <c r="I6" s="7"/>
      <c r="J6" s="7"/>
      <c r="K6" s="7" t="s">
        <v>14</v>
      </c>
      <c r="L6" t="s">
        <v>15</v>
      </c>
    </row>
    <row r="7" spans="1:11" ht="12.75">
      <c r="A7">
        <v>150</v>
      </c>
      <c r="B7" s="1">
        <v>152.84</v>
      </c>
      <c r="C7" s="4">
        <v>0.474209</v>
      </c>
      <c r="D7" s="4">
        <v>0.483269</v>
      </c>
      <c r="E7" s="3">
        <f t="shared" si="0"/>
        <v>0.47852739299479724</v>
      </c>
      <c r="F7" s="2">
        <f t="shared" si="1"/>
        <v>0.004741607005202764</v>
      </c>
      <c r="G7" s="11">
        <f t="shared" si="2"/>
        <v>0.009908747283051184</v>
      </c>
      <c r="K7" s="3"/>
    </row>
    <row r="8" spans="1:11" ht="12.75">
      <c r="A8">
        <v>200</v>
      </c>
      <c r="B8" s="1">
        <v>202.74</v>
      </c>
      <c r="C8" s="4">
        <v>0.633911</v>
      </c>
      <c r="D8" s="4">
        <v>0.642674</v>
      </c>
      <c r="E8" s="3">
        <f t="shared" si="0"/>
        <v>0.638036523993063</v>
      </c>
      <c r="F8" s="2">
        <f t="shared" si="1"/>
        <v>0.00463747600693698</v>
      </c>
      <c r="G8" s="11">
        <f t="shared" si="2"/>
        <v>0.007268355074587236</v>
      </c>
      <c r="H8" s="8"/>
      <c r="J8" s="2"/>
      <c r="K8" s="3"/>
    </row>
    <row r="9" spans="1:11" ht="12.75">
      <c r="A9">
        <v>300</v>
      </c>
      <c r="B9" s="1">
        <v>302.33</v>
      </c>
      <c r="C9" s="4">
        <v>0.954038</v>
      </c>
      <c r="D9" s="4">
        <v>0.961493</v>
      </c>
      <c r="E9" s="3">
        <f t="shared" si="0"/>
        <v>0.9570547859895945</v>
      </c>
      <c r="F9" s="2">
        <f t="shared" si="1"/>
        <v>0.004438214010405561</v>
      </c>
      <c r="G9" s="11">
        <f t="shared" si="2"/>
        <v>0.004637366716489954</v>
      </c>
      <c r="H9" s="9" t="s">
        <v>9</v>
      </c>
      <c r="I9" s="10">
        <f>Leff*4*PI()*0.0000001*(Turns/2)/Radius</f>
        <v>0.003190182619965315</v>
      </c>
      <c r="J9" s="10" t="s">
        <v>12</v>
      </c>
      <c r="K9" s="3"/>
    </row>
    <row r="10" spans="1:7" ht="12.75">
      <c r="A10">
        <v>400</v>
      </c>
      <c r="B10" s="1">
        <v>402.09</v>
      </c>
      <c r="C10" s="4">
        <v>1.273581</v>
      </c>
      <c r="D10" s="4">
        <v>1.280256</v>
      </c>
      <c r="E10" s="3">
        <f t="shared" si="0"/>
        <v>1.276073047986126</v>
      </c>
      <c r="F10" s="2">
        <f t="shared" si="1"/>
        <v>0.004182952013874086</v>
      </c>
      <c r="G10" s="11">
        <f t="shared" si="2"/>
        <v>0.0032779879023975477</v>
      </c>
    </row>
    <row r="11" spans="1:7" ht="12.75">
      <c r="A11">
        <v>500</v>
      </c>
      <c r="B11" s="1">
        <v>501.87</v>
      </c>
      <c r="C11" s="4">
        <v>1.592722</v>
      </c>
      <c r="D11" s="4">
        <v>1.598678</v>
      </c>
      <c r="E11" s="3">
        <f t="shared" si="0"/>
        <v>1.5950913099826574</v>
      </c>
      <c r="F11" s="2">
        <f t="shared" si="1"/>
        <v>0.0035866900173426863</v>
      </c>
      <c r="G11" s="11">
        <f t="shared" si="2"/>
        <v>0.0022485797489434525</v>
      </c>
    </row>
    <row r="12" spans="1:7" ht="12.75">
      <c r="A12">
        <v>600</v>
      </c>
      <c r="B12" s="1">
        <v>601.6</v>
      </c>
      <c r="C12" s="4">
        <v>1.910566</v>
      </c>
      <c r="D12" s="4">
        <v>1.915645</v>
      </c>
      <c r="E12" s="3">
        <f t="shared" si="0"/>
        <v>1.914109571979189</v>
      </c>
      <c r="F12" s="2">
        <f t="shared" si="1"/>
        <v>0.0015354280208110804</v>
      </c>
      <c r="G12" s="11">
        <f t="shared" si="2"/>
        <v>0.0008021630753475874</v>
      </c>
    </row>
    <row r="13" spans="1:7" ht="12.75">
      <c r="A13">
        <v>700</v>
      </c>
      <c r="B13" s="1">
        <v>701.38</v>
      </c>
      <c r="C13" s="4">
        <v>2.227586</v>
      </c>
      <c r="D13" s="4">
        <v>2.23195</v>
      </c>
      <c r="E13" s="3">
        <f t="shared" si="0"/>
        <v>2.2331278339757206</v>
      </c>
      <c r="F13" s="2">
        <f t="shared" si="1"/>
        <v>-0.001177833975720688</v>
      </c>
      <c r="G13" s="11">
        <f t="shared" si="2"/>
        <v>-0.0005274368792509949</v>
      </c>
    </row>
    <row r="14" spans="1:7" ht="12.75">
      <c r="A14">
        <v>800</v>
      </c>
      <c r="B14" s="1">
        <v>801.18</v>
      </c>
      <c r="C14" s="4">
        <v>2.543076</v>
      </c>
      <c r="D14" s="4">
        <v>2.546793</v>
      </c>
      <c r="E14" s="3">
        <f t="shared" si="0"/>
        <v>2.552146095972252</v>
      </c>
      <c r="F14" s="2">
        <f t="shared" si="1"/>
        <v>-0.0053530959722518645</v>
      </c>
      <c r="G14" s="11">
        <f t="shared" si="2"/>
        <v>-0.0020974880633597027</v>
      </c>
    </row>
    <row r="15" spans="1:7" ht="12.75">
      <c r="A15">
        <v>900</v>
      </c>
      <c r="B15" s="1">
        <v>900.8</v>
      </c>
      <c r="C15" s="4">
        <v>2.85747</v>
      </c>
      <c r="D15" s="4">
        <v>2.859975</v>
      </c>
      <c r="E15" s="3">
        <f t="shared" si="0"/>
        <v>2.8711643579687833</v>
      </c>
      <c r="F15" s="2">
        <f t="shared" si="1"/>
        <v>-0.011189357968783398</v>
      </c>
      <c r="G15" s="11">
        <f t="shared" si="2"/>
        <v>-0.003897149927250892</v>
      </c>
    </row>
    <row r="16" spans="1:7" ht="12.75">
      <c r="A16">
        <v>1000</v>
      </c>
      <c r="B16" s="1">
        <v>1000.6</v>
      </c>
      <c r="C16" s="4">
        <v>3.168464</v>
      </c>
      <c r="D16" s="4">
        <v>3.170314</v>
      </c>
      <c r="E16" s="3">
        <f t="shared" si="0"/>
        <v>3.1901826199653147</v>
      </c>
      <c r="F16" s="2">
        <f t="shared" si="1"/>
        <v>-0.01986861996531486</v>
      </c>
      <c r="G16" s="11">
        <f t="shared" si="2"/>
        <v>-0.006228050971430244</v>
      </c>
    </row>
    <row r="17" spans="1:7" ht="12.75">
      <c r="A17">
        <v>1100</v>
      </c>
      <c r="B17" s="1">
        <v>1100.31</v>
      </c>
      <c r="C17" s="4">
        <v>3.470209</v>
      </c>
      <c r="D17" s="4">
        <v>3.471112</v>
      </c>
      <c r="E17" s="3">
        <f t="shared" si="0"/>
        <v>3.5092008819618465</v>
      </c>
      <c r="F17" s="2">
        <f t="shared" si="1"/>
        <v>-0.038088881961846344</v>
      </c>
      <c r="G17" s="11">
        <f t="shared" si="2"/>
        <v>-0.01085400444233117</v>
      </c>
    </row>
    <row r="18" spans="1:7" ht="12.75">
      <c r="A18">
        <v>1200</v>
      </c>
      <c r="B18" s="1">
        <v>1200.01</v>
      </c>
      <c r="C18" s="4">
        <v>3.742447</v>
      </c>
      <c r="D18" s="4">
        <v>3.742472</v>
      </c>
      <c r="E18" s="3">
        <f t="shared" si="0"/>
        <v>3.828219143958378</v>
      </c>
      <c r="F18" s="2">
        <f t="shared" si="1"/>
        <v>-0.08574714395837812</v>
      </c>
      <c r="G18" s="11">
        <f t="shared" si="2"/>
        <v>-0.022398703087231207</v>
      </c>
    </row>
    <row r="19" spans="1:7" ht="12.75">
      <c r="A19">
        <v>1300</v>
      </c>
      <c r="B19" s="1">
        <v>1299.94</v>
      </c>
      <c r="C19" s="4">
        <v>3.965897</v>
      </c>
      <c r="D19" s="4">
        <v>3.965774</v>
      </c>
      <c r="E19" s="3">
        <f t="shared" si="0"/>
        <v>4.147237405954909</v>
      </c>
      <c r="F19" s="2">
        <f t="shared" si="1"/>
        <v>-0.18146340595490917</v>
      </c>
      <c r="G19" s="11">
        <f t="shared" si="2"/>
        <v>-0.043755249143526395</v>
      </c>
    </row>
    <row r="20" spans="1:7" ht="12.75">
      <c r="A20">
        <v>1400</v>
      </c>
      <c r="B20" s="1">
        <v>1399.6</v>
      </c>
      <c r="C20" s="4">
        <v>4.157729</v>
      </c>
      <c r="D20" s="4">
        <v>4.157014</v>
      </c>
      <c r="E20" s="3">
        <f t="shared" si="0"/>
        <v>4.466255667951441</v>
      </c>
      <c r="F20" s="2">
        <f t="shared" si="1"/>
        <v>-0.3092416679514409</v>
      </c>
      <c r="G20" s="11">
        <f t="shared" si="2"/>
        <v>-0.06923958029775808</v>
      </c>
    </row>
    <row r="21" spans="1:7" ht="12.75">
      <c r="A21">
        <v>1500</v>
      </c>
      <c r="B21" s="1">
        <v>1499.22</v>
      </c>
      <c r="C21" s="4">
        <v>4.330069</v>
      </c>
      <c r="D21" s="4">
        <v>4.328724</v>
      </c>
      <c r="E21" s="3">
        <f t="shared" si="0"/>
        <v>4.785273929947972</v>
      </c>
      <c r="F21" s="2">
        <f t="shared" si="1"/>
        <v>-0.45654992994797183</v>
      </c>
      <c r="G21" s="11">
        <f t="shared" si="2"/>
        <v>-0.09540727169049143</v>
      </c>
    </row>
    <row r="22" spans="1:7" ht="12.75">
      <c r="A22">
        <v>1200</v>
      </c>
      <c r="B22" s="1">
        <v>1200.08</v>
      </c>
      <c r="C22" s="4">
        <v>3.760472</v>
      </c>
      <c r="D22" s="4">
        <v>3.760677</v>
      </c>
      <c r="E22" s="3">
        <f t="shared" si="0"/>
        <v>3.828219143958378</v>
      </c>
      <c r="F22" s="2">
        <f t="shared" si="1"/>
        <v>-0.0675421439583781</v>
      </c>
      <c r="G22" s="11">
        <f t="shared" si="2"/>
        <v>-0.017643228200499392</v>
      </c>
    </row>
    <row r="23" spans="1:7" ht="12.75">
      <c r="A23">
        <v>1000</v>
      </c>
      <c r="B23" s="1">
        <v>1000.65</v>
      </c>
      <c r="C23" s="4">
        <v>3.184569</v>
      </c>
      <c r="D23" s="4">
        <v>3.186566</v>
      </c>
      <c r="E23" s="3">
        <f t="shared" si="0"/>
        <v>3.1901826199653147</v>
      </c>
      <c r="F23" s="2">
        <f t="shared" si="1"/>
        <v>-0.0036166199653147046</v>
      </c>
      <c r="G23" s="11">
        <f t="shared" si="2"/>
        <v>-0.0011336717662119376</v>
      </c>
    </row>
    <row r="24" spans="1:7" ht="12.75">
      <c r="A24">
        <v>600</v>
      </c>
      <c r="B24" s="1">
        <v>601.44</v>
      </c>
      <c r="C24" s="4">
        <v>1.920393</v>
      </c>
      <c r="D24" s="4">
        <v>1.924997</v>
      </c>
      <c r="E24" s="3">
        <f t="shared" si="0"/>
        <v>1.914109571979189</v>
      </c>
      <c r="F24" s="2">
        <f t="shared" si="1"/>
        <v>0.010887428020811107</v>
      </c>
      <c r="G24" s="11">
        <f t="shared" si="2"/>
        <v>0.005687985776881889</v>
      </c>
    </row>
    <row r="25" spans="1:7" ht="12.75">
      <c r="A25">
        <v>400</v>
      </c>
      <c r="B25" s="1">
        <v>401.97</v>
      </c>
      <c r="C25" s="4">
        <v>1.281342</v>
      </c>
      <c r="D25" s="4">
        <v>1.287643</v>
      </c>
      <c r="E25" s="3">
        <f t="shared" si="0"/>
        <v>1.276073047986126</v>
      </c>
      <c r="F25" s="2">
        <f t="shared" si="1"/>
        <v>0.011569952013874119</v>
      </c>
      <c r="G25" s="11">
        <f t="shared" si="2"/>
        <v>0.009066841457182718</v>
      </c>
    </row>
    <row r="26" spans="1:7" ht="12.75">
      <c r="A26">
        <v>200</v>
      </c>
      <c r="B26" s="1">
        <v>202.6</v>
      </c>
      <c r="C26" s="4">
        <v>0.640906</v>
      </c>
      <c r="D26" s="4">
        <v>0.649228</v>
      </c>
      <c r="E26" s="3">
        <f t="shared" si="0"/>
        <v>0.638036523993063</v>
      </c>
      <c r="F26" s="2">
        <f t="shared" si="1"/>
        <v>0.01119147600693704</v>
      </c>
      <c r="G26" s="11">
        <f t="shared" si="2"/>
        <v>0.017540494291606916</v>
      </c>
    </row>
    <row r="27" spans="1:7" ht="12.75">
      <c r="A27">
        <v>100</v>
      </c>
      <c r="B27" s="1">
        <v>102.79</v>
      </c>
      <c r="C27" s="4">
        <v>0.320622</v>
      </c>
      <c r="D27" s="4">
        <v>0.329576</v>
      </c>
      <c r="E27" s="3">
        <f t="shared" si="0"/>
        <v>0.3190182619965315</v>
      </c>
      <c r="F27" s="2">
        <f t="shared" si="1"/>
        <v>0.010557738003468486</v>
      </c>
      <c r="G27" s="11">
        <f t="shared" si="2"/>
        <v>0.033094462797817116</v>
      </c>
    </row>
    <row r="28" spans="1:7" ht="12.75">
      <c r="A28">
        <v>50</v>
      </c>
      <c r="B28" s="1">
        <v>53.12</v>
      </c>
      <c r="C28" s="4">
        <v>0.160121</v>
      </c>
      <c r="D28" s="4">
        <v>0.170125</v>
      </c>
      <c r="E28" s="3">
        <f t="shared" si="0"/>
        <v>0.15950913099826575</v>
      </c>
      <c r="F28" s="2">
        <f t="shared" si="1"/>
        <v>0.010615869001734252</v>
      </c>
      <c r="G28" s="11">
        <f t="shared" si="2"/>
        <v>0.06655336240186571</v>
      </c>
    </row>
    <row r="29" spans="1:6" ht="12.75">
      <c r="A29">
        <v>0</v>
      </c>
      <c r="B29" s="1">
        <v>0</v>
      </c>
      <c r="C29" s="4">
        <v>0</v>
      </c>
      <c r="D29" s="4">
        <v>0</v>
      </c>
      <c r="E29" s="3">
        <f t="shared" si="0"/>
        <v>0</v>
      </c>
      <c r="F29" s="2">
        <f t="shared" si="1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F4" sqref="F4:F29"/>
    </sheetView>
  </sheetViews>
  <sheetFormatPr defaultColWidth="9.140625" defaultRowHeight="12.75"/>
  <cols>
    <col min="1" max="4" width="10.8515625" style="0" customWidth="1"/>
    <col min="5" max="5" width="10.7109375" style="0" bestFit="1" customWidth="1"/>
    <col min="6" max="6" width="9.57421875" style="0" bestFit="1" customWidth="1"/>
  </cols>
  <sheetData>
    <row r="1" spans="1:4" ht="12.75">
      <c r="A1" t="s">
        <v>19</v>
      </c>
      <c r="C1" t="s">
        <v>17</v>
      </c>
      <c r="D1">
        <v>1074936</v>
      </c>
    </row>
    <row r="2" spans="1:6" s="7" customFormat="1" ht="25.5">
      <c r="A2" s="7" t="s">
        <v>1</v>
      </c>
      <c r="B2" s="7" t="s">
        <v>2</v>
      </c>
      <c r="C2" s="7" t="s">
        <v>3</v>
      </c>
      <c r="D2" s="7" t="s">
        <v>4</v>
      </c>
      <c r="E2" s="7" t="s">
        <v>10</v>
      </c>
      <c r="F2" s="7" t="s">
        <v>11</v>
      </c>
    </row>
    <row r="3" spans="1:10" ht="12.75">
      <c r="A3" t="s">
        <v>5</v>
      </c>
      <c r="B3" t="s">
        <v>5</v>
      </c>
      <c r="C3" t="s">
        <v>6</v>
      </c>
      <c r="D3" t="s">
        <v>6</v>
      </c>
      <c r="E3" t="s">
        <v>6</v>
      </c>
      <c r="F3" t="s">
        <v>6</v>
      </c>
      <c r="H3" t="s">
        <v>7</v>
      </c>
      <c r="I3">
        <f>0.0254*J3</f>
        <v>0.019049999999999997</v>
      </c>
      <c r="J3" s="2">
        <v>0.75</v>
      </c>
    </row>
    <row r="4" spans="1:10" ht="12.75">
      <c r="A4">
        <v>0</v>
      </c>
      <c r="B4" s="1">
        <v>0</v>
      </c>
      <c r="C4" s="5">
        <v>0</v>
      </c>
      <c r="D4" s="5">
        <v>0</v>
      </c>
      <c r="E4" s="3">
        <f aca="true" t="shared" si="0" ref="E4:E29">A4*Transfer</f>
        <v>0</v>
      </c>
      <c r="F4" s="2">
        <f>D4-E4</f>
        <v>0</v>
      </c>
      <c r="H4" t="s">
        <v>8</v>
      </c>
      <c r="I4">
        <v>32</v>
      </c>
      <c r="J4">
        <v>270</v>
      </c>
    </row>
    <row r="5" spans="1:12" ht="12.75">
      <c r="A5">
        <v>50</v>
      </c>
      <c r="B5" s="1">
        <v>52.82</v>
      </c>
      <c r="C5" s="5">
        <v>0.15765</v>
      </c>
      <c r="D5" s="5">
        <v>0.166566</v>
      </c>
      <c r="E5" s="3">
        <f t="shared" si="0"/>
        <v>0.15950913099826575</v>
      </c>
      <c r="F5" s="2">
        <f aca="true" t="shared" si="1" ref="F5:F29">D5-E5</f>
        <v>0.007056869001734245</v>
      </c>
      <c r="G5" s="11">
        <f>F5/E5</f>
        <v>0.0442411600989223</v>
      </c>
      <c r="H5" t="s">
        <v>13</v>
      </c>
      <c r="I5">
        <f>J5*0.0254</f>
        <v>3.0225999999999997</v>
      </c>
      <c r="J5" s="2">
        <f>K5+L5</f>
        <v>119</v>
      </c>
      <c r="K5" s="2">
        <v>120</v>
      </c>
      <c r="L5" s="2">
        <v>-1</v>
      </c>
    </row>
    <row r="6" spans="1:12" ht="12.75">
      <c r="A6">
        <v>100</v>
      </c>
      <c r="B6" s="1">
        <v>102.66</v>
      </c>
      <c r="C6" s="5">
        <v>0.316445</v>
      </c>
      <c r="D6" s="5">
        <v>0.324928</v>
      </c>
      <c r="E6" s="3">
        <f t="shared" si="0"/>
        <v>0.3190182619965315</v>
      </c>
      <c r="F6" s="2">
        <f t="shared" si="1"/>
        <v>0.005909738003468501</v>
      </c>
      <c r="G6" s="11">
        <f aca="true" t="shared" si="2" ref="G6:G28">F6/E6</f>
        <v>0.018524763963301744</v>
      </c>
      <c r="H6" s="7"/>
      <c r="I6" s="7"/>
      <c r="J6" s="7"/>
      <c r="K6" s="7" t="s">
        <v>14</v>
      </c>
      <c r="L6" t="s">
        <v>15</v>
      </c>
    </row>
    <row r="7" spans="1:11" ht="12.75">
      <c r="A7">
        <v>150</v>
      </c>
      <c r="B7" s="1">
        <v>152.55</v>
      </c>
      <c r="C7" s="5">
        <v>0.476234</v>
      </c>
      <c r="D7" s="5">
        <v>0.484393</v>
      </c>
      <c r="E7" s="3">
        <f t="shared" si="0"/>
        <v>0.47852739299479724</v>
      </c>
      <c r="F7" s="2">
        <f t="shared" si="1"/>
        <v>0.0058656070052027776</v>
      </c>
      <c r="G7" s="11">
        <f t="shared" si="2"/>
        <v>0.012257620130153241</v>
      </c>
      <c r="K7" s="3"/>
    </row>
    <row r="8" spans="1:11" ht="12.75">
      <c r="A8">
        <v>200</v>
      </c>
      <c r="B8" s="1">
        <v>202.47</v>
      </c>
      <c r="C8" s="5">
        <v>0.636257</v>
      </c>
      <c r="D8" s="5">
        <v>0.644166</v>
      </c>
      <c r="E8" s="3">
        <f t="shared" si="0"/>
        <v>0.638036523993063</v>
      </c>
      <c r="F8" s="2">
        <f t="shared" si="1"/>
        <v>0.006129476006937029</v>
      </c>
      <c r="G8" s="11">
        <f t="shared" si="2"/>
        <v>0.009606779199059882</v>
      </c>
      <c r="H8" s="8"/>
      <c r="J8" s="2"/>
      <c r="K8" s="3"/>
    </row>
    <row r="9" spans="1:11" ht="12.75">
      <c r="A9">
        <v>300</v>
      </c>
      <c r="B9" s="1">
        <v>302.18</v>
      </c>
      <c r="C9" s="5">
        <v>0.956766</v>
      </c>
      <c r="D9" s="5">
        <v>0.963756</v>
      </c>
      <c r="E9" s="3">
        <f t="shared" si="0"/>
        <v>0.9570547859895945</v>
      </c>
      <c r="F9" s="2">
        <f t="shared" si="1"/>
        <v>0.006701214010405465</v>
      </c>
      <c r="G9" s="11">
        <f t="shared" si="2"/>
        <v>0.007001912647536066</v>
      </c>
      <c r="H9" s="9" t="s">
        <v>9</v>
      </c>
      <c r="I9" s="10">
        <f>Leff*4*PI()*0.0000001*(Turns/2)/Radius</f>
        <v>0.003190182619965315</v>
      </c>
      <c r="J9" s="10" t="s">
        <v>12</v>
      </c>
      <c r="K9" s="3"/>
    </row>
    <row r="10" spans="1:7" ht="12.75">
      <c r="A10">
        <v>400</v>
      </c>
      <c r="B10" s="1">
        <v>401.84</v>
      </c>
      <c r="C10" s="5">
        <v>1.27727</v>
      </c>
      <c r="D10" s="5">
        <v>1.283162</v>
      </c>
      <c r="E10" s="3">
        <f t="shared" si="0"/>
        <v>1.276073047986126</v>
      </c>
      <c r="F10" s="2">
        <f t="shared" si="1"/>
        <v>0.007088952013873939</v>
      </c>
      <c r="G10" s="11">
        <f t="shared" si="2"/>
        <v>0.005555286999487676</v>
      </c>
    </row>
    <row r="11" spans="1:7" ht="12.75">
      <c r="A11">
        <v>500</v>
      </c>
      <c r="B11" s="1">
        <v>501.65</v>
      </c>
      <c r="C11" s="5">
        <v>1.596986</v>
      </c>
      <c r="D11" s="5">
        <v>1.602251</v>
      </c>
      <c r="E11" s="3">
        <f t="shared" si="0"/>
        <v>1.5950913099826574</v>
      </c>
      <c r="F11" s="2">
        <f t="shared" si="1"/>
        <v>0.007159690017342735</v>
      </c>
      <c r="G11" s="11">
        <f t="shared" si="2"/>
        <v>0.004488576906246564</v>
      </c>
    </row>
    <row r="12" spans="1:7" ht="12.75">
      <c r="A12">
        <v>600</v>
      </c>
      <c r="B12" s="1">
        <v>601.39</v>
      </c>
      <c r="C12" s="5">
        <v>1.915546</v>
      </c>
      <c r="D12" s="5">
        <v>1.919968</v>
      </c>
      <c r="E12" s="3">
        <f t="shared" si="0"/>
        <v>1.914109571979189</v>
      </c>
      <c r="F12" s="2">
        <f t="shared" si="1"/>
        <v>0.005858428020810935</v>
      </c>
      <c r="G12" s="11">
        <f t="shared" si="2"/>
        <v>0.003060654471704732</v>
      </c>
    </row>
    <row r="13" spans="1:7" ht="12.75">
      <c r="A13">
        <v>700</v>
      </c>
      <c r="B13" s="1">
        <v>701.18</v>
      </c>
      <c r="C13" s="5">
        <v>2.233267</v>
      </c>
      <c r="D13" s="5">
        <v>2.237009</v>
      </c>
      <c r="E13" s="3">
        <f t="shared" si="0"/>
        <v>2.2331278339757206</v>
      </c>
      <c r="F13" s="2">
        <f t="shared" si="1"/>
        <v>0.0038811660242794588</v>
      </c>
      <c r="G13" s="11">
        <f t="shared" si="2"/>
        <v>0.0017379954542815735</v>
      </c>
    </row>
    <row r="14" spans="1:7" ht="12.75">
      <c r="A14">
        <v>800</v>
      </c>
      <c r="B14" s="1">
        <v>800.91</v>
      </c>
      <c r="C14" s="5">
        <v>2.549643</v>
      </c>
      <c r="D14" s="5">
        <v>2.552515</v>
      </c>
      <c r="E14" s="3">
        <f t="shared" si="0"/>
        <v>2.552146095972252</v>
      </c>
      <c r="F14" s="2">
        <f t="shared" si="1"/>
        <v>0.00036890402774814035</v>
      </c>
      <c r="G14" s="11">
        <f t="shared" si="2"/>
        <v>0.00014454659485612427</v>
      </c>
    </row>
    <row r="15" spans="1:7" ht="12.75">
      <c r="A15">
        <v>900</v>
      </c>
      <c r="B15" s="1">
        <v>900.62</v>
      </c>
      <c r="C15" s="5">
        <v>2.864146</v>
      </c>
      <c r="D15" s="5">
        <v>2.866086</v>
      </c>
      <c r="E15" s="3">
        <f t="shared" si="0"/>
        <v>2.8711643579687833</v>
      </c>
      <c r="F15" s="2">
        <f t="shared" si="1"/>
        <v>-0.005078357968783198</v>
      </c>
      <c r="G15" s="11">
        <f t="shared" si="2"/>
        <v>-0.0017687451276303468</v>
      </c>
    </row>
    <row r="16" spans="1:7" ht="12.75">
      <c r="A16">
        <v>1000</v>
      </c>
      <c r="B16" s="1">
        <v>1000.67</v>
      </c>
      <c r="C16" s="5">
        <v>3.174731</v>
      </c>
      <c r="D16" s="5">
        <v>3.176796</v>
      </c>
      <c r="E16" s="3">
        <f t="shared" si="0"/>
        <v>3.1901826199653147</v>
      </c>
      <c r="F16" s="2">
        <f t="shared" si="1"/>
        <v>-0.013386619965314761</v>
      </c>
      <c r="G16" s="11">
        <f t="shared" si="2"/>
        <v>-0.004196192368905924</v>
      </c>
    </row>
    <row r="17" spans="1:7" ht="12.75">
      <c r="A17">
        <v>1100</v>
      </c>
      <c r="B17" s="1">
        <v>1100.43</v>
      </c>
      <c r="C17" s="5">
        <v>3.476008</v>
      </c>
      <c r="D17" s="5">
        <v>3.477254</v>
      </c>
      <c r="E17" s="3">
        <f t="shared" si="0"/>
        <v>3.5092008819618465</v>
      </c>
      <c r="F17" s="2">
        <f t="shared" si="1"/>
        <v>-0.031946881961846696</v>
      </c>
      <c r="G17" s="11">
        <f t="shared" si="2"/>
        <v>-0.009103748413509614</v>
      </c>
    </row>
    <row r="18" spans="1:7" ht="12.75">
      <c r="A18">
        <v>1200</v>
      </c>
      <c r="B18" s="1">
        <v>1200.13</v>
      </c>
      <c r="C18" s="5">
        <v>3.745754</v>
      </c>
      <c r="D18" s="5">
        <v>3.746073</v>
      </c>
      <c r="E18" s="3">
        <f t="shared" si="0"/>
        <v>3.828219143958378</v>
      </c>
      <c r="F18" s="2">
        <f t="shared" si="1"/>
        <v>-0.08214614395837794</v>
      </c>
      <c r="G18" s="11">
        <f t="shared" si="2"/>
        <v>-0.02145805683251425</v>
      </c>
    </row>
    <row r="19" spans="1:7" ht="12.75">
      <c r="A19">
        <v>1300</v>
      </c>
      <c r="B19" s="1">
        <v>1299.89</v>
      </c>
      <c r="C19" s="5">
        <v>3.967367</v>
      </c>
      <c r="D19" s="5">
        <v>3.967143</v>
      </c>
      <c r="E19" s="3">
        <f t="shared" si="0"/>
        <v>4.147237405954909</v>
      </c>
      <c r="F19" s="2">
        <f t="shared" si="1"/>
        <v>-0.18009440595490922</v>
      </c>
      <c r="G19" s="11">
        <f t="shared" si="2"/>
        <v>-0.04342514988322501</v>
      </c>
    </row>
    <row r="20" spans="1:7" ht="12.75">
      <c r="A20">
        <v>1400</v>
      </c>
      <c r="B20" s="1">
        <v>1399.6</v>
      </c>
      <c r="C20" s="5">
        <v>4.15788</v>
      </c>
      <c r="D20" s="5">
        <v>4.157169</v>
      </c>
      <c r="E20" s="3">
        <f t="shared" si="0"/>
        <v>4.466255667951441</v>
      </c>
      <c r="F20" s="2">
        <f t="shared" si="1"/>
        <v>-0.30908666795144146</v>
      </c>
      <c r="G20" s="11">
        <f t="shared" si="2"/>
        <v>-0.06920487561188178</v>
      </c>
    </row>
    <row r="21" spans="1:7" ht="12.75">
      <c r="A21">
        <v>1500</v>
      </c>
      <c r="B21" s="1">
        <v>1499.29</v>
      </c>
      <c r="C21" s="5">
        <v>4.329173</v>
      </c>
      <c r="D21" s="5">
        <v>4.327956</v>
      </c>
      <c r="E21" s="3">
        <f t="shared" si="0"/>
        <v>4.785273929947972</v>
      </c>
      <c r="F21" s="2">
        <f t="shared" si="1"/>
        <v>-0.4573179299479717</v>
      </c>
      <c r="G21" s="11">
        <f t="shared" si="2"/>
        <v>-0.09556776407007987</v>
      </c>
    </row>
    <row r="22" spans="1:7" ht="12.75">
      <c r="A22">
        <v>1200</v>
      </c>
      <c r="B22" s="1">
        <v>1200.18</v>
      </c>
      <c r="C22" s="5">
        <v>3.763024</v>
      </c>
      <c r="D22" s="5">
        <v>3.763482</v>
      </c>
      <c r="E22" s="3">
        <f t="shared" si="0"/>
        <v>3.828219143958378</v>
      </c>
      <c r="F22" s="2">
        <f t="shared" si="1"/>
        <v>-0.06473714395837771</v>
      </c>
      <c r="G22" s="11">
        <f t="shared" si="2"/>
        <v>-0.01691051152610859</v>
      </c>
    </row>
    <row r="23" spans="1:7" ht="12.75">
      <c r="A23">
        <v>1000</v>
      </c>
      <c r="B23" s="1">
        <v>1000.73</v>
      </c>
      <c r="C23" s="5">
        <v>3.191038</v>
      </c>
      <c r="D23" s="5">
        <v>3.193273</v>
      </c>
      <c r="E23" s="3">
        <f t="shared" si="0"/>
        <v>3.1901826199653147</v>
      </c>
      <c r="F23" s="2">
        <f t="shared" si="1"/>
        <v>0.003090380034685314</v>
      </c>
      <c r="G23" s="11">
        <f t="shared" si="2"/>
        <v>0.000968715714061195</v>
      </c>
    </row>
    <row r="24" spans="1:7" ht="12.75">
      <c r="A24">
        <v>600</v>
      </c>
      <c r="B24" s="1">
        <v>601.61</v>
      </c>
      <c r="C24" s="5">
        <v>1.923678</v>
      </c>
      <c r="D24" s="5">
        <v>1.928843</v>
      </c>
      <c r="E24" s="3">
        <f t="shared" si="0"/>
        <v>1.914109571979189</v>
      </c>
      <c r="F24" s="2">
        <f t="shared" si="1"/>
        <v>0.014733428020811123</v>
      </c>
      <c r="G24" s="11">
        <f t="shared" si="2"/>
        <v>0.007697275138526558</v>
      </c>
    </row>
    <row r="25" spans="1:7" ht="12.75">
      <c r="A25">
        <v>400</v>
      </c>
      <c r="B25" s="1">
        <v>402.07</v>
      </c>
      <c r="C25" s="5">
        <v>1.283411</v>
      </c>
      <c r="D25" s="5">
        <v>1.290038</v>
      </c>
      <c r="E25" s="3">
        <f t="shared" si="0"/>
        <v>1.276073047986126</v>
      </c>
      <c r="F25" s="2">
        <f t="shared" si="1"/>
        <v>0.013964952013874044</v>
      </c>
      <c r="G25" s="11">
        <f t="shared" si="2"/>
        <v>0.010943693259498948</v>
      </c>
    </row>
    <row r="26" spans="1:7" ht="12.75">
      <c r="A26">
        <v>200</v>
      </c>
      <c r="B26" s="1">
        <v>202.66</v>
      </c>
      <c r="C26" s="5">
        <v>0.641741</v>
      </c>
      <c r="D26" s="5">
        <v>0.650295</v>
      </c>
      <c r="E26" s="3">
        <f t="shared" si="0"/>
        <v>0.638036523993063</v>
      </c>
      <c r="F26" s="2">
        <f t="shared" si="1"/>
        <v>0.01225847600693697</v>
      </c>
      <c r="G26" s="11">
        <f t="shared" si="2"/>
        <v>0.019212812348451465</v>
      </c>
    </row>
    <row r="27" spans="1:7" ht="12.75">
      <c r="A27">
        <v>100</v>
      </c>
      <c r="B27" s="1">
        <v>102.98</v>
      </c>
      <c r="C27" s="5">
        <v>0.320498</v>
      </c>
      <c r="D27" s="5">
        <v>0.330043</v>
      </c>
      <c r="E27" s="3">
        <f t="shared" si="0"/>
        <v>0.3190182619965315</v>
      </c>
      <c r="F27" s="2">
        <f t="shared" si="1"/>
        <v>0.011024738003468482</v>
      </c>
      <c r="G27" s="11">
        <f t="shared" si="2"/>
        <v>0.03455832883820409</v>
      </c>
    </row>
    <row r="28" spans="1:7" ht="12.75">
      <c r="A28">
        <v>50</v>
      </c>
      <c r="B28" s="1">
        <v>53.12</v>
      </c>
      <c r="C28" s="5">
        <v>0.160399</v>
      </c>
      <c r="D28" s="5">
        <v>0.170405</v>
      </c>
      <c r="E28" s="3">
        <f t="shared" si="0"/>
        <v>0.15950913099826575</v>
      </c>
      <c r="F28" s="2">
        <f t="shared" si="1"/>
        <v>0.010895869001734254</v>
      </c>
      <c r="G28" s="11">
        <f t="shared" si="2"/>
        <v>0.06830874780361457</v>
      </c>
    </row>
    <row r="29" spans="1:6" ht="12.75">
      <c r="A29">
        <v>0</v>
      </c>
      <c r="B29" s="1">
        <v>0.07</v>
      </c>
      <c r="C29" s="5">
        <v>-0.000225</v>
      </c>
      <c r="D29" s="5">
        <v>0</v>
      </c>
      <c r="E29" s="3">
        <f t="shared" si="0"/>
        <v>0</v>
      </c>
      <c r="F29" s="2">
        <f t="shared" si="1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L1">
      <selection activeCell="F4" sqref="F4:F29"/>
    </sheetView>
  </sheetViews>
  <sheetFormatPr defaultColWidth="9.140625" defaultRowHeight="12.75"/>
  <cols>
    <col min="1" max="4" width="10.8515625" style="0" customWidth="1"/>
    <col min="5" max="5" width="10.7109375" style="0" bestFit="1" customWidth="1"/>
    <col min="6" max="6" width="9.57421875" style="0" bestFit="1" customWidth="1"/>
  </cols>
  <sheetData>
    <row r="1" spans="1:4" ht="12.75">
      <c r="A1" t="s">
        <v>20</v>
      </c>
      <c r="C1" t="s">
        <v>17</v>
      </c>
      <c r="D1">
        <v>1078036</v>
      </c>
    </row>
    <row r="2" spans="1:6" s="7" customFormat="1" ht="25.5">
      <c r="A2" s="7" t="s">
        <v>1</v>
      </c>
      <c r="B2" s="7" t="s">
        <v>2</v>
      </c>
      <c r="C2" s="7" t="s">
        <v>3</v>
      </c>
      <c r="D2" s="7" t="s">
        <v>4</v>
      </c>
      <c r="E2" s="7" t="s">
        <v>10</v>
      </c>
      <c r="F2" s="7" t="s">
        <v>11</v>
      </c>
    </row>
    <row r="3" spans="1:10" ht="12.75">
      <c r="A3" t="s">
        <v>5</v>
      </c>
      <c r="B3" t="s">
        <v>5</v>
      </c>
      <c r="C3" t="s">
        <v>6</v>
      </c>
      <c r="D3" t="s">
        <v>6</v>
      </c>
      <c r="E3" t="s">
        <v>6</v>
      </c>
      <c r="F3" t="s">
        <v>6</v>
      </c>
      <c r="H3" t="s">
        <v>7</v>
      </c>
      <c r="I3">
        <f>0.0254*J3</f>
        <v>0.019049999999999997</v>
      </c>
      <c r="J3" s="2">
        <v>0.75</v>
      </c>
    </row>
    <row r="4" spans="1:10" ht="12.75">
      <c r="A4">
        <v>0</v>
      </c>
      <c r="B4" s="1">
        <v>0.11</v>
      </c>
      <c r="C4" s="4">
        <v>-0.000344</v>
      </c>
      <c r="D4" s="5">
        <v>0</v>
      </c>
      <c r="E4" s="3">
        <f aca="true" t="shared" si="0" ref="E4:E29">A4*Transfer</f>
        <v>0</v>
      </c>
      <c r="F4" s="2">
        <f>D4-E4</f>
        <v>0</v>
      </c>
      <c r="H4" t="s">
        <v>8</v>
      </c>
      <c r="I4">
        <v>32</v>
      </c>
      <c r="J4">
        <v>270</v>
      </c>
    </row>
    <row r="5" spans="1:12" ht="12.75">
      <c r="A5">
        <v>50</v>
      </c>
      <c r="B5" s="1">
        <v>53.23</v>
      </c>
      <c r="C5" s="4">
        <v>0.156131</v>
      </c>
      <c r="D5" s="5">
        <v>0.166302</v>
      </c>
      <c r="E5" s="3">
        <f t="shared" si="0"/>
        <v>0.15950913099826575</v>
      </c>
      <c r="F5" s="2">
        <f aca="true" t="shared" si="1" ref="F5:F29">D5-E5</f>
        <v>0.0067928690017342586</v>
      </c>
      <c r="G5" s="11">
        <f>F5/E5</f>
        <v>0.042586082434416334</v>
      </c>
      <c r="H5" t="s">
        <v>13</v>
      </c>
      <c r="I5">
        <f>J5*0.0254</f>
        <v>3.0225999999999997</v>
      </c>
      <c r="J5" s="2">
        <f>K5+L5</f>
        <v>119</v>
      </c>
      <c r="K5" s="2">
        <v>120</v>
      </c>
      <c r="L5" s="2">
        <v>-1</v>
      </c>
    </row>
    <row r="6" spans="1:12" ht="12.75">
      <c r="A6">
        <v>100</v>
      </c>
      <c r="B6" s="1">
        <v>102.97</v>
      </c>
      <c r="C6" s="4">
        <v>0.314865</v>
      </c>
      <c r="D6" s="5">
        <v>0.324342</v>
      </c>
      <c r="E6" s="3">
        <f t="shared" si="0"/>
        <v>0.3190182619965315</v>
      </c>
      <c r="F6" s="2">
        <f t="shared" si="1"/>
        <v>0.0053237380034685255</v>
      </c>
      <c r="G6" s="11">
        <f aca="true" t="shared" si="2" ref="G6:G28">F6/E6</f>
        <v>0.016687878525043207</v>
      </c>
      <c r="H6" s="7"/>
      <c r="I6" s="7"/>
      <c r="J6" s="7"/>
      <c r="K6" s="7" t="s">
        <v>14</v>
      </c>
      <c r="L6" t="s">
        <v>15</v>
      </c>
    </row>
    <row r="7" spans="1:11" ht="12.75">
      <c r="A7">
        <v>150</v>
      </c>
      <c r="B7" s="1">
        <v>152.82</v>
      </c>
      <c r="C7" s="4">
        <v>0.474472</v>
      </c>
      <c r="D7" s="5">
        <v>0.483476</v>
      </c>
      <c r="E7" s="3">
        <f t="shared" si="0"/>
        <v>0.47852739299479724</v>
      </c>
      <c r="F7" s="2">
        <f t="shared" si="1"/>
        <v>0.004948607005202776</v>
      </c>
      <c r="G7" s="11">
        <f t="shared" si="2"/>
        <v>0.010341324399910748</v>
      </c>
      <c r="K7" s="3"/>
    </row>
    <row r="8" spans="1:11" ht="12.75">
      <c r="A8">
        <v>200</v>
      </c>
      <c r="B8" s="1">
        <v>202.73</v>
      </c>
      <c r="C8" s="4">
        <v>0.634142</v>
      </c>
      <c r="D8" s="5">
        <v>0.642864</v>
      </c>
      <c r="E8" s="3">
        <f t="shared" si="0"/>
        <v>0.638036523993063</v>
      </c>
      <c r="F8" s="2">
        <f t="shared" si="1"/>
        <v>0.004827476006937004</v>
      </c>
      <c r="G8" s="11">
        <f t="shared" si="2"/>
        <v>0.007566143669526809</v>
      </c>
      <c r="H8" s="8"/>
      <c r="J8" s="2"/>
      <c r="K8" s="3"/>
    </row>
    <row r="9" spans="1:11" ht="12.75">
      <c r="A9">
        <v>300</v>
      </c>
      <c r="B9" s="1">
        <v>302.46</v>
      </c>
      <c r="C9" s="4">
        <v>0.953955</v>
      </c>
      <c r="D9" s="5">
        <v>0.961825</v>
      </c>
      <c r="E9" s="3">
        <f t="shared" si="0"/>
        <v>0.9570547859895945</v>
      </c>
      <c r="F9" s="2">
        <f t="shared" si="1"/>
        <v>0.00477021401040556</v>
      </c>
      <c r="G9" s="11">
        <f t="shared" si="2"/>
        <v>0.004984264307787939</v>
      </c>
      <c r="H9" s="9" t="s">
        <v>9</v>
      </c>
      <c r="I9" s="10">
        <f>Leff*4*PI()*0.0000001*(Turns/2)/Radius</f>
        <v>0.003190182619965315</v>
      </c>
      <c r="J9" s="10" t="s">
        <v>12</v>
      </c>
      <c r="K9" s="3"/>
    </row>
    <row r="10" spans="1:7" ht="12.75">
      <c r="A10">
        <v>400</v>
      </c>
      <c r="B10" s="1">
        <v>402.2</v>
      </c>
      <c r="C10" s="4">
        <v>1.273906</v>
      </c>
      <c r="D10" s="5">
        <v>1.280948</v>
      </c>
      <c r="E10" s="3">
        <f t="shared" si="0"/>
        <v>1.276073047986126</v>
      </c>
      <c r="F10" s="2">
        <f t="shared" si="1"/>
        <v>0.004874952013874001</v>
      </c>
      <c r="G10" s="11">
        <f t="shared" si="2"/>
        <v>0.0038202766068663207</v>
      </c>
    </row>
    <row r="11" spans="1:7" ht="12.75">
      <c r="A11">
        <v>500</v>
      </c>
      <c r="B11" s="1">
        <v>501.98</v>
      </c>
      <c r="C11" s="4">
        <v>1.593906</v>
      </c>
      <c r="D11" s="5">
        <v>1.600233</v>
      </c>
      <c r="E11" s="3">
        <f t="shared" si="0"/>
        <v>1.5950913099826574</v>
      </c>
      <c r="F11" s="2">
        <f t="shared" si="1"/>
        <v>0.005141690017342659</v>
      </c>
      <c r="G11" s="11">
        <f t="shared" si="2"/>
        <v>0.0032234455702718125</v>
      </c>
    </row>
    <row r="12" spans="1:7" ht="12.75">
      <c r="A12">
        <v>600</v>
      </c>
      <c r="B12" s="1">
        <v>601.64</v>
      </c>
      <c r="C12" s="4">
        <v>1.912946</v>
      </c>
      <c r="D12" s="5">
        <v>1.918173</v>
      </c>
      <c r="E12" s="3">
        <f t="shared" si="0"/>
        <v>1.914109571979189</v>
      </c>
      <c r="F12" s="2">
        <f t="shared" si="1"/>
        <v>0.004063428020810944</v>
      </c>
      <c r="G12" s="11">
        <f t="shared" si="2"/>
        <v>0.0021228816157109337</v>
      </c>
    </row>
    <row r="13" spans="1:7" ht="12.75">
      <c r="A13">
        <v>700</v>
      </c>
      <c r="B13" s="1">
        <v>701.46</v>
      </c>
      <c r="C13" s="4">
        <v>2.231389</v>
      </c>
      <c r="D13" s="5">
        <v>2.23603</v>
      </c>
      <c r="E13" s="3">
        <f t="shared" si="0"/>
        <v>2.2331278339757206</v>
      </c>
      <c r="F13" s="2">
        <f t="shared" si="1"/>
        <v>0.0029021660242793956</v>
      </c>
      <c r="G13" s="11">
        <f t="shared" si="2"/>
        <v>0.0012995969062427391</v>
      </c>
    </row>
    <row r="14" spans="1:7" ht="12.75">
      <c r="A14">
        <v>800</v>
      </c>
      <c r="B14" s="1">
        <v>801.1</v>
      </c>
      <c r="C14" s="4">
        <v>2.548515</v>
      </c>
      <c r="D14" s="5">
        <v>2.551996</v>
      </c>
      <c r="E14" s="3">
        <f t="shared" si="0"/>
        <v>2.552146095972252</v>
      </c>
      <c r="F14" s="2">
        <f t="shared" si="1"/>
        <v>-0.00015009597225201787</v>
      </c>
      <c r="G14" s="11">
        <f t="shared" si="2"/>
        <v>-5.881166931975268E-05</v>
      </c>
    </row>
    <row r="15" spans="1:7" ht="12.75">
      <c r="A15">
        <v>900</v>
      </c>
      <c r="B15" s="1">
        <v>900.81</v>
      </c>
      <c r="C15" s="4">
        <v>2.864187</v>
      </c>
      <c r="D15" s="5">
        <v>2.866735</v>
      </c>
      <c r="E15" s="3">
        <f t="shared" si="0"/>
        <v>2.8711643579687833</v>
      </c>
      <c r="F15" s="2">
        <f t="shared" si="1"/>
        <v>-0.0044293579687835205</v>
      </c>
      <c r="G15" s="11">
        <f t="shared" si="2"/>
        <v>-0.0015427044280798637</v>
      </c>
    </row>
    <row r="16" spans="1:7" ht="12.75">
      <c r="A16">
        <v>1000</v>
      </c>
      <c r="B16" s="1">
        <v>1000.67</v>
      </c>
      <c r="C16" s="4">
        <v>3.17682</v>
      </c>
      <c r="D16" s="5">
        <v>3.178898</v>
      </c>
      <c r="E16" s="3">
        <f t="shared" si="0"/>
        <v>3.1901826199653147</v>
      </c>
      <c r="F16" s="2">
        <f t="shared" si="1"/>
        <v>-0.011284619965314935</v>
      </c>
      <c r="G16" s="11">
        <f t="shared" si="2"/>
        <v>-0.003537295919892394</v>
      </c>
    </row>
    <row r="17" spans="1:7" ht="12.75">
      <c r="A17">
        <v>1100</v>
      </c>
      <c r="B17" s="1">
        <v>1100.33</v>
      </c>
      <c r="C17" s="4">
        <v>3.479272</v>
      </c>
      <c r="D17" s="5">
        <v>3.480228</v>
      </c>
      <c r="E17" s="3">
        <f t="shared" si="0"/>
        <v>3.5092008819618465</v>
      </c>
      <c r="F17" s="2">
        <f t="shared" si="1"/>
        <v>-0.028972881961846664</v>
      </c>
      <c r="G17" s="11">
        <f t="shared" si="2"/>
        <v>-0.008256262019873067</v>
      </c>
    </row>
    <row r="18" spans="1:7" ht="12.75">
      <c r="A18">
        <v>1200</v>
      </c>
      <c r="B18" s="1">
        <v>1200.05</v>
      </c>
      <c r="C18" s="4">
        <v>3.747597</v>
      </c>
      <c r="D18" s="5">
        <v>3.747719</v>
      </c>
      <c r="E18" s="3">
        <f t="shared" si="0"/>
        <v>3.828219143958378</v>
      </c>
      <c r="F18" s="2">
        <f t="shared" si="1"/>
        <v>-0.0805001439583779</v>
      </c>
      <c r="G18" s="11">
        <f t="shared" si="2"/>
        <v>-0.021028091896312072</v>
      </c>
    </row>
    <row r="19" spans="1:7" ht="12.75">
      <c r="A19">
        <v>1300</v>
      </c>
      <c r="B19" s="1">
        <v>1299.75</v>
      </c>
      <c r="C19" s="4">
        <v>3.967485</v>
      </c>
      <c r="D19" s="5">
        <v>3.966979</v>
      </c>
      <c r="E19" s="3">
        <f t="shared" si="0"/>
        <v>4.147237405954909</v>
      </c>
      <c r="F19" s="2">
        <f t="shared" si="1"/>
        <v>-0.1802584059549095</v>
      </c>
      <c r="G19" s="11">
        <f t="shared" si="2"/>
        <v>-0.0434646942796381</v>
      </c>
    </row>
    <row r="20" spans="1:7" ht="12.75">
      <c r="A20">
        <v>1400</v>
      </c>
      <c r="B20" s="1">
        <v>1399.46</v>
      </c>
      <c r="C20" s="4">
        <v>4.15772</v>
      </c>
      <c r="D20" s="5">
        <v>4.156761</v>
      </c>
      <c r="E20" s="3">
        <f t="shared" si="0"/>
        <v>4.466255667951441</v>
      </c>
      <c r="F20" s="2">
        <f t="shared" si="1"/>
        <v>-0.30949466795144076</v>
      </c>
      <c r="G20" s="11">
        <f t="shared" si="2"/>
        <v>-0.06929622730115631</v>
      </c>
    </row>
    <row r="21" spans="1:7" ht="12.75">
      <c r="A21">
        <v>1500</v>
      </c>
      <c r="B21" s="1">
        <v>1499.08</v>
      </c>
      <c r="C21" s="4">
        <v>4.32869</v>
      </c>
      <c r="D21" s="5">
        <v>4.327116</v>
      </c>
      <c r="E21" s="3">
        <f t="shared" si="0"/>
        <v>4.785273929947972</v>
      </c>
      <c r="F21" s="2">
        <f t="shared" si="1"/>
        <v>-0.4581579299479719</v>
      </c>
      <c r="G21" s="11">
        <f t="shared" si="2"/>
        <v>-0.0957433026102548</v>
      </c>
    </row>
    <row r="22" spans="1:7" ht="12.75">
      <c r="A22">
        <v>1200</v>
      </c>
      <c r="B22" s="1">
        <v>1199.87</v>
      </c>
      <c r="C22" s="4">
        <v>3.765191</v>
      </c>
      <c r="D22" s="5">
        <v>3.764861</v>
      </c>
      <c r="E22" s="3">
        <f t="shared" si="0"/>
        <v>3.828219143958378</v>
      </c>
      <c r="F22" s="2">
        <f t="shared" si="1"/>
        <v>-0.06335814395837813</v>
      </c>
      <c r="G22" s="11">
        <f t="shared" si="2"/>
        <v>-0.016550291813458157</v>
      </c>
    </row>
    <row r="23" spans="1:7" ht="12.75">
      <c r="A23">
        <v>1000</v>
      </c>
      <c r="B23" s="1">
        <v>1000.52</v>
      </c>
      <c r="C23" s="4">
        <v>3.193658</v>
      </c>
      <c r="D23" s="5">
        <v>3.195252</v>
      </c>
      <c r="E23" s="3">
        <f t="shared" si="0"/>
        <v>3.1901826199653147</v>
      </c>
      <c r="F23" s="2">
        <f t="shared" si="1"/>
        <v>0.005069380034685267</v>
      </c>
      <c r="G23" s="11">
        <f t="shared" si="2"/>
        <v>0.001589056376572067</v>
      </c>
    </row>
    <row r="24" spans="1:7" ht="12.75">
      <c r="A24">
        <v>600</v>
      </c>
      <c r="B24" s="1">
        <v>601.44</v>
      </c>
      <c r="C24" s="4">
        <v>1.921978</v>
      </c>
      <c r="D24" s="5">
        <v>1.926603</v>
      </c>
      <c r="E24" s="3">
        <f t="shared" si="0"/>
        <v>1.914109571979189</v>
      </c>
      <c r="F24" s="2">
        <f t="shared" si="1"/>
        <v>0.012493428020811104</v>
      </c>
      <c r="G24" s="11">
        <f t="shared" si="2"/>
        <v>0.0065270182040273175</v>
      </c>
    </row>
    <row r="25" spans="1:7" ht="12.75">
      <c r="A25">
        <v>400</v>
      </c>
      <c r="B25" s="1">
        <v>401.93</v>
      </c>
      <c r="C25" s="4">
        <v>1.281961</v>
      </c>
      <c r="D25" s="5">
        <v>1.288136</v>
      </c>
      <c r="E25" s="3">
        <f t="shared" si="0"/>
        <v>1.276073047986126</v>
      </c>
      <c r="F25" s="2">
        <f t="shared" si="1"/>
        <v>0.012062952013873973</v>
      </c>
      <c r="G25" s="11">
        <f t="shared" si="2"/>
        <v>0.009453182976406791</v>
      </c>
    </row>
    <row r="26" spans="1:7" ht="12.75">
      <c r="A26">
        <v>200</v>
      </c>
      <c r="B26" s="1">
        <v>202.53</v>
      </c>
      <c r="C26" s="4">
        <v>0.641296</v>
      </c>
      <c r="D26" s="5">
        <v>0.649392</v>
      </c>
      <c r="E26" s="3">
        <f t="shared" si="0"/>
        <v>0.638036523993063</v>
      </c>
      <c r="F26" s="2">
        <f t="shared" si="1"/>
        <v>0.011355476006936982</v>
      </c>
      <c r="G26" s="11">
        <f t="shared" si="2"/>
        <v>0.017797532868291478</v>
      </c>
    </row>
    <row r="27" spans="1:7" ht="12.75">
      <c r="A27">
        <v>100</v>
      </c>
      <c r="B27" s="1">
        <v>102.66</v>
      </c>
      <c r="C27" s="4">
        <v>0.321103</v>
      </c>
      <c r="D27" s="5">
        <v>0.329641</v>
      </c>
      <c r="E27" s="3">
        <f t="shared" si="0"/>
        <v>0.3190182619965315</v>
      </c>
      <c r="F27" s="2">
        <f t="shared" si="1"/>
        <v>0.010622738003468524</v>
      </c>
      <c r="G27" s="11">
        <f t="shared" si="2"/>
        <v>0.033298212889091655</v>
      </c>
    </row>
    <row r="28" spans="1:7" ht="12.75">
      <c r="A28">
        <v>50</v>
      </c>
      <c r="B28" s="1">
        <v>53.02</v>
      </c>
      <c r="C28" s="4">
        <v>0.160472</v>
      </c>
      <c r="D28" s="5">
        <v>0.170171</v>
      </c>
      <c r="E28" s="3">
        <f t="shared" si="0"/>
        <v>0.15950913099826575</v>
      </c>
      <c r="F28" s="2">
        <f t="shared" si="1"/>
        <v>0.010661869001734242</v>
      </c>
      <c r="G28" s="11">
        <f t="shared" si="2"/>
        <v>0.06684174714643867</v>
      </c>
    </row>
    <row r="29" spans="1:6" ht="12.75">
      <c r="A29">
        <v>0</v>
      </c>
      <c r="B29" s="1">
        <v>0</v>
      </c>
      <c r="C29" s="4">
        <v>0</v>
      </c>
      <c r="D29" s="5">
        <v>0</v>
      </c>
      <c r="E29" s="3">
        <f t="shared" si="0"/>
        <v>0</v>
      </c>
      <c r="F29" s="2">
        <f t="shared" si="1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27">
      <selection activeCell="H31" sqref="H31"/>
    </sheetView>
  </sheetViews>
  <sheetFormatPr defaultColWidth="9.140625" defaultRowHeight="12.75"/>
  <cols>
    <col min="10" max="10" width="8.57421875" style="0" bestFit="1" customWidth="1"/>
  </cols>
  <sheetData>
    <row r="1" spans="10:11" ht="12.75">
      <c r="J1" t="s">
        <v>30</v>
      </c>
      <c r="K1">
        <v>0.00319</v>
      </c>
    </row>
    <row r="2" spans="10:11" s="7" customFormat="1" ht="12.75">
      <c r="J2" s="7" t="s">
        <v>31</v>
      </c>
      <c r="K2" s="7">
        <v>0.005</v>
      </c>
    </row>
    <row r="3" spans="5:14" s="7" customFormat="1" ht="12.75">
      <c r="E3" s="21" t="s">
        <v>32</v>
      </c>
      <c r="F3" s="22"/>
      <c r="G3" s="22"/>
      <c r="H3" s="22"/>
      <c r="I3" s="23"/>
      <c r="J3" s="21" t="s">
        <v>33</v>
      </c>
      <c r="K3" s="22"/>
      <c r="L3" s="22"/>
      <c r="M3" s="22"/>
      <c r="N3" s="23"/>
    </row>
    <row r="4" spans="1:14" ht="12.75">
      <c r="A4" s="14" t="s">
        <v>27</v>
      </c>
      <c r="B4" s="15" t="s">
        <v>28</v>
      </c>
      <c r="C4" s="15" t="s">
        <v>29</v>
      </c>
      <c r="E4" t="s">
        <v>22</v>
      </c>
      <c r="F4" t="s">
        <v>23</v>
      </c>
      <c r="G4" t="s">
        <v>24</v>
      </c>
      <c r="H4" t="s">
        <v>25</v>
      </c>
      <c r="I4" t="s">
        <v>26</v>
      </c>
      <c r="J4" t="s">
        <v>22</v>
      </c>
      <c r="K4" t="s">
        <v>23</v>
      </c>
      <c r="L4" t="s">
        <v>24</v>
      </c>
      <c r="M4" t="s">
        <v>25</v>
      </c>
      <c r="N4" t="s">
        <v>26</v>
      </c>
    </row>
    <row r="5" spans="1:14" ht="12.75">
      <c r="A5" s="7">
        <f>'EDB001-1'!A5</f>
        <v>50</v>
      </c>
      <c r="B5" s="4">
        <f aca="true" t="shared" si="0" ref="B5:B29">AVERAGE(E5:I5)</f>
        <v>0.1663472</v>
      </c>
      <c r="C5" s="4">
        <f aca="true" t="shared" si="1" ref="C5:C29">STDEV(E5:I5)</f>
        <v>0.00028272017967645853</v>
      </c>
      <c r="D5" s="13">
        <f aca="true" t="shared" si="2" ref="D5:D29">C5/B5</f>
        <v>0.001699578830761555</v>
      </c>
      <c r="E5" s="12">
        <f>'EDB001-1'!$D5</f>
        <v>0.166698</v>
      </c>
      <c r="F5" s="12">
        <f>'EDB002-1'!$D5</f>
        <v>0.166017</v>
      </c>
      <c r="G5" s="12">
        <f>'EDB003-1'!$D5</f>
        <v>0.166153</v>
      </c>
      <c r="H5" s="12">
        <f>'EDB004-1'!$D5</f>
        <v>0.166566</v>
      </c>
      <c r="I5" s="12">
        <f>'EDB005-1'!$D5</f>
        <v>0.166302</v>
      </c>
      <c r="J5" s="12">
        <f>E5-(avrem+$A5*xfer)</f>
        <v>0.0021980000000000055</v>
      </c>
      <c r="K5" s="12">
        <f aca="true" t="shared" si="3" ref="K5:N20">F5-(avrem+$A5*xfer)</f>
        <v>0.0015169999999999906</v>
      </c>
      <c r="L5" s="12">
        <f t="shared" si="3"/>
        <v>0.0016529999999999878</v>
      </c>
      <c r="M5" s="12">
        <f t="shared" si="3"/>
        <v>0.0020659999999999845</v>
      </c>
      <c r="N5" s="12">
        <f t="shared" si="3"/>
        <v>0.001801999999999998</v>
      </c>
    </row>
    <row r="6" spans="1:14" ht="12.75">
      <c r="A6" s="7">
        <f>'EDB001-1'!A6</f>
        <v>100</v>
      </c>
      <c r="B6" s="4">
        <f t="shared" si="0"/>
        <v>0.32446860000000005</v>
      </c>
      <c r="C6" s="4">
        <f t="shared" si="1"/>
        <v>0.00042421786850203923</v>
      </c>
      <c r="D6" s="13">
        <f t="shared" si="2"/>
        <v>0.001307423487209669</v>
      </c>
      <c r="E6" s="12">
        <f>'EDB001-1'!$D6</f>
        <v>0.324902</v>
      </c>
      <c r="F6" s="12">
        <f>'EDB002-1'!$D6</f>
        <v>0.32401</v>
      </c>
      <c r="G6" s="12">
        <f>'EDB003-1'!$D6</f>
        <v>0.324161</v>
      </c>
      <c r="H6" s="12">
        <f>'EDB004-1'!$D6</f>
        <v>0.324928</v>
      </c>
      <c r="I6" s="12">
        <f>'EDB005-1'!$D6</f>
        <v>0.324342</v>
      </c>
      <c r="J6" s="12">
        <f aca="true" t="shared" si="4" ref="J6:J29">E6-(avrem+$A6*xfer)</f>
        <v>0.0009020000000000139</v>
      </c>
      <c r="K6" s="12">
        <f t="shared" si="3"/>
        <v>1.0000000000010001E-05</v>
      </c>
      <c r="L6" s="12">
        <f t="shared" si="3"/>
        <v>0.00016099999999996673</v>
      </c>
      <c r="M6" s="12">
        <f t="shared" si="3"/>
        <v>0.0009279999999999844</v>
      </c>
      <c r="N6" s="12">
        <f t="shared" si="3"/>
        <v>0.00034200000000000896</v>
      </c>
    </row>
    <row r="7" spans="1:14" ht="12.75">
      <c r="A7" s="7">
        <f>'EDB001-1'!A7</f>
        <v>150</v>
      </c>
      <c r="B7" s="4">
        <f t="shared" si="0"/>
        <v>0.48369280000000003</v>
      </c>
      <c r="C7" s="4">
        <f t="shared" si="1"/>
        <v>0.0005560635754219835</v>
      </c>
      <c r="D7" s="13">
        <f t="shared" si="2"/>
        <v>0.0011496213617857934</v>
      </c>
      <c r="E7" s="12">
        <f>'EDB001-1'!$D7</f>
        <v>0.484172</v>
      </c>
      <c r="F7" s="12">
        <f>'EDB002-1'!$D7</f>
        <v>0.483154</v>
      </c>
      <c r="G7" s="12">
        <f>'EDB003-1'!$D7</f>
        <v>0.483269</v>
      </c>
      <c r="H7" s="12">
        <f>'EDB004-1'!$D7</f>
        <v>0.484393</v>
      </c>
      <c r="I7" s="12">
        <f>'EDB005-1'!$D7</f>
        <v>0.483476</v>
      </c>
      <c r="J7" s="12">
        <f t="shared" si="4"/>
        <v>0.0006719999999999504</v>
      </c>
      <c r="K7" s="12">
        <f t="shared" si="3"/>
        <v>-0.0003460000000000685</v>
      </c>
      <c r="L7" s="12">
        <f t="shared" si="3"/>
        <v>-0.00023100000000003673</v>
      </c>
      <c r="M7" s="12">
        <f t="shared" si="3"/>
        <v>0.0008929999999999771</v>
      </c>
      <c r="N7" s="12">
        <f t="shared" si="3"/>
        <v>-2.4000000000024002E-05</v>
      </c>
    </row>
    <row r="8" spans="1:14" ht="12.75">
      <c r="A8" s="7">
        <f>'EDB001-1'!A8</f>
        <v>200</v>
      </c>
      <c r="B8" s="4">
        <f t="shared" si="0"/>
        <v>0.6431888</v>
      </c>
      <c r="C8" s="4">
        <f t="shared" si="1"/>
        <v>0.0007084667953188128</v>
      </c>
      <c r="D8" s="13">
        <f t="shared" si="2"/>
        <v>0.0011014911878422212</v>
      </c>
      <c r="E8" s="12">
        <f>'EDB001-1'!$D8</f>
        <v>0.6437</v>
      </c>
      <c r="F8" s="12">
        <f>'EDB002-1'!$D8</f>
        <v>0.64254</v>
      </c>
      <c r="G8" s="12">
        <f>'EDB003-1'!$D8</f>
        <v>0.642674</v>
      </c>
      <c r="H8" s="12">
        <f>'EDB004-1'!$D8</f>
        <v>0.644166</v>
      </c>
      <c r="I8" s="12">
        <f>'EDB005-1'!$D8</f>
        <v>0.642864</v>
      </c>
      <c r="J8" s="12">
        <f t="shared" si="4"/>
        <v>0.0007000000000000339</v>
      </c>
      <c r="K8" s="12">
        <f t="shared" si="3"/>
        <v>-0.00046000000000001595</v>
      </c>
      <c r="L8" s="12">
        <f t="shared" si="3"/>
        <v>-0.0003260000000000485</v>
      </c>
      <c r="M8" s="12">
        <f t="shared" si="3"/>
        <v>0.0011660000000000004</v>
      </c>
      <c r="N8" s="12">
        <f t="shared" si="3"/>
        <v>-0.000136000000000025</v>
      </c>
    </row>
    <row r="9" spans="1:14" ht="12.75">
      <c r="A9" s="7">
        <f>'EDB001-1'!A9</f>
        <v>300</v>
      </c>
      <c r="B9" s="4">
        <f t="shared" si="0"/>
        <v>0.9622781999999999</v>
      </c>
      <c r="C9" s="4">
        <f t="shared" si="1"/>
        <v>0.0009758958448707569</v>
      </c>
      <c r="D9" s="13">
        <f t="shared" si="2"/>
        <v>0.0010141514635484384</v>
      </c>
      <c r="E9" s="12">
        <f>'EDB001-1'!$D9</f>
        <v>0.962781</v>
      </c>
      <c r="F9" s="12">
        <f>'EDB002-1'!$D9</f>
        <v>0.961536</v>
      </c>
      <c r="G9" s="12">
        <f>'EDB003-1'!$D9</f>
        <v>0.961493</v>
      </c>
      <c r="H9" s="12">
        <f>'EDB004-1'!$D9</f>
        <v>0.963756</v>
      </c>
      <c r="I9" s="12">
        <f>'EDB005-1'!$D9</f>
        <v>0.961825</v>
      </c>
      <c r="J9" s="12">
        <f t="shared" si="4"/>
        <v>0.0007809999999999206</v>
      </c>
      <c r="K9" s="12">
        <f t="shared" si="3"/>
        <v>-0.000464000000000131</v>
      </c>
      <c r="L9" s="12">
        <f t="shared" si="3"/>
        <v>-0.0005070000000000352</v>
      </c>
      <c r="M9" s="12">
        <f t="shared" si="3"/>
        <v>0.0017559999999998688</v>
      </c>
      <c r="N9" s="12">
        <f t="shared" si="3"/>
        <v>-0.00017500000000003624</v>
      </c>
    </row>
    <row r="10" spans="1:14" ht="12.75">
      <c r="A10" s="7">
        <f>'EDB001-1'!A10</f>
        <v>400</v>
      </c>
      <c r="B10" s="4">
        <f t="shared" si="0"/>
        <v>1.2813146</v>
      </c>
      <c r="C10" s="4">
        <f t="shared" si="1"/>
        <v>0.0011922591160581284</v>
      </c>
      <c r="D10" s="13">
        <f t="shared" si="2"/>
        <v>0.0009304967851440453</v>
      </c>
      <c r="E10" s="12">
        <f>'EDB001-1'!$D10</f>
        <v>1.281785</v>
      </c>
      <c r="F10" s="12">
        <f>'EDB002-1'!$D10</f>
        <v>1.280422</v>
      </c>
      <c r="G10" s="12">
        <f>'EDB003-1'!$D10</f>
        <v>1.280256</v>
      </c>
      <c r="H10" s="12">
        <f>'EDB004-1'!$D10</f>
        <v>1.283162</v>
      </c>
      <c r="I10" s="12">
        <f>'EDB005-1'!$D10</f>
        <v>1.280948</v>
      </c>
      <c r="J10" s="12">
        <f t="shared" si="4"/>
        <v>0.0007850000000000357</v>
      </c>
      <c r="K10" s="12">
        <f t="shared" si="3"/>
        <v>-0.0005779999999999674</v>
      </c>
      <c r="L10" s="12">
        <f t="shared" si="3"/>
        <v>-0.0007439999999998559</v>
      </c>
      <c r="M10" s="12">
        <f t="shared" si="3"/>
        <v>0.0021619999999999973</v>
      </c>
      <c r="N10" s="12">
        <f t="shared" si="3"/>
        <v>-5.199999999994098E-05</v>
      </c>
    </row>
    <row r="11" spans="1:14" ht="12.75">
      <c r="A11" s="7">
        <f>'EDB001-1'!A11</f>
        <v>500</v>
      </c>
      <c r="B11" s="4">
        <f t="shared" si="0"/>
        <v>1.6001750000000001</v>
      </c>
      <c r="C11" s="4">
        <f t="shared" si="1"/>
        <v>0.0014033476048087498</v>
      </c>
      <c r="D11" s="13">
        <f t="shared" si="2"/>
        <v>0.0008769963315317073</v>
      </c>
      <c r="E11" s="12">
        <f>'EDB001-1'!$D11</f>
        <v>1.600605</v>
      </c>
      <c r="F11" s="12">
        <f>'EDB002-1'!$D11</f>
        <v>1.599108</v>
      </c>
      <c r="G11" s="12">
        <f>'EDB003-1'!$D11</f>
        <v>1.598678</v>
      </c>
      <c r="H11" s="12">
        <f>'EDB004-1'!$D11</f>
        <v>1.602251</v>
      </c>
      <c r="I11" s="12">
        <f>'EDB005-1'!$D11</f>
        <v>1.600233</v>
      </c>
      <c r="J11" s="12">
        <f t="shared" si="4"/>
        <v>0.0006050000000001887</v>
      </c>
      <c r="K11" s="12">
        <f t="shared" si="3"/>
        <v>-0.0008919999999998929</v>
      </c>
      <c r="L11" s="12">
        <f t="shared" si="3"/>
        <v>-0.0013219999999998233</v>
      </c>
      <c r="M11" s="12">
        <f t="shared" si="3"/>
        <v>0.002251000000000225</v>
      </c>
      <c r="N11" s="12">
        <f t="shared" si="3"/>
        <v>0.00023300000000014975</v>
      </c>
    </row>
    <row r="12" spans="1:14" ht="12.75">
      <c r="A12" s="7">
        <f>'EDB001-1'!A12</f>
        <v>600</v>
      </c>
      <c r="B12" s="4">
        <f t="shared" si="0"/>
        <v>1.9176738</v>
      </c>
      <c r="C12" s="4">
        <f t="shared" si="1"/>
        <v>0.0017084316490922</v>
      </c>
      <c r="D12" s="13">
        <f t="shared" si="2"/>
        <v>0.000890887516475534</v>
      </c>
      <c r="E12" s="12">
        <f>'EDB001-1'!$D12</f>
        <v>1.918228</v>
      </c>
      <c r="F12" s="12">
        <f>'EDB002-1'!$D12</f>
        <v>1.916355</v>
      </c>
      <c r="G12" s="12">
        <f>'EDB003-1'!$D12</f>
        <v>1.915645</v>
      </c>
      <c r="H12" s="12">
        <f>'EDB004-1'!$D12</f>
        <v>1.919968</v>
      </c>
      <c r="I12" s="12">
        <f>'EDB005-1'!$D12</f>
        <v>1.918173</v>
      </c>
      <c r="J12" s="12">
        <f t="shared" si="4"/>
        <v>-0.0007719999999999949</v>
      </c>
      <c r="K12" s="12">
        <f t="shared" si="3"/>
        <v>-0.0026450000000000085</v>
      </c>
      <c r="L12" s="12">
        <f t="shared" si="3"/>
        <v>-0.003354999999999997</v>
      </c>
      <c r="M12" s="12">
        <f t="shared" si="3"/>
        <v>0.0009679999999998579</v>
      </c>
      <c r="N12" s="12">
        <f t="shared" si="3"/>
        <v>-0.0008270000000001332</v>
      </c>
    </row>
    <row r="13" spans="1:14" ht="12.75">
      <c r="A13" s="7">
        <f>'EDB001-1'!A13</f>
        <v>700</v>
      </c>
      <c r="B13" s="4">
        <f t="shared" si="0"/>
        <v>2.2346752</v>
      </c>
      <c r="C13" s="4">
        <f t="shared" si="1"/>
        <v>0.0020986394878295153</v>
      </c>
      <c r="D13" s="13">
        <f t="shared" si="2"/>
        <v>0.0009391250629306288</v>
      </c>
      <c r="E13" s="12">
        <f>'EDB001-1'!$D13</f>
        <v>2.235299</v>
      </c>
      <c r="F13" s="12">
        <f>'EDB002-1'!$D13</f>
        <v>2.233088</v>
      </c>
      <c r="G13" s="12">
        <f>'EDB003-1'!$D13</f>
        <v>2.23195</v>
      </c>
      <c r="H13" s="12">
        <f>'EDB004-1'!$D13</f>
        <v>2.237009</v>
      </c>
      <c r="I13" s="12">
        <f>'EDB005-1'!$D13</f>
        <v>2.23603</v>
      </c>
      <c r="J13" s="12">
        <f t="shared" si="4"/>
        <v>-0.0027010000000000645</v>
      </c>
      <c r="K13" s="12">
        <f t="shared" si="3"/>
        <v>-0.0049120000000000275</v>
      </c>
      <c r="L13" s="12">
        <f t="shared" si="3"/>
        <v>-0.006050000000000111</v>
      </c>
      <c r="M13" s="12">
        <f t="shared" si="3"/>
        <v>-0.0009909999999999641</v>
      </c>
      <c r="N13" s="12">
        <f t="shared" si="3"/>
        <v>-0.0019700000000000273</v>
      </c>
    </row>
    <row r="14" spans="1:14" ht="12.75">
      <c r="A14" s="7">
        <f>'EDB001-1'!A14</f>
        <v>800</v>
      </c>
      <c r="B14" s="4">
        <f t="shared" si="0"/>
        <v>2.5501434000000005</v>
      </c>
      <c r="C14" s="4">
        <f t="shared" si="1"/>
        <v>0.0024606910208851136</v>
      </c>
      <c r="D14" s="13">
        <f t="shared" si="2"/>
        <v>0.0009649226082286639</v>
      </c>
      <c r="E14" s="12">
        <f>'EDB001-1'!$D14</f>
        <v>2.55104</v>
      </c>
      <c r="F14" s="12">
        <f>'EDB002-1'!$D14</f>
        <v>2.548373</v>
      </c>
      <c r="G14" s="12">
        <f>'EDB003-1'!$D14</f>
        <v>2.546793</v>
      </c>
      <c r="H14" s="12">
        <f>'EDB004-1'!$D14</f>
        <v>2.552515</v>
      </c>
      <c r="I14" s="12">
        <f>'EDB005-1'!$D14</f>
        <v>2.551996</v>
      </c>
      <c r="J14" s="12">
        <f t="shared" si="4"/>
        <v>-0.005959999999999965</v>
      </c>
      <c r="K14" s="12">
        <f t="shared" si="3"/>
        <v>-0.008626999999999718</v>
      </c>
      <c r="L14" s="12">
        <f t="shared" si="3"/>
        <v>-0.010206999999999855</v>
      </c>
      <c r="M14" s="12">
        <f t="shared" si="3"/>
        <v>-0.00448499999999985</v>
      </c>
      <c r="N14" s="12">
        <f t="shared" si="3"/>
        <v>-0.0050040000000000084</v>
      </c>
    </row>
    <row r="15" spans="1:14" ht="12.75">
      <c r="A15" s="7">
        <f>'EDB001-1'!A15</f>
        <v>900</v>
      </c>
      <c r="B15" s="4">
        <f t="shared" si="0"/>
        <v>2.863972</v>
      </c>
      <c r="C15" s="4">
        <f t="shared" si="1"/>
        <v>0.0029283485958087234</v>
      </c>
      <c r="D15" s="13">
        <f t="shared" si="2"/>
        <v>0.0010224780814228364</v>
      </c>
      <c r="E15" s="12">
        <f>'EDB001-1'!$D15</f>
        <v>2.86524</v>
      </c>
      <c r="F15" s="12">
        <f>'EDB002-1'!$D15</f>
        <v>2.861824</v>
      </c>
      <c r="G15" s="12">
        <f>'EDB003-1'!$D15</f>
        <v>2.859975</v>
      </c>
      <c r="H15" s="12">
        <f>'EDB004-1'!$D15</f>
        <v>2.866086</v>
      </c>
      <c r="I15" s="12">
        <f>'EDB005-1'!$D15</f>
        <v>2.866735</v>
      </c>
      <c r="J15" s="12">
        <f t="shared" si="4"/>
        <v>-0.01075999999999988</v>
      </c>
      <c r="K15" s="12">
        <f t="shared" si="3"/>
        <v>-0.014175999999999966</v>
      </c>
      <c r="L15" s="12">
        <f t="shared" si="3"/>
        <v>-0.016024999999999956</v>
      </c>
      <c r="M15" s="12">
        <f t="shared" si="3"/>
        <v>-0.009913999999999756</v>
      </c>
      <c r="N15" s="12">
        <f t="shared" si="3"/>
        <v>-0.009265000000000079</v>
      </c>
    </row>
    <row r="16" spans="1:14" ht="12.75">
      <c r="A16" s="7">
        <f>'EDB001-1'!A16</f>
        <v>1000</v>
      </c>
      <c r="B16" s="4">
        <f t="shared" si="0"/>
        <v>3.175007</v>
      </c>
      <c r="C16" s="4">
        <f t="shared" si="1"/>
        <v>0.003574164238351603</v>
      </c>
      <c r="D16" s="13">
        <f t="shared" si="2"/>
        <v>0.0011257185380541218</v>
      </c>
      <c r="E16" s="12">
        <f>'EDB001-1'!$D16</f>
        <v>3.176777</v>
      </c>
      <c r="F16" s="12">
        <f>'EDB002-1'!$D16</f>
        <v>3.17225</v>
      </c>
      <c r="G16" s="12">
        <f>'EDB003-1'!$D16</f>
        <v>3.170314</v>
      </c>
      <c r="H16" s="12">
        <f>'EDB004-1'!$D16</f>
        <v>3.176796</v>
      </c>
      <c r="I16" s="12">
        <f>'EDB005-1'!$D16</f>
        <v>3.178898</v>
      </c>
      <c r="J16" s="12">
        <f t="shared" si="4"/>
        <v>-0.018222999999999878</v>
      </c>
      <c r="K16" s="12">
        <f t="shared" si="3"/>
        <v>-0.022749999999999826</v>
      </c>
      <c r="L16" s="12">
        <f t="shared" si="3"/>
        <v>-0.024685999999999986</v>
      </c>
      <c r="M16" s="12">
        <f t="shared" si="3"/>
        <v>-0.018203999999999887</v>
      </c>
      <c r="N16" s="12">
        <f t="shared" si="3"/>
        <v>-0.01610200000000006</v>
      </c>
    </row>
    <row r="17" spans="1:14" ht="12.75">
      <c r="A17" s="7">
        <f>'EDB001-1'!A17</f>
        <v>1100</v>
      </c>
      <c r="B17" s="4">
        <f t="shared" si="0"/>
        <v>3.4758677999999996</v>
      </c>
      <c r="C17" s="4">
        <f t="shared" si="1"/>
        <v>0.004061195538720648</v>
      </c>
      <c r="D17" s="13">
        <f t="shared" si="2"/>
        <v>0.001168397583682742</v>
      </c>
      <c r="E17" s="12">
        <f>'EDB001-1'!$D17</f>
        <v>3.478684</v>
      </c>
      <c r="F17" s="12">
        <f>'EDB002-1'!$D17</f>
        <v>3.472061</v>
      </c>
      <c r="G17" s="12">
        <f>'EDB003-1'!$D17</f>
        <v>3.471112</v>
      </c>
      <c r="H17" s="12">
        <f>'EDB004-1'!$D17</f>
        <v>3.477254</v>
      </c>
      <c r="I17" s="12">
        <f>'EDB005-1'!$D17</f>
        <v>3.480228</v>
      </c>
      <c r="J17" s="12">
        <f t="shared" si="4"/>
        <v>-0.03531600000000035</v>
      </c>
      <c r="K17" s="12">
        <f t="shared" si="3"/>
        <v>-0.04193900000000017</v>
      </c>
      <c r="L17" s="12">
        <f t="shared" si="3"/>
        <v>-0.04288800000000004</v>
      </c>
      <c r="M17" s="12">
        <f t="shared" si="3"/>
        <v>-0.03674600000000039</v>
      </c>
      <c r="N17" s="12">
        <f t="shared" si="3"/>
        <v>-0.03377200000000036</v>
      </c>
    </row>
    <row r="18" spans="1:14" ht="12.75">
      <c r="A18" s="7">
        <f>'EDB001-1'!A18</f>
        <v>1200</v>
      </c>
      <c r="B18" s="4">
        <f t="shared" si="0"/>
        <v>3.7451546000000002</v>
      </c>
      <c r="C18" s="4">
        <f t="shared" si="1"/>
        <v>0.0038936637372080094</v>
      </c>
      <c r="D18" s="13">
        <f t="shared" si="2"/>
        <v>0.0010396536733645145</v>
      </c>
      <c r="E18" s="12">
        <f>'EDB001-1'!$D18</f>
        <v>3.749535</v>
      </c>
      <c r="F18" s="12">
        <f>'EDB002-1'!$D18</f>
        <v>3.739974</v>
      </c>
      <c r="G18" s="12">
        <f>'EDB003-1'!$D18</f>
        <v>3.742472</v>
      </c>
      <c r="H18" s="12">
        <f>'EDB004-1'!$D18</f>
        <v>3.746073</v>
      </c>
      <c r="I18" s="12">
        <f>'EDB005-1'!$D18</f>
        <v>3.747719</v>
      </c>
      <c r="J18" s="12">
        <f t="shared" si="4"/>
        <v>-0.08346500000000034</v>
      </c>
      <c r="K18" s="12">
        <f t="shared" si="3"/>
        <v>-0.09302600000000005</v>
      </c>
      <c r="L18" s="12">
        <f t="shared" si="3"/>
        <v>-0.09052800000000039</v>
      </c>
      <c r="M18" s="12">
        <f t="shared" si="3"/>
        <v>-0.0869270000000002</v>
      </c>
      <c r="N18" s="12">
        <f t="shared" si="3"/>
        <v>-0.08528100000000016</v>
      </c>
    </row>
    <row r="19" spans="1:14" ht="12.75">
      <c r="A19" s="7">
        <f>'EDB001-1'!A19</f>
        <v>1300</v>
      </c>
      <c r="B19" s="4">
        <f t="shared" si="0"/>
        <v>3.9665208</v>
      </c>
      <c r="C19" s="4">
        <f t="shared" si="1"/>
        <v>0.00397961640131689</v>
      </c>
      <c r="D19" s="13">
        <f t="shared" si="2"/>
        <v>0.0010033015335043473</v>
      </c>
      <c r="E19" s="12">
        <f>'EDB001-1'!$D19</f>
        <v>3.971928</v>
      </c>
      <c r="F19" s="12">
        <f>'EDB002-1'!$D19</f>
        <v>3.96078</v>
      </c>
      <c r="G19" s="12">
        <f>'EDB003-1'!$D19</f>
        <v>3.965774</v>
      </c>
      <c r="H19" s="12">
        <f>'EDB004-1'!$D19</f>
        <v>3.967143</v>
      </c>
      <c r="I19" s="12">
        <f>'EDB005-1'!$D19</f>
        <v>3.966979</v>
      </c>
      <c r="J19" s="12">
        <f t="shared" si="4"/>
        <v>-0.180072</v>
      </c>
      <c r="K19" s="12">
        <f t="shared" si="3"/>
        <v>-0.19121999999999995</v>
      </c>
      <c r="L19" s="12">
        <f t="shared" si="3"/>
        <v>-0.186226</v>
      </c>
      <c r="M19" s="12">
        <f t="shared" si="3"/>
        <v>-0.18485700000000005</v>
      </c>
      <c r="N19" s="12">
        <f t="shared" si="3"/>
        <v>-0.18502100000000032</v>
      </c>
    </row>
    <row r="20" spans="1:14" ht="12.75">
      <c r="A20" s="7">
        <f>'EDB001-1'!A20</f>
        <v>1400</v>
      </c>
      <c r="B20" s="4">
        <f t="shared" si="0"/>
        <v>4.1569302</v>
      </c>
      <c r="C20" s="4">
        <f t="shared" si="1"/>
        <v>0.0042178063846434076</v>
      </c>
      <c r="D20" s="13">
        <f t="shared" si="2"/>
        <v>0.0010146445048905097</v>
      </c>
      <c r="E20" s="12">
        <f>'EDB001-1'!$D20</f>
        <v>4.162814</v>
      </c>
      <c r="F20" s="12">
        <f>'EDB002-1'!$D20</f>
        <v>4.150893</v>
      </c>
      <c r="G20" s="12">
        <f>'EDB003-1'!$D20</f>
        <v>4.157014</v>
      </c>
      <c r="H20" s="12">
        <f>'EDB004-1'!$D20</f>
        <v>4.157169</v>
      </c>
      <c r="I20" s="12">
        <f>'EDB005-1'!$D20</f>
        <v>4.156761</v>
      </c>
      <c r="J20" s="12">
        <f t="shared" si="4"/>
        <v>-0.30818600000000007</v>
      </c>
      <c r="K20" s="12">
        <f t="shared" si="3"/>
        <v>-0.32010700000000014</v>
      </c>
      <c r="L20" s="12">
        <f t="shared" si="3"/>
        <v>-0.3139859999999999</v>
      </c>
      <c r="M20" s="12">
        <f t="shared" si="3"/>
        <v>-0.3138310000000004</v>
      </c>
      <c r="N20" s="12">
        <f t="shared" si="3"/>
        <v>-0.3142389999999997</v>
      </c>
    </row>
    <row r="21" spans="1:14" ht="12.75">
      <c r="A21" s="7">
        <f>'EDB001-1'!A21</f>
        <v>1500</v>
      </c>
      <c r="B21" s="4">
        <f t="shared" si="0"/>
        <v>4.3279386</v>
      </c>
      <c r="C21" s="4">
        <f t="shared" si="1"/>
        <v>0.004455516895176431</v>
      </c>
      <c r="D21" s="13">
        <f t="shared" si="2"/>
        <v>0.0010294778431414046</v>
      </c>
      <c r="E21" s="12">
        <f>'EDB001-1'!$D21</f>
        <v>4.334198</v>
      </c>
      <c r="F21" s="12">
        <f>'EDB002-1'!$D21</f>
        <v>4.321699</v>
      </c>
      <c r="G21" s="12">
        <f>'EDB003-1'!$D21</f>
        <v>4.328724</v>
      </c>
      <c r="H21" s="12">
        <f>'EDB004-1'!$D21</f>
        <v>4.327956</v>
      </c>
      <c r="I21" s="12">
        <f>'EDB005-1'!$D21</f>
        <v>4.327116</v>
      </c>
      <c r="J21" s="12">
        <f t="shared" si="4"/>
        <v>-0.45580200000000026</v>
      </c>
      <c r="K21" s="12">
        <f aca="true" t="shared" si="5" ref="K21:K29">F21-(avrem+$A21*xfer)</f>
        <v>-0.4683010000000003</v>
      </c>
      <c r="L21" s="12">
        <f aca="true" t="shared" si="6" ref="L21:L29">G21-(avrem+$A21*xfer)</f>
        <v>-0.4612759999999998</v>
      </c>
      <c r="M21" s="12">
        <f aca="true" t="shared" si="7" ref="M21:M29">H21-(avrem+$A21*xfer)</f>
        <v>-0.4620439999999997</v>
      </c>
      <c r="N21" s="12">
        <f aca="true" t="shared" si="8" ref="N21:N29">I21-(avrem+$A21*xfer)</f>
        <v>-0.46288399999999985</v>
      </c>
    </row>
    <row r="22" spans="1:14" s="20" customFormat="1" ht="12.75">
      <c r="A22" s="16">
        <v>1550</v>
      </c>
      <c r="B22" s="17">
        <f t="shared" si="0"/>
        <v>4.41989</v>
      </c>
      <c r="C22" s="17"/>
      <c r="D22" s="18"/>
      <c r="E22" s="19">
        <f>E21+(E21-E20)*(A22-A21)/(A21-A20)</f>
        <v>4.41989</v>
      </c>
      <c r="F22" s="19">
        <f>E22</f>
        <v>4.41989</v>
      </c>
      <c r="G22" s="19">
        <f>E22</f>
        <v>4.41989</v>
      </c>
      <c r="H22" s="19">
        <f>E22</f>
        <v>4.41989</v>
      </c>
      <c r="I22" s="19">
        <f>E22</f>
        <v>4.41989</v>
      </c>
      <c r="J22" s="12">
        <f>E22-(avrem+$A22*xfer)</f>
        <v>-0.5296100000000008</v>
      </c>
      <c r="K22" s="12">
        <f>F22-(avrem+$A22*xfer)</f>
        <v>-0.5296100000000008</v>
      </c>
      <c r="L22" s="12">
        <f>G22-(avrem+$A22*xfer)</f>
        <v>-0.5296100000000008</v>
      </c>
      <c r="M22" s="12">
        <f>H22-(avrem+$A22*xfer)</f>
        <v>-0.5296100000000008</v>
      </c>
      <c r="N22" s="12">
        <f>I22-(avrem+$A22*xfer)</f>
        <v>-0.5296100000000008</v>
      </c>
    </row>
    <row r="23" spans="1:14" ht="12.75">
      <c r="A23" s="7">
        <f>'EDB001-1'!A22</f>
        <v>1200</v>
      </c>
      <c r="B23" s="4">
        <f t="shared" si="0"/>
        <v>3.7627136</v>
      </c>
      <c r="C23" s="4">
        <f t="shared" si="1"/>
        <v>0.0035775557021197582</v>
      </c>
      <c r="D23" s="13">
        <f t="shared" si="2"/>
        <v>0.0009507913921803025</v>
      </c>
      <c r="E23" s="12">
        <f>'EDB001-1'!$D22</f>
        <v>3.766827</v>
      </c>
      <c r="F23" s="12">
        <f>'EDB002-1'!$D22</f>
        <v>3.757721</v>
      </c>
      <c r="G23" s="12">
        <f>'EDB003-1'!$D22</f>
        <v>3.760677</v>
      </c>
      <c r="H23" s="12">
        <f>'EDB004-1'!$D22</f>
        <v>3.763482</v>
      </c>
      <c r="I23" s="12">
        <f>'EDB005-1'!$D22</f>
        <v>3.764861</v>
      </c>
      <c r="J23" s="12">
        <f t="shared" si="4"/>
        <v>-0.06617300000000004</v>
      </c>
      <c r="K23" s="12">
        <f t="shared" si="5"/>
        <v>-0.0752790000000001</v>
      </c>
      <c r="L23" s="12">
        <f t="shared" si="6"/>
        <v>-0.07232300000000036</v>
      </c>
      <c r="M23" s="12">
        <f t="shared" si="7"/>
        <v>-0.06951799999999997</v>
      </c>
      <c r="N23" s="12">
        <f t="shared" si="8"/>
        <v>-0.0681390000000004</v>
      </c>
    </row>
    <row r="24" spans="1:14" ht="12.75">
      <c r="A24" s="7">
        <f>'EDB001-1'!A23</f>
        <v>1000</v>
      </c>
      <c r="B24" s="4">
        <f t="shared" si="0"/>
        <v>3.1913004</v>
      </c>
      <c r="C24" s="4">
        <f t="shared" si="1"/>
        <v>0.003510988507855829</v>
      </c>
      <c r="D24" s="13">
        <f t="shared" si="2"/>
        <v>0.0011001748716152919</v>
      </c>
      <c r="E24" s="12">
        <f>'EDB001-1'!$D23</f>
        <v>3.192533</v>
      </c>
      <c r="F24" s="12">
        <f>'EDB002-1'!$D23</f>
        <v>3.188878</v>
      </c>
      <c r="G24" s="12">
        <f>'EDB003-1'!$D23</f>
        <v>3.186566</v>
      </c>
      <c r="H24" s="12">
        <f>'EDB004-1'!$D23</f>
        <v>3.193273</v>
      </c>
      <c r="I24" s="12">
        <f>'EDB005-1'!$D23</f>
        <v>3.195252</v>
      </c>
      <c r="J24" s="12">
        <f t="shared" si="4"/>
        <v>-0.002466999999999775</v>
      </c>
      <c r="K24" s="12">
        <f t="shared" si="5"/>
        <v>-0.006121999999999961</v>
      </c>
      <c r="L24" s="12">
        <f t="shared" si="6"/>
        <v>-0.00843399999999983</v>
      </c>
      <c r="M24" s="12">
        <f t="shared" si="7"/>
        <v>-0.001726999999999812</v>
      </c>
      <c r="N24" s="12">
        <f t="shared" si="8"/>
        <v>0.000252000000000141</v>
      </c>
    </row>
    <row r="25" spans="1:14" ht="12.75">
      <c r="A25" s="7">
        <f>'EDB001-1'!A24</f>
        <v>600</v>
      </c>
      <c r="B25" s="4">
        <f t="shared" si="0"/>
        <v>1.9266180000000002</v>
      </c>
      <c r="C25" s="4">
        <f t="shared" si="1"/>
        <v>0.0014778494508680448</v>
      </c>
      <c r="D25" s="13">
        <f t="shared" si="2"/>
        <v>0.0007670692637918075</v>
      </c>
      <c r="E25" s="12">
        <f>'EDB001-1'!$D24</f>
        <v>1.927025</v>
      </c>
      <c r="F25" s="12">
        <f>'EDB002-1'!$D24</f>
        <v>1.925622</v>
      </c>
      <c r="G25" s="12">
        <f>'EDB003-1'!$D24</f>
        <v>1.924997</v>
      </c>
      <c r="H25" s="12">
        <f>'EDB004-1'!$D24</f>
        <v>1.928843</v>
      </c>
      <c r="I25" s="12">
        <f>'EDB005-1'!$D24</f>
        <v>1.926603</v>
      </c>
      <c r="J25" s="12">
        <f t="shared" si="4"/>
        <v>0.008024999999999949</v>
      </c>
      <c r="K25" s="12">
        <f t="shared" si="5"/>
        <v>0.006621999999999906</v>
      </c>
      <c r="L25" s="12">
        <f t="shared" si="6"/>
        <v>0.00599700000000003</v>
      </c>
      <c r="M25" s="12">
        <f t="shared" si="7"/>
        <v>0.009843000000000046</v>
      </c>
      <c r="N25" s="12">
        <f t="shared" si="8"/>
        <v>0.007603000000000026</v>
      </c>
    </row>
    <row r="26" spans="1:14" ht="12.75">
      <c r="A26" s="7">
        <f>'EDB001-1'!A25</f>
        <v>400</v>
      </c>
      <c r="B26" s="4">
        <f t="shared" si="0"/>
        <v>1.2885092</v>
      </c>
      <c r="C26" s="4">
        <f t="shared" si="1"/>
        <v>0.0009695007478223214</v>
      </c>
      <c r="D26" s="13">
        <f t="shared" si="2"/>
        <v>0.000752420508772713</v>
      </c>
      <c r="E26" s="12">
        <f>'EDB001-1'!$D25</f>
        <v>1.28886</v>
      </c>
      <c r="F26" s="12">
        <f>'EDB002-1'!$D25</f>
        <v>1.287869</v>
      </c>
      <c r="G26" s="12">
        <f>'EDB003-1'!$D25</f>
        <v>1.287643</v>
      </c>
      <c r="H26" s="12">
        <f>'EDB004-1'!$D25</f>
        <v>1.290038</v>
      </c>
      <c r="I26" s="12">
        <f>'EDB005-1'!$D25</f>
        <v>1.288136</v>
      </c>
      <c r="J26" s="12">
        <f t="shared" si="4"/>
        <v>0.007859999999999978</v>
      </c>
      <c r="K26" s="12">
        <f t="shared" si="5"/>
        <v>0.006869000000000014</v>
      </c>
      <c r="L26" s="12">
        <f t="shared" si="6"/>
        <v>0.0066430000000001765</v>
      </c>
      <c r="M26" s="12">
        <f t="shared" si="7"/>
        <v>0.009038000000000102</v>
      </c>
      <c r="N26" s="12">
        <f t="shared" si="8"/>
        <v>0.007136000000000031</v>
      </c>
    </row>
    <row r="27" spans="1:14" ht="12.75">
      <c r="A27" s="7">
        <f>'EDB001-1'!A26</f>
        <v>200</v>
      </c>
      <c r="B27" s="4">
        <f t="shared" si="0"/>
        <v>0.6496424</v>
      </c>
      <c r="C27" s="4">
        <f t="shared" si="1"/>
        <v>0.0004869366489875973</v>
      </c>
      <c r="D27" s="13">
        <f t="shared" si="2"/>
        <v>0.0007495456715688468</v>
      </c>
      <c r="E27" s="12">
        <f>'EDB001-1'!$D26</f>
        <v>0.650028</v>
      </c>
      <c r="F27" s="12">
        <f>'EDB002-1'!$D26</f>
        <v>0.649269</v>
      </c>
      <c r="G27" s="12">
        <f>'EDB003-1'!$D26</f>
        <v>0.649228</v>
      </c>
      <c r="H27" s="12">
        <f>'EDB004-1'!$D26</f>
        <v>0.650295</v>
      </c>
      <c r="I27" s="12">
        <f>'EDB005-1'!$D26</f>
        <v>0.649392</v>
      </c>
      <c r="J27" s="12">
        <f t="shared" si="4"/>
        <v>0.007028000000000034</v>
      </c>
      <c r="K27" s="12">
        <f t="shared" si="5"/>
        <v>0.006268999999999969</v>
      </c>
      <c r="L27" s="12">
        <f t="shared" si="6"/>
        <v>0.006228000000000011</v>
      </c>
      <c r="M27" s="12">
        <f t="shared" si="7"/>
        <v>0.00729499999999994</v>
      </c>
      <c r="N27" s="12">
        <f t="shared" si="8"/>
        <v>0.006391999999999953</v>
      </c>
    </row>
    <row r="28" spans="1:14" ht="12.75">
      <c r="A28" s="7">
        <f>'EDB001-1'!A27</f>
        <v>100</v>
      </c>
      <c r="B28" s="4">
        <f t="shared" si="0"/>
        <v>0.3297656</v>
      </c>
      <c r="C28" s="4">
        <f t="shared" si="1"/>
        <v>0.0002657814891629503</v>
      </c>
      <c r="D28" s="13">
        <f t="shared" si="2"/>
        <v>0.000805970935606838</v>
      </c>
      <c r="E28" s="12">
        <f>'EDB001-1'!$D27</f>
        <v>0.330061</v>
      </c>
      <c r="F28" s="12">
        <f>'EDB002-1'!$D27</f>
        <v>0.329507</v>
      </c>
      <c r="G28" s="12">
        <f>'EDB003-1'!$D27</f>
        <v>0.329576</v>
      </c>
      <c r="H28" s="12">
        <f>'EDB004-1'!$D27</f>
        <v>0.330043</v>
      </c>
      <c r="I28" s="12">
        <f>'EDB005-1'!$D27</f>
        <v>0.329641</v>
      </c>
      <c r="J28" s="12">
        <f t="shared" si="4"/>
        <v>0.006060999999999983</v>
      </c>
      <c r="K28" s="12">
        <f t="shared" si="5"/>
        <v>0.005506999999999984</v>
      </c>
      <c r="L28" s="12">
        <f t="shared" si="6"/>
        <v>0.00557599999999997</v>
      </c>
      <c r="M28" s="12">
        <f t="shared" si="7"/>
        <v>0.006042999999999965</v>
      </c>
      <c r="N28" s="12">
        <f t="shared" si="8"/>
        <v>0.005641000000000007</v>
      </c>
    </row>
    <row r="29" spans="1:14" ht="12.75">
      <c r="A29" s="7">
        <f>'EDB001-1'!A28</f>
        <v>50</v>
      </c>
      <c r="B29" s="4">
        <f t="shared" si="0"/>
        <v>0.17023819999999998</v>
      </c>
      <c r="C29" s="4">
        <f t="shared" si="1"/>
        <v>0.00016424280806219064</v>
      </c>
      <c r="D29" s="13">
        <f t="shared" si="2"/>
        <v>0.0009647823347649978</v>
      </c>
      <c r="E29" s="12">
        <f>'EDB001-1'!$D28</f>
        <v>0.170422</v>
      </c>
      <c r="F29" s="12">
        <f>'EDB002-1'!$D28</f>
        <v>0.170068</v>
      </c>
      <c r="G29" s="12">
        <f>'EDB003-1'!$D28</f>
        <v>0.170125</v>
      </c>
      <c r="H29" s="12">
        <f>'EDB004-1'!$D28</f>
        <v>0.170405</v>
      </c>
      <c r="I29" s="12">
        <f>'EDB005-1'!$D28</f>
        <v>0.170171</v>
      </c>
      <c r="J29" s="12">
        <f t="shared" si="4"/>
        <v>0.005921999999999983</v>
      </c>
      <c r="K29" s="12">
        <f t="shared" si="5"/>
        <v>0.00556799999999999</v>
      </c>
      <c r="L29" s="12">
        <f t="shared" si="6"/>
        <v>0.005624999999999991</v>
      </c>
      <c r="M29" s="12">
        <f t="shared" si="7"/>
        <v>0.005904999999999994</v>
      </c>
      <c r="N29" s="12">
        <f t="shared" si="8"/>
        <v>0.005670999999999982</v>
      </c>
    </row>
    <row r="30" ht="12.75">
      <c r="A30" s="7"/>
    </row>
    <row r="31" ht="12.75">
      <c r="A31" s="7"/>
    </row>
  </sheetData>
  <mergeCells count="2">
    <mergeCell ref="E3:I3"/>
    <mergeCell ref="J3:N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Harding</dc:creator>
  <cp:keywords/>
  <dc:description/>
  <cp:lastModifiedBy>David Harding</cp:lastModifiedBy>
  <cp:lastPrinted>2000-03-06T16:39:02Z</cp:lastPrinted>
  <dcterms:created xsi:type="dcterms:W3CDTF">1999-09-28T15:59:02Z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