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95" windowHeight="6495" activeTab="5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<sst xmlns="http://schemas.openxmlformats.org/spreadsheetml/2006/main" count="493" uniqueCount="135">
  <si>
    <t>473C1</t>
  </si>
  <si>
    <t>Antimony</t>
  </si>
  <si>
    <t>ug/dscm</t>
  </si>
  <si>
    <t/>
  </si>
  <si>
    <t>Arsenic</t>
  </si>
  <si>
    <t>nd</t>
  </si>
  <si>
    <t>Barium</t>
  </si>
  <si>
    <t>Beryllium</t>
  </si>
  <si>
    <t>Cadmium</t>
  </si>
  <si>
    <t>Chromium</t>
  </si>
  <si>
    <t>Lead</t>
  </si>
  <si>
    <t>Mercury</t>
  </si>
  <si>
    <t>Thallium</t>
  </si>
  <si>
    <t>473C2</t>
  </si>
  <si>
    <t>PM</t>
  </si>
  <si>
    <t>gr/dscf</t>
  </si>
  <si>
    <t>473C3</t>
  </si>
  <si>
    <t>HCl</t>
  </si>
  <si>
    <t>ppmv</t>
  </si>
  <si>
    <t>Cl2</t>
  </si>
  <si>
    <t>Metals</t>
  </si>
  <si>
    <t>Gas Flowrate</t>
  </si>
  <si>
    <t>Oxygen</t>
  </si>
  <si>
    <t>Particulate</t>
  </si>
  <si>
    <t>Halogens</t>
  </si>
  <si>
    <t>Feedrate</t>
  </si>
  <si>
    <t>Btu/lb</t>
  </si>
  <si>
    <t>Chlorine</t>
  </si>
  <si>
    <t>Sampling Train</t>
  </si>
  <si>
    <t>R1</t>
  </si>
  <si>
    <t>R2</t>
  </si>
  <si>
    <t>R3</t>
  </si>
  <si>
    <t>SVM</t>
  </si>
  <si>
    <t>LVM</t>
  </si>
  <si>
    <t>Cond Avg</t>
  </si>
  <si>
    <t>Liquid waste</t>
  </si>
  <si>
    <t>lb/hr</t>
  </si>
  <si>
    <t>Gas flowrate</t>
  </si>
  <si>
    <t>HW</t>
  </si>
  <si>
    <t>Spike</t>
  </si>
  <si>
    <t>Other</t>
  </si>
  <si>
    <t>Total</t>
  </si>
  <si>
    <t>Report Name/Date</t>
  </si>
  <si>
    <t>Report Prepare</t>
  </si>
  <si>
    <t>Testing Firm</t>
  </si>
  <si>
    <t>Cond Descr</t>
  </si>
  <si>
    <t>473</t>
  </si>
  <si>
    <t>TXD0007349327</t>
  </si>
  <si>
    <t>TX</t>
  </si>
  <si>
    <t>ESP</t>
  </si>
  <si>
    <t>Source Description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</si>
  <si>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</si>
  <si>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</si>
  <si>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</si>
  <si>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</si>
  <si>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</si>
  <si>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</si>
  <si>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</si>
  <si>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</si>
  <si>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</si>
  <si>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</si>
  <si>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</si>
  <si>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</si>
  <si>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</si>
  <si>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</si>
  <si>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</si>
  <si>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</si>
  <si>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</si>
  <si>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</si>
  <si>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</si>
  <si>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</si>
  <si>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</si>
  <si>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</si>
  <si>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None</t>
  </si>
  <si>
    <t>Kiln No. 2</t>
  </si>
  <si>
    <t>Midlothian</t>
  </si>
  <si>
    <t>Texas Industries Inc.</t>
  </si>
  <si>
    <t>Condition Description</t>
  </si>
  <si>
    <t>Combustor Class</t>
  </si>
  <si>
    <t>Combustor Type</t>
  </si>
  <si>
    <t>Wet, long</t>
  </si>
  <si>
    <t>Stack Gas Emissions 1</t>
  </si>
  <si>
    <t>Feedstream</t>
  </si>
  <si>
    <t>Re-certification of Compliance, Texas Industries Resource Recovery Program, May 8, 1995, prepared by Entellect</t>
  </si>
  <si>
    <t>Entellect</t>
  </si>
  <si>
    <t>47310</t>
  </si>
  <si>
    <t>F</t>
  </si>
  <si>
    <t>ESP Temperature</t>
  </si>
  <si>
    <t>Combustion Temperature (kiln back end)</t>
  </si>
  <si>
    <t>Process Information 2</t>
  </si>
  <si>
    <t>CoC, METALS MODE, HIGH COMB TEMP</t>
  </si>
  <si>
    <t>CoC, PARTICULATE MODE, HIGH COMB TEMP</t>
  </si>
  <si>
    <t>CoC, COLD MODE, LOW COMB TEMP</t>
  </si>
  <si>
    <t>Feedstream 2</t>
  </si>
  <si>
    <t>y</t>
  </si>
  <si>
    <t>E1</t>
  </si>
  <si>
    <t xml:space="preserve">   Stack Gas Flowrate</t>
  </si>
  <si>
    <t>dscfm</t>
  </si>
  <si>
    <t xml:space="preserve">   O2</t>
  </si>
  <si>
    <t>%</t>
  </si>
  <si>
    <t xml:space="preserve">   Moisture</t>
  </si>
  <si>
    <t xml:space="preserve">   Temperature</t>
  </si>
  <si>
    <t>°F</t>
  </si>
  <si>
    <t>Total Chlorine</t>
  </si>
  <si>
    <t>Testing Dates</t>
  </si>
  <si>
    <t>Cond Dates</t>
  </si>
  <si>
    <t>Number of Sister Facilities</t>
  </si>
  <si>
    <t>APCS Detailed Acronym</t>
  </si>
  <si>
    <t>APCS General Class</t>
  </si>
  <si>
    <t>Liq</t>
  </si>
  <si>
    <t>Coal</t>
  </si>
  <si>
    <t>source</t>
  </si>
  <si>
    <t>cond</t>
  </si>
  <si>
    <t>emiss 2</t>
  </si>
  <si>
    <t>feed 2</t>
  </si>
  <si>
    <t>process 2</t>
  </si>
  <si>
    <t>Cement Kiln (CK)</t>
  </si>
  <si>
    <t>Feedstream Description</t>
  </si>
  <si>
    <t>Feedstream Number</t>
  </si>
  <si>
    <t>Feed Class</t>
  </si>
  <si>
    <t>F1</t>
  </si>
  <si>
    <t>Liq HW</t>
  </si>
  <si>
    <t>F2</t>
  </si>
  <si>
    <t>F3</t>
  </si>
  <si>
    <t>MMBtu/hr</t>
  </si>
  <si>
    <t>Feed Class 2</t>
  </si>
  <si>
    <t>Estimated Firing Rate</t>
  </si>
  <si>
    <t>high As ND?</t>
  </si>
  <si>
    <t>Thermal Feedrate</t>
  </si>
  <si>
    <t>Raw material</t>
  </si>
  <si>
    <t>RM</t>
  </si>
  <si>
    <t>Raw material slurry</t>
  </si>
  <si>
    <t>lb/min</t>
  </si>
  <si>
    <t>Heating Value</t>
  </si>
  <si>
    <t>Feed 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</si>
</sst>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mm/dd/yy"/>
    <numFmt numFmtId="170" formatCode="0.0000000"/>
    <numFmt numFmtId="171" formatCode="mmmm\ 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1" sqref="B1"/>
    </sheetView>
  </sheetViews>
  <sheetFormatPr defaultColWidth="9.140625" defaultRowHeight="12.75"/>
  <sheetData>
    <row r="1" ht="12.75">
      <c r="A1" t="s">
        <v>111</v>
      </c>
    </row>
    <row r="2" ht="12.75">
      <c r="A2" t="s">
        <v>112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0"/>
  <sheetViews>
    <sheetView workbookViewId="0" topLeftCell="B1">
      <selection activeCell="B37" sqref="B37"/>
    </sheetView>
  </sheetViews>
  <sheetFormatPr defaultColWidth="9.140625" defaultRowHeight="12.75"/>
  <cols>
    <col min="1" max="1" width="2.00390625" style="0" hidden="1" customWidth="1"/>
    <col min="2" max="2" width="29.28125" style="0" customWidth="1"/>
    <col min="3" max="3" width="55.8515625" style="0" customWidth="1"/>
  </cols>
  <sheetData>
    <row r="1" ht="12.75">
      <c r="B1" s="5" t="s">
        <v>50</v>
      </c>
    </row>
    <row r="2" ht="12.75">
      <c r="B2" s="15"/>
    </row>
    <row r="3" spans="2:3" ht="12.75">
      <c r="B3" s="15" t="s">
        <v>51</v>
      </c>
      <c r="C3" t="s">
        <v>46</v>
      </c>
    </row>
    <row r="4" spans="2:3" ht="12.75">
      <c r="B4" s="15" t="s">
        <v>52</v>
      </c>
      <c r="C4" t="s">
        <v>47</v>
      </c>
    </row>
    <row r="5" spans="2:3" ht="12.75">
      <c r="B5" s="15" t="s">
        <v>53</v>
      </c>
      <c r="C5" t="s">
        <v>76</v>
      </c>
    </row>
    <row r="6" ht="12.75">
      <c r="B6" s="15" t="s">
        <v>54</v>
      </c>
    </row>
    <row r="7" spans="2:3" ht="12.75">
      <c r="B7" s="15" t="s">
        <v>55</v>
      </c>
      <c r="C7" t="s">
        <v>75</v>
      </c>
    </row>
    <row r="8" spans="2:3" ht="12.75">
      <c r="B8" s="15" t="s">
        <v>56</v>
      </c>
      <c r="C8" t="s">
        <v>48</v>
      </c>
    </row>
    <row r="9" spans="2:3" ht="12.75">
      <c r="B9" s="15" t="s">
        <v>57</v>
      </c>
      <c r="C9" t="s">
        <v>74</v>
      </c>
    </row>
    <row r="10" spans="2:3" ht="12.75">
      <c r="B10" s="15" t="s">
        <v>58</v>
      </c>
      <c r="C10" t="s">
        <v>73</v>
      </c>
    </row>
    <row r="11" spans="2:3" ht="12.75">
      <c r="B11" s="15" t="s">
        <v>106</v>
      </c>
      <c r="C11" s="24">
        <v>0</v>
      </c>
    </row>
    <row r="12" spans="2:3" ht="12.75">
      <c r="B12" s="15" t="s">
        <v>78</v>
      </c>
      <c r="C12" t="s">
        <v>116</v>
      </c>
    </row>
    <row r="13" spans="2:3" ht="12.75">
      <c r="B13" s="15" t="s">
        <v>79</v>
      </c>
      <c r="C13" t="s">
        <v>80</v>
      </c>
    </row>
    <row r="14" ht="12.75">
      <c r="B14" s="16" t="s">
        <v>59</v>
      </c>
    </row>
    <row r="15" ht="12.75">
      <c r="B15" s="16" t="s">
        <v>60</v>
      </c>
    </row>
    <row r="16" ht="12.75">
      <c r="B16" s="15" t="s">
        <v>61</v>
      </c>
    </row>
    <row r="17" spans="2:3" ht="12.75">
      <c r="B17" s="15" t="s">
        <v>107</v>
      </c>
      <c r="C17" s="15" t="s">
        <v>49</v>
      </c>
    </row>
    <row r="18" spans="2:3" ht="12.75">
      <c r="B18" s="15" t="s">
        <v>108</v>
      </c>
      <c r="C18" s="15" t="s">
        <v>49</v>
      </c>
    </row>
    <row r="19" ht="12.75">
      <c r="B19" s="16" t="s">
        <v>62</v>
      </c>
    </row>
    <row r="20" spans="2:3" ht="12.75">
      <c r="B20" s="15" t="s">
        <v>63</v>
      </c>
      <c r="C20" t="s">
        <v>109</v>
      </c>
    </row>
    <row r="21" ht="12.75">
      <c r="B21" s="15" t="s">
        <v>64</v>
      </c>
    </row>
    <row r="22" spans="2:3" ht="12.75">
      <c r="B22" s="15" t="s">
        <v>65</v>
      </c>
      <c r="C22" t="s">
        <v>110</v>
      </c>
    </row>
    <row r="23" ht="12.75">
      <c r="B23" s="15"/>
    </row>
    <row r="24" ht="12.75">
      <c r="B24" s="15" t="s">
        <v>66</v>
      </c>
    </row>
    <row r="25" spans="2:3" ht="12.75">
      <c r="B25" s="15" t="s">
        <v>67</v>
      </c>
      <c r="C25" s="19">
        <v>7.99960961906168</v>
      </c>
    </row>
    <row r="26" spans="2:3" ht="12.75">
      <c r="B26" s="15" t="s">
        <v>68</v>
      </c>
      <c r="C26" s="19">
        <v>199.99024047637795</v>
      </c>
    </row>
    <row r="27" spans="2:3" ht="12.75">
      <c r="B27" s="15" t="s">
        <v>69</v>
      </c>
      <c r="C27" s="19">
        <v>16.11960169434475</v>
      </c>
    </row>
    <row r="28" spans="2:3" ht="12.75">
      <c r="B28" s="15" t="s">
        <v>70</v>
      </c>
      <c r="C28" s="19">
        <v>367.19</v>
      </c>
    </row>
    <row r="29" ht="12.75">
      <c r="B29" s="15"/>
    </row>
    <row r="30" ht="12.75">
      <c r="B30" s="15" t="s">
        <v>71</v>
      </c>
    </row>
    <row r="31" ht="12.75">
      <c r="B31" s="15" t="s">
        <v>72</v>
      </c>
    </row>
    <row r="40" ht="12.75">
      <c r="B40" s="25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B1">
      <selection activeCell="B37" sqref="B37"/>
    </sheetView>
  </sheetViews>
  <sheetFormatPr defaultColWidth="9.140625" defaultRowHeight="12.75"/>
  <cols>
    <col min="1" max="1" width="1.8515625" style="0" hidden="1" customWidth="1"/>
    <col min="2" max="2" width="21.57421875" style="0" customWidth="1"/>
    <col min="3" max="3" width="62.00390625" style="12" customWidth="1"/>
  </cols>
  <sheetData>
    <row r="1" ht="12.75">
      <c r="B1" s="5" t="s">
        <v>77</v>
      </c>
    </row>
    <row r="3" ht="12.75">
      <c r="B3" s="5" t="s">
        <v>0</v>
      </c>
    </row>
    <row r="5" spans="2:3" ht="25.5">
      <c r="B5" s="14" t="s">
        <v>42</v>
      </c>
      <c r="C5" s="17" t="s">
        <v>83</v>
      </c>
    </row>
    <row r="6" spans="2:3" ht="12.75">
      <c r="B6" t="s">
        <v>43</v>
      </c>
      <c r="C6" s="12" t="s">
        <v>84</v>
      </c>
    </row>
    <row r="7" spans="2:3" ht="12.75">
      <c r="B7" t="s">
        <v>44</v>
      </c>
      <c r="C7" s="12" t="s">
        <v>84</v>
      </c>
    </row>
    <row r="8" spans="1:3" ht="12.75">
      <c r="A8" t="s">
        <v>0</v>
      </c>
      <c r="B8" t="s">
        <v>45</v>
      </c>
      <c r="C8" s="12" t="s">
        <v>90</v>
      </c>
    </row>
    <row r="9" spans="2:5" ht="12.75">
      <c r="B9" t="s">
        <v>104</v>
      </c>
      <c r="C9" s="22">
        <v>34853</v>
      </c>
      <c r="E9" s="11"/>
    </row>
    <row r="10" spans="2:5" ht="12.75">
      <c r="B10" t="s">
        <v>105</v>
      </c>
      <c r="C10" s="23">
        <v>34858</v>
      </c>
      <c r="E10" s="11"/>
    </row>
    <row r="11" spans="3:5" ht="12.75">
      <c r="C11" s="13"/>
      <c r="E11" s="11"/>
    </row>
    <row r="12" spans="2:5" ht="12.75">
      <c r="B12" s="5" t="s">
        <v>13</v>
      </c>
      <c r="E12" s="11"/>
    </row>
    <row r="13" ht="12.75">
      <c r="E13" s="11"/>
    </row>
    <row r="14" spans="2:5" ht="25.5">
      <c r="B14" s="14" t="s">
        <v>42</v>
      </c>
      <c r="C14" s="17" t="s">
        <v>83</v>
      </c>
      <c r="E14" s="11"/>
    </row>
    <row r="15" spans="2:5" ht="12.75">
      <c r="B15" t="s">
        <v>43</v>
      </c>
      <c r="C15" s="12" t="s">
        <v>84</v>
      </c>
      <c r="E15" s="11"/>
    </row>
    <row r="16" spans="2:5" ht="12.75">
      <c r="B16" t="s">
        <v>44</v>
      </c>
      <c r="C16" s="12" t="s">
        <v>84</v>
      </c>
      <c r="E16" s="11"/>
    </row>
    <row r="17" spans="1:3" ht="12.75">
      <c r="A17" t="s">
        <v>13</v>
      </c>
      <c r="B17" t="s">
        <v>45</v>
      </c>
      <c r="C17" s="12" t="s">
        <v>91</v>
      </c>
    </row>
    <row r="18" spans="2:5" ht="12.75">
      <c r="B18" t="s">
        <v>104</v>
      </c>
      <c r="C18" s="22">
        <v>34766</v>
      </c>
      <c r="E18" s="11"/>
    </row>
    <row r="19" spans="2:5" ht="12.75">
      <c r="B19" t="s">
        <v>105</v>
      </c>
      <c r="C19" s="23">
        <v>34766</v>
      </c>
      <c r="E19" s="11"/>
    </row>
    <row r="20" ht="12.75">
      <c r="E20" s="11"/>
    </row>
    <row r="21" spans="2:5" ht="12.75">
      <c r="B21" s="5" t="s">
        <v>16</v>
      </c>
      <c r="E21" s="11"/>
    </row>
    <row r="22" ht="12.75">
      <c r="E22" s="11"/>
    </row>
    <row r="23" spans="2:5" ht="25.5">
      <c r="B23" s="14" t="s">
        <v>42</v>
      </c>
      <c r="C23" s="17" t="s">
        <v>83</v>
      </c>
      <c r="E23" s="11"/>
    </row>
    <row r="24" spans="2:5" ht="12.75">
      <c r="B24" t="s">
        <v>43</v>
      </c>
      <c r="C24" s="12" t="s">
        <v>84</v>
      </c>
      <c r="E24" s="11"/>
    </row>
    <row r="25" spans="2:5" ht="12.75">
      <c r="B25" t="s">
        <v>44</v>
      </c>
      <c r="C25" s="12" t="s">
        <v>84</v>
      </c>
      <c r="E25" s="11"/>
    </row>
    <row r="26" spans="1:3" ht="12.75">
      <c r="A26" t="s">
        <v>16</v>
      </c>
      <c r="B26" t="s">
        <v>45</v>
      </c>
      <c r="C26" s="12" t="s">
        <v>92</v>
      </c>
    </row>
    <row r="27" spans="2:3" ht="12.75">
      <c r="B27" t="s">
        <v>104</v>
      </c>
      <c r="C27" s="22">
        <v>34768</v>
      </c>
    </row>
    <row r="28" spans="2:3" ht="12.75">
      <c r="B28" t="s">
        <v>105</v>
      </c>
      <c r="C28" s="23">
        <v>34766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44"/>
  <sheetViews>
    <sheetView workbookViewId="0" topLeftCell="B18">
      <selection activeCell="B37" sqref="B37"/>
    </sheetView>
  </sheetViews>
  <sheetFormatPr defaultColWidth="9.140625" defaultRowHeight="12.75"/>
  <cols>
    <col min="1" max="1" width="3.140625" style="0" hidden="1" customWidth="1"/>
    <col min="2" max="2" width="19.7109375" style="0" customWidth="1"/>
    <col min="3" max="3" width="8.140625" style="0" customWidth="1"/>
    <col min="4" max="4" width="10.57421875" style="0" customWidth="1"/>
    <col min="5" max="5" width="2.7109375" style="0" customWidth="1"/>
    <col min="6" max="6" width="3.7109375" style="0" customWidth="1"/>
    <col min="7" max="7" width="11.57421875" style="0" customWidth="1"/>
    <col min="8" max="8" width="3.00390625" style="0" bestFit="1" customWidth="1"/>
    <col min="9" max="9" width="11.28125" style="0" customWidth="1"/>
    <col min="10" max="10" width="3.00390625" style="0" bestFit="1" customWidth="1"/>
    <col min="11" max="11" width="10.7109375" style="0" customWidth="1"/>
    <col min="12" max="12" width="4.00390625" style="0" customWidth="1"/>
    <col min="13" max="13" width="10.00390625" style="0" customWidth="1"/>
    <col min="14" max="14" width="13.28125" style="0" customWidth="1"/>
  </cols>
  <sheetData>
    <row r="1" ht="12.75">
      <c r="B1" s="5" t="s">
        <v>81</v>
      </c>
    </row>
    <row r="4" spans="2:13" ht="12.75">
      <c r="B4" s="5" t="s">
        <v>0</v>
      </c>
      <c r="G4" s="18" t="s">
        <v>29</v>
      </c>
      <c r="H4" s="18"/>
      <c r="I4" s="18" t="s">
        <v>30</v>
      </c>
      <c r="J4" s="18"/>
      <c r="K4" s="18" t="s">
        <v>31</v>
      </c>
      <c r="L4" s="18"/>
      <c r="M4" s="18" t="s">
        <v>34</v>
      </c>
    </row>
    <row r="6" spans="1:56" s="1" customFormat="1" ht="12.75">
      <c r="A6" s="1" t="s">
        <v>0</v>
      </c>
      <c r="B6" s="1" t="s">
        <v>1</v>
      </c>
      <c r="C6" s="1" t="s">
        <v>95</v>
      </c>
      <c r="D6" s="1" t="s">
        <v>2</v>
      </c>
      <c r="E6" s="1" t="s">
        <v>94</v>
      </c>
      <c r="F6" s="2" t="s">
        <v>3</v>
      </c>
      <c r="G6" s="1">
        <v>64.1758932240639</v>
      </c>
      <c r="H6" s="2" t="s">
        <v>3</v>
      </c>
      <c r="I6" s="1">
        <v>59.18889949034016</v>
      </c>
      <c r="J6" s="2" t="s">
        <v>3</v>
      </c>
      <c r="K6" s="1">
        <v>60.665138598395195</v>
      </c>
      <c r="L6" s="2" t="s">
        <v>3</v>
      </c>
      <c r="M6" s="1">
        <f aca="true" t="shared" si="0" ref="M6:M12">AVERAGE(G6,I6,K6)</f>
        <v>61.34331043759975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BD6"/>
    </row>
    <row r="7" spans="1:56" s="1" customFormat="1" ht="12.75">
      <c r="A7" s="1" t="s">
        <v>0</v>
      </c>
      <c r="B7" s="1" t="s">
        <v>4</v>
      </c>
      <c r="C7" s="1" t="s">
        <v>95</v>
      </c>
      <c r="D7" s="1" t="s">
        <v>2</v>
      </c>
      <c r="E7" s="1" t="s">
        <v>94</v>
      </c>
      <c r="F7" s="2" t="s">
        <v>5</v>
      </c>
      <c r="G7" s="1">
        <v>8.3602109551348</v>
      </c>
      <c r="H7" s="2" t="s">
        <v>5</v>
      </c>
      <c r="I7" s="1">
        <v>8.199080834419815</v>
      </c>
      <c r="J7" s="2" t="s">
        <v>5</v>
      </c>
      <c r="K7" s="1">
        <v>8.137412165407227</v>
      </c>
      <c r="L7" s="2">
        <v>100</v>
      </c>
      <c r="M7" s="1">
        <f t="shared" si="0"/>
        <v>8.232234651653947</v>
      </c>
      <c r="N7" t="s">
        <v>127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BD7"/>
    </row>
    <row r="8" spans="1:56" s="1" customFormat="1" ht="12.75">
      <c r="A8" s="1" t="s">
        <v>0</v>
      </c>
      <c r="B8" s="1" t="s">
        <v>6</v>
      </c>
      <c r="C8" s="1" t="s">
        <v>95</v>
      </c>
      <c r="D8" s="1" t="s">
        <v>2</v>
      </c>
      <c r="E8" s="1" t="s">
        <v>94</v>
      </c>
      <c r="F8" s="2" t="s">
        <v>3</v>
      </c>
      <c r="G8" s="1">
        <v>1107.374747622139</v>
      </c>
      <c r="H8" s="2" t="s">
        <v>3</v>
      </c>
      <c r="I8" s="1">
        <v>1250.5831456679</v>
      </c>
      <c r="J8" s="2" t="s">
        <v>3</v>
      </c>
      <c r="K8" s="1">
        <v>1208.917340262</v>
      </c>
      <c r="L8" s="2" t="s">
        <v>3</v>
      </c>
      <c r="M8" s="1">
        <f t="shared" si="0"/>
        <v>1188.958411184013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BD8"/>
    </row>
    <row r="9" spans="1:56" s="1" customFormat="1" ht="12.75">
      <c r="A9" s="1" t="s">
        <v>0</v>
      </c>
      <c r="B9" s="1" t="s">
        <v>7</v>
      </c>
      <c r="C9" s="1" t="s">
        <v>95</v>
      </c>
      <c r="D9" s="1" t="s">
        <v>2</v>
      </c>
      <c r="E9" s="1" t="s">
        <v>94</v>
      </c>
      <c r="F9" s="2" t="s">
        <v>5</v>
      </c>
      <c r="G9" s="1">
        <v>0.07358415275486441</v>
      </c>
      <c r="H9" s="2" t="s">
        <v>5</v>
      </c>
      <c r="I9" s="1">
        <v>0.068337876812453</v>
      </c>
      <c r="J9" s="2" t="s">
        <v>5</v>
      </c>
      <c r="K9" s="1">
        <v>0.0487270189545343</v>
      </c>
      <c r="L9" s="2" t="s">
        <v>3</v>
      </c>
      <c r="M9" s="1">
        <f t="shared" si="0"/>
        <v>0.06354968284061724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BD9"/>
    </row>
    <row r="10" spans="1:56" s="1" customFormat="1" ht="12.75">
      <c r="A10" s="1" t="s">
        <v>0</v>
      </c>
      <c r="B10" s="1" t="s">
        <v>8</v>
      </c>
      <c r="C10" s="1" t="s">
        <v>95</v>
      </c>
      <c r="D10" s="1" t="s">
        <v>2</v>
      </c>
      <c r="E10" s="1" t="s">
        <v>94</v>
      </c>
      <c r="F10" s="2" t="s">
        <v>3</v>
      </c>
      <c r="G10" s="1">
        <v>3.3428229394352695</v>
      </c>
      <c r="H10" s="2" t="s">
        <v>3</v>
      </c>
      <c r="I10" s="1">
        <v>6.604367666232073</v>
      </c>
      <c r="J10" s="2" t="s">
        <v>3</v>
      </c>
      <c r="K10" s="1">
        <v>3.7519804594991406</v>
      </c>
      <c r="L10" s="2" t="s">
        <v>3</v>
      </c>
      <c r="M10" s="1">
        <f t="shared" si="0"/>
        <v>4.5663903550554945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BD10"/>
    </row>
    <row r="11" spans="1:56" s="1" customFormat="1" ht="12.75">
      <c r="A11" s="1" t="s">
        <v>0</v>
      </c>
      <c r="B11" s="1" t="s">
        <v>9</v>
      </c>
      <c r="C11" s="1" t="s">
        <v>95</v>
      </c>
      <c r="D11" s="1" t="s">
        <v>2</v>
      </c>
      <c r="E11" s="1" t="s">
        <v>94</v>
      </c>
      <c r="F11" s="2" t="s">
        <v>3</v>
      </c>
      <c r="G11" s="1">
        <v>1.4821950769194119</v>
      </c>
      <c r="H11" s="2" t="s">
        <v>3</v>
      </c>
      <c r="I11" s="1">
        <v>1.8304788431907</v>
      </c>
      <c r="J11" s="2" t="s">
        <v>3</v>
      </c>
      <c r="K11" s="1">
        <v>2.0465347960904405</v>
      </c>
      <c r="L11" s="2" t="s">
        <v>3</v>
      </c>
      <c r="M11" s="1">
        <f t="shared" si="0"/>
        <v>1.786402905400184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BD11"/>
    </row>
    <row r="12" spans="1:56" s="1" customFormat="1" ht="12.75">
      <c r="A12" s="1" t="s">
        <v>0</v>
      </c>
      <c r="B12" s="1" t="s">
        <v>10</v>
      </c>
      <c r="C12" s="1" t="s">
        <v>95</v>
      </c>
      <c r="D12" s="1" t="s">
        <v>2</v>
      </c>
      <c r="E12" s="1" t="s">
        <v>94</v>
      </c>
      <c r="F12" s="2" t="s">
        <v>5</v>
      </c>
      <c r="G12" s="1">
        <v>5.655467740302436</v>
      </c>
      <c r="H12" s="2" t="s">
        <v>3</v>
      </c>
      <c r="I12" s="1">
        <v>56.49443463316344</v>
      </c>
      <c r="J12" s="2" t="s">
        <v>3</v>
      </c>
      <c r="K12" s="1">
        <v>9.7941308098614</v>
      </c>
      <c r="L12" s="2" t="s">
        <v>3</v>
      </c>
      <c r="M12" s="1">
        <f t="shared" si="0"/>
        <v>23.981344394442427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BD12"/>
    </row>
    <row r="13" spans="1:56" s="1" customFormat="1" ht="12.75">
      <c r="A13" s="1" t="s">
        <v>0</v>
      </c>
      <c r="B13" s="1" t="s">
        <v>11</v>
      </c>
      <c r="C13" s="1" t="s">
        <v>95</v>
      </c>
      <c r="D13" s="1" t="s">
        <v>2</v>
      </c>
      <c r="E13" s="1" t="s">
        <v>94</v>
      </c>
      <c r="F13" s="2" t="s">
        <v>3</v>
      </c>
      <c r="G13" s="1">
        <v>14.230123940608566</v>
      </c>
      <c r="H13" s="2" t="s">
        <v>3</v>
      </c>
      <c r="I13" s="1">
        <v>13.566044802655</v>
      </c>
      <c r="J13" s="2" t="s">
        <v>3</v>
      </c>
      <c r="K13" s="1">
        <v>22.621518549642545</v>
      </c>
      <c r="L13" s="2" t="s">
        <v>3</v>
      </c>
      <c r="M13" s="1">
        <f>AVERAGE(G13,I13,K13)</f>
        <v>16.805895764302036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BD13"/>
    </row>
    <row r="14" spans="1:56" s="1" customFormat="1" ht="12.75">
      <c r="A14" s="1" t="s">
        <v>0</v>
      </c>
      <c r="B14" s="1" t="s">
        <v>12</v>
      </c>
      <c r="C14" s="1" t="s">
        <v>95</v>
      </c>
      <c r="D14" s="1" t="s">
        <v>2</v>
      </c>
      <c r="E14" s="1" t="s">
        <v>94</v>
      </c>
      <c r="F14" s="2" t="s">
        <v>5</v>
      </c>
      <c r="G14" s="1">
        <v>17.949277261275853</v>
      </c>
      <c r="H14" s="2" t="s">
        <v>3</v>
      </c>
      <c r="I14" s="1">
        <v>13.472324285883605</v>
      </c>
      <c r="J14" s="2" t="s">
        <v>3</v>
      </c>
      <c r="K14" s="1">
        <v>13.984654439951342</v>
      </c>
      <c r="L14" s="2" t="s">
        <v>3</v>
      </c>
      <c r="M14" s="1">
        <f>AVERAGE(G14,I14,K14)</f>
        <v>15.135418662370265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BD14"/>
    </row>
    <row r="15" spans="2:56" s="1" customFormat="1" ht="12.75">
      <c r="B15" s="1" t="s">
        <v>32</v>
      </c>
      <c r="C15" s="1" t="s">
        <v>95</v>
      </c>
      <c r="D15" s="1" t="s">
        <v>2</v>
      </c>
      <c r="E15" s="1" t="s">
        <v>94</v>
      </c>
      <c r="F15" s="2"/>
      <c r="G15" s="1">
        <f>G10+G12</f>
        <v>8.998290679737705</v>
      </c>
      <c r="H15" s="2"/>
      <c r="I15" s="1">
        <f>I10+I12</f>
        <v>63.098802299395516</v>
      </c>
      <c r="J15" s="2"/>
      <c r="K15" s="1">
        <f>K10+K12</f>
        <v>13.54611126936054</v>
      </c>
      <c r="L15" s="2"/>
      <c r="M15" s="1">
        <f>AVERAGE(G15,I15,K15)</f>
        <v>28.54773474949792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BD15"/>
    </row>
    <row r="16" spans="2:56" s="1" customFormat="1" ht="12.75">
      <c r="B16" s="1" t="s">
        <v>33</v>
      </c>
      <c r="C16" s="1" t="s">
        <v>95</v>
      </c>
      <c r="D16" s="1" t="s">
        <v>2</v>
      </c>
      <c r="E16" s="1" t="s">
        <v>94</v>
      </c>
      <c r="F16" s="2"/>
      <c r="G16" s="1">
        <f>G7+G9+G11</f>
        <v>9.915990184809077</v>
      </c>
      <c r="H16" s="2"/>
      <c r="I16" s="1">
        <f>I7+I9+I11</f>
        <v>10.09789755442297</v>
      </c>
      <c r="J16" s="2"/>
      <c r="K16" s="1">
        <f>K7+K9+K11</f>
        <v>10.232673980452201</v>
      </c>
      <c r="L16" s="2"/>
      <c r="M16" s="1">
        <f>AVERAGE(G16,I16,K16)</f>
        <v>10.082187239894749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BD16"/>
    </row>
    <row r="17" spans="6:56" s="1" customFormat="1" ht="12.75">
      <c r="F17" s="2"/>
      <c r="H17" s="2"/>
      <c r="J17" s="2"/>
      <c r="L17" s="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BD17"/>
    </row>
    <row r="18" spans="2:56" s="1" customFormat="1" ht="12.75">
      <c r="B18" s="1" t="s">
        <v>28</v>
      </c>
      <c r="C18" s="4" t="s">
        <v>20</v>
      </c>
      <c r="D18" s="1" t="s">
        <v>95</v>
      </c>
      <c r="F18" s="2"/>
      <c r="H18" s="2"/>
      <c r="J18" s="2"/>
      <c r="L18" s="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BD18"/>
    </row>
    <row r="19" spans="1:56" s="4" customFormat="1" ht="12.75">
      <c r="A19" s="4" t="s">
        <v>0</v>
      </c>
      <c r="B19" s="21" t="s">
        <v>96</v>
      </c>
      <c r="C19" s="21"/>
      <c r="D19" s="21" t="s">
        <v>97</v>
      </c>
      <c r="G19" s="2">
        <v>52833</v>
      </c>
      <c r="H19" s="2"/>
      <c r="I19" s="2">
        <v>54737</v>
      </c>
      <c r="J19" s="2"/>
      <c r="K19" s="2">
        <v>55483</v>
      </c>
      <c r="L19" s="2"/>
      <c r="M19" s="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 s="2"/>
      <c r="AF19" s="2"/>
      <c r="AG19" s="2"/>
      <c r="AH19" s="2"/>
      <c r="AI19" s="2"/>
      <c r="AJ19" s="2"/>
      <c r="BD19"/>
    </row>
    <row r="20" spans="1:56" s="4" customFormat="1" ht="12.75">
      <c r="A20" s="4" t="s">
        <v>0</v>
      </c>
      <c r="B20" s="21" t="s">
        <v>98</v>
      </c>
      <c r="C20" s="21"/>
      <c r="D20" s="21" t="s">
        <v>99</v>
      </c>
      <c r="G20" s="2">
        <v>5.8</v>
      </c>
      <c r="H20" s="2"/>
      <c r="I20" s="2">
        <v>5.4</v>
      </c>
      <c r="J20" s="2"/>
      <c r="K20" s="2">
        <v>5.7</v>
      </c>
      <c r="L20" s="2"/>
      <c r="M20" s="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 s="2"/>
      <c r="AF20" s="2"/>
      <c r="AG20" s="2"/>
      <c r="AH20" s="2"/>
      <c r="AI20" s="2"/>
      <c r="AJ20" s="2"/>
      <c r="BD20"/>
    </row>
    <row r="21" spans="1:56" s="4" customFormat="1" ht="12.75">
      <c r="A21" s="4" t="s">
        <v>0</v>
      </c>
      <c r="B21" s="21" t="s">
        <v>100</v>
      </c>
      <c r="C21" s="21"/>
      <c r="D21" s="21" t="s">
        <v>99</v>
      </c>
      <c r="G21" s="10">
        <v>36.726</v>
      </c>
      <c r="H21" s="10"/>
      <c r="I21" s="10">
        <v>38.124</v>
      </c>
      <c r="J21" s="10"/>
      <c r="K21" s="10">
        <v>39.292</v>
      </c>
      <c r="L21" s="2"/>
      <c r="M21" s="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2"/>
      <c r="AF21" s="2"/>
      <c r="AG21" s="2"/>
      <c r="AH21" s="2"/>
      <c r="AI21" s="2"/>
      <c r="AJ21" s="2"/>
      <c r="BD21"/>
    </row>
    <row r="22" spans="1:56" s="4" customFormat="1" ht="12.75">
      <c r="A22" s="4" t="s">
        <v>0</v>
      </c>
      <c r="B22" s="21" t="s">
        <v>101</v>
      </c>
      <c r="C22" s="21"/>
      <c r="D22" s="21" t="s">
        <v>102</v>
      </c>
      <c r="G22" s="10">
        <v>363.21</v>
      </c>
      <c r="H22" s="10"/>
      <c r="I22" s="10">
        <v>368.83</v>
      </c>
      <c r="J22" s="10"/>
      <c r="K22" s="10">
        <v>364.17</v>
      </c>
      <c r="L22" s="2"/>
      <c r="M22" s="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 s="2"/>
      <c r="AF22" s="2"/>
      <c r="AG22" s="2"/>
      <c r="AH22" s="2"/>
      <c r="AI22" s="2"/>
      <c r="AJ22" s="2"/>
      <c r="BD22"/>
    </row>
    <row r="23" spans="6:56" s="1" customFormat="1" ht="12.75">
      <c r="F23" s="2"/>
      <c r="H23" s="2"/>
      <c r="J23" s="2"/>
      <c r="L23" s="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BD23"/>
    </row>
    <row r="24" spans="2:56" s="1" customFormat="1" ht="12.75">
      <c r="B24" s="6" t="s">
        <v>13</v>
      </c>
      <c r="F24" s="2"/>
      <c r="G24" s="18" t="s">
        <v>29</v>
      </c>
      <c r="H24" s="18"/>
      <c r="I24" s="18" t="s">
        <v>30</v>
      </c>
      <c r="J24" s="18"/>
      <c r="K24" s="18" t="s">
        <v>31</v>
      </c>
      <c r="L24" s="18"/>
      <c r="M24" s="18" t="s">
        <v>34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BD24"/>
    </row>
    <row r="25" spans="6:56" s="1" customFormat="1" ht="12.75">
      <c r="F25" s="2"/>
      <c r="H25" s="2"/>
      <c r="J25" s="2"/>
      <c r="L25" s="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BD25"/>
    </row>
    <row r="26" spans="1:56" s="3" customFormat="1" ht="12.75">
      <c r="A26" s="3" t="s">
        <v>13</v>
      </c>
      <c r="B26" s="3" t="s">
        <v>14</v>
      </c>
      <c r="C26" s="3" t="s">
        <v>95</v>
      </c>
      <c r="D26" s="3" t="s">
        <v>15</v>
      </c>
      <c r="E26" s="3" t="s">
        <v>94</v>
      </c>
      <c r="F26" s="2" t="s">
        <v>3</v>
      </c>
      <c r="G26" s="3">
        <v>0.0115701147744</v>
      </c>
      <c r="H26" s="2" t="s">
        <v>3</v>
      </c>
      <c r="I26" s="3">
        <v>0.0096100953312</v>
      </c>
      <c r="J26" s="2" t="s">
        <v>3</v>
      </c>
      <c r="K26" s="3">
        <v>0.0084900842208</v>
      </c>
      <c r="L26" s="2" t="s">
        <v>3</v>
      </c>
      <c r="M26" s="3">
        <f>AVERAGE(G26,I26,K26)</f>
        <v>0.009890098108799998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BD26"/>
    </row>
    <row r="27" spans="6:56" s="3" customFormat="1" ht="12.75">
      <c r="F27" s="2"/>
      <c r="H27" s="2"/>
      <c r="J27" s="2"/>
      <c r="L27" s="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BD27"/>
    </row>
    <row r="28" spans="2:56" s="3" customFormat="1" ht="12.75">
      <c r="B28" s="1" t="s">
        <v>28</v>
      </c>
      <c r="C28" s="4" t="s">
        <v>23</v>
      </c>
      <c r="D28" s="3" t="s">
        <v>95</v>
      </c>
      <c r="F28" s="2"/>
      <c r="H28" s="2"/>
      <c r="J28" s="2"/>
      <c r="L28" s="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BD28"/>
    </row>
    <row r="29" spans="1:56" s="4" customFormat="1" ht="12.75">
      <c r="A29" s="4" t="s">
        <v>13</v>
      </c>
      <c r="B29" s="21" t="s">
        <v>96</v>
      </c>
      <c r="C29" s="21"/>
      <c r="D29" s="21" t="s">
        <v>97</v>
      </c>
      <c r="G29" s="2">
        <v>61499.51</v>
      </c>
      <c r="H29" s="2"/>
      <c r="I29" s="2">
        <v>61453.02</v>
      </c>
      <c r="J29" s="2"/>
      <c r="K29" s="2">
        <v>61546</v>
      </c>
      <c r="L29" s="2"/>
      <c r="M29" s="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 s="2"/>
      <c r="AF29" s="2"/>
      <c r="AG29" s="2"/>
      <c r="AH29" s="2"/>
      <c r="AI29" s="2"/>
      <c r="AJ29" s="2"/>
      <c r="BD29"/>
    </row>
    <row r="30" spans="1:56" s="4" customFormat="1" ht="12.75">
      <c r="A30" s="4" t="s">
        <v>13</v>
      </c>
      <c r="B30" s="21" t="s">
        <v>98</v>
      </c>
      <c r="C30" s="21"/>
      <c r="D30" s="21" t="s">
        <v>99</v>
      </c>
      <c r="G30" s="2">
        <v>5.4</v>
      </c>
      <c r="H30" s="2"/>
      <c r="I30" s="2">
        <v>6.1</v>
      </c>
      <c r="J30" s="2"/>
      <c r="K30" s="2">
        <v>5.6</v>
      </c>
      <c r="L30" s="2"/>
      <c r="M30" s="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 s="2"/>
      <c r="AF30" s="2"/>
      <c r="AG30" s="2"/>
      <c r="AH30" s="2"/>
      <c r="AI30" s="2"/>
      <c r="AJ30" s="2"/>
      <c r="BD30"/>
    </row>
    <row r="31" spans="1:56" s="4" customFormat="1" ht="12.75">
      <c r="A31" s="4" t="s">
        <v>13</v>
      </c>
      <c r="B31" s="21" t="s">
        <v>100</v>
      </c>
      <c r="C31" s="21"/>
      <c r="D31" s="21" t="s">
        <v>99</v>
      </c>
      <c r="G31" s="2">
        <v>0</v>
      </c>
      <c r="H31" s="2"/>
      <c r="I31" s="10">
        <v>39.11725</v>
      </c>
      <c r="J31" s="10"/>
      <c r="K31" s="10">
        <v>40.0769</v>
      </c>
      <c r="L31" s="2"/>
      <c r="M31" s="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2"/>
      <c r="AF31" s="2"/>
      <c r="AG31" s="2"/>
      <c r="AH31" s="2"/>
      <c r="AI31" s="2"/>
      <c r="AJ31" s="2"/>
      <c r="BD31"/>
    </row>
    <row r="32" spans="1:56" s="4" customFormat="1" ht="12.75">
      <c r="A32" s="4" t="s">
        <v>13</v>
      </c>
      <c r="B32" s="21" t="s">
        <v>101</v>
      </c>
      <c r="C32" s="21"/>
      <c r="D32" s="21" t="s">
        <v>102</v>
      </c>
      <c r="G32" s="2">
        <v>0</v>
      </c>
      <c r="H32" s="2"/>
      <c r="I32" s="9">
        <v>366.38</v>
      </c>
      <c r="J32" s="2"/>
      <c r="K32" s="2">
        <v>368</v>
      </c>
      <c r="L32" s="2"/>
      <c r="M32" s="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2"/>
      <c r="AF32" s="2"/>
      <c r="AG32" s="2"/>
      <c r="AH32" s="2"/>
      <c r="AI32" s="2"/>
      <c r="AJ32" s="2"/>
      <c r="BD32"/>
    </row>
    <row r="33" spans="6:56" s="3" customFormat="1" ht="12.75">
      <c r="F33" s="2"/>
      <c r="H33" s="2"/>
      <c r="J33" s="2"/>
      <c r="L33" s="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BD33"/>
    </row>
    <row r="34" spans="2:56" s="3" customFormat="1" ht="12.75">
      <c r="B34" s="7" t="s">
        <v>16</v>
      </c>
      <c r="F34" s="2"/>
      <c r="G34" s="18" t="s">
        <v>29</v>
      </c>
      <c r="H34" s="18"/>
      <c r="I34" s="18" t="s">
        <v>30</v>
      </c>
      <c r="J34" s="18"/>
      <c r="K34" s="18" t="s">
        <v>31</v>
      </c>
      <c r="L34" s="18"/>
      <c r="M34" s="18" t="s">
        <v>34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BD34"/>
    </row>
    <row r="35" spans="6:56" s="3" customFormat="1" ht="12.75">
      <c r="F35" s="2"/>
      <c r="H35" s="2"/>
      <c r="J35" s="2"/>
      <c r="L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BD35"/>
    </row>
    <row r="36" spans="1:56" s="1" customFormat="1" ht="12.75">
      <c r="A36" s="1" t="s">
        <v>16</v>
      </c>
      <c r="B36" s="1" t="s">
        <v>17</v>
      </c>
      <c r="C36" s="1" t="s">
        <v>95</v>
      </c>
      <c r="D36" s="1" t="s">
        <v>18</v>
      </c>
      <c r="E36" s="1" t="s">
        <v>94</v>
      </c>
      <c r="F36" s="2" t="s">
        <v>3</v>
      </c>
      <c r="G36" s="1">
        <v>24.141966737682548</v>
      </c>
      <c r="H36" s="2" t="s">
        <v>3</v>
      </c>
      <c r="I36" s="1">
        <v>19.321813017734392</v>
      </c>
      <c r="J36" s="2" t="s">
        <v>3</v>
      </c>
      <c r="K36" s="1">
        <v>29.168755206586756</v>
      </c>
      <c r="L36" s="2" t="s">
        <v>3</v>
      </c>
      <c r="M36" s="1">
        <f>AVERAGE(G36,I36,K36)</f>
        <v>24.210844987334564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BD36"/>
    </row>
    <row r="37" spans="1:56" s="1" customFormat="1" ht="12.75">
      <c r="A37" s="1" t="s">
        <v>16</v>
      </c>
      <c r="B37" s="1" t="s">
        <v>19</v>
      </c>
      <c r="C37" s="1" t="s">
        <v>95</v>
      </c>
      <c r="D37" s="1" t="s">
        <v>18</v>
      </c>
      <c r="E37" s="1" t="s">
        <v>94</v>
      </c>
      <c r="F37" s="2" t="s">
        <v>3</v>
      </c>
      <c r="G37" s="1">
        <v>0.43690186025875555</v>
      </c>
      <c r="H37" s="2" t="s">
        <v>3</v>
      </c>
      <c r="I37" s="1">
        <v>0.22042935723085655</v>
      </c>
      <c r="J37" s="2" t="s">
        <v>3</v>
      </c>
      <c r="K37" s="1">
        <v>1.0877771203637339</v>
      </c>
      <c r="L37" s="2" t="s">
        <v>3</v>
      </c>
      <c r="M37" s="1">
        <f>AVERAGE(G37,I37,K37)</f>
        <v>0.5817027792844486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BD37"/>
    </row>
    <row r="38" spans="2:56" s="1" customFormat="1" ht="12.75">
      <c r="B38" s="1" t="s">
        <v>103</v>
      </c>
      <c r="C38" s="1" t="s">
        <v>95</v>
      </c>
      <c r="D38" s="1" t="s">
        <v>18</v>
      </c>
      <c r="E38" s="1" t="s">
        <v>94</v>
      </c>
      <c r="F38" s="2"/>
      <c r="G38" s="1">
        <f>G36+2*G37</f>
        <v>25.01577045820006</v>
      </c>
      <c r="H38" s="2"/>
      <c r="I38" s="1">
        <f>I36+2*I37</f>
        <v>19.762671732196104</v>
      </c>
      <c r="J38" s="2"/>
      <c r="K38" s="1">
        <f>K36+2*K37</f>
        <v>31.344309447314224</v>
      </c>
      <c r="L38" s="2"/>
      <c r="M38" s="1">
        <f>AVERAGE(G38,I38,K38)</f>
        <v>25.374250545903465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BD38"/>
    </row>
    <row r="40" spans="2:4" ht="12.75">
      <c r="B40" s="1" t="s">
        <v>28</v>
      </c>
      <c r="C40" s="4" t="s">
        <v>24</v>
      </c>
      <c r="D40" s="1" t="s">
        <v>95</v>
      </c>
    </row>
    <row r="41" spans="1:56" s="4" customFormat="1" ht="12.75">
      <c r="A41" s="4" t="s">
        <v>16</v>
      </c>
      <c r="B41" s="21" t="s">
        <v>96</v>
      </c>
      <c r="C41" s="21"/>
      <c r="D41" s="21" t="s">
        <v>97</v>
      </c>
      <c r="G41" s="2">
        <v>53883</v>
      </c>
      <c r="H41" s="2"/>
      <c r="I41" s="2">
        <v>59911</v>
      </c>
      <c r="J41" s="2"/>
      <c r="K41" s="2">
        <v>58800</v>
      </c>
      <c r="L41" s="2"/>
      <c r="M41" s="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2"/>
      <c r="AF41" s="2"/>
      <c r="AG41" s="2"/>
      <c r="AH41" s="2"/>
      <c r="AI41" s="2"/>
      <c r="AJ41" s="2"/>
      <c r="BD41"/>
    </row>
    <row r="42" spans="1:56" s="4" customFormat="1" ht="12.75">
      <c r="A42" s="4" t="s">
        <v>16</v>
      </c>
      <c r="B42" s="21" t="s">
        <v>98</v>
      </c>
      <c r="C42" s="21"/>
      <c r="D42" s="21" t="s">
        <v>99</v>
      </c>
      <c r="G42" s="2">
        <v>8.6</v>
      </c>
      <c r="H42" s="2"/>
      <c r="I42" s="2">
        <v>7.7</v>
      </c>
      <c r="J42" s="2"/>
      <c r="K42" s="2">
        <v>7.7</v>
      </c>
      <c r="L42" s="2"/>
      <c r="M42" s="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2"/>
      <c r="AF42" s="2"/>
      <c r="AG42" s="2"/>
      <c r="AH42" s="2"/>
      <c r="AI42" s="2"/>
      <c r="AJ42" s="2"/>
      <c r="BD42"/>
    </row>
    <row r="43" spans="1:56" s="4" customFormat="1" ht="12.75">
      <c r="A43" s="4" t="s">
        <v>16</v>
      </c>
      <c r="B43" s="21" t="s">
        <v>100</v>
      </c>
      <c r="C43" s="21"/>
      <c r="D43" s="21" t="s">
        <v>99</v>
      </c>
      <c r="G43" s="10">
        <v>37.58</v>
      </c>
      <c r="H43" s="10"/>
      <c r="I43" s="10">
        <v>39.833</v>
      </c>
      <c r="J43" s="10"/>
      <c r="K43" s="10">
        <v>42.12</v>
      </c>
      <c r="L43" s="2"/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2"/>
      <c r="AF43" s="2"/>
      <c r="AG43" s="2"/>
      <c r="AH43" s="2"/>
      <c r="AI43" s="2"/>
      <c r="AJ43" s="2"/>
      <c r="BD43"/>
    </row>
    <row r="44" spans="1:56" s="4" customFormat="1" ht="12.75">
      <c r="A44" s="4" t="s">
        <v>16</v>
      </c>
      <c r="B44" s="21" t="s">
        <v>101</v>
      </c>
      <c r="C44" s="21"/>
      <c r="D44" s="21" t="s">
        <v>102</v>
      </c>
      <c r="G44" s="10">
        <v>316.88</v>
      </c>
      <c r="H44" s="10"/>
      <c r="I44" s="10">
        <v>337.33</v>
      </c>
      <c r="J44" s="10"/>
      <c r="K44" s="10">
        <v>342.54</v>
      </c>
      <c r="L44" s="2"/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 s="2"/>
      <c r="AF44" s="2"/>
      <c r="AG44" s="2"/>
      <c r="AH44" s="2"/>
      <c r="AI44" s="2"/>
      <c r="AJ44" s="2"/>
      <c r="BD44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B1">
      <pane ySplit="2550" topLeftCell="BM1" activePane="bottomLeft" state="split"/>
      <selection pane="topLeft" activeCell="B37" sqref="B37"/>
      <selection pane="bottomLeft" activeCell="B37" sqref="B37"/>
    </sheetView>
  </sheetViews>
  <sheetFormatPr defaultColWidth="9.140625" defaultRowHeight="12.75"/>
  <cols>
    <col min="1" max="1" width="7.8515625" style="4" hidden="1" customWidth="1"/>
    <col min="2" max="2" width="20.57421875" style="4" customWidth="1"/>
    <col min="3" max="3" width="5.57421875" style="4" customWidth="1"/>
    <col min="4" max="4" width="10.00390625" style="4" customWidth="1"/>
    <col min="5" max="5" width="2.7109375" style="4" customWidth="1"/>
    <col min="6" max="6" width="10.8515625" style="4" customWidth="1"/>
    <col min="7" max="7" width="2.7109375" style="4" customWidth="1"/>
    <col min="8" max="8" width="8.421875" style="4" customWidth="1"/>
    <col min="9" max="9" width="2.7109375" style="4" customWidth="1"/>
    <col min="10" max="10" width="9.57421875" style="4" customWidth="1"/>
    <col min="11" max="11" width="2.7109375" style="4" customWidth="1"/>
    <col min="12" max="12" width="15.57421875" style="4" customWidth="1"/>
    <col min="13" max="13" width="2.7109375" style="4" customWidth="1"/>
    <col min="14" max="14" width="9.7109375" style="4" customWidth="1"/>
    <col min="15" max="15" width="2.7109375" style="4" customWidth="1"/>
    <col min="16" max="16" width="9.57421875" style="4" customWidth="1"/>
    <col min="17" max="17" width="2.7109375" style="4" customWidth="1"/>
    <col min="18" max="18" width="10.421875" style="4" bestFit="1" customWidth="1"/>
    <col min="19" max="19" width="2.7109375" style="4" customWidth="1"/>
    <col min="20" max="20" width="9.140625" style="4" customWidth="1"/>
    <col min="21" max="21" width="2.7109375" style="4" customWidth="1"/>
    <col min="22" max="22" width="8.140625" style="4" customWidth="1"/>
    <col min="23" max="23" width="2.140625" style="4" customWidth="1"/>
    <col min="24" max="24" width="9.140625" style="4" customWidth="1"/>
    <col min="25" max="25" width="9.140625" style="4" hidden="1" customWidth="1"/>
    <col min="26" max="29" width="0" style="4" hidden="1" customWidth="1"/>
    <col min="30" max="16384" width="9.140625" style="4" customWidth="1"/>
  </cols>
  <sheetData>
    <row r="1" spans="2:3" ht="12.75">
      <c r="B1" s="8" t="s">
        <v>93</v>
      </c>
      <c r="C1" s="8"/>
    </row>
    <row r="3" spans="2:24" ht="12.75">
      <c r="B3" s="8" t="s">
        <v>0</v>
      </c>
      <c r="C3" s="8"/>
      <c r="D3" s="8"/>
      <c r="E3" s="8"/>
      <c r="F3" s="20" t="s">
        <v>29</v>
      </c>
      <c r="G3" s="20"/>
      <c r="H3" s="20" t="s">
        <v>30</v>
      </c>
      <c r="I3" s="20"/>
      <c r="J3" s="20" t="s">
        <v>31</v>
      </c>
      <c r="K3" s="20"/>
      <c r="L3" s="20" t="s">
        <v>29</v>
      </c>
      <c r="M3" s="20"/>
      <c r="N3" s="20" t="s">
        <v>30</v>
      </c>
      <c r="O3" s="20"/>
      <c r="P3" s="20" t="s">
        <v>31</v>
      </c>
      <c r="Q3" s="20"/>
      <c r="R3" s="20" t="s">
        <v>29</v>
      </c>
      <c r="S3" s="20"/>
      <c r="T3" s="20" t="s">
        <v>30</v>
      </c>
      <c r="U3" s="20"/>
      <c r="V3" s="20" t="s">
        <v>31</v>
      </c>
      <c r="W3" s="20"/>
      <c r="X3" s="20" t="s">
        <v>34</v>
      </c>
    </row>
    <row r="5" spans="2:24" ht="12.75">
      <c r="B5" s="4" t="s">
        <v>118</v>
      </c>
      <c r="F5" s="4" t="s">
        <v>120</v>
      </c>
      <c r="H5" s="4" t="s">
        <v>120</v>
      </c>
      <c r="J5" s="4" t="s">
        <v>120</v>
      </c>
      <c r="L5" s="4" t="s">
        <v>122</v>
      </c>
      <c r="N5" s="4" t="s">
        <v>122</v>
      </c>
      <c r="P5" s="4" t="s">
        <v>122</v>
      </c>
      <c r="R5" s="4" t="s">
        <v>123</v>
      </c>
      <c r="T5" s="4" t="s">
        <v>123</v>
      </c>
      <c r="V5" s="4" t="s">
        <v>123</v>
      </c>
      <c r="X5" s="4" t="s">
        <v>123</v>
      </c>
    </row>
    <row r="6" spans="2:24" ht="12.75">
      <c r="B6" s="4" t="s">
        <v>119</v>
      </c>
      <c r="F6" s="4" t="s">
        <v>121</v>
      </c>
      <c r="H6" s="4" t="s">
        <v>121</v>
      </c>
      <c r="J6" s="4" t="s">
        <v>121</v>
      </c>
      <c r="L6" s="4" t="s">
        <v>129</v>
      </c>
      <c r="N6" s="4" t="s">
        <v>129</v>
      </c>
      <c r="P6" s="4" t="s">
        <v>129</v>
      </c>
      <c r="R6" s="4" t="s">
        <v>41</v>
      </c>
      <c r="T6" s="4" t="s">
        <v>41</v>
      </c>
      <c r="V6" s="4" t="s">
        <v>41</v>
      </c>
      <c r="X6" s="4" t="s">
        <v>41</v>
      </c>
    </row>
    <row r="7" spans="2:24" ht="12.75">
      <c r="B7" s="4" t="s">
        <v>125</v>
      </c>
      <c r="F7" s="4" t="s">
        <v>38</v>
      </c>
      <c r="H7" s="4" t="s">
        <v>38</v>
      </c>
      <c r="J7" s="4" t="s">
        <v>38</v>
      </c>
      <c r="L7" s="4" t="s">
        <v>130</v>
      </c>
      <c r="N7" s="4" t="s">
        <v>130</v>
      </c>
      <c r="P7" s="4" t="s">
        <v>130</v>
      </c>
      <c r="R7" s="4" t="s">
        <v>41</v>
      </c>
      <c r="T7" s="4" t="s">
        <v>41</v>
      </c>
      <c r="V7" s="4" t="s">
        <v>41</v>
      </c>
      <c r="X7" s="4" t="s">
        <v>41</v>
      </c>
    </row>
    <row r="8" spans="2:29" ht="12.75">
      <c r="B8" s="4" t="s">
        <v>117</v>
      </c>
      <c r="F8" s="4" t="s">
        <v>35</v>
      </c>
      <c r="H8" s="4" t="s">
        <v>35</v>
      </c>
      <c r="J8" s="4" t="s">
        <v>35</v>
      </c>
      <c r="L8" s="4" t="s">
        <v>131</v>
      </c>
      <c r="N8" s="4" t="s">
        <v>131</v>
      </c>
      <c r="P8" s="4" t="s">
        <v>131</v>
      </c>
      <c r="R8" s="4" t="s">
        <v>41</v>
      </c>
      <c r="T8" s="4" t="s">
        <v>41</v>
      </c>
      <c r="V8" s="4" t="s">
        <v>41</v>
      </c>
      <c r="X8" s="4" t="s">
        <v>41</v>
      </c>
      <c r="Z8" s="4" t="s">
        <v>38</v>
      </c>
      <c r="AA8" s="4" t="s">
        <v>39</v>
      </c>
      <c r="AB8" s="4" t="s">
        <v>40</v>
      </c>
      <c r="AC8" s="4" t="s">
        <v>41</v>
      </c>
    </row>
    <row r="9" spans="1:23" ht="12.75">
      <c r="A9" s="4" t="s">
        <v>0</v>
      </c>
      <c r="B9" s="4" t="s">
        <v>25</v>
      </c>
      <c r="D9" s="4" t="s">
        <v>36</v>
      </c>
      <c r="F9" s="28">
        <f>F12/215.5*1000000</f>
        <v>14394.759229698377</v>
      </c>
      <c r="G9"/>
      <c r="H9" s="28">
        <f>H12/215.5*1000000</f>
        <v>15637.928566125287</v>
      </c>
      <c r="I9"/>
      <c r="J9" s="28">
        <f>J12/215.5*1000000</f>
        <v>17193.220157772623</v>
      </c>
      <c r="K9"/>
      <c r="L9"/>
      <c r="M9"/>
      <c r="N9"/>
      <c r="O9"/>
      <c r="P9"/>
      <c r="R9" s="2"/>
      <c r="T9" s="2"/>
      <c r="V9" s="2"/>
      <c r="W9" s="2"/>
    </row>
    <row r="10" spans="1:23" ht="12.75">
      <c r="A10" s="4" t="s">
        <v>0</v>
      </c>
      <c r="B10" s="4" t="s">
        <v>133</v>
      </c>
      <c r="D10" s="4" t="s">
        <v>26</v>
      </c>
      <c r="F10">
        <f>AVERAGE(13283,13079)</f>
        <v>13181</v>
      </c>
      <c r="G10"/>
      <c r="H10">
        <f>AVERAGE(13283,13079)</f>
        <v>13181</v>
      </c>
      <c r="I10"/>
      <c r="J10">
        <f>AVERAGE(13283,13079)</f>
        <v>13181</v>
      </c>
      <c r="K10"/>
      <c r="L10"/>
      <c r="M10"/>
      <c r="N10"/>
      <c r="O10"/>
      <c r="P10"/>
      <c r="R10" s="2"/>
      <c r="T10" s="2"/>
      <c r="V10" s="2"/>
      <c r="W10" s="2"/>
    </row>
    <row r="11" spans="2:24" ht="12.75">
      <c r="B11" s="4" t="s">
        <v>128</v>
      </c>
      <c r="D11" s="4" t="s">
        <v>124</v>
      </c>
      <c r="F11" s="27">
        <f>F9*F10/1000000</f>
        <v>189.7373214066543</v>
      </c>
      <c r="G11"/>
      <c r="H11" s="27">
        <f>H9*H10/1000000</f>
        <v>206.1235364300974</v>
      </c>
      <c r="I11"/>
      <c r="J11" s="27">
        <f>J9*J10/1000000</f>
        <v>226.62383489960095</v>
      </c>
      <c r="K11"/>
      <c r="L11"/>
      <c r="M11"/>
      <c r="N11"/>
      <c r="O11"/>
      <c r="P11"/>
      <c r="R11" s="10">
        <f>F11</f>
        <v>189.7373214066543</v>
      </c>
      <c r="T11" s="10">
        <f>H11</f>
        <v>206.1235364300974</v>
      </c>
      <c r="V11" s="10">
        <f>J11</f>
        <v>226.62383489960095</v>
      </c>
      <c r="W11" s="2"/>
      <c r="X11" s="10">
        <f>AVERAGE(R11,T11,V11)</f>
        <v>207.49489757878425</v>
      </c>
    </row>
    <row r="12" spans="1:23" ht="12.75">
      <c r="A12" s="4" t="s">
        <v>0</v>
      </c>
      <c r="B12" s="4" t="s">
        <v>1</v>
      </c>
      <c r="D12" s="4" t="s">
        <v>36</v>
      </c>
      <c r="F12" s="26">
        <v>3.102070614</v>
      </c>
      <c r="G12" s="26"/>
      <c r="H12" s="26">
        <v>3.369973606</v>
      </c>
      <c r="I12" s="26"/>
      <c r="J12" s="26">
        <v>3.705138944</v>
      </c>
      <c r="K12" s="26"/>
      <c r="L12" s="26">
        <v>0.227007662</v>
      </c>
      <c r="M12" s="26"/>
      <c r="N12" s="26">
        <v>0.243476024</v>
      </c>
      <c r="O12" s="26"/>
      <c r="P12" s="26">
        <v>0.233731692</v>
      </c>
      <c r="R12" s="2"/>
      <c r="T12" s="2"/>
      <c r="V12" s="2"/>
      <c r="W12" s="2"/>
    </row>
    <row r="13" spans="1:23" ht="12.75">
      <c r="A13" s="4" t="s">
        <v>0</v>
      </c>
      <c r="B13" s="4" t="s">
        <v>4</v>
      </c>
      <c r="D13" s="4" t="s">
        <v>36</v>
      </c>
      <c r="F13" s="26">
        <v>0.213052544</v>
      </c>
      <c r="G13" s="26"/>
      <c r="H13" s="26">
        <v>0.231438908</v>
      </c>
      <c r="I13" s="26"/>
      <c r="J13" s="26">
        <v>0.254454932</v>
      </c>
      <c r="K13" s="26"/>
      <c r="L13" s="26">
        <v>0.488032302</v>
      </c>
      <c r="M13" s="26"/>
      <c r="N13" s="26">
        <v>0.605537482</v>
      </c>
      <c r="O13" s="26"/>
      <c r="P13" s="26">
        <v>0.602473088</v>
      </c>
      <c r="R13" s="2"/>
      <c r="T13" s="2"/>
      <c r="V13" s="2"/>
      <c r="W13" s="2"/>
    </row>
    <row r="14" spans="1:23" ht="12.75">
      <c r="A14" s="4" t="s">
        <v>0</v>
      </c>
      <c r="B14" s="4" t="s">
        <v>6</v>
      </c>
      <c r="D14" s="4" t="s">
        <v>36</v>
      </c>
      <c r="F14" s="26">
        <v>26.653371494</v>
      </c>
      <c r="G14" s="26"/>
      <c r="H14" s="26">
        <v>28.95510617</v>
      </c>
      <c r="I14" s="26"/>
      <c r="J14" s="26">
        <v>30.779368578</v>
      </c>
      <c r="K14" s="26"/>
      <c r="L14" s="26">
        <v>7.600204178</v>
      </c>
      <c r="M14" s="26"/>
      <c r="N14" s="26">
        <v>6.020079174</v>
      </c>
      <c r="O14" s="26"/>
      <c r="P14" s="26">
        <v>9.641862192</v>
      </c>
      <c r="R14" s="2"/>
      <c r="T14" s="2"/>
      <c r="V14" s="2"/>
      <c r="W14" s="2"/>
    </row>
    <row r="15" spans="1:23" ht="12.75">
      <c r="A15" s="4" t="s">
        <v>0</v>
      </c>
      <c r="B15" s="4" t="s">
        <v>7</v>
      </c>
      <c r="D15" s="4" t="s">
        <v>36</v>
      </c>
      <c r="F15" s="26">
        <v>0.061023328</v>
      </c>
      <c r="G15" s="26"/>
      <c r="H15" s="26">
        <v>0.066314368</v>
      </c>
      <c r="I15" s="26"/>
      <c r="J15" s="26">
        <v>0.072729754</v>
      </c>
      <c r="K15" s="26"/>
      <c r="L15" s="26">
        <v>0.018672962</v>
      </c>
      <c r="M15" s="26"/>
      <c r="N15" s="26">
        <v>0.018584778</v>
      </c>
      <c r="O15" s="26"/>
      <c r="P15" s="26">
        <v>0.02391991</v>
      </c>
      <c r="R15" s="2"/>
      <c r="T15" s="2"/>
      <c r="V15" s="2"/>
      <c r="W15" s="2"/>
    </row>
    <row r="16" spans="1:23" ht="12.75">
      <c r="A16" s="4" t="s">
        <v>0</v>
      </c>
      <c r="B16" s="4" t="s">
        <v>8</v>
      </c>
      <c r="D16" s="4" t="s">
        <v>36</v>
      </c>
      <c r="F16" s="26">
        <v>2.5209601</v>
      </c>
      <c r="G16" s="26"/>
      <c r="H16" s="26">
        <v>2.73866435</v>
      </c>
      <c r="I16" s="26"/>
      <c r="J16" s="26">
        <v>3.000218094</v>
      </c>
      <c r="K16" s="26"/>
      <c r="L16" s="26">
        <v>0.03108486</v>
      </c>
      <c r="M16" s="26"/>
      <c r="N16" s="26">
        <v>0.033333552</v>
      </c>
      <c r="O16" s="26"/>
      <c r="P16" s="26">
        <v>0.032010792</v>
      </c>
      <c r="R16" s="2"/>
      <c r="T16" s="2"/>
      <c r="V16" s="2"/>
      <c r="W16" s="2"/>
    </row>
    <row r="17" spans="1:23" ht="12.75">
      <c r="A17" s="4" t="s">
        <v>0</v>
      </c>
      <c r="B17" s="4" t="s">
        <v>9</v>
      </c>
      <c r="D17" s="4" t="s">
        <v>36</v>
      </c>
      <c r="F17" s="26">
        <v>10.99257652</v>
      </c>
      <c r="G17" s="26"/>
      <c r="H17" s="26">
        <v>11.94187728</v>
      </c>
      <c r="I17" s="26"/>
      <c r="J17" s="26">
        <v>12.912143786</v>
      </c>
      <c r="K17" s="26"/>
      <c r="L17" s="26">
        <v>0.101610014</v>
      </c>
      <c r="M17" s="26"/>
      <c r="N17" s="26">
        <v>0.013029186</v>
      </c>
      <c r="O17" s="26"/>
      <c r="P17" s="26">
        <v>0.012522128</v>
      </c>
      <c r="R17" s="2"/>
      <c r="T17" s="2"/>
      <c r="V17" s="2"/>
      <c r="W17" s="2"/>
    </row>
    <row r="18" spans="1:23" ht="12.75">
      <c r="A18" s="4" t="s">
        <v>0</v>
      </c>
      <c r="B18" s="4" t="s">
        <v>10</v>
      </c>
      <c r="D18" s="4" t="s">
        <v>36</v>
      </c>
      <c r="F18" s="26">
        <v>25.175032872</v>
      </c>
      <c r="G18" s="26"/>
      <c r="H18" s="26">
        <v>27.349099162</v>
      </c>
      <c r="I18" s="26"/>
      <c r="J18" s="26">
        <v>29.04284925</v>
      </c>
      <c r="K18" s="26"/>
      <c r="L18" s="26">
        <v>18.298047724</v>
      </c>
      <c r="M18" s="26"/>
      <c r="N18" s="26">
        <v>14.472713988</v>
      </c>
      <c r="O18" s="26"/>
      <c r="P18" s="26">
        <v>33.029273108</v>
      </c>
      <c r="R18" s="2"/>
      <c r="T18" s="2"/>
      <c r="V18" s="2"/>
      <c r="W18" s="2"/>
    </row>
    <row r="19" spans="1:23" ht="12.75">
      <c r="A19" s="4" t="s">
        <v>0</v>
      </c>
      <c r="B19" s="4" t="s">
        <v>11</v>
      </c>
      <c r="D19" s="4" t="s">
        <v>36</v>
      </c>
      <c r="F19" s="26">
        <v>0.086508504</v>
      </c>
      <c r="G19" s="26"/>
      <c r="H19" s="26">
        <v>0.093982098</v>
      </c>
      <c r="I19" s="26"/>
      <c r="J19" s="26">
        <v>0.105908984</v>
      </c>
      <c r="K19" s="26"/>
      <c r="L19" s="26">
        <v>0.00749564</v>
      </c>
      <c r="M19" s="26"/>
      <c r="N19" s="26">
        <v>0.004034418</v>
      </c>
      <c r="O19" s="26"/>
      <c r="P19" s="26">
        <v>0.00804679</v>
      </c>
      <c r="R19" s="2"/>
      <c r="T19" s="2"/>
      <c r="V19" s="2"/>
      <c r="W19" s="2"/>
    </row>
    <row r="20" spans="1:23" ht="12.75">
      <c r="A20" s="4" t="s">
        <v>0</v>
      </c>
      <c r="B20" s="4" t="s">
        <v>12</v>
      </c>
      <c r="D20" s="4" t="s">
        <v>36</v>
      </c>
      <c r="F20" s="26">
        <v>1.217798994</v>
      </c>
      <c r="G20" s="26"/>
      <c r="H20" s="26">
        <v>1.322958414</v>
      </c>
      <c r="I20" s="26"/>
      <c r="J20" s="26">
        <v>1.454550988</v>
      </c>
      <c r="K20" s="26"/>
      <c r="L20" s="26">
        <v>2.956765428</v>
      </c>
      <c r="M20" s="26"/>
      <c r="N20" s="26">
        <v>3.32971761</v>
      </c>
      <c r="O20" s="26"/>
      <c r="P20" s="26">
        <v>3.803838886</v>
      </c>
      <c r="R20" s="2"/>
      <c r="T20" s="2"/>
      <c r="V20" s="2"/>
      <c r="W20" s="2"/>
    </row>
    <row r="21" spans="6:23" ht="12.75">
      <c r="F21" s="2"/>
      <c r="H21" s="2"/>
      <c r="J21" s="2"/>
      <c r="L21" s="2"/>
      <c r="N21" s="2"/>
      <c r="P21" s="2"/>
      <c r="R21" s="2"/>
      <c r="T21" s="2"/>
      <c r="V21" s="2"/>
      <c r="W21" s="2"/>
    </row>
    <row r="22" spans="2:24" ht="12.75">
      <c r="B22" s="4" t="s">
        <v>37</v>
      </c>
      <c r="F22" s="2">
        <f>'emiss 2'!$G$19</f>
        <v>52833</v>
      </c>
      <c r="H22" s="2">
        <f>'emiss 2'!$I$19</f>
        <v>54737</v>
      </c>
      <c r="J22" s="2">
        <f>'emiss 2'!$K$19</f>
        <v>55483</v>
      </c>
      <c r="L22" s="2">
        <f>'emiss 2'!$G$19</f>
        <v>52833</v>
      </c>
      <c r="N22" s="2">
        <f>'emiss 2'!$I$19</f>
        <v>54737</v>
      </c>
      <c r="P22" s="2">
        <f>'emiss 2'!$K$19</f>
        <v>55483</v>
      </c>
      <c r="R22" s="2">
        <f>'emiss 2'!$G$19</f>
        <v>52833</v>
      </c>
      <c r="T22" s="2">
        <f>'emiss 2'!$I$19</f>
        <v>54737</v>
      </c>
      <c r="V22" s="2">
        <f>'emiss 2'!$K$19</f>
        <v>55483</v>
      </c>
      <c r="W22" s="2"/>
      <c r="X22" s="4">
        <f>AVERAGE(R22,T22,V22)</f>
        <v>54351</v>
      </c>
    </row>
    <row r="23" spans="2:24" ht="12.75">
      <c r="B23" s="4" t="s">
        <v>22</v>
      </c>
      <c r="F23" s="2">
        <f>'emiss 2'!$G$20</f>
        <v>5.8</v>
      </c>
      <c r="H23" s="2">
        <f>'emiss 2'!$I$20</f>
        <v>5.4</v>
      </c>
      <c r="J23" s="2">
        <f>'emiss 2'!$K$20</f>
        <v>5.7</v>
      </c>
      <c r="L23" s="2">
        <f>'emiss 2'!$G$20</f>
        <v>5.8</v>
      </c>
      <c r="N23" s="2">
        <f>'emiss 2'!$I$20</f>
        <v>5.4</v>
      </c>
      <c r="P23" s="2">
        <f>'emiss 2'!$K$20</f>
        <v>5.7</v>
      </c>
      <c r="R23" s="2">
        <f>'emiss 2'!$G$20</f>
        <v>5.8</v>
      </c>
      <c r="T23" s="2">
        <f>'emiss 2'!$I$20</f>
        <v>5.4</v>
      </c>
      <c r="V23" s="2">
        <f>'emiss 2'!$K$20</f>
        <v>5.7</v>
      </c>
      <c r="W23" s="2"/>
      <c r="X23" s="10">
        <f>AVERAGE(R23,T23,V23)</f>
        <v>5.633333333333333</v>
      </c>
    </row>
    <row r="24" spans="6:23" ht="12.75">
      <c r="F24" s="2"/>
      <c r="H24" s="2"/>
      <c r="J24" s="2"/>
      <c r="L24" s="2"/>
      <c r="N24" s="2"/>
      <c r="P24" s="2"/>
      <c r="R24" s="2"/>
      <c r="T24" s="2"/>
      <c r="V24" s="2"/>
      <c r="W24" s="2"/>
    </row>
    <row r="25" spans="2:24" ht="12.75">
      <c r="B25" s="4" t="s">
        <v>126</v>
      </c>
      <c r="D25" s="4" t="s">
        <v>124</v>
      </c>
      <c r="X25" s="9">
        <f>X22/150*(21-X23)/21</f>
        <v>265.1408571428571</v>
      </c>
    </row>
    <row r="26" spans="6:23" ht="12.75">
      <c r="F26" s="2"/>
      <c r="H26" s="2"/>
      <c r="J26" s="2"/>
      <c r="L26" s="2"/>
      <c r="N26" s="2"/>
      <c r="P26" s="2"/>
      <c r="R26" s="2"/>
      <c r="T26" s="2"/>
      <c r="V26" s="2"/>
      <c r="W26" s="2"/>
    </row>
    <row r="27" spans="2:29" ht="12.75">
      <c r="B27" s="4" t="s">
        <v>1</v>
      </c>
      <c r="D27" s="4" t="s">
        <v>2</v>
      </c>
      <c r="F27" s="9">
        <f>F12*454*1000000/F$22*14/(21-F$23)/0.0283/60</f>
        <v>14459.358398324806</v>
      </c>
      <c r="H27" s="9">
        <f>H12*454*1000000/H$22*14/(21-H$23)/0.0283/60</f>
        <v>14772.946076852146</v>
      </c>
      <c r="J27" s="9">
        <f aca="true" t="shared" si="0" ref="J27:J35">J12*454*1000000/J$22*14/(21-J$23)/0.0283/60</f>
        <v>16338.016676595958</v>
      </c>
      <c r="L27" s="9">
        <f aca="true" t="shared" si="1" ref="L27:L35">L12*454*1000000/L$22*14/(21-L$23)/0.0283/60</f>
        <v>1058.1271519771337</v>
      </c>
      <c r="N27" s="9">
        <f aca="true" t="shared" si="2" ref="N27:N35">N12*454*1000000/N$22*14/(21-N$23)/0.0283/60</f>
        <v>1067.325324790202</v>
      </c>
      <c r="P27" s="9">
        <f aca="true" t="shared" si="3" ref="P27:P35">P12*454*1000000/P$22*14/(21-P$23)/0.0283/60</f>
        <v>1030.6529227274748</v>
      </c>
      <c r="R27" s="9">
        <f>L27+F27</f>
        <v>15517.48555030194</v>
      </c>
      <c r="T27" s="9">
        <f>N27+H27</f>
        <v>15840.271401642349</v>
      </c>
      <c r="V27" s="9">
        <f>P27+J27</f>
        <v>17368.66959932343</v>
      </c>
      <c r="W27" s="9"/>
      <c r="X27" s="9">
        <f>AVERAGE(R27,T27,V27)</f>
        <v>16242.142183755908</v>
      </c>
      <c r="Z27" s="9">
        <f>AVERAGE(F27,H27,J27)+AVERAGE(L27,N27,P27)</f>
        <v>16242.142183755905</v>
      </c>
      <c r="AC27" s="9">
        <f>SUM(Z27,AA27,AB27)</f>
        <v>16242.142183755905</v>
      </c>
    </row>
    <row r="28" spans="2:24" ht="12.75">
      <c r="B28" s="4" t="s">
        <v>4</v>
      </c>
      <c r="D28" s="4" t="s">
        <v>2</v>
      </c>
      <c r="F28" s="9">
        <f aca="true" t="shared" si="4" ref="F28:H35">F13*454*1000000/F$22*14/(21-F$23)/0.0283/60</f>
        <v>993.079615102168</v>
      </c>
      <c r="H28" s="9">
        <f t="shared" si="4"/>
        <v>1014.5582451691</v>
      </c>
      <c r="J28" s="9">
        <f t="shared" si="0"/>
        <v>1122.0332045010864</v>
      </c>
      <c r="L28" s="9">
        <f t="shared" si="1"/>
        <v>2274.8140976321074</v>
      </c>
      <c r="N28" s="9">
        <f t="shared" si="2"/>
        <v>2654.4933625509307</v>
      </c>
      <c r="P28" s="9">
        <f t="shared" si="3"/>
        <v>2656.6386599034554</v>
      </c>
      <c r="R28" s="9">
        <f aca="true" t="shared" si="5" ref="R28:V37">L28+F28</f>
        <v>3267.893712734275</v>
      </c>
      <c r="T28" s="9">
        <f t="shared" si="5"/>
        <v>3669.051607720031</v>
      </c>
      <c r="V28" s="9">
        <f t="shared" si="5"/>
        <v>3778.671864404542</v>
      </c>
      <c r="W28" s="9"/>
      <c r="X28" s="9">
        <f aca="true" t="shared" si="6" ref="X28:X37">AVERAGE(R28,T28,V28)</f>
        <v>3571.872394952949</v>
      </c>
    </row>
    <row r="29" spans="2:24" ht="12.75">
      <c r="B29" s="4" t="s">
        <v>6</v>
      </c>
      <c r="D29" s="4" t="s">
        <v>2</v>
      </c>
      <c r="F29" s="9">
        <f t="shared" si="4"/>
        <v>124236.58224159302</v>
      </c>
      <c r="H29" s="9">
        <f t="shared" si="4"/>
        <v>126930.43688453708</v>
      </c>
      <c r="J29" s="9">
        <f t="shared" si="0"/>
        <v>135723.34120878184</v>
      </c>
      <c r="L29" s="9">
        <f t="shared" si="1"/>
        <v>35426.03950219026</v>
      </c>
      <c r="N29" s="9">
        <f t="shared" si="2"/>
        <v>26390.20817775586</v>
      </c>
      <c r="P29" s="9">
        <f t="shared" si="3"/>
        <v>42516.328717289805</v>
      </c>
      <c r="R29" s="9">
        <f t="shared" si="5"/>
        <v>159662.62174378327</v>
      </c>
      <c r="T29" s="9">
        <f t="shared" si="5"/>
        <v>153320.64506229293</v>
      </c>
      <c r="V29" s="9">
        <f t="shared" si="5"/>
        <v>178239.66992607166</v>
      </c>
      <c r="W29" s="9"/>
      <c r="X29" s="9">
        <f t="shared" si="6"/>
        <v>163740.97891071593</v>
      </c>
    </row>
    <row r="30" spans="2:24" ht="12.75">
      <c r="B30" s="4" t="s">
        <v>7</v>
      </c>
      <c r="D30" s="4" t="s">
        <v>2</v>
      </c>
      <c r="F30" s="9">
        <f t="shared" si="4"/>
        <v>284.4416778355547</v>
      </c>
      <c r="H30" s="9">
        <f t="shared" si="4"/>
        <v>290.70215293090615</v>
      </c>
      <c r="J30" s="9">
        <f t="shared" si="0"/>
        <v>320.70590379908873</v>
      </c>
      <c r="L30" s="9">
        <f t="shared" si="1"/>
        <v>87.03833133190564</v>
      </c>
      <c r="N30" s="9">
        <f t="shared" si="2"/>
        <v>81.4700515029102</v>
      </c>
      <c r="P30" s="9">
        <f t="shared" si="3"/>
        <v>105.47617630251935</v>
      </c>
      <c r="R30" s="9">
        <f t="shared" si="5"/>
        <v>371.4800091674603</v>
      </c>
      <c r="T30" s="9">
        <f t="shared" si="5"/>
        <v>372.1722044338163</v>
      </c>
      <c r="V30" s="9">
        <f t="shared" si="5"/>
        <v>426.1820801016081</v>
      </c>
      <c r="W30" s="9"/>
      <c r="X30" s="9">
        <f t="shared" si="6"/>
        <v>389.9447645676282</v>
      </c>
    </row>
    <row r="31" spans="2:24" ht="12.75">
      <c r="B31" s="4" t="s">
        <v>8</v>
      </c>
      <c r="D31" s="4" t="s">
        <v>2</v>
      </c>
      <c r="F31" s="9">
        <f t="shared" si="4"/>
        <v>11750.688533416069</v>
      </c>
      <c r="H31" s="9">
        <f t="shared" si="4"/>
        <v>12005.477043830391</v>
      </c>
      <c r="J31" s="9">
        <f t="shared" si="0"/>
        <v>13229.628900307429</v>
      </c>
      <c r="L31" s="9">
        <f t="shared" si="1"/>
        <v>144.89261768357375</v>
      </c>
      <c r="N31" s="9">
        <f t="shared" si="2"/>
        <v>146.1242204892055</v>
      </c>
      <c r="P31" s="9">
        <f t="shared" si="3"/>
        <v>141.1533714205144</v>
      </c>
      <c r="R31" s="9">
        <f t="shared" si="5"/>
        <v>11895.581151099643</v>
      </c>
      <c r="T31" s="9">
        <f t="shared" si="5"/>
        <v>12151.601264319597</v>
      </c>
      <c r="V31" s="9">
        <f t="shared" si="5"/>
        <v>13370.782271727943</v>
      </c>
      <c r="W31" s="9"/>
      <c r="X31" s="9">
        <f t="shared" si="6"/>
        <v>12472.654895715728</v>
      </c>
    </row>
    <row r="32" spans="2:24" ht="12.75">
      <c r="B32" s="4" t="s">
        <v>9</v>
      </c>
      <c r="D32" s="4" t="s">
        <v>2</v>
      </c>
      <c r="F32" s="9">
        <f t="shared" si="4"/>
        <v>51238.551084669176</v>
      </c>
      <c r="H32" s="9">
        <f t="shared" si="4"/>
        <v>52349.58184827569</v>
      </c>
      <c r="J32" s="9">
        <f t="shared" si="0"/>
        <v>56936.817672625686</v>
      </c>
      <c r="L32" s="9">
        <f t="shared" si="1"/>
        <v>473.6241665982918</v>
      </c>
      <c r="N32" s="9">
        <f t="shared" si="2"/>
        <v>57.116014754709276</v>
      </c>
      <c r="P32" s="9">
        <f t="shared" si="3"/>
        <v>55.21702132703318</v>
      </c>
      <c r="R32" s="9">
        <f t="shared" si="5"/>
        <v>51712.175251267465</v>
      </c>
      <c r="T32" s="9">
        <f t="shared" si="5"/>
        <v>52406.6978630304</v>
      </c>
      <c r="V32" s="9">
        <f t="shared" si="5"/>
        <v>56992.03469395272</v>
      </c>
      <c r="W32" s="9"/>
      <c r="X32" s="9">
        <f t="shared" si="6"/>
        <v>53703.63593608353</v>
      </c>
    </row>
    <row r="33" spans="2:24" ht="12.75">
      <c r="B33" s="4" t="s">
        <v>10</v>
      </c>
      <c r="D33" s="4" t="s">
        <v>2</v>
      </c>
      <c r="F33" s="9">
        <f t="shared" si="4"/>
        <v>117345.7565224388</v>
      </c>
      <c r="H33" s="9">
        <f t="shared" si="4"/>
        <v>119890.18740424764</v>
      </c>
      <c r="J33" s="9">
        <f t="shared" si="0"/>
        <v>128066.06244841611</v>
      </c>
      <c r="L33" s="9">
        <f t="shared" si="1"/>
        <v>85290.7824976313</v>
      </c>
      <c r="N33" s="9">
        <f t="shared" si="2"/>
        <v>63444.00530311683</v>
      </c>
      <c r="P33" s="9">
        <f t="shared" si="3"/>
        <v>145644.42063049023</v>
      </c>
      <c r="R33" s="9">
        <f t="shared" si="5"/>
        <v>202636.5390200701</v>
      </c>
      <c r="T33" s="9">
        <f t="shared" si="5"/>
        <v>183334.19270736448</v>
      </c>
      <c r="V33" s="9">
        <f t="shared" si="5"/>
        <v>273710.4830789063</v>
      </c>
      <c r="W33" s="9"/>
      <c r="X33" s="9">
        <f t="shared" si="6"/>
        <v>219893.7382687803</v>
      </c>
    </row>
    <row r="34" spans="2:29" ht="12.75">
      <c r="B34" s="4" t="s">
        <v>11</v>
      </c>
      <c r="D34" s="4" t="s">
        <v>2</v>
      </c>
      <c r="F34" s="9">
        <f t="shared" si="4"/>
        <v>403.2330721917329</v>
      </c>
      <c r="H34" s="9">
        <f t="shared" si="4"/>
        <v>411.9891216570655</v>
      </c>
      <c r="J34" s="9">
        <f t="shared" si="0"/>
        <v>467.0115677025834</v>
      </c>
      <c r="L34" s="9">
        <f t="shared" si="1"/>
        <v>34.938645398875934</v>
      </c>
      <c r="N34" s="9">
        <f t="shared" si="2"/>
        <v>17.685669543336378</v>
      </c>
      <c r="P34" s="9">
        <f t="shared" si="3"/>
        <v>35.482768986561815</v>
      </c>
      <c r="R34" s="9">
        <f t="shared" si="5"/>
        <v>438.17171759060886</v>
      </c>
      <c r="T34" s="9">
        <f t="shared" si="5"/>
        <v>429.67479120040184</v>
      </c>
      <c r="V34" s="9">
        <f t="shared" si="5"/>
        <v>502.49433668914526</v>
      </c>
      <c r="W34" s="9"/>
      <c r="X34" s="9">
        <f t="shared" si="6"/>
        <v>456.7802818267187</v>
      </c>
      <c r="Z34" s="9">
        <f>AVERAGE(F34,H34,J34)+AVERAGE(L34,N34,P34)</f>
        <v>456.78028182671864</v>
      </c>
      <c r="AC34" s="9">
        <f>SUM(Z34,AA34,AB34)</f>
        <v>456.78028182671864</v>
      </c>
    </row>
    <row r="35" spans="2:24" ht="12.75">
      <c r="B35" s="4" t="s">
        <v>12</v>
      </c>
      <c r="D35" s="4" t="s">
        <v>2</v>
      </c>
      <c r="F35" s="9">
        <f t="shared" si="4"/>
        <v>5676.399509377966</v>
      </c>
      <c r="H35" s="9">
        <f t="shared" si="4"/>
        <v>5799.449965169797</v>
      </c>
      <c r="J35" s="9">
        <f t="shared" si="0"/>
        <v>6413.923649850345</v>
      </c>
      <c r="L35" s="9">
        <f t="shared" si="1"/>
        <v>13782.06248119542</v>
      </c>
      <c r="N35" s="9">
        <f t="shared" si="2"/>
        <v>14596.475953430654</v>
      </c>
      <c r="P35" s="9">
        <f t="shared" si="3"/>
        <v>16773.23957180921</v>
      </c>
      <c r="R35" s="9">
        <f t="shared" si="5"/>
        <v>19458.461990573385</v>
      </c>
      <c r="T35" s="9">
        <f t="shared" si="5"/>
        <v>20395.92591860045</v>
      </c>
      <c r="V35" s="9">
        <f t="shared" si="5"/>
        <v>23187.163221659554</v>
      </c>
      <c r="W35" s="9"/>
      <c r="X35" s="9">
        <f t="shared" si="6"/>
        <v>21013.85037694446</v>
      </c>
    </row>
    <row r="36" spans="2:29" ht="12.75">
      <c r="B36" s="4" t="s">
        <v>32</v>
      </c>
      <c r="D36" s="4" t="s">
        <v>2</v>
      </c>
      <c r="F36" s="9">
        <f>F31+F33</f>
        <v>129096.44505585486</v>
      </c>
      <c r="H36" s="9">
        <f>H31+H33</f>
        <v>131895.66444807802</v>
      </c>
      <c r="J36" s="9">
        <f>J31+J33</f>
        <v>141295.69134872354</v>
      </c>
      <c r="L36" s="9">
        <f>L31+L33</f>
        <v>85435.67511531487</v>
      </c>
      <c r="N36" s="9">
        <f>N31+N33</f>
        <v>63590.12952360603</v>
      </c>
      <c r="P36" s="9">
        <f>P31+P33</f>
        <v>145785.57400191075</v>
      </c>
      <c r="R36" s="9">
        <f t="shared" si="5"/>
        <v>214532.12017116972</v>
      </c>
      <c r="T36" s="9">
        <f t="shared" si="5"/>
        <v>195485.79397168406</v>
      </c>
      <c r="V36" s="9">
        <f t="shared" si="5"/>
        <v>287081.2653506343</v>
      </c>
      <c r="W36" s="9"/>
      <c r="X36" s="9">
        <f t="shared" si="6"/>
        <v>232366.39316449602</v>
      </c>
      <c r="Z36" s="9">
        <f>AVERAGE(F36,H36,J36)+AVERAGE(L36,N36,P36)</f>
        <v>232366.39316449602</v>
      </c>
      <c r="AC36" s="9">
        <f>SUM(Z36,AA36,AB36)</f>
        <v>232366.39316449602</v>
      </c>
    </row>
    <row r="37" spans="2:29" ht="12.75">
      <c r="B37" s="4" t="s">
        <v>33</v>
      </c>
      <c r="D37" s="4" t="s">
        <v>2</v>
      </c>
      <c r="F37" s="9">
        <f>F28+F30+F32</f>
        <v>52516.0723776069</v>
      </c>
      <c r="H37" s="9">
        <f>H28+H30+H32</f>
        <v>53654.842246375694</v>
      </c>
      <c r="J37" s="9">
        <f>J28+J30+J32</f>
        <v>58379.556780925865</v>
      </c>
      <c r="L37" s="9">
        <f>L28+L30+L32</f>
        <v>2835.476595562305</v>
      </c>
      <c r="N37" s="9">
        <f>N28+N30+N32</f>
        <v>2793.0794288085503</v>
      </c>
      <c r="P37" s="9">
        <f>P28+P30+P32</f>
        <v>2817.331857533008</v>
      </c>
      <c r="R37" s="9">
        <f t="shared" si="5"/>
        <v>55351.54897316921</v>
      </c>
      <c r="T37" s="9">
        <f t="shared" si="5"/>
        <v>56447.92167518425</v>
      </c>
      <c r="V37" s="9">
        <f t="shared" si="5"/>
        <v>61196.88863845887</v>
      </c>
      <c r="W37" s="9"/>
      <c r="X37" s="9">
        <f t="shared" si="6"/>
        <v>57665.453095604105</v>
      </c>
      <c r="Z37" s="9">
        <f>AVERAGE(F37,H37,J37)+AVERAGE(L37,N37,P37)</f>
        <v>57665.453095604105</v>
      </c>
      <c r="AC37" s="9">
        <f>SUM(Z37,AA37,AB37)</f>
        <v>57665.453095604105</v>
      </c>
    </row>
    <row r="38" spans="6:23" ht="12.75">
      <c r="F38" s="2"/>
      <c r="H38" s="2"/>
      <c r="J38" s="2"/>
      <c r="L38" s="2"/>
      <c r="N38" s="2"/>
      <c r="P38" s="2"/>
      <c r="R38" s="2"/>
      <c r="T38" s="2"/>
      <c r="V38" s="2"/>
      <c r="W38" s="2"/>
    </row>
    <row r="39" spans="2:24" ht="12.75">
      <c r="B39" s="8" t="s">
        <v>16</v>
      </c>
      <c r="C39" s="8"/>
      <c r="D39" s="8"/>
      <c r="E39" s="8"/>
      <c r="F39" s="20" t="s">
        <v>29</v>
      </c>
      <c r="G39" s="20"/>
      <c r="H39" s="20" t="s">
        <v>30</v>
      </c>
      <c r="I39" s="20"/>
      <c r="J39" s="20" t="s">
        <v>31</v>
      </c>
      <c r="K39" s="20"/>
      <c r="L39" s="20" t="s">
        <v>29</v>
      </c>
      <c r="M39" s="20"/>
      <c r="N39" s="20" t="s">
        <v>30</v>
      </c>
      <c r="O39" s="20"/>
      <c r="P39" s="20" t="s">
        <v>31</v>
      </c>
      <c r="Q39" s="20"/>
      <c r="R39" s="20" t="s">
        <v>29</v>
      </c>
      <c r="S39" s="20"/>
      <c r="T39" s="20" t="s">
        <v>30</v>
      </c>
      <c r="U39" s="20"/>
      <c r="V39" s="20" t="s">
        <v>31</v>
      </c>
      <c r="W39" s="20"/>
      <c r="X39" s="20" t="s">
        <v>34</v>
      </c>
    </row>
    <row r="40" spans="6:23" ht="12.75">
      <c r="F40" s="2"/>
      <c r="H40" s="2"/>
      <c r="J40" s="2"/>
      <c r="L40" s="2"/>
      <c r="N40" s="2"/>
      <c r="P40" s="2"/>
      <c r="R40" s="2"/>
      <c r="T40" s="2"/>
      <c r="V40" s="2"/>
      <c r="W40" s="2"/>
    </row>
    <row r="41" spans="2:24" ht="12.75">
      <c r="B41" s="4" t="s">
        <v>118</v>
      </c>
      <c r="F41" s="4" t="s">
        <v>120</v>
      </c>
      <c r="H41" s="4" t="s">
        <v>120</v>
      </c>
      <c r="J41" s="4" t="s">
        <v>120</v>
      </c>
      <c r="L41" s="4" t="s">
        <v>122</v>
      </c>
      <c r="N41" s="4" t="s">
        <v>122</v>
      </c>
      <c r="P41" s="4" t="s">
        <v>122</v>
      </c>
      <c r="R41" s="4" t="s">
        <v>123</v>
      </c>
      <c r="T41" s="4" t="s">
        <v>123</v>
      </c>
      <c r="V41" s="4" t="s">
        <v>123</v>
      </c>
      <c r="X41" s="4" t="s">
        <v>123</v>
      </c>
    </row>
    <row r="42" spans="2:24" ht="12.75">
      <c r="B42" s="4" t="s">
        <v>119</v>
      </c>
      <c r="F42" s="4" t="s">
        <v>121</v>
      </c>
      <c r="H42" s="4" t="s">
        <v>121</v>
      </c>
      <c r="J42" s="4" t="s">
        <v>121</v>
      </c>
      <c r="L42" s="4" t="s">
        <v>129</v>
      </c>
      <c r="N42" s="4" t="s">
        <v>129</v>
      </c>
      <c r="P42" s="4" t="s">
        <v>129</v>
      </c>
      <c r="R42" s="4" t="s">
        <v>41</v>
      </c>
      <c r="T42" s="4" t="s">
        <v>41</v>
      </c>
      <c r="V42" s="4" t="s">
        <v>41</v>
      </c>
      <c r="X42" s="4" t="s">
        <v>41</v>
      </c>
    </row>
    <row r="43" spans="2:24" ht="12.75">
      <c r="B43" s="4" t="s">
        <v>125</v>
      </c>
      <c r="F43" s="4" t="s">
        <v>38</v>
      </c>
      <c r="H43" s="4" t="s">
        <v>38</v>
      </c>
      <c r="J43" s="4" t="s">
        <v>38</v>
      </c>
      <c r="L43" s="4" t="s">
        <v>130</v>
      </c>
      <c r="N43" s="4" t="s">
        <v>130</v>
      </c>
      <c r="P43" s="4" t="s">
        <v>130</v>
      </c>
      <c r="R43" s="4" t="s">
        <v>41</v>
      </c>
      <c r="T43" s="4" t="s">
        <v>41</v>
      </c>
      <c r="V43" s="4" t="s">
        <v>41</v>
      </c>
      <c r="X43" s="4" t="s">
        <v>41</v>
      </c>
    </row>
    <row r="44" spans="2:29" ht="12.75">
      <c r="B44" s="4" t="s">
        <v>82</v>
      </c>
      <c r="F44" s="4" t="s">
        <v>35</v>
      </c>
      <c r="H44" s="4" t="s">
        <v>35</v>
      </c>
      <c r="J44" s="4" t="s">
        <v>35</v>
      </c>
      <c r="L44" s="4" t="s">
        <v>131</v>
      </c>
      <c r="N44" s="4" t="s">
        <v>131</v>
      </c>
      <c r="P44" s="4" t="s">
        <v>131</v>
      </c>
      <c r="R44" s="4" t="s">
        <v>41</v>
      </c>
      <c r="T44" s="4" t="s">
        <v>41</v>
      </c>
      <c r="V44" s="4" t="s">
        <v>41</v>
      </c>
      <c r="X44" s="4" t="s">
        <v>41</v>
      </c>
      <c r="Z44" s="4" t="s">
        <v>38</v>
      </c>
      <c r="AA44" s="4" t="s">
        <v>39</v>
      </c>
      <c r="AB44" s="4" t="s">
        <v>40</v>
      </c>
      <c r="AC44" s="4" t="s">
        <v>41</v>
      </c>
    </row>
    <row r="45" spans="1:23" ht="12.75">
      <c r="A45" s="4" t="s">
        <v>16</v>
      </c>
      <c r="B45" s="4" t="s">
        <v>134</v>
      </c>
      <c r="D45" s="4" t="s">
        <v>132</v>
      </c>
      <c r="F45" s="2">
        <v>260</v>
      </c>
      <c r="H45" s="2">
        <v>257</v>
      </c>
      <c r="J45" s="2">
        <v>253</v>
      </c>
      <c r="L45" s="2"/>
      <c r="N45" s="2"/>
      <c r="P45" s="2"/>
      <c r="R45" s="2">
        <v>260</v>
      </c>
      <c r="T45" s="2">
        <v>257</v>
      </c>
      <c r="V45" s="2">
        <v>253</v>
      </c>
      <c r="W45" s="2"/>
    </row>
    <row r="46" spans="1:23" ht="12.75">
      <c r="A46" s="4" t="s">
        <v>16</v>
      </c>
      <c r="B46" s="4" t="s">
        <v>133</v>
      </c>
      <c r="D46" s="4" t="s">
        <v>26</v>
      </c>
      <c r="F46" s="2">
        <f>AVERAGE(12767,11972)</f>
        <v>12369.5</v>
      </c>
      <c r="H46" s="2">
        <f>AVERAGE(12767,11972)</f>
        <v>12369.5</v>
      </c>
      <c r="J46" s="2">
        <f>AVERAGE(12767,11972)</f>
        <v>12369.5</v>
      </c>
      <c r="L46" s="2"/>
      <c r="N46" s="2"/>
      <c r="P46" s="2"/>
      <c r="R46" s="2">
        <v>0</v>
      </c>
      <c r="T46" s="2">
        <v>0</v>
      </c>
      <c r="V46" s="2">
        <v>0</v>
      </c>
      <c r="W46" s="2"/>
    </row>
    <row r="47" spans="2:24" ht="12.75">
      <c r="B47" s="4" t="s">
        <v>128</v>
      </c>
      <c r="D47" s="4" t="s">
        <v>124</v>
      </c>
      <c r="F47" s="10">
        <f>F45*60*F46/1000000</f>
        <v>192.9642</v>
      </c>
      <c r="H47" s="10">
        <f>H45*60*H46/1000000</f>
        <v>190.73769</v>
      </c>
      <c r="J47" s="10">
        <f>J45*60*J46/1000000</f>
        <v>187.76901</v>
      </c>
      <c r="L47" s="2"/>
      <c r="N47" s="2"/>
      <c r="P47" s="2"/>
      <c r="R47" s="10">
        <f>F47</f>
        <v>192.9642</v>
      </c>
      <c r="T47" s="10">
        <f>H47</f>
        <v>190.73769</v>
      </c>
      <c r="V47" s="10">
        <f>J47</f>
        <v>187.76901</v>
      </c>
      <c r="W47" s="2"/>
      <c r="X47" s="10">
        <f>AVERAGE(R47,T47,V47)</f>
        <v>190.49030000000002</v>
      </c>
    </row>
    <row r="48" spans="1:23" ht="12.75">
      <c r="A48" s="4" t="s">
        <v>16</v>
      </c>
      <c r="B48" s="4" t="s">
        <v>27</v>
      </c>
      <c r="D48" s="4" t="s">
        <v>36</v>
      </c>
      <c r="F48" s="2"/>
      <c r="H48" s="2"/>
      <c r="J48" s="2"/>
      <c r="L48" s="2"/>
      <c r="N48" s="2"/>
      <c r="P48" s="2"/>
      <c r="R48" s="10">
        <v>219.112504388</v>
      </c>
      <c r="S48" s="10"/>
      <c r="T48" s="10">
        <v>213.99578211</v>
      </c>
      <c r="U48" s="10"/>
      <c r="V48" s="10">
        <v>150.248428304</v>
      </c>
      <c r="W48" s="10"/>
    </row>
    <row r="50" spans="2:24" ht="12.75">
      <c r="B50" s="4" t="s">
        <v>21</v>
      </c>
      <c r="R50" s="4">
        <f>'emiss 2'!G41</f>
        <v>53883</v>
      </c>
      <c r="T50" s="4">
        <f>'emiss 2'!I41</f>
        <v>59911</v>
      </c>
      <c r="V50" s="4">
        <f>'emiss 2'!K41</f>
        <v>58800</v>
      </c>
      <c r="X50" s="9">
        <f>AVERAGE(R50,T50,V50)</f>
        <v>57531.333333333336</v>
      </c>
    </row>
    <row r="51" spans="2:24" ht="12.75">
      <c r="B51" s="4" t="s">
        <v>22</v>
      </c>
      <c r="R51" s="4">
        <f>'emiss 2'!G42</f>
        <v>8.6</v>
      </c>
      <c r="T51" s="4">
        <f>'emiss 2'!I42</f>
        <v>7.7</v>
      </c>
      <c r="V51" s="4">
        <f>'emiss 2'!K42</f>
        <v>7.7</v>
      </c>
      <c r="X51" s="10">
        <f>AVERAGE(R51,T51,V51)</f>
        <v>8</v>
      </c>
    </row>
    <row r="53" spans="2:29" ht="12.75">
      <c r="B53" s="4" t="s">
        <v>27</v>
      </c>
      <c r="D53" s="4" t="s">
        <v>2</v>
      </c>
      <c r="R53" s="9">
        <f>R48*454*1000000/0.0283/60*14/(21-R$51)/R$50</f>
        <v>1227552.040699567</v>
      </c>
      <c r="T53" s="9">
        <f>T48*454*1000000/0.0283/60*14/(21-T$51)/T$50</f>
        <v>1005294.2683274156</v>
      </c>
      <c r="V53" s="9">
        <f>V48*454*1000000/0.0283/60*14/(21-V$51)/V$50</f>
        <v>719162.7315176717</v>
      </c>
      <c r="W53" s="9"/>
      <c r="X53" s="9">
        <f>AVERAGE(R53,T53,V53)</f>
        <v>984003.0135148847</v>
      </c>
      <c r="Z53" s="9">
        <f>AVERAGE(R53,T53,V53)</f>
        <v>984003.0135148847</v>
      </c>
      <c r="AC53" s="9">
        <f>SUM(Z53,AA53,AB53)</f>
        <v>984003.0135148847</v>
      </c>
    </row>
    <row r="55" spans="2:24" ht="12.75">
      <c r="B55" s="4" t="s">
        <v>126</v>
      </c>
      <c r="D55" s="4" t="s">
        <v>124</v>
      </c>
      <c r="X55" s="9">
        <f>X50/150*(21-X51)/21</f>
        <v>237.43089947089945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"/>
  <sheetViews>
    <sheetView tabSelected="1" workbookViewId="0" topLeftCell="C1">
      <selection activeCell="E1" sqref="E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36.140625" style="0" customWidth="1"/>
    <col min="4" max="4" width="3.7109375" style="0" customWidth="1"/>
  </cols>
  <sheetData>
    <row r="1" ht="12.75">
      <c r="C1" s="5" t="s">
        <v>89</v>
      </c>
    </row>
    <row r="3" spans="3:7" ht="12.75">
      <c r="C3" s="8" t="s">
        <v>0</v>
      </c>
      <c r="E3" s="18" t="s">
        <v>29</v>
      </c>
      <c r="F3" s="18" t="s">
        <v>30</v>
      </c>
      <c r="G3" s="18" t="s">
        <v>31</v>
      </c>
    </row>
    <row r="5" spans="1:31" s="4" customFormat="1" ht="12.75">
      <c r="A5" s="4" t="s">
        <v>0</v>
      </c>
      <c r="B5" s="4" t="s">
        <v>85</v>
      </c>
      <c r="C5" s="4" t="s">
        <v>88</v>
      </c>
      <c r="D5" s="4" t="s">
        <v>86</v>
      </c>
      <c r="E5" s="2">
        <v>528</v>
      </c>
      <c r="F5" s="2">
        <v>526</v>
      </c>
      <c r="G5" s="2">
        <v>531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22" s="4" customFormat="1" ht="12.75">
      <c r="A6" s="4" t="s">
        <v>0</v>
      </c>
      <c r="B6" s="4" t="s">
        <v>85</v>
      </c>
      <c r="C6" s="4" t="s">
        <v>87</v>
      </c>
      <c r="D6" s="4" t="s">
        <v>86</v>
      </c>
      <c r="E6" s="2">
        <v>420</v>
      </c>
      <c r="F6" s="2">
        <v>423</v>
      </c>
      <c r="G6" s="2">
        <v>428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5:22" s="4" customFormat="1" ht="12.7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3:22" s="4" customFormat="1" ht="12.75">
      <c r="C8" s="8" t="s">
        <v>13</v>
      </c>
      <c r="E8" s="18" t="s">
        <v>29</v>
      </c>
      <c r="F8" s="18" t="s">
        <v>30</v>
      </c>
      <c r="G8" s="18" t="s">
        <v>31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5:22" s="4" customFormat="1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31" s="4" customFormat="1" ht="12.75">
      <c r="B10" s="4" t="s">
        <v>85</v>
      </c>
      <c r="C10" s="4" t="s">
        <v>88</v>
      </c>
      <c r="D10" s="4" t="s">
        <v>86</v>
      </c>
      <c r="E10" s="2">
        <v>538</v>
      </c>
      <c r="F10" s="2">
        <v>528</v>
      </c>
      <c r="G10" s="2">
        <v>526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22" s="4" customFormat="1" ht="12.75">
      <c r="A11" s="4" t="s">
        <v>13</v>
      </c>
      <c r="B11" s="4" t="s">
        <v>85</v>
      </c>
      <c r="C11" s="4" t="s">
        <v>87</v>
      </c>
      <c r="D11" s="4" t="s">
        <v>86</v>
      </c>
      <c r="E11" s="2">
        <v>427</v>
      </c>
      <c r="F11" s="2">
        <v>418</v>
      </c>
      <c r="G11" s="2">
        <v>421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5:22" s="4" customFormat="1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3:22" s="4" customFormat="1" ht="12.75">
      <c r="C13" s="8" t="s">
        <v>16</v>
      </c>
      <c r="E13" s="18" t="s">
        <v>29</v>
      </c>
      <c r="F13" s="18" t="s">
        <v>30</v>
      </c>
      <c r="G13" s="18" t="s">
        <v>31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5:22" s="4" customFormat="1" ht="12.7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31" s="4" customFormat="1" ht="12.75">
      <c r="A15" s="4" t="s">
        <v>16</v>
      </c>
      <c r="B15" s="4" t="s">
        <v>85</v>
      </c>
      <c r="C15" s="4" t="s">
        <v>88</v>
      </c>
      <c r="D15" s="4" t="s">
        <v>86</v>
      </c>
      <c r="E15" s="2">
        <v>426</v>
      </c>
      <c r="F15" s="2">
        <v>463</v>
      </c>
      <c r="G15" s="2">
        <v>409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Bruce Springsteen</cp:lastModifiedBy>
  <cp:lastPrinted>2004-02-25T18:40:49Z</cp:lastPrinted>
  <dcterms:created xsi:type="dcterms:W3CDTF">2002-05-26T22:06:17Z</dcterms:created>
  <dcterms:modified xsi:type="dcterms:W3CDTF">2004-02-25T18:41:07Z</dcterms:modified>
  <cp:category/>
  <cp:version/>
  <cp:contentType/>
  <cp:contentStatus/>
</cp:coreProperties>
</file>