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1"/>
  </bookViews>
  <sheets>
    <sheet name="Historic - ALT1-SQ" sheetId="1" r:id="rId1"/>
    <sheet name="Historic - ALT2" sheetId="2" r:id="rId2"/>
    <sheet name="Goal worksheet - ALT2" sheetId="3" r:id="rId3"/>
    <sheet name="Historic - ALT3" sheetId="4" r:id="rId4"/>
    <sheet name="Goal worksheet - ALT3" sheetId="5" r:id="rId5"/>
  </sheets>
  <definedNames>
    <definedName name="_xlnm.Print_Area" localSheetId="4">'Goal worksheet - ALT3'!$B$1:$M$69</definedName>
    <definedName name="_xlnm.Print_Area" localSheetId="0">'Historic - ALT1-SQ'!$A$115:$N$137</definedName>
    <definedName name="_xlnm.Print_Area" localSheetId="1">'Historic - ALT2'!$A$2:$L$19</definedName>
  </definedNames>
  <calcPr fullCalcOnLoad="1"/>
</workbook>
</file>

<file path=xl/sharedStrings.xml><?xml version="1.0" encoding="utf-8"?>
<sst xmlns="http://schemas.openxmlformats.org/spreadsheetml/2006/main" count="1556" uniqueCount="93">
  <si>
    <t>Sector</t>
  </si>
  <si>
    <t>Total</t>
  </si>
  <si>
    <t>Trawl</t>
  </si>
  <si>
    <t>Pot</t>
  </si>
  <si>
    <t>% in CH</t>
  </si>
  <si>
    <t>% out CH</t>
  </si>
  <si>
    <t>Inside</t>
  </si>
  <si>
    <t>Outside</t>
  </si>
  <si>
    <t>COD</t>
  </si>
  <si>
    <t>Sub</t>
  </si>
  <si>
    <t>CV</t>
  </si>
  <si>
    <t>C/P</t>
  </si>
  <si>
    <t>Sub-sector</t>
  </si>
  <si>
    <t>Fixed Gear</t>
  </si>
  <si>
    <t>Freezer LL</t>
  </si>
  <si>
    <t>CV LL</t>
  </si>
  <si>
    <t>2&amp;3</t>
  </si>
  <si>
    <t xml:space="preserve">% in </t>
  </si>
  <si>
    <t>Notes:</t>
  </si>
  <si>
    <t>by appropriate category, and then the overall percentage (weighted average) within critical habitat was calculated.</t>
  </si>
  <si>
    <t>4.  There is no observer data for two groups: jig and catcher vessels &lt; 60'.</t>
  </si>
  <si>
    <t>as within critical habitat.</t>
  </si>
  <si>
    <t>The assumption is that all of the catch from these groups is within critical habitat.  Currently, vessels without observers have all catch counted</t>
  </si>
  <si>
    <t>are to provide an historical perspective on fishing activity in these areas, but are not the same as Status Quo, since gear and seasonal allocations</t>
  </si>
  <si>
    <t xml:space="preserve">7.  Pelagic trawls identified as P. cod target hauls on an individual haul basis have been excluded from this analysis </t>
  </si>
  <si>
    <t>since the major trawl fishery for P. cod is with bottom trawl gear.</t>
  </si>
  <si>
    <t>1.  Analysis is based solely on observer data.  Data were summed across the years 1996-1999 inside critical habitat (CHALL) and outside of critical habitat</t>
  </si>
  <si>
    <t>can change.  This exercise is not meant to fix percentages inside and outside of critical habitat as a Status Quo alternative.</t>
  </si>
  <si>
    <t>Historic</t>
  </si>
  <si>
    <t>Projected</t>
  </si>
  <si>
    <t xml:space="preserve">Hist. % in </t>
  </si>
  <si>
    <t>Status-quo - historic perspective</t>
  </si>
  <si>
    <t>Alternative 2 - historic perspective</t>
  </si>
  <si>
    <t>Alternative 3 - historic perspective</t>
  </si>
  <si>
    <t>Annual TAC =</t>
  </si>
  <si>
    <t>Historic %</t>
  </si>
  <si>
    <t>Catch %</t>
  </si>
  <si>
    <t>Western &amp; Central GOA</t>
  </si>
  <si>
    <t>Avg. Catch</t>
  </si>
  <si>
    <t>Hist. Cat.</t>
  </si>
  <si>
    <t>Western GOA</t>
  </si>
  <si>
    <t>Long Line</t>
  </si>
  <si>
    <t>Central GOA</t>
  </si>
  <si>
    <t>6.  Status quo is the allocation of the TAC to the Area.  Calculations of the historical percentages inside and outside of critical habitat</t>
  </si>
  <si>
    <t>3.  TAC is allocated 90% inshore and 10% offshore - This is not currently reflected in the data.</t>
  </si>
  <si>
    <t>5.  It is assumed that any set-asides or reserves are taken by the end of the year, and are included in the total TAC.</t>
  </si>
  <si>
    <t>Essentially no observer data is available from the Eastern GOA.</t>
  </si>
  <si>
    <t>Cod</t>
  </si>
  <si>
    <t>Season</t>
  </si>
  <si>
    <t>%</t>
  </si>
  <si>
    <t>Alternative 2</t>
  </si>
  <si>
    <t>Alternative 3</t>
  </si>
  <si>
    <t>2.  Area allocations in 2000 were Western - 20,625; Central - 34,080; Eastern - 4,010</t>
  </si>
  <si>
    <t>There are two spreadsheets for non - status-quo alternatives - an historical perspective and a worksheet for allocating percentages to reach desired goals.</t>
  </si>
  <si>
    <t>Under the Goal worksheets all sectors start at fishing rates equal to biomass where known- these numbers can be changed to allocate more or less to other sectors, the</t>
  </si>
  <si>
    <t>"scorecard" section will automatically compute how much of the total catch was predicted to be removed by area in relationship to biomass.</t>
  </si>
  <si>
    <t>PRELIMINARY DRAFT: this draft could change before the September Council meeting,</t>
  </si>
  <si>
    <t>please check the WEB for current version. Use at your own discretion.</t>
  </si>
  <si>
    <t>Halibut</t>
  </si>
  <si>
    <t>Total Halibut</t>
  </si>
  <si>
    <t>halibut rates</t>
  </si>
  <si>
    <t>salmon rates</t>
  </si>
  <si>
    <t>kingcrab rates</t>
  </si>
  <si>
    <t>tanner rates</t>
  </si>
  <si>
    <t>Salmon</t>
  </si>
  <si>
    <t>Total Salmon</t>
  </si>
  <si>
    <t>King Crab</t>
  </si>
  <si>
    <t>Total King Crab</t>
  </si>
  <si>
    <t>Tanner Crab</t>
  </si>
  <si>
    <t>Total Tanner</t>
  </si>
  <si>
    <t>Rates</t>
  </si>
  <si>
    <t>Halibut In</t>
  </si>
  <si>
    <t>Halibut Out</t>
  </si>
  <si>
    <t>Salmon In</t>
  </si>
  <si>
    <t>Salmon Out</t>
  </si>
  <si>
    <t>King Crab In</t>
  </si>
  <si>
    <t>King Crab Out</t>
  </si>
  <si>
    <t>Tanner Crab In</t>
  </si>
  <si>
    <t>Tanner Crab Out</t>
  </si>
  <si>
    <t>They are located off to the right side on the sheet.</t>
  </si>
  <si>
    <t>"scorecards" for computing total catch in critical habitat are provided for the "historic ALT2" and "goal worksheet ALT2" only.</t>
  </si>
  <si>
    <t>CH "scorecard"</t>
  </si>
  <si>
    <t>Amount (mt)</t>
  </si>
  <si>
    <t>Percent of annual TAC</t>
  </si>
  <si>
    <t>Limit</t>
  </si>
  <si>
    <t>% Over</t>
  </si>
  <si>
    <t>mt over</t>
  </si>
  <si>
    <t>Amount in CH in A season</t>
  </si>
  <si>
    <t>Percentage in CH in A season</t>
  </si>
  <si>
    <t>Amount in CH in B season</t>
  </si>
  <si>
    <t>Percentage in CH in B season</t>
  </si>
  <si>
    <t>total amount in CH</t>
  </si>
  <si>
    <t>Total percentage in CH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</si>
</sst>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0.0000000000000000%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_);_(@_)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000"/>
    <numFmt numFmtId="181" formatCode="0.0000"/>
    <numFmt numFmtId="182" formatCode="_(* #,##0.000_);_(* \(#,##0.000\);_(* &quot;-&quot;??_);_(@_)"/>
    <numFmt numFmtId="183" formatCode="0.00000%"/>
    <numFmt numFmtId="184" formatCode="0.00000000"/>
    <numFmt numFmtId="185" formatCode="0.0000000"/>
    <numFmt numFmtId="186" formatCode="0.000000"/>
    <numFmt numFmtId="187" formatCode="0.00000"/>
  </numFmts>
  <fonts count="1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7"/>
      <name val="Arial"/>
      <family val="2"/>
    </font>
    <font>
      <b/>
      <sz val="14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9" fontId="0" fillId="2" borderId="0" xfId="21" applyFill="1" applyBorder="1" applyAlignment="1">
      <alignment/>
    </xf>
    <xf numFmtId="0" fontId="0" fillId="2" borderId="5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7" fontId="0" fillId="2" borderId="0" xfId="21" applyNumberForma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10" fontId="1" fillId="2" borderId="0" xfId="21" applyNumberFormat="1" applyFont="1" applyFill="1" applyBorder="1" applyAlignment="1">
      <alignment/>
    </xf>
    <xf numFmtId="167" fontId="0" fillId="2" borderId="2" xfId="21" applyNumberFormat="1" applyFill="1" applyBorder="1" applyAlignment="1">
      <alignment/>
    </xf>
    <xf numFmtId="167" fontId="0" fillId="2" borderId="6" xfId="21" applyNumberFormat="1" applyFill="1" applyBorder="1" applyAlignment="1">
      <alignment/>
    </xf>
    <xf numFmtId="167" fontId="1" fillId="2" borderId="0" xfId="21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7" fontId="0" fillId="2" borderId="2" xfId="21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0" fillId="2" borderId="1" xfId="21" applyNumberFormat="1" applyFill="1" applyBorder="1" applyAlignment="1">
      <alignment/>
    </xf>
    <xf numFmtId="167" fontId="0" fillId="2" borderId="1" xfId="21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167" fontId="0" fillId="2" borderId="0" xfId="0" applyNumberFormat="1" applyFill="1" applyBorder="1" applyAlignment="1">
      <alignment/>
    </xf>
    <xf numFmtId="167" fontId="0" fillId="2" borderId="0" xfId="21" applyNumberFormat="1" applyFill="1" applyBorder="1" applyAlignment="1">
      <alignment/>
    </xf>
    <xf numFmtId="165" fontId="2" fillId="2" borderId="2" xfId="15" applyNumberFormat="1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" fontId="0" fillId="2" borderId="0" xfId="21" applyNumberFormat="1" applyFill="1" applyBorder="1" applyAlignment="1">
      <alignment/>
    </xf>
    <xf numFmtId="167" fontId="0" fillId="2" borderId="7" xfId="21" applyNumberForma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2" fillId="2" borderId="7" xfId="15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7" fillId="2" borderId="10" xfId="21" applyNumberFormat="1" applyFont="1" applyFill="1" applyBorder="1" applyAlignment="1">
      <alignment/>
    </xf>
    <xf numFmtId="0" fontId="0" fillId="2" borderId="2" xfId="0" applyFill="1" applyBorder="1" applyAlignment="1">
      <alignment/>
    </xf>
    <xf numFmtId="167" fontId="2" fillId="2" borderId="5" xfId="21" applyNumberFormat="1" applyFont="1" applyFill="1" applyBorder="1" applyAlignment="1">
      <alignment/>
    </xf>
    <xf numFmtId="167" fontId="2" fillId="2" borderId="2" xfId="21" applyNumberFormat="1" applyFont="1" applyFill="1" applyBorder="1" applyAlignment="1">
      <alignment/>
    </xf>
    <xf numFmtId="167" fontId="0" fillId="2" borderId="5" xfId="21" applyNumberFormat="1" applyFill="1" applyBorder="1" applyAlignment="1">
      <alignment/>
    </xf>
    <xf numFmtId="165" fontId="2" fillId="2" borderId="5" xfId="15" applyNumberFormat="1" applyFont="1" applyFill="1" applyBorder="1" applyAlignment="1">
      <alignment/>
    </xf>
    <xf numFmtId="9" fontId="2" fillId="2" borderId="5" xfId="21" applyFont="1" applyFill="1" applyBorder="1" applyAlignment="1">
      <alignment/>
    </xf>
    <xf numFmtId="167" fontId="0" fillId="2" borderId="5" xfId="21" applyNumberFormat="1" applyFont="1" applyFill="1" applyBorder="1" applyAlignment="1">
      <alignment/>
    </xf>
    <xf numFmtId="167" fontId="0" fillId="2" borderId="6" xfId="21" applyNumberFormat="1" applyFont="1" applyFill="1" applyBorder="1" applyAlignment="1">
      <alignment/>
    </xf>
    <xf numFmtId="3" fontId="1" fillId="2" borderId="2" xfId="15" applyNumberFormat="1" applyFont="1" applyFill="1" applyBorder="1" applyAlignment="1">
      <alignment/>
    </xf>
    <xf numFmtId="3" fontId="1" fillId="2" borderId="6" xfId="15" applyNumberFormat="1" applyFont="1" applyFill="1" applyBorder="1" applyAlignment="1">
      <alignment/>
    </xf>
    <xf numFmtId="3" fontId="7" fillId="2" borderId="2" xfId="21" applyNumberFormat="1" applyFont="1" applyFill="1" applyBorder="1" applyAlignment="1">
      <alignment/>
    </xf>
    <xf numFmtId="3" fontId="7" fillId="2" borderId="6" xfId="21" applyNumberFormat="1" applyFont="1" applyFill="1" applyBorder="1" applyAlignment="1">
      <alignment/>
    </xf>
    <xf numFmtId="167" fontId="2" fillId="2" borderId="0" xfId="21" applyNumberFormat="1" applyFont="1" applyFill="1" applyBorder="1" applyAlignment="1">
      <alignment/>
    </xf>
    <xf numFmtId="9" fontId="2" fillId="2" borderId="0" xfId="21" applyFont="1" applyFill="1" applyBorder="1" applyAlignment="1">
      <alignment/>
    </xf>
    <xf numFmtId="167" fontId="0" fillId="2" borderId="0" xfId="21" applyNumberFormat="1" applyFont="1" applyFill="1" applyBorder="1" applyAlignment="1">
      <alignment/>
    </xf>
    <xf numFmtId="3" fontId="1" fillId="2" borderId="0" xfId="15" applyNumberFormat="1" applyFont="1" applyFill="1" applyBorder="1" applyAlignment="1">
      <alignment/>
    </xf>
    <xf numFmtId="3" fontId="7" fillId="2" borderId="0" xfId="21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1" fillId="2" borderId="0" xfId="21" applyNumberFormat="1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5" fontId="1" fillId="2" borderId="0" xfId="15" applyNumberFormat="1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167" fontId="0" fillId="2" borderId="4" xfId="21" applyNumberFormat="1" applyFill="1" applyBorder="1" applyAlignment="1">
      <alignment/>
    </xf>
    <xf numFmtId="165" fontId="2" fillId="2" borderId="6" xfId="15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7" fontId="2" fillId="2" borderId="6" xfId="21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3" fontId="1" fillId="2" borderId="11" xfId="15" applyNumberFormat="1" applyFont="1" applyFill="1" applyBorder="1" applyAlignment="1">
      <alignment/>
    </xf>
    <xf numFmtId="3" fontId="1" fillId="2" borderId="13" xfId="15" applyNumberFormat="1" applyFont="1" applyFill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167" fontId="2" fillId="2" borderId="5" xfId="21" applyNumberFormat="1" applyFont="1" applyFill="1" applyBorder="1" applyAlignment="1">
      <alignment horizontal="center"/>
    </xf>
    <xf numFmtId="165" fontId="2" fillId="2" borderId="5" xfId="15" applyNumberFormat="1" applyFont="1" applyFill="1" applyBorder="1" applyAlignment="1">
      <alignment horizontal="center"/>
    </xf>
    <xf numFmtId="167" fontId="0" fillId="2" borderId="5" xfId="21" applyNumberFormat="1" applyFill="1" applyBorder="1" applyAlignment="1">
      <alignment horizontal="center"/>
    </xf>
    <xf numFmtId="9" fontId="2" fillId="2" borderId="5" xfId="21" applyFont="1" applyFill="1" applyBorder="1" applyAlignment="1">
      <alignment horizontal="center"/>
    </xf>
    <xf numFmtId="167" fontId="0" fillId="2" borderId="5" xfId="21" applyNumberFormat="1" applyFont="1" applyFill="1" applyBorder="1" applyAlignment="1">
      <alignment horizontal="center"/>
    </xf>
    <xf numFmtId="167" fontId="2" fillId="2" borderId="2" xfId="21" applyNumberFormat="1" applyFont="1" applyFill="1" applyBorder="1" applyAlignment="1">
      <alignment horizontal="center"/>
    </xf>
    <xf numFmtId="167" fontId="0" fillId="2" borderId="2" xfId="21" applyNumberFormat="1" applyFill="1" applyBorder="1" applyAlignment="1">
      <alignment horizontal="center"/>
    </xf>
    <xf numFmtId="165" fontId="2" fillId="2" borderId="2" xfId="15" applyNumberFormat="1" applyFont="1" applyFill="1" applyBorder="1" applyAlignment="1">
      <alignment horizontal="center"/>
    </xf>
    <xf numFmtId="167" fontId="0" fillId="2" borderId="2" xfId="21" applyNumberFormat="1" applyFont="1" applyFill="1" applyBorder="1" applyAlignment="1">
      <alignment horizontal="center"/>
    </xf>
    <xf numFmtId="167" fontId="0" fillId="2" borderId="0" xfId="21" applyNumberFormat="1" applyFill="1" applyAlignment="1">
      <alignment horizontal="center"/>
    </xf>
    <xf numFmtId="167" fontId="0" fillId="2" borderId="6" xfId="21" applyNumberFormat="1" applyFill="1" applyBorder="1" applyAlignment="1">
      <alignment horizontal="center"/>
    </xf>
    <xf numFmtId="167" fontId="0" fillId="2" borderId="6" xfId="21" applyNumberFormat="1" applyFont="1" applyFill="1" applyBorder="1" applyAlignment="1">
      <alignment horizontal="center"/>
    </xf>
    <xf numFmtId="165" fontId="2" fillId="2" borderId="7" xfId="15" applyNumberFormat="1" applyFont="1" applyFill="1" applyBorder="1" applyAlignment="1">
      <alignment horizontal="center"/>
    </xf>
    <xf numFmtId="167" fontId="0" fillId="2" borderId="7" xfId="21" applyNumberFormat="1" applyFill="1" applyBorder="1" applyAlignment="1">
      <alignment horizontal="center"/>
    </xf>
    <xf numFmtId="167" fontId="0" fillId="2" borderId="4" xfId="21" applyNumberFormat="1" applyFill="1" applyBorder="1" applyAlignment="1">
      <alignment horizontal="center"/>
    </xf>
    <xf numFmtId="167" fontId="0" fillId="2" borderId="1" xfId="21" applyNumberFormat="1" applyFill="1" applyBorder="1" applyAlignment="1">
      <alignment horizontal="center"/>
    </xf>
    <xf numFmtId="3" fontId="1" fillId="2" borderId="1" xfId="21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7" fontId="2" fillId="2" borderId="6" xfId="21" applyNumberFormat="1" applyFont="1" applyFill="1" applyBorder="1" applyAlignment="1">
      <alignment horizontal="center"/>
    </xf>
    <xf numFmtId="165" fontId="2" fillId="2" borderId="6" xfId="15" applyNumberFormat="1" applyFont="1" applyFill="1" applyBorder="1" applyAlignment="1">
      <alignment horizontal="center"/>
    </xf>
    <xf numFmtId="3" fontId="1" fillId="2" borderId="2" xfId="21" applyNumberFormat="1" applyFont="1" applyFill="1" applyBorder="1" applyAlignment="1">
      <alignment/>
    </xf>
    <xf numFmtId="3" fontId="1" fillId="2" borderId="6" xfId="21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1" fillId="2" borderId="7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1" fontId="0" fillId="2" borderId="2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0" fillId="0" borderId="0" xfId="21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65" fontId="1" fillId="2" borderId="0" xfId="15" applyNumberFormat="1" applyFont="1" applyFill="1" applyAlignment="1">
      <alignment/>
    </xf>
    <xf numFmtId="165" fontId="1" fillId="2" borderId="0" xfId="15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21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65" fontId="8" fillId="2" borderId="0" xfId="15" applyNumberFormat="1" applyFont="1" applyFill="1" applyAlignment="1">
      <alignment/>
    </xf>
    <xf numFmtId="187" fontId="0" fillId="2" borderId="2" xfId="0" applyNumberForma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81" fontId="0" fillId="2" borderId="2" xfId="0" applyNumberFormat="1" applyFill="1" applyBorder="1" applyAlignment="1">
      <alignment/>
    </xf>
    <xf numFmtId="181" fontId="0" fillId="2" borderId="2" xfId="21" applyNumberFormat="1" applyFill="1" applyBorder="1" applyAlignment="1">
      <alignment/>
    </xf>
    <xf numFmtId="187" fontId="0" fillId="2" borderId="2" xfId="21" applyNumberFormat="1" applyFill="1" applyBorder="1" applyAlignment="1">
      <alignment/>
    </xf>
    <xf numFmtId="165" fontId="4" fillId="2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81" fontId="0" fillId="2" borderId="6" xfId="0" applyNumberFormat="1" applyFill="1" applyBorder="1" applyAlignment="1">
      <alignment/>
    </xf>
    <xf numFmtId="187" fontId="0" fillId="2" borderId="6" xfId="0" applyNumberFormat="1" applyFill="1" applyBorder="1" applyAlignment="1">
      <alignment/>
    </xf>
    <xf numFmtId="186" fontId="0" fillId="2" borderId="2" xfId="0" applyNumberFormat="1" applyFill="1" applyBorder="1" applyAlignment="1">
      <alignment/>
    </xf>
    <xf numFmtId="186" fontId="0" fillId="2" borderId="6" xfId="0" applyNumberFormat="1" applyFill="1" applyBorder="1" applyAlignment="1">
      <alignment/>
    </xf>
    <xf numFmtId="186" fontId="0" fillId="2" borderId="5" xfId="0" applyNumberFormat="1" applyFill="1" applyBorder="1" applyAlignment="1">
      <alignment/>
    </xf>
    <xf numFmtId="187" fontId="0" fillId="2" borderId="0" xfId="0" applyNumberFormat="1" applyFill="1" applyBorder="1" applyAlignment="1">
      <alignment/>
    </xf>
    <xf numFmtId="187" fontId="0" fillId="2" borderId="1" xfId="0" applyNumberFormat="1" applyFill="1" applyBorder="1" applyAlignment="1">
      <alignment/>
    </xf>
    <xf numFmtId="187" fontId="0" fillId="2" borderId="10" xfId="0" applyNumberFormat="1" applyFill="1" applyBorder="1" applyAlignment="1">
      <alignment/>
    </xf>
    <xf numFmtId="187" fontId="0" fillId="2" borderId="4" xfId="0" applyNumberFormat="1" applyFill="1" applyBorder="1" applyAlignment="1">
      <alignment/>
    </xf>
    <xf numFmtId="187" fontId="0" fillId="2" borderId="5" xfId="0" applyNumberFormat="1" applyFill="1" applyBorder="1" applyAlignment="1">
      <alignment/>
    </xf>
    <xf numFmtId="165" fontId="12" fillId="2" borderId="0" xfId="15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3" fillId="2" borderId="0" xfId="0" applyFont="1" applyFill="1" applyAlignment="1">
      <alignment/>
    </xf>
    <xf numFmtId="165" fontId="12" fillId="2" borderId="0" xfId="15" applyNumberFormat="1" applyFont="1" applyFill="1" applyAlignment="1">
      <alignment/>
    </xf>
    <xf numFmtId="0" fontId="3" fillId="2" borderId="3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12" fillId="2" borderId="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7" fontId="13" fillId="2" borderId="5" xfId="21" applyNumberFormat="1" applyFont="1" applyFill="1" applyBorder="1" applyAlignment="1">
      <alignment/>
    </xf>
    <xf numFmtId="165" fontId="13" fillId="2" borderId="5" xfId="15" applyNumberFormat="1" applyFont="1" applyFill="1" applyBorder="1" applyAlignment="1">
      <alignment/>
    </xf>
    <xf numFmtId="167" fontId="3" fillId="2" borderId="5" xfId="21" applyNumberFormat="1" applyFont="1" applyFill="1" applyBorder="1" applyAlignment="1">
      <alignment/>
    </xf>
    <xf numFmtId="9" fontId="13" fillId="2" borderId="5" xfId="21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167" fontId="13" fillId="2" borderId="2" xfId="21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167" fontId="3" fillId="2" borderId="2" xfId="21" applyNumberFormat="1" applyFont="1" applyFill="1" applyBorder="1" applyAlignment="1">
      <alignment/>
    </xf>
    <xf numFmtId="165" fontId="13" fillId="2" borderId="2" xfId="15" applyNumberFormat="1" applyFont="1" applyFill="1" applyBorder="1" applyAlignment="1">
      <alignment/>
    </xf>
    <xf numFmtId="3" fontId="12" fillId="2" borderId="2" xfId="15" applyNumberFormat="1" applyFont="1" applyFill="1" applyBorder="1" applyAlignment="1">
      <alignment/>
    </xf>
    <xf numFmtId="3" fontId="12" fillId="2" borderId="2" xfId="21" applyNumberFormat="1" applyFont="1" applyFill="1" applyBorder="1" applyAlignment="1">
      <alignment/>
    </xf>
    <xf numFmtId="167" fontId="3" fillId="2" borderId="0" xfId="21" applyNumberFormat="1" applyFont="1" applyFill="1" applyAlignment="1">
      <alignment/>
    </xf>
    <xf numFmtId="167" fontId="13" fillId="2" borderId="6" xfId="21" applyNumberFormat="1" applyFont="1" applyFill="1" applyBorder="1" applyAlignment="1">
      <alignment/>
    </xf>
    <xf numFmtId="167" fontId="3" fillId="2" borderId="6" xfId="21" applyNumberFormat="1" applyFont="1" applyFill="1" applyBorder="1" applyAlignment="1">
      <alignment/>
    </xf>
    <xf numFmtId="165" fontId="13" fillId="2" borderId="6" xfId="15" applyNumberFormat="1" applyFont="1" applyFill="1" applyBorder="1" applyAlignment="1">
      <alignment/>
    </xf>
    <xf numFmtId="3" fontId="12" fillId="2" borderId="6" xfId="15" applyNumberFormat="1" applyFont="1" applyFill="1" applyBorder="1" applyAlignment="1">
      <alignment/>
    </xf>
    <xf numFmtId="3" fontId="12" fillId="2" borderId="6" xfId="21" applyNumberFormat="1" applyFont="1" applyFill="1" applyBorder="1" applyAlignment="1">
      <alignment/>
    </xf>
    <xf numFmtId="0" fontId="12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165" fontId="13" fillId="2" borderId="7" xfId="15" applyNumberFormat="1" applyFont="1" applyFill="1" applyBorder="1" applyAlignment="1">
      <alignment/>
    </xf>
    <xf numFmtId="167" fontId="3" fillId="2" borderId="7" xfId="21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2" borderId="9" xfId="0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/>
    </xf>
    <xf numFmtId="165" fontId="12" fillId="2" borderId="0" xfId="0" applyNumberFormat="1" applyFont="1" applyFill="1" applyBorder="1" applyAlignment="1">
      <alignment/>
    </xf>
    <xf numFmtId="1" fontId="3" fillId="2" borderId="0" xfId="21" applyNumberFormat="1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186" fontId="3" fillId="2" borderId="2" xfId="0" applyNumberFormat="1" applyFont="1" applyFill="1" applyBorder="1" applyAlignment="1">
      <alignment/>
    </xf>
    <xf numFmtId="186" fontId="3" fillId="2" borderId="1" xfId="0" applyNumberFormat="1" applyFont="1" applyFill="1" applyBorder="1" applyAlignment="1">
      <alignment/>
    </xf>
    <xf numFmtId="186" fontId="3" fillId="2" borderId="6" xfId="0" applyNumberFormat="1" applyFont="1" applyFill="1" applyBorder="1" applyAlignment="1">
      <alignment/>
    </xf>
    <xf numFmtId="186" fontId="3" fillId="2" borderId="10" xfId="0" applyNumberFormat="1" applyFont="1" applyFill="1" applyBorder="1" applyAlignment="1">
      <alignment/>
    </xf>
    <xf numFmtId="186" fontId="3" fillId="2" borderId="5" xfId="0" applyNumberFormat="1" applyFont="1" applyFill="1" applyBorder="1" applyAlignment="1">
      <alignment/>
    </xf>
    <xf numFmtId="186" fontId="3" fillId="2" borderId="4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left"/>
    </xf>
    <xf numFmtId="0" fontId="11" fillId="2" borderId="0" xfId="0" applyFont="1" applyFill="1" applyAlignment="1">
      <alignment/>
    </xf>
    <xf numFmtId="0" fontId="1" fillId="2" borderId="12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167" fontId="1" fillId="2" borderId="12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15" fillId="2" borderId="1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11" xfId="15" applyNumberFormat="1" applyFont="1" applyFill="1" applyBorder="1" applyAlignment="1">
      <alignment/>
    </xf>
    <xf numFmtId="167" fontId="1" fillId="2" borderId="11" xfId="21" applyNumberFormat="1" applyFont="1" applyFill="1" applyBorder="1" applyAlignment="1">
      <alignment/>
    </xf>
    <xf numFmtId="167" fontId="15" fillId="2" borderId="11" xfId="21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5" fontId="1" fillId="2" borderId="13" xfId="15" applyNumberFormat="1" applyFont="1" applyFill="1" applyBorder="1" applyAlignment="1">
      <alignment/>
    </xf>
    <xf numFmtId="167" fontId="1" fillId="2" borderId="13" xfId="21" applyNumberFormat="1" applyFont="1" applyFill="1" applyBorder="1" applyAlignment="1">
      <alignment/>
    </xf>
    <xf numFmtId="167" fontId="15" fillId="2" borderId="13" xfId="21" applyNumberFormat="1" applyFont="1" applyFill="1" applyBorder="1" applyAlignment="1">
      <alignment/>
    </xf>
    <xf numFmtId="10" fontId="1" fillId="2" borderId="3" xfId="21" applyNumberFormat="1" applyFont="1" applyFill="1" applyBorder="1" applyAlignment="1">
      <alignment/>
    </xf>
    <xf numFmtId="165" fontId="1" fillId="2" borderId="10" xfId="0" applyNumberFormat="1" applyFont="1" applyFill="1" applyBorder="1" applyAlignment="1">
      <alignment/>
    </xf>
    <xf numFmtId="0" fontId="1" fillId="2" borderId="13" xfId="0" applyFont="1" applyFill="1" applyBorder="1" applyAlignment="1">
      <alignment/>
    </xf>
    <xf numFmtId="10" fontId="1" fillId="2" borderId="3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7"/>
  <sheetViews>
    <sheetView zoomScale="80" zoomScaleNormal="80" workbookViewId="0" topLeftCell="A1">
      <selection activeCell="U120" sqref="U120:AA120"/>
    </sheetView>
  </sheetViews>
  <sheetFormatPr defaultColWidth="9.140625" defaultRowHeight="12.75"/>
  <cols>
    <col min="2" max="2" width="11.7109375" style="0" customWidth="1"/>
    <col min="3" max="3" width="12.28125" style="0" customWidth="1"/>
    <col min="4" max="4" width="13.8515625" style="0" customWidth="1"/>
    <col min="5" max="5" width="12.28125" style="0" customWidth="1"/>
    <col min="6" max="6" width="14.7109375" style="0" customWidth="1"/>
    <col min="7" max="7" width="13.140625" style="0" customWidth="1"/>
    <col min="8" max="8" width="16.57421875" style="0" customWidth="1"/>
    <col min="9" max="9" width="14.140625" style="0" customWidth="1"/>
    <col min="10" max="10" width="15.57421875" style="0" customWidth="1"/>
    <col min="11" max="11" width="17.140625" style="0" customWidth="1"/>
    <col min="12" max="12" width="13.7109375" style="0" customWidth="1"/>
    <col min="13" max="13" width="12.57421875" style="0" customWidth="1"/>
    <col min="14" max="14" width="14.7109375" style="0" customWidth="1"/>
    <col min="15" max="15" width="14.00390625" style="0" customWidth="1"/>
    <col min="16" max="16" width="16.00390625" style="0" customWidth="1"/>
    <col min="17" max="17" width="12.140625" style="0" customWidth="1"/>
    <col min="18" max="18" width="15.421875" style="0" customWidth="1"/>
    <col min="19" max="19" width="13.7109375" style="0" customWidth="1"/>
  </cols>
  <sheetData>
    <row r="1" spans="1:16" ht="23.25">
      <c r="A1" s="6"/>
      <c r="B1" s="226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"/>
      <c r="P1" s="3"/>
    </row>
    <row r="2" spans="1:16" ht="23.25">
      <c r="A2" s="6"/>
      <c r="B2" s="226" t="s">
        <v>57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>
      <c r="A3" s="6"/>
      <c r="B3" s="227" t="s">
        <v>18</v>
      </c>
      <c r="C3" s="24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3"/>
      <c r="P3" s="3"/>
    </row>
    <row r="4" spans="1:16" ht="12.75">
      <c r="A4" s="6"/>
      <c r="B4" s="64" t="s">
        <v>26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3"/>
      <c r="P4" s="3"/>
    </row>
    <row r="5" spans="1:16" ht="12.75">
      <c r="A5" s="6"/>
      <c r="B5" s="64" t="s">
        <v>19</v>
      </c>
      <c r="C5" s="5"/>
      <c r="D5" s="5"/>
      <c r="E5" s="5"/>
      <c r="F5" s="5"/>
      <c r="G5" s="5"/>
      <c r="H5" s="5"/>
      <c r="I5" s="9"/>
      <c r="J5" s="9"/>
      <c r="K5" s="6"/>
      <c r="L5" s="6"/>
      <c r="M5" s="6"/>
      <c r="N5" s="6"/>
      <c r="O5" s="3"/>
      <c r="P5" s="3"/>
    </row>
    <row r="6" spans="1:16" ht="12.75">
      <c r="A6" s="6"/>
      <c r="B6" s="64" t="s">
        <v>52</v>
      </c>
      <c r="C6" s="6"/>
      <c r="D6" s="6"/>
      <c r="E6" s="6"/>
      <c r="F6" s="6"/>
      <c r="G6" s="6"/>
      <c r="H6" s="6"/>
      <c r="I6" s="9"/>
      <c r="J6" s="9"/>
      <c r="K6" s="6"/>
      <c r="L6" s="6"/>
      <c r="M6" s="6"/>
      <c r="N6" s="6"/>
      <c r="O6" s="3"/>
      <c r="P6" s="3"/>
    </row>
    <row r="7" spans="1:16" ht="12.75">
      <c r="A7" s="6"/>
      <c r="B7" s="64" t="s">
        <v>44</v>
      </c>
      <c r="C7" s="5"/>
      <c r="D7" s="33"/>
      <c r="E7" s="56"/>
      <c r="F7" s="57"/>
      <c r="G7" s="10"/>
      <c r="H7" s="58"/>
      <c r="I7" s="59"/>
      <c r="J7" s="60"/>
      <c r="K7" s="6"/>
      <c r="L7" s="61"/>
      <c r="M7" s="6"/>
      <c r="N7" s="6"/>
      <c r="O7" s="3"/>
      <c r="P7" s="3"/>
    </row>
    <row r="8" spans="1:16" ht="12.75">
      <c r="A8" s="6"/>
      <c r="B8" s="64" t="s">
        <v>20</v>
      </c>
      <c r="C8" s="5"/>
      <c r="D8" s="33"/>
      <c r="E8" s="56"/>
      <c r="F8" s="31"/>
      <c r="G8" s="31"/>
      <c r="H8" s="58"/>
      <c r="I8" s="59"/>
      <c r="J8" s="60"/>
      <c r="K8" s="6"/>
      <c r="L8" s="6"/>
      <c r="M8" s="6"/>
      <c r="N8" s="6"/>
      <c r="O8" s="3"/>
      <c r="P8" s="3"/>
    </row>
    <row r="9" spans="1:16" ht="12.75">
      <c r="A9" s="6"/>
      <c r="B9" s="64" t="s">
        <v>22</v>
      </c>
      <c r="C9" s="5"/>
      <c r="D9" s="33"/>
      <c r="E9" s="56"/>
      <c r="F9" s="31"/>
      <c r="G9" s="31"/>
      <c r="H9" s="58"/>
      <c r="I9" s="59"/>
      <c r="J9" s="60"/>
      <c r="K9" s="6"/>
      <c r="L9" s="6"/>
      <c r="M9" s="6"/>
      <c r="N9" s="6"/>
      <c r="O9" s="3"/>
      <c r="P9" s="3"/>
    </row>
    <row r="10" spans="1:16" ht="12.75">
      <c r="A10" s="6"/>
      <c r="B10" s="64" t="s">
        <v>21</v>
      </c>
      <c r="C10" s="5"/>
      <c r="D10" s="33"/>
      <c r="E10" s="56"/>
      <c r="F10" s="57"/>
      <c r="G10" s="31"/>
      <c r="H10" s="58"/>
      <c r="I10" s="59"/>
      <c r="J10" s="60"/>
      <c r="K10" s="6"/>
      <c r="L10" s="6"/>
      <c r="M10" s="6"/>
      <c r="N10" s="6"/>
      <c r="O10" s="3"/>
      <c r="P10" s="3"/>
    </row>
    <row r="11" spans="1:16" ht="12.75">
      <c r="A11" s="6"/>
      <c r="B11" s="64" t="s">
        <v>45</v>
      </c>
      <c r="C11" s="5"/>
      <c r="D11" s="33"/>
      <c r="E11" s="57"/>
      <c r="F11" s="56"/>
      <c r="G11" s="31"/>
      <c r="H11" s="58"/>
      <c r="I11" s="59"/>
      <c r="J11" s="60"/>
      <c r="K11" s="6"/>
      <c r="L11" s="6"/>
      <c r="M11" s="6"/>
      <c r="N11" s="6"/>
      <c r="O11" s="3"/>
      <c r="P11" s="3"/>
    </row>
    <row r="12" spans="1:16" ht="12.75">
      <c r="A12" s="6"/>
      <c r="B12" s="64" t="s">
        <v>43</v>
      </c>
      <c r="C12" s="5"/>
      <c r="D12" s="6"/>
      <c r="E12" s="6"/>
      <c r="F12" s="6"/>
      <c r="G12" s="6"/>
      <c r="H12" s="6"/>
      <c r="I12" s="7"/>
      <c r="J12" s="62"/>
      <c r="K12" s="6"/>
      <c r="L12" s="6"/>
      <c r="M12" s="6"/>
      <c r="N12" s="6"/>
      <c r="O12" s="3"/>
      <c r="P12" s="3"/>
    </row>
    <row r="13" spans="1:16" ht="12.75">
      <c r="A13" s="6"/>
      <c r="B13" s="64" t="s">
        <v>23</v>
      </c>
      <c r="C13" s="5"/>
      <c r="D13" s="6"/>
      <c r="E13" s="6"/>
      <c r="F13" s="6"/>
      <c r="G13" s="6"/>
      <c r="H13" s="6"/>
      <c r="I13" s="6"/>
      <c r="J13" s="7"/>
      <c r="K13" s="10"/>
      <c r="L13" s="6"/>
      <c r="M13" s="6"/>
      <c r="N13" s="6"/>
      <c r="O13" s="3"/>
      <c r="P13" s="3"/>
    </row>
    <row r="14" spans="1:16" ht="14.25" customHeight="1">
      <c r="A14" s="6"/>
      <c r="B14" s="64" t="s">
        <v>27</v>
      </c>
      <c r="C14" s="6"/>
      <c r="D14" s="24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"/>
    </row>
    <row r="15" spans="1:16" ht="12.75">
      <c r="A15" s="6"/>
      <c r="B15" s="64" t="s">
        <v>24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3"/>
    </row>
    <row r="16" spans="1:16" ht="12.75">
      <c r="A16" s="6"/>
      <c r="B16" s="64" t="s">
        <v>25</v>
      </c>
      <c r="C16" s="6"/>
      <c r="D16" s="25"/>
      <c r="E16" s="15"/>
      <c r="F16" s="6"/>
      <c r="G16" s="6"/>
      <c r="H16" s="26"/>
      <c r="I16" s="26"/>
      <c r="J16" s="15"/>
      <c r="K16" s="6"/>
      <c r="L16" s="9"/>
      <c r="M16" s="9"/>
      <c r="N16" s="9"/>
      <c r="O16" s="6"/>
      <c r="P16" s="3"/>
    </row>
    <row r="17" spans="1:16" ht="12.75">
      <c r="A17" s="6"/>
      <c r="B17" s="105" t="s">
        <v>46</v>
      </c>
      <c r="C17" s="3"/>
      <c r="D17" s="3"/>
      <c r="E17" s="3"/>
      <c r="F17" s="3"/>
      <c r="G17" s="3"/>
      <c r="H17" s="3"/>
      <c r="I17" s="6"/>
      <c r="J17" s="6"/>
      <c r="K17" s="6"/>
      <c r="L17" s="6"/>
      <c r="M17" s="6"/>
      <c r="N17" s="7"/>
      <c r="O17" s="6"/>
      <c r="P17" s="3"/>
    </row>
    <row r="18" spans="1:16" ht="12.75">
      <c r="A18" s="6"/>
      <c r="B18" s="65"/>
      <c r="C18" s="15"/>
      <c r="D18" s="6"/>
      <c r="E18" s="6"/>
      <c r="F18" s="20"/>
      <c r="G18" s="20"/>
      <c r="H18" s="20"/>
      <c r="I18" s="15"/>
      <c r="J18" s="6"/>
      <c r="K18" s="25"/>
      <c r="L18" s="63"/>
      <c r="M18" s="7"/>
      <c r="N18" s="6"/>
      <c r="O18" s="3"/>
      <c r="P18" s="3"/>
    </row>
    <row r="19" spans="1:16" ht="12.75">
      <c r="A19" s="6"/>
      <c r="B19" s="225" t="s">
        <v>53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"/>
      <c r="P19" s="3"/>
    </row>
    <row r="20" spans="1:16" ht="12.75">
      <c r="A20" s="6"/>
      <c r="B20" s="225" t="s">
        <v>54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3"/>
    </row>
    <row r="21" spans="1:16" ht="12.75">
      <c r="A21" s="6"/>
      <c r="B21" s="225" t="s">
        <v>55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/>
      <c r="P21" s="3"/>
    </row>
    <row r="22" spans="1:14" s="72" customFormat="1" ht="15">
      <c r="A22" s="73"/>
      <c r="B22" s="205" t="s">
        <v>80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6" ht="15">
      <c r="A23" s="3"/>
      <c r="B23" s="205" t="s">
        <v>79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">
      <c r="A24" s="3"/>
      <c r="B24" s="16" t="s">
        <v>37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0" ht="18">
      <c r="A25" s="16"/>
      <c r="B25" s="16" t="s">
        <v>31</v>
      </c>
      <c r="C25" s="3"/>
      <c r="D25" s="3"/>
      <c r="E25" s="3"/>
      <c r="F25" s="3"/>
      <c r="G25" s="3"/>
      <c r="H25" s="3"/>
      <c r="I25" s="3"/>
      <c r="J25" s="3"/>
      <c r="K25" s="6"/>
      <c r="L25" s="3"/>
      <c r="M25" s="3"/>
      <c r="N25" s="3"/>
      <c r="O25" s="3"/>
      <c r="P25" s="3"/>
      <c r="Q25" s="3"/>
      <c r="R25" s="3"/>
      <c r="S25" s="3"/>
      <c r="T25" s="3"/>
    </row>
    <row r="26" spans="1:20" ht="18">
      <c r="A26" s="3"/>
      <c r="B26" s="3"/>
      <c r="C26" s="16"/>
      <c r="D26" s="3"/>
      <c r="E26" s="3"/>
      <c r="F26" s="16" t="s">
        <v>34</v>
      </c>
      <c r="G26" s="3"/>
      <c r="H26" s="137">
        <v>58715</v>
      </c>
      <c r="I26" s="3"/>
      <c r="J26" s="3"/>
      <c r="K26" s="6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"/>
      <c r="B27" s="4"/>
      <c r="C27" s="4"/>
      <c r="D27" s="4"/>
      <c r="E27" s="6"/>
      <c r="F27" s="4"/>
      <c r="G27" s="4"/>
      <c r="H27" s="4"/>
      <c r="I27" s="4"/>
      <c r="J27" s="4"/>
      <c r="K27" s="6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"/>
      <c r="B28" s="11" t="s">
        <v>0</v>
      </c>
      <c r="C28" s="2" t="s">
        <v>9</v>
      </c>
      <c r="D28" s="5" t="s">
        <v>28</v>
      </c>
      <c r="E28" s="11" t="s">
        <v>28</v>
      </c>
      <c r="F28" s="11" t="s">
        <v>12</v>
      </c>
      <c r="G28" s="1" t="s">
        <v>12</v>
      </c>
      <c r="H28" s="1" t="s">
        <v>28</v>
      </c>
      <c r="I28" s="1" t="s">
        <v>28</v>
      </c>
      <c r="J28" s="29" t="s">
        <v>29</v>
      </c>
      <c r="K28" s="29" t="s">
        <v>29</v>
      </c>
      <c r="L28" s="3"/>
      <c r="T28" s="3"/>
    </row>
    <row r="29" spans="1:20" ht="12.75">
      <c r="A29" s="3"/>
      <c r="B29" s="2"/>
      <c r="C29" s="2" t="s">
        <v>0</v>
      </c>
      <c r="D29" s="5" t="s">
        <v>36</v>
      </c>
      <c r="E29" s="66" t="s">
        <v>38</v>
      </c>
      <c r="F29" s="66" t="s">
        <v>35</v>
      </c>
      <c r="G29" s="2" t="s">
        <v>39</v>
      </c>
      <c r="H29" s="1" t="s">
        <v>4</v>
      </c>
      <c r="I29" s="2" t="s">
        <v>5</v>
      </c>
      <c r="J29" s="13" t="s">
        <v>6</v>
      </c>
      <c r="K29" s="21" t="s">
        <v>7</v>
      </c>
      <c r="L29" s="3"/>
      <c r="T29" s="3"/>
    </row>
    <row r="30" spans="1:20" ht="12.75">
      <c r="A30" s="3"/>
      <c r="B30" s="29" t="s">
        <v>2</v>
      </c>
      <c r="C30" s="11"/>
      <c r="D30" s="81">
        <v>0.7725085795302381</v>
      </c>
      <c r="E30" s="82">
        <f>D30*$H$26</f>
        <v>45357.84124711793</v>
      </c>
      <c r="F30" s="83"/>
      <c r="G30" s="84"/>
      <c r="H30" s="83"/>
      <c r="I30" s="85"/>
      <c r="J30" s="39"/>
      <c r="K30" s="8"/>
      <c r="L30" s="3"/>
      <c r="T30" s="3"/>
    </row>
    <row r="31" spans="1:20" ht="12.75">
      <c r="A31" s="3"/>
      <c r="B31" s="12"/>
      <c r="C31" s="2" t="s">
        <v>10</v>
      </c>
      <c r="D31" s="86"/>
      <c r="E31" s="2"/>
      <c r="F31" s="87">
        <v>0.8051896777688015</v>
      </c>
      <c r="G31" s="88">
        <f>D30*F31*$H$26</f>
        <v>36521.66557805534</v>
      </c>
      <c r="H31" s="87">
        <v>0.5759739546774141</v>
      </c>
      <c r="I31" s="89">
        <f aca="true" t="shared" si="0" ref="I31:I36">1-H31</f>
        <v>0.4240260453225859</v>
      </c>
      <c r="J31" s="52">
        <f>H31*G31</f>
        <v>21035.528154398522</v>
      </c>
      <c r="K31" s="97">
        <f>I31*G31</f>
        <v>15486.13742365682</v>
      </c>
      <c r="L31" s="3"/>
      <c r="T31" s="3"/>
    </row>
    <row r="32" spans="1:20" ht="12.75">
      <c r="A32" s="3"/>
      <c r="B32" s="2"/>
      <c r="C32" s="2" t="s">
        <v>11</v>
      </c>
      <c r="D32" s="87"/>
      <c r="E32" s="2"/>
      <c r="F32" s="87">
        <v>0.19481032223119849</v>
      </c>
      <c r="G32" s="88">
        <f>D30*F32*$H$26</f>
        <v>8836.17566906259</v>
      </c>
      <c r="H32" s="87">
        <v>0.5399687014305675</v>
      </c>
      <c r="I32" s="89">
        <f t="shared" si="0"/>
        <v>0.4600312985694325</v>
      </c>
      <c r="J32" s="52">
        <f>H32*G32</f>
        <v>4771.258301636103</v>
      </c>
      <c r="K32" s="97">
        <f>I32*G32</f>
        <v>4064.917367426487</v>
      </c>
      <c r="L32" s="3"/>
      <c r="T32" s="3"/>
    </row>
    <row r="33" spans="1:20" ht="12.75">
      <c r="A33" s="3"/>
      <c r="B33" s="12" t="s">
        <v>3</v>
      </c>
      <c r="C33" s="2"/>
      <c r="D33" s="86">
        <v>0.11339479888507903</v>
      </c>
      <c r="E33" s="88">
        <f>D33*$H$26</f>
        <v>6657.975616537416</v>
      </c>
      <c r="F33" s="87">
        <v>1</v>
      </c>
      <c r="G33" s="88">
        <f>D33*F33*$H$26</f>
        <v>6657.975616537416</v>
      </c>
      <c r="H33" s="90">
        <v>0.6677479966715968</v>
      </c>
      <c r="I33" s="89">
        <f t="shared" si="0"/>
        <v>0.3322520033284032</v>
      </c>
      <c r="J33" s="52">
        <f>H33*G33</f>
        <v>4445.849879831198</v>
      </c>
      <c r="K33" s="97">
        <f>I33*G33</f>
        <v>2212.1257367062167</v>
      </c>
      <c r="L33" s="3"/>
      <c r="T33" s="3"/>
    </row>
    <row r="34" spans="1:20" ht="12.75">
      <c r="A34" s="3"/>
      <c r="B34" s="12" t="s">
        <v>41</v>
      </c>
      <c r="C34" s="2"/>
      <c r="D34" s="86">
        <v>0.1140966215846829</v>
      </c>
      <c r="E34" s="88">
        <f>D34*$H$26</f>
        <v>6699.183136344656</v>
      </c>
      <c r="F34" s="87"/>
      <c r="G34" s="87"/>
      <c r="H34" s="87"/>
      <c r="I34" s="89"/>
      <c r="J34" s="44"/>
      <c r="K34" s="98"/>
      <c r="L34" s="3"/>
      <c r="T34" s="3"/>
    </row>
    <row r="35" spans="1:20" ht="12.75">
      <c r="A35" s="3"/>
      <c r="B35" s="12"/>
      <c r="C35" s="2" t="s">
        <v>14</v>
      </c>
      <c r="D35" s="86"/>
      <c r="E35" s="2"/>
      <c r="F35" s="87">
        <v>0.9252868328653406</v>
      </c>
      <c r="G35" s="88">
        <f>D34*F35*$H$26</f>
        <v>6198.665947013246</v>
      </c>
      <c r="H35" s="87">
        <v>0.5072577208727401</v>
      </c>
      <c r="I35" s="89">
        <f t="shared" si="0"/>
        <v>0.4927422791272599</v>
      </c>
      <c r="J35" s="52">
        <f>H35*G35</f>
        <v>3144.3211607334047</v>
      </c>
      <c r="K35" s="97">
        <f>I35*G35</f>
        <v>3054.3447862798416</v>
      </c>
      <c r="L35" s="3"/>
      <c r="T35" s="3"/>
    </row>
    <row r="36" spans="1:20" ht="12.75">
      <c r="A36" s="3"/>
      <c r="B36" s="2"/>
      <c r="C36" s="2" t="s">
        <v>15</v>
      </c>
      <c r="D36" s="2"/>
      <c r="E36" s="2"/>
      <c r="F36" s="87">
        <v>0.07450137822131277</v>
      </c>
      <c r="G36" s="88">
        <f>D34*F36*$H$26</f>
        <v>499.09837661465355</v>
      </c>
      <c r="H36" s="90">
        <v>0.8253870346585455</v>
      </c>
      <c r="I36" s="89">
        <f t="shared" si="0"/>
        <v>0.17461296534145454</v>
      </c>
      <c r="J36" s="52">
        <f>H36*G36</f>
        <v>411.9493290768628</v>
      </c>
      <c r="K36" s="97">
        <f>I36*G36</f>
        <v>87.14904753779072</v>
      </c>
      <c r="L36" s="3"/>
      <c r="T36" s="3"/>
    </row>
    <row r="37" spans="1:20" ht="12.75">
      <c r="A37" s="3"/>
      <c r="B37" s="2"/>
      <c r="C37" s="2"/>
      <c r="D37" s="2"/>
      <c r="E37" s="2"/>
      <c r="F37" s="87"/>
      <c r="G37" s="88"/>
      <c r="H37" s="87"/>
      <c r="I37" s="89"/>
      <c r="J37" s="52"/>
      <c r="K37" s="97"/>
      <c r="L37" s="3"/>
      <c r="T37" s="3"/>
    </row>
    <row r="38" spans="1:20" ht="12.75">
      <c r="A38" s="3"/>
      <c r="B38" s="66"/>
      <c r="C38" s="66"/>
      <c r="D38" s="66"/>
      <c r="E38" s="66"/>
      <c r="F38" s="91"/>
      <c r="G38" s="88"/>
      <c r="H38" s="90"/>
      <c r="I38" s="92"/>
      <c r="J38" s="53"/>
      <c r="K38" s="43"/>
      <c r="L38" s="3"/>
      <c r="T38" s="125"/>
    </row>
    <row r="39" spans="1:23" ht="12.75">
      <c r="A39" s="3"/>
      <c r="B39" s="36" t="s">
        <v>1</v>
      </c>
      <c r="C39" s="37"/>
      <c r="D39" s="37"/>
      <c r="E39" s="93">
        <f>SUM(E30:E38)</f>
        <v>58715</v>
      </c>
      <c r="F39" s="94"/>
      <c r="G39" s="93">
        <f>SUM(G30:G38)</f>
        <v>58713.58118728324</v>
      </c>
      <c r="H39" s="94"/>
      <c r="I39" s="37"/>
      <c r="J39" s="41">
        <f>SUM(J30:J38)</f>
        <v>33808.906825676095</v>
      </c>
      <c r="K39" s="42">
        <f>SUM(K30:K38)</f>
        <v>24904.674361607158</v>
      </c>
      <c r="L39" s="3"/>
      <c r="T39" s="3"/>
      <c r="U39" s="73"/>
      <c r="V39" s="73"/>
      <c r="W39" s="73"/>
    </row>
    <row r="40" spans="1:23" ht="12.75">
      <c r="A40" s="3"/>
      <c r="B40" s="9"/>
      <c r="C40" s="5"/>
      <c r="D40" s="6"/>
      <c r="E40" s="30"/>
      <c r="F40" s="30"/>
      <c r="G40" s="6"/>
      <c r="H40" s="6"/>
      <c r="I40" s="6"/>
      <c r="J40" s="7"/>
      <c r="K40" s="34"/>
      <c r="L40" s="121"/>
      <c r="M40" s="122"/>
      <c r="N40" s="121"/>
      <c r="O40" s="122"/>
      <c r="P40" s="121"/>
      <c r="Q40" s="122"/>
      <c r="R40" s="121"/>
      <c r="S40" s="122"/>
      <c r="T40" s="3"/>
      <c r="U40" s="73"/>
      <c r="V40" s="73"/>
      <c r="W40" s="73"/>
    </row>
    <row r="41" spans="1:23" ht="12.75">
      <c r="A41" s="3"/>
      <c r="B41" s="11" t="s">
        <v>0</v>
      </c>
      <c r="C41" s="11" t="s">
        <v>9</v>
      </c>
      <c r="D41" s="123" t="s">
        <v>29</v>
      </c>
      <c r="E41" s="123" t="s">
        <v>29</v>
      </c>
      <c r="F41" s="123" t="s">
        <v>29</v>
      </c>
      <c r="G41" s="123" t="s">
        <v>29</v>
      </c>
      <c r="H41" s="123" t="s">
        <v>29</v>
      </c>
      <c r="I41" s="123" t="s">
        <v>29</v>
      </c>
      <c r="J41" s="123" t="s">
        <v>29</v>
      </c>
      <c r="K41" s="123" t="s">
        <v>29</v>
      </c>
      <c r="L41" s="121"/>
      <c r="M41" s="122"/>
      <c r="N41" s="121"/>
      <c r="O41" s="122"/>
      <c r="P41" s="121"/>
      <c r="Q41" s="122"/>
      <c r="R41" s="121"/>
      <c r="S41" s="122"/>
      <c r="T41" s="3"/>
      <c r="U41" s="73"/>
      <c r="V41" s="73"/>
      <c r="W41" s="73"/>
    </row>
    <row r="42" spans="1:23" ht="12.75">
      <c r="A42" s="3"/>
      <c r="B42" s="2"/>
      <c r="C42" s="66" t="s">
        <v>0</v>
      </c>
      <c r="D42" s="124" t="s">
        <v>58</v>
      </c>
      <c r="E42" s="124" t="s">
        <v>58</v>
      </c>
      <c r="F42" s="124" t="s">
        <v>64</v>
      </c>
      <c r="G42" s="124" t="s">
        <v>64</v>
      </c>
      <c r="H42" s="124" t="s">
        <v>66</v>
      </c>
      <c r="I42" s="124" t="s">
        <v>66</v>
      </c>
      <c r="J42" s="124" t="s">
        <v>68</v>
      </c>
      <c r="K42" s="124" t="s">
        <v>68</v>
      </c>
      <c r="L42" s="121"/>
      <c r="M42" s="122"/>
      <c r="N42" s="121"/>
      <c r="O42" s="122"/>
      <c r="P42" s="121"/>
      <c r="Q42" s="122"/>
      <c r="R42" s="121"/>
      <c r="S42" s="122"/>
      <c r="T42" s="3"/>
      <c r="U42" s="73"/>
      <c r="V42" s="73"/>
      <c r="W42" s="73"/>
    </row>
    <row r="43" spans="1:23" ht="12.75">
      <c r="A43" s="3"/>
      <c r="B43" s="29" t="s">
        <v>2</v>
      </c>
      <c r="C43" s="11"/>
      <c r="D43" s="39"/>
      <c r="E43" s="39"/>
      <c r="F43" s="39"/>
      <c r="G43" s="39"/>
      <c r="H43" s="39"/>
      <c r="I43" s="39"/>
      <c r="J43" s="39"/>
      <c r="K43" s="39"/>
      <c r="L43" s="121"/>
      <c r="M43" s="122"/>
      <c r="N43" s="121"/>
      <c r="O43" s="122"/>
      <c r="P43" s="121"/>
      <c r="Q43" s="122"/>
      <c r="R43" s="121"/>
      <c r="S43" s="122"/>
      <c r="T43" s="3"/>
      <c r="U43" s="73"/>
      <c r="V43" s="73"/>
      <c r="W43" s="73"/>
    </row>
    <row r="44" spans="1:23" ht="12.75">
      <c r="A44" s="3"/>
      <c r="B44" s="12"/>
      <c r="C44" s="2" t="s">
        <v>10</v>
      </c>
      <c r="D44" s="106">
        <f>J31*D58*0.63</f>
        <v>254.44401254252844</v>
      </c>
      <c r="E44" s="106">
        <f>K31*E58*0.63</f>
        <v>266.6500799492789</v>
      </c>
      <c r="F44" s="106">
        <f aca="true" t="shared" si="1" ref="F44:G46">J31*F58</f>
        <v>630.9441265467162</v>
      </c>
      <c r="G44" s="106">
        <f t="shared" si="1"/>
        <v>495.5442046237395</v>
      </c>
      <c r="H44" s="106">
        <f aca="true" t="shared" si="2" ref="H44:I46">J31*H58</f>
        <v>138.5982193582661</v>
      </c>
      <c r="I44" s="106">
        <f t="shared" si="2"/>
        <v>0</v>
      </c>
      <c r="J44" s="106">
        <f aca="true" t="shared" si="3" ref="J44:K46">J31*J58</f>
        <v>31742.22251345258</v>
      </c>
      <c r="K44" s="106">
        <f t="shared" si="3"/>
        <v>4100.089380143596</v>
      </c>
      <c r="L44" s="121"/>
      <c r="M44" s="122"/>
      <c r="N44" s="121"/>
      <c r="O44" s="122"/>
      <c r="P44" s="121"/>
      <c r="Q44" s="122"/>
      <c r="R44" s="121"/>
      <c r="S44" s="122"/>
      <c r="T44" s="3"/>
      <c r="U44" s="73"/>
      <c r="V44" s="73"/>
      <c r="W44" s="73"/>
    </row>
    <row r="45" spans="1:23" ht="12.75">
      <c r="A45" s="3"/>
      <c r="B45" s="2"/>
      <c r="C45" s="2" t="s">
        <v>11</v>
      </c>
      <c r="D45" s="106">
        <f>J32*D59*0.63</f>
        <v>55.51296212387703</v>
      </c>
      <c r="E45" s="106">
        <f>K32*E59*0.63</f>
        <v>296.52201312264896</v>
      </c>
      <c r="F45" s="106">
        <f t="shared" si="1"/>
        <v>112.32420592736369</v>
      </c>
      <c r="G45" s="106">
        <f t="shared" si="1"/>
        <v>546.2532104602528</v>
      </c>
      <c r="H45" s="106">
        <f t="shared" si="2"/>
        <v>0</v>
      </c>
      <c r="I45" s="106">
        <f t="shared" si="2"/>
        <v>0</v>
      </c>
      <c r="J45" s="106">
        <f t="shared" si="3"/>
        <v>1534.4471605287952</v>
      </c>
      <c r="K45" s="106">
        <f t="shared" si="3"/>
        <v>713.859987556594</v>
      </c>
      <c r="L45" s="121"/>
      <c r="M45" s="122"/>
      <c r="N45" s="121"/>
      <c r="O45" s="122"/>
      <c r="P45" s="121"/>
      <c r="Q45" s="122"/>
      <c r="R45" s="121"/>
      <c r="S45" s="122"/>
      <c r="T45" s="3"/>
      <c r="U45" s="73"/>
      <c r="V45" s="73"/>
      <c r="W45" s="73"/>
    </row>
    <row r="46" spans="1:23" ht="12.75">
      <c r="A46" s="3"/>
      <c r="B46" s="12" t="s">
        <v>3</v>
      </c>
      <c r="C46" s="2"/>
      <c r="D46" s="106">
        <f>J33*D60*0.14</f>
        <v>6.707596993356597</v>
      </c>
      <c r="E46" s="106">
        <f>K33*E60*0.14</f>
        <v>17.705404238919108</v>
      </c>
      <c r="F46" s="106">
        <f t="shared" si="1"/>
        <v>0</v>
      </c>
      <c r="G46" s="106">
        <f t="shared" si="1"/>
        <v>0</v>
      </c>
      <c r="H46" s="106">
        <f t="shared" si="2"/>
        <v>14.392338458802294</v>
      </c>
      <c r="I46" s="106">
        <f t="shared" si="2"/>
        <v>119.31248582347105</v>
      </c>
      <c r="J46" s="106">
        <f t="shared" si="3"/>
        <v>16055.836920845017</v>
      </c>
      <c r="K46" s="106">
        <f t="shared" si="3"/>
        <v>21597.239040201788</v>
      </c>
      <c r="L46" s="121"/>
      <c r="M46" s="122"/>
      <c r="N46" s="121"/>
      <c r="O46" s="122"/>
      <c r="P46" s="121"/>
      <c r="Q46" s="122"/>
      <c r="R46" s="121"/>
      <c r="S46" s="122"/>
      <c r="T46" s="3"/>
      <c r="U46" s="73"/>
      <c r="V46" s="73"/>
      <c r="W46" s="73"/>
    </row>
    <row r="47" spans="1:23" ht="12.75">
      <c r="A47" s="3"/>
      <c r="B47" s="12" t="s">
        <v>41</v>
      </c>
      <c r="C47" s="2"/>
      <c r="D47" s="106"/>
      <c r="E47" s="106"/>
      <c r="F47" s="106"/>
      <c r="G47" s="106"/>
      <c r="H47" s="106"/>
      <c r="I47" s="106"/>
      <c r="J47" s="106"/>
      <c r="K47" s="106"/>
      <c r="L47" s="121"/>
      <c r="M47" s="122"/>
      <c r="N47" s="121"/>
      <c r="O47" s="122"/>
      <c r="P47" s="121"/>
      <c r="Q47" s="122"/>
      <c r="R47" s="121"/>
      <c r="S47" s="122"/>
      <c r="T47" s="3"/>
      <c r="U47" s="73"/>
      <c r="V47" s="73"/>
      <c r="W47" s="73"/>
    </row>
    <row r="48" spans="1:23" ht="12.75">
      <c r="A48" s="3"/>
      <c r="B48" s="12"/>
      <c r="C48" s="2" t="s">
        <v>14</v>
      </c>
      <c r="D48" s="106">
        <f>J35*D62*0.17</f>
        <v>79.37068327101113</v>
      </c>
      <c r="E48" s="106">
        <f>K35*E62*0.17</f>
        <v>182.1380966107046</v>
      </c>
      <c r="F48" s="106">
        <f>J35*F62</f>
        <v>0</v>
      </c>
      <c r="G48" s="106">
        <f>K35*G62</f>
        <v>0</v>
      </c>
      <c r="H48" s="106">
        <f>J35*H62</f>
        <v>25.586379482315195</v>
      </c>
      <c r="I48" s="106">
        <f>K35*I62</f>
        <v>4.797446152934098</v>
      </c>
      <c r="J48" s="106">
        <f>J35*J62</f>
        <v>0</v>
      </c>
      <c r="K48" s="106">
        <f>K35*K62</f>
        <v>103.19306674961246</v>
      </c>
      <c r="L48" s="121"/>
      <c r="M48" s="122"/>
      <c r="N48" s="121"/>
      <c r="O48" s="122"/>
      <c r="P48" s="121"/>
      <c r="Q48" s="122"/>
      <c r="R48" s="121"/>
      <c r="S48" s="122"/>
      <c r="T48" s="3"/>
      <c r="U48" s="73"/>
      <c r="V48" s="73"/>
      <c r="W48" s="73"/>
    </row>
    <row r="49" spans="1:23" ht="12.75">
      <c r="A49" s="3"/>
      <c r="B49" s="2"/>
      <c r="C49" s="2" t="s">
        <v>15</v>
      </c>
      <c r="D49" s="106">
        <f>J36*D63*0.17</f>
        <v>84.83119021367763</v>
      </c>
      <c r="E49" s="106">
        <f>K36*E63*0.17</f>
        <v>90.1717817914542</v>
      </c>
      <c r="F49" s="106">
        <f>J36*F63</f>
        <v>0</v>
      </c>
      <c r="G49" s="106">
        <f>K36*G63</f>
        <v>0</v>
      </c>
      <c r="H49" s="106">
        <f>J36*H63</f>
        <v>0</v>
      </c>
      <c r="I49" s="106">
        <f>K36*I63</f>
        <v>7.484015998577195</v>
      </c>
      <c r="J49" s="106">
        <f>J36*J63</f>
        <v>7.867811690811921</v>
      </c>
      <c r="K49" s="106">
        <f>K36*K63</f>
        <v>0</v>
      </c>
      <c r="L49" s="121"/>
      <c r="M49" s="122"/>
      <c r="N49" s="121"/>
      <c r="O49" s="122"/>
      <c r="P49" s="121"/>
      <c r="Q49" s="122"/>
      <c r="R49" s="121"/>
      <c r="S49" s="122"/>
      <c r="T49" s="3"/>
      <c r="U49" s="73"/>
      <c r="V49" s="73"/>
      <c r="W49" s="73"/>
    </row>
    <row r="50" spans="1:23" ht="12.75">
      <c r="A50" s="3"/>
      <c r="B50" s="2"/>
      <c r="C50" s="2"/>
      <c r="D50" s="44"/>
      <c r="E50" s="44"/>
      <c r="F50" s="44"/>
      <c r="G50" s="44"/>
      <c r="H50" s="44"/>
      <c r="I50" s="44"/>
      <c r="J50" s="44"/>
      <c r="K50" s="44"/>
      <c r="L50" s="121"/>
      <c r="M50" s="122"/>
      <c r="N50" s="121"/>
      <c r="O50" s="122"/>
      <c r="P50" s="121"/>
      <c r="Q50" s="122"/>
      <c r="R50" s="121"/>
      <c r="S50" s="122"/>
      <c r="T50" s="3"/>
      <c r="U50" s="73"/>
      <c r="V50" s="73"/>
      <c r="W50" s="73"/>
    </row>
    <row r="51" spans="1:23" ht="12.75">
      <c r="A51" s="3"/>
      <c r="B51" s="66"/>
      <c r="C51" s="66"/>
      <c r="D51" s="40"/>
      <c r="E51" s="40"/>
      <c r="F51" s="40"/>
      <c r="G51" s="40"/>
      <c r="H51" s="40"/>
      <c r="I51" s="40"/>
      <c r="J51" s="40"/>
      <c r="K51" s="40"/>
      <c r="L51" s="121"/>
      <c r="M51" s="122"/>
      <c r="N51" s="121"/>
      <c r="O51" s="122"/>
      <c r="P51" s="121"/>
      <c r="Q51" s="122"/>
      <c r="R51" s="121"/>
      <c r="S51" s="122"/>
      <c r="T51" s="3"/>
      <c r="U51" s="73"/>
      <c r="V51" s="73"/>
      <c r="W51" s="73"/>
    </row>
    <row r="52" spans="1:23" ht="12.75">
      <c r="A52" s="3"/>
      <c r="B52" s="36" t="s">
        <v>1</v>
      </c>
      <c r="C52" s="37"/>
      <c r="D52" s="42">
        <f aca="true" t="shared" si="4" ref="D52:K52">SUM(D43:D51)</f>
        <v>480.8664451444509</v>
      </c>
      <c r="E52" s="42">
        <f t="shared" si="4"/>
        <v>853.1873757130057</v>
      </c>
      <c r="F52" s="42">
        <f t="shared" si="4"/>
        <v>743.2683324740799</v>
      </c>
      <c r="G52" s="42">
        <f t="shared" si="4"/>
        <v>1041.7974150839923</v>
      </c>
      <c r="H52" s="42">
        <f t="shared" si="4"/>
        <v>178.5769372993836</v>
      </c>
      <c r="I52" s="42">
        <f t="shared" si="4"/>
        <v>131.59394797498234</v>
      </c>
      <c r="J52" s="42">
        <f t="shared" si="4"/>
        <v>49340.37440651721</v>
      </c>
      <c r="K52" s="42">
        <f t="shared" si="4"/>
        <v>26514.381474651593</v>
      </c>
      <c r="L52" s="121"/>
      <c r="M52" s="122"/>
      <c r="N52" s="121"/>
      <c r="O52" s="122"/>
      <c r="P52" s="121"/>
      <c r="Q52" s="122"/>
      <c r="R52" s="121"/>
      <c r="S52" s="122"/>
      <c r="T52" s="3"/>
      <c r="U52" s="73"/>
      <c r="V52" s="73"/>
      <c r="W52" s="73"/>
    </row>
    <row r="53" spans="1:23" ht="12.75">
      <c r="A53" s="3"/>
      <c r="B53" s="9"/>
      <c r="C53" s="5"/>
      <c r="D53" s="121" t="s">
        <v>59</v>
      </c>
      <c r="E53" s="122">
        <f>SUM(D52+E52)</f>
        <v>1334.0538208574567</v>
      </c>
      <c r="F53" s="121" t="s">
        <v>65</v>
      </c>
      <c r="G53" s="122">
        <f>SUM(F52+G52)</f>
        <v>1785.0657475580722</v>
      </c>
      <c r="H53" s="121" t="s">
        <v>67</v>
      </c>
      <c r="I53" s="122">
        <f>SUM(H52+I52)</f>
        <v>310.1708852743659</v>
      </c>
      <c r="J53" s="121" t="s">
        <v>69</v>
      </c>
      <c r="K53" s="122">
        <f>SUM(J52+K52)</f>
        <v>75854.75588116879</v>
      </c>
      <c r="L53" s="121"/>
      <c r="M53" s="122"/>
      <c r="N53" s="121"/>
      <c r="O53" s="122"/>
      <c r="P53" s="121"/>
      <c r="Q53" s="122"/>
      <c r="R53" s="121"/>
      <c r="S53" s="122"/>
      <c r="T53" s="3"/>
      <c r="U53" s="73"/>
      <c r="V53" s="73"/>
      <c r="W53" s="73"/>
    </row>
    <row r="54" spans="1:23" ht="12.75">
      <c r="A54" s="3"/>
      <c r="B54" s="9"/>
      <c r="C54" s="5"/>
      <c r="D54" s="6"/>
      <c r="E54" s="30"/>
      <c r="F54" s="30"/>
      <c r="G54" s="6"/>
      <c r="H54" s="6"/>
      <c r="I54" s="6"/>
      <c r="J54" s="7"/>
      <c r="K54" s="34"/>
      <c r="L54" s="121"/>
      <c r="M54" s="122"/>
      <c r="N54" s="121"/>
      <c r="O54" s="122"/>
      <c r="P54" s="121"/>
      <c r="Q54" s="122"/>
      <c r="R54" s="121"/>
      <c r="S54" s="122"/>
      <c r="T54" s="3"/>
      <c r="U54" s="73"/>
      <c r="V54" s="73"/>
      <c r="W54" s="73"/>
    </row>
    <row r="55" spans="1:23" ht="12.75">
      <c r="A55" s="3"/>
      <c r="B55" s="11" t="s">
        <v>0</v>
      </c>
      <c r="C55" s="132" t="s">
        <v>9</v>
      </c>
      <c r="D55" s="123" t="s">
        <v>58</v>
      </c>
      <c r="E55" s="123" t="s">
        <v>58</v>
      </c>
      <c r="F55" s="123" t="s">
        <v>64</v>
      </c>
      <c r="G55" s="123" t="s">
        <v>64</v>
      </c>
      <c r="H55" s="123" t="s">
        <v>66</v>
      </c>
      <c r="I55" s="123" t="s">
        <v>66</v>
      </c>
      <c r="J55" s="123" t="s">
        <v>68</v>
      </c>
      <c r="K55" s="123" t="s">
        <v>68</v>
      </c>
      <c r="L55" s="121"/>
      <c r="M55" s="122"/>
      <c r="N55" s="121"/>
      <c r="O55" s="122"/>
      <c r="P55" s="121"/>
      <c r="Q55" s="122"/>
      <c r="R55" s="121"/>
      <c r="S55" s="122"/>
      <c r="T55" s="3"/>
      <c r="U55" s="73"/>
      <c r="V55" s="73"/>
      <c r="W55" s="73"/>
    </row>
    <row r="56" spans="1:23" ht="12.75">
      <c r="A56" s="3"/>
      <c r="B56" s="2"/>
      <c r="C56" s="133" t="s">
        <v>0</v>
      </c>
      <c r="D56" s="124" t="s">
        <v>70</v>
      </c>
      <c r="E56" s="124" t="s">
        <v>70</v>
      </c>
      <c r="F56" s="124" t="s">
        <v>70</v>
      </c>
      <c r="G56" s="124" t="s">
        <v>70</v>
      </c>
      <c r="H56" s="124" t="s">
        <v>70</v>
      </c>
      <c r="I56" s="124" t="s">
        <v>70</v>
      </c>
      <c r="J56" s="124" t="s">
        <v>70</v>
      </c>
      <c r="K56" s="124" t="s">
        <v>70</v>
      </c>
      <c r="L56" s="121"/>
      <c r="M56" s="122"/>
      <c r="N56" s="121"/>
      <c r="O56" s="122"/>
      <c r="P56" s="121"/>
      <c r="Q56" s="122"/>
      <c r="R56" s="121"/>
      <c r="S56" s="122"/>
      <c r="T56" s="3"/>
      <c r="U56" s="73"/>
      <c r="V56" s="73"/>
      <c r="W56" s="73"/>
    </row>
    <row r="57" spans="1:23" ht="12.75">
      <c r="A57" s="3"/>
      <c r="B57" s="29" t="s">
        <v>2</v>
      </c>
      <c r="C57" s="11"/>
      <c r="D57" s="44"/>
      <c r="E57" s="44"/>
      <c r="F57" s="44"/>
      <c r="G57" s="44"/>
      <c r="H57" s="44"/>
      <c r="I57" s="44"/>
      <c r="J57" s="44"/>
      <c r="K57" s="44"/>
      <c r="L57" s="121"/>
      <c r="M57" s="122"/>
      <c r="N57" s="121"/>
      <c r="O57" s="122"/>
      <c r="P57" s="121"/>
      <c r="Q57" s="122"/>
      <c r="R57" s="121"/>
      <c r="S57" s="122"/>
      <c r="T57" s="3"/>
      <c r="U57" s="73"/>
      <c r="V57" s="73"/>
      <c r="W57" s="73"/>
    </row>
    <row r="58" spans="1:23" ht="12.75">
      <c r="A58" s="3"/>
      <c r="B58" s="12"/>
      <c r="C58" s="2" t="s">
        <v>10</v>
      </c>
      <c r="D58" s="131">
        <v>0.019199869003702165</v>
      </c>
      <c r="E58" s="131">
        <v>0.02733115970616516</v>
      </c>
      <c r="F58" s="131">
        <v>0.02999421369007966</v>
      </c>
      <c r="G58" s="131">
        <v>0.031999212654973595</v>
      </c>
      <c r="H58" s="131">
        <v>0.006588768218271965</v>
      </c>
      <c r="I58" s="131">
        <v>0</v>
      </c>
      <c r="J58" s="131">
        <v>1.508981485060326</v>
      </c>
      <c r="K58" s="131">
        <v>0.26475868500819627</v>
      </c>
      <c r="L58" s="121"/>
      <c r="M58" s="122"/>
      <c r="N58" s="121"/>
      <c r="O58" s="122"/>
      <c r="P58" s="121"/>
      <c r="Q58" s="122"/>
      <c r="R58" s="121"/>
      <c r="S58" s="122"/>
      <c r="T58" s="3"/>
      <c r="U58" s="73"/>
      <c r="V58" s="73"/>
      <c r="W58" s="73"/>
    </row>
    <row r="59" spans="1:23" ht="12.75">
      <c r="A59" s="3"/>
      <c r="B59" s="2"/>
      <c r="C59" s="2" t="s">
        <v>11</v>
      </c>
      <c r="D59" s="131">
        <v>0.018468044973550746</v>
      </c>
      <c r="E59" s="131">
        <v>0.11578829765915401</v>
      </c>
      <c r="F59" s="131">
        <v>0.023541841339599412</v>
      </c>
      <c r="G59" s="131">
        <v>0.13438236526960143</v>
      </c>
      <c r="H59" s="131">
        <v>0</v>
      </c>
      <c r="I59" s="131">
        <v>0</v>
      </c>
      <c r="J59" s="131">
        <v>0.32160219873290463</v>
      </c>
      <c r="K59" s="131">
        <v>0.17561488291914312</v>
      </c>
      <c r="L59" s="121"/>
      <c r="M59" s="122"/>
      <c r="N59" s="121"/>
      <c r="O59" s="122"/>
      <c r="P59" s="121"/>
      <c r="Q59" s="122"/>
      <c r="R59" s="121"/>
      <c r="S59" s="122"/>
      <c r="T59" s="3"/>
      <c r="U59" s="73"/>
      <c r="V59" s="73"/>
      <c r="W59" s="73"/>
    </row>
    <row r="60" spans="1:23" ht="12.75">
      <c r="A60" s="3"/>
      <c r="B60" s="12" t="s">
        <v>3</v>
      </c>
      <c r="C60" s="2"/>
      <c r="D60" s="131">
        <v>0.010776658769509189</v>
      </c>
      <c r="E60" s="131">
        <v>0.057169975031998846</v>
      </c>
      <c r="F60" s="131"/>
      <c r="G60" s="131"/>
      <c r="H60" s="131">
        <v>0.0032372524596689144</v>
      </c>
      <c r="I60" s="131">
        <v>0.053935670944782486</v>
      </c>
      <c r="J60" s="131">
        <v>3.6114212928518024</v>
      </c>
      <c r="K60" s="131">
        <v>9.763115487440318</v>
      </c>
      <c r="L60" s="121"/>
      <c r="M60" s="122"/>
      <c r="N60" s="121"/>
      <c r="O60" s="122"/>
      <c r="P60" s="121"/>
      <c r="Q60" s="122"/>
      <c r="R60" s="121"/>
      <c r="S60" s="122"/>
      <c r="T60" s="3"/>
      <c r="U60" s="73"/>
      <c r="V60" s="73"/>
      <c r="W60" s="73"/>
    </row>
    <row r="61" spans="1:23" ht="12.75">
      <c r="A61" s="3"/>
      <c r="B61" s="12" t="s">
        <v>41</v>
      </c>
      <c r="C61" s="2"/>
      <c r="D61" s="131"/>
      <c r="E61" s="131"/>
      <c r="F61" s="131"/>
      <c r="G61" s="131"/>
      <c r="H61" s="131"/>
      <c r="I61" s="131"/>
      <c r="J61" s="131"/>
      <c r="K61" s="131"/>
      <c r="L61" s="121"/>
      <c r="M61" s="122"/>
      <c r="N61" s="121"/>
      <c r="O61" s="122"/>
      <c r="P61" s="121"/>
      <c r="Q61" s="122"/>
      <c r="R61" s="121"/>
      <c r="S61" s="122"/>
      <c r="T61" s="3"/>
      <c r="U61" s="73"/>
      <c r="V61" s="73"/>
      <c r="W61" s="73"/>
    </row>
    <row r="62" spans="1:23" ht="12.75">
      <c r="A62" s="3"/>
      <c r="B62" s="12"/>
      <c r="C62" s="2" t="s">
        <v>14</v>
      </c>
      <c r="D62" s="131">
        <v>0.14848558665474185</v>
      </c>
      <c r="E62" s="131">
        <v>0.3507791828581397</v>
      </c>
      <c r="F62" s="131"/>
      <c r="G62" s="131"/>
      <c r="H62" s="131">
        <v>0.008137330181738572</v>
      </c>
      <c r="I62" s="131">
        <v>0.0015706956773460193</v>
      </c>
      <c r="J62" s="131">
        <v>0</v>
      </c>
      <c r="K62" s="131">
        <v>0.03378566401971288</v>
      </c>
      <c r="L62" s="121"/>
      <c r="M62" s="122"/>
      <c r="N62" s="121"/>
      <c r="O62" s="122"/>
      <c r="P62" s="121"/>
      <c r="Q62" s="122"/>
      <c r="R62" s="121"/>
      <c r="S62" s="122"/>
      <c r="T62" s="3"/>
      <c r="U62" s="73"/>
      <c r="V62" s="73"/>
      <c r="W62" s="73"/>
    </row>
    <row r="63" spans="1:23" ht="12.75">
      <c r="A63" s="3"/>
      <c r="B63" s="2"/>
      <c r="C63" s="2" t="s">
        <v>15</v>
      </c>
      <c r="D63" s="131">
        <v>1.2113310206746832</v>
      </c>
      <c r="E63" s="131">
        <v>6.0863802969513205</v>
      </c>
      <c r="F63" s="131"/>
      <c r="G63" s="131"/>
      <c r="H63" s="131">
        <v>0</v>
      </c>
      <c r="I63" s="131">
        <v>0.08587605039896594</v>
      </c>
      <c r="J63" s="131">
        <v>0.019098979256606387</v>
      </c>
      <c r="K63" s="131">
        <v>0</v>
      </c>
      <c r="L63" s="121"/>
      <c r="M63" s="122"/>
      <c r="N63" s="121"/>
      <c r="O63" s="122"/>
      <c r="P63" s="121"/>
      <c r="Q63" s="122"/>
      <c r="R63" s="121"/>
      <c r="S63" s="122"/>
      <c r="T63" s="3"/>
      <c r="U63" s="73"/>
      <c r="V63" s="73"/>
      <c r="W63" s="73"/>
    </row>
    <row r="64" spans="1:23" ht="12.75">
      <c r="A64" s="3"/>
      <c r="B64" s="2"/>
      <c r="C64" s="2"/>
      <c r="D64" s="44"/>
      <c r="E64" s="44"/>
      <c r="F64" s="44"/>
      <c r="G64" s="44"/>
      <c r="H64" s="44"/>
      <c r="I64" s="44"/>
      <c r="J64" s="44"/>
      <c r="K64" s="44"/>
      <c r="L64" s="121"/>
      <c r="M64" s="122"/>
      <c r="N64" s="121"/>
      <c r="O64" s="122"/>
      <c r="P64" s="121"/>
      <c r="Q64" s="122"/>
      <c r="R64" s="121"/>
      <c r="S64" s="122"/>
      <c r="T64" s="3"/>
      <c r="U64" s="73"/>
      <c r="V64" s="73"/>
      <c r="W64" s="73"/>
    </row>
    <row r="65" spans="1:23" ht="12.75">
      <c r="A65" s="3"/>
      <c r="B65" s="66"/>
      <c r="C65" s="66"/>
      <c r="D65" s="40"/>
      <c r="E65" s="40"/>
      <c r="F65" s="40"/>
      <c r="G65" s="40"/>
      <c r="H65" s="40"/>
      <c r="I65" s="40"/>
      <c r="J65" s="40"/>
      <c r="K65" s="40"/>
      <c r="L65" s="121"/>
      <c r="M65" s="122"/>
      <c r="N65" s="121"/>
      <c r="O65" s="122"/>
      <c r="P65" s="121"/>
      <c r="Q65" s="122"/>
      <c r="R65" s="121"/>
      <c r="S65" s="122"/>
      <c r="T65" s="3"/>
      <c r="U65" s="73"/>
      <c r="V65" s="73"/>
      <c r="W65" s="73"/>
    </row>
    <row r="66" spans="1:23" ht="12.75">
      <c r="A66" s="3"/>
      <c r="B66" s="9"/>
      <c r="C66" s="5"/>
      <c r="D66" s="75"/>
      <c r="E66" s="75"/>
      <c r="F66" s="75"/>
      <c r="G66" s="75"/>
      <c r="H66" s="75"/>
      <c r="I66" s="75"/>
      <c r="J66" s="75"/>
      <c r="K66" s="75"/>
      <c r="L66" s="121"/>
      <c r="M66" s="122"/>
      <c r="N66" s="121"/>
      <c r="O66" s="122"/>
      <c r="P66" s="121"/>
      <c r="Q66" s="122"/>
      <c r="R66" s="121"/>
      <c r="S66" s="122"/>
      <c r="T66" s="3"/>
      <c r="U66" s="73"/>
      <c r="V66" s="73"/>
      <c r="W66" s="73"/>
    </row>
    <row r="67" spans="15:23" ht="12.75">
      <c r="O67" s="3"/>
      <c r="P67" s="3"/>
      <c r="Q67" s="3"/>
      <c r="R67" s="3"/>
      <c r="S67" s="3"/>
      <c r="T67" s="3"/>
      <c r="U67" s="108"/>
      <c r="V67" s="108"/>
      <c r="W67" s="73"/>
    </row>
    <row r="68" spans="1:2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U68" s="108"/>
      <c r="V68" s="108"/>
      <c r="W68" s="73"/>
    </row>
    <row r="69" spans="1:23" ht="18">
      <c r="A69" s="3"/>
      <c r="B69" s="16" t="s">
        <v>40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73"/>
      <c r="V69" s="73"/>
      <c r="W69" s="73"/>
    </row>
    <row r="70" spans="1:25" ht="18">
      <c r="A70" s="16"/>
      <c r="B70" s="16" t="s">
        <v>31</v>
      </c>
      <c r="C70" s="3"/>
      <c r="D70" s="3"/>
      <c r="E70" s="3"/>
      <c r="F70" s="3"/>
      <c r="G70" s="3"/>
      <c r="H70" s="3"/>
      <c r="I70" s="3"/>
      <c r="J70" s="3"/>
      <c r="K70" s="6"/>
      <c r="L70" s="3"/>
      <c r="M70" s="3"/>
      <c r="N70" s="3"/>
      <c r="O70" s="3"/>
      <c r="P70" s="3"/>
      <c r="Q70" s="3"/>
      <c r="R70" s="3"/>
      <c r="S70" s="3"/>
      <c r="T70" s="3"/>
      <c r="U70" s="73"/>
      <c r="V70" s="73"/>
      <c r="W70" s="73"/>
      <c r="Y70" s="107"/>
    </row>
    <row r="71" spans="1:23" ht="18">
      <c r="A71" s="3"/>
      <c r="B71" s="3"/>
      <c r="C71" s="16"/>
      <c r="D71" s="3"/>
      <c r="E71" s="3"/>
      <c r="F71" s="16" t="s">
        <v>34</v>
      </c>
      <c r="G71" s="3"/>
      <c r="H71" s="137">
        <v>20625</v>
      </c>
      <c r="I71" s="3"/>
      <c r="J71" s="3"/>
      <c r="K71" s="6"/>
      <c r="L71" s="3"/>
      <c r="M71" s="3"/>
      <c r="N71" s="3"/>
      <c r="O71" s="3"/>
      <c r="P71" s="3"/>
      <c r="Q71" s="3"/>
      <c r="R71" s="3"/>
      <c r="S71" s="3"/>
      <c r="T71" s="3"/>
      <c r="U71" s="109"/>
      <c r="V71" s="109"/>
      <c r="W71" s="73"/>
    </row>
    <row r="72" spans="1:23" ht="12.75">
      <c r="A72" s="3"/>
      <c r="B72" s="4"/>
      <c r="C72" s="4"/>
      <c r="D72" s="4"/>
      <c r="E72" s="4"/>
      <c r="F72" s="4"/>
      <c r="G72" s="4"/>
      <c r="H72" s="4"/>
      <c r="I72" s="4"/>
      <c r="J72" s="4"/>
      <c r="K72" s="6"/>
      <c r="L72" s="3"/>
      <c r="M72" s="3"/>
      <c r="N72" s="3"/>
      <c r="O72" s="3"/>
      <c r="P72" s="3"/>
      <c r="Q72" s="3"/>
      <c r="R72" s="3"/>
      <c r="S72" s="3"/>
      <c r="T72" s="3"/>
      <c r="U72" s="73"/>
      <c r="V72" s="110"/>
      <c r="W72" s="73"/>
    </row>
    <row r="73" spans="1:20" ht="12.75">
      <c r="A73" s="3"/>
      <c r="B73" s="11" t="s">
        <v>0</v>
      </c>
      <c r="C73" s="2" t="s">
        <v>9</v>
      </c>
      <c r="D73" s="5" t="s">
        <v>28</v>
      </c>
      <c r="E73" s="11" t="s">
        <v>28</v>
      </c>
      <c r="F73" s="39" t="s">
        <v>12</v>
      </c>
      <c r="G73" s="1" t="s">
        <v>12</v>
      </c>
      <c r="H73" s="1" t="s">
        <v>28</v>
      </c>
      <c r="I73" s="1" t="s">
        <v>28</v>
      </c>
      <c r="J73" s="29" t="s">
        <v>29</v>
      </c>
      <c r="K73" s="29" t="s">
        <v>29</v>
      </c>
      <c r="L73" s="3"/>
      <c r="T73" s="126"/>
    </row>
    <row r="74" spans="1:20" ht="12.75">
      <c r="A74" s="3"/>
      <c r="B74" s="2"/>
      <c r="C74" s="2" t="s">
        <v>0</v>
      </c>
      <c r="D74" s="5" t="s">
        <v>36</v>
      </c>
      <c r="E74" s="66" t="s">
        <v>38</v>
      </c>
      <c r="F74" s="40" t="s">
        <v>35</v>
      </c>
      <c r="G74" s="2" t="s">
        <v>39</v>
      </c>
      <c r="H74" s="66" t="s">
        <v>4</v>
      </c>
      <c r="I74" s="66" t="s">
        <v>5</v>
      </c>
      <c r="J74" s="13" t="s">
        <v>6</v>
      </c>
      <c r="K74" s="21" t="s">
        <v>7</v>
      </c>
      <c r="L74" s="3"/>
      <c r="T74" s="126"/>
    </row>
    <row r="75" spans="1:20" ht="12.75">
      <c r="A75" s="3"/>
      <c r="B75" s="29" t="s">
        <v>2</v>
      </c>
      <c r="C75" s="11"/>
      <c r="D75" s="45">
        <v>0.5880341701477692</v>
      </c>
      <c r="E75" s="48">
        <f>D75*$H$71</f>
        <v>12128.20475929774</v>
      </c>
      <c r="F75" s="47"/>
      <c r="G75" s="49"/>
      <c r="H75" s="27"/>
      <c r="I75" s="28"/>
      <c r="J75" s="39"/>
      <c r="K75" s="8"/>
      <c r="L75" s="3"/>
      <c r="T75" s="127"/>
    </row>
    <row r="76" spans="1:20" ht="12.75">
      <c r="A76" s="3"/>
      <c r="B76" s="12"/>
      <c r="C76" s="2" t="s">
        <v>10</v>
      </c>
      <c r="D76" s="46"/>
      <c r="E76" s="44"/>
      <c r="F76" s="18">
        <v>0.8932983263332797</v>
      </c>
      <c r="G76" s="32">
        <f>D75*F76*$H$71</f>
        <v>10834.105012907987</v>
      </c>
      <c r="H76" s="18">
        <v>0.949810408320751</v>
      </c>
      <c r="I76" s="28">
        <f aca="true" t="shared" si="5" ref="I76:I81">1-H76</f>
        <v>0.05018959167924897</v>
      </c>
      <c r="J76" s="52">
        <f>H76*G76</f>
        <v>10290.34570610003</v>
      </c>
      <c r="K76" s="97">
        <f>I76*G76</f>
        <v>543.7593068079562</v>
      </c>
      <c r="L76" s="3"/>
      <c r="T76" s="3"/>
    </row>
    <row r="77" spans="1:20" ht="12.75">
      <c r="A77" s="3"/>
      <c r="B77" s="44"/>
      <c r="C77" s="2" t="s">
        <v>11</v>
      </c>
      <c r="D77" s="18"/>
      <c r="E77" s="44"/>
      <c r="F77" s="18">
        <v>0.10670167366672038</v>
      </c>
      <c r="G77" s="32">
        <f>D75*F77*$H$71</f>
        <v>1294.0997463897525</v>
      </c>
      <c r="H77" s="18">
        <v>0.7565468603206917</v>
      </c>
      <c r="I77" s="28">
        <f t="shared" si="5"/>
        <v>0.24345313967930826</v>
      </c>
      <c r="J77" s="52">
        <f>H77*G77</f>
        <v>979.0471000729707</v>
      </c>
      <c r="K77" s="97">
        <f>I77*G77</f>
        <v>315.0526463167818</v>
      </c>
      <c r="L77" s="3"/>
      <c r="T77" s="3"/>
    </row>
    <row r="78" spans="1:20" ht="12.75">
      <c r="A78" s="3"/>
      <c r="B78" s="12" t="s">
        <v>3</v>
      </c>
      <c r="C78" s="2"/>
      <c r="D78" s="46">
        <v>0.09088542977100057</v>
      </c>
      <c r="E78" s="32">
        <f>D78*$H$71</f>
        <v>1874.5119890268868</v>
      </c>
      <c r="F78" s="18">
        <v>1</v>
      </c>
      <c r="G78" s="32">
        <f>D78*F78*$H$71</f>
        <v>1874.5119890268868</v>
      </c>
      <c r="H78" s="14">
        <v>0.8464431898763607</v>
      </c>
      <c r="I78" s="22">
        <f t="shared" si="5"/>
        <v>0.1535568101236393</v>
      </c>
      <c r="J78" s="52">
        <f>H78*G78</f>
        <v>1586.6679074533997</v>
      </c>
      <c r="K78" s="97">
        <f>I78*G78</f>
        <v>287.84408157348713</v>
      </c>
      <c r="L78" s="3"/>
      <c r="T78" s="3"/>
    </row>
    <row r="79" spans="1:20" ht="12.75">
      <c r="A79" s="3"/>
      <c r="B79" s="12" t="s">
        <v>41</v>
      </c>
      <c r="C79" s="2"/>
      <c r="D79" s="46">
        <v>0.3210804000812303</v>
      </c>
      <c r="E79" s="32">
        <f>D79*$H$71</f>
        <v>6622.283251675375</v>
      </c>
      <c r="F79" s="18"/>
      <c r="G79" s="18"/>
      <c r="H79" s="18"/>
      <c r="I79" s="28"/>
      <c r="J79" s="44"/>
      <c r="K79" s="98"/>
      <c r="L79" s="3"/>
      <c r="T79" s="3"/>
    </row>
    <row r="80" spans="1:20" ht="12.75">
      <c r="A80" s="3"/>
      <c r="B80" s="12"/>
      <c r="C80" s="2" t="s">
        <v>14</v>
      </c>
      <c r="D80" s="46"/>
      <c r="E80" s="44"/>
      <c r="F80" s="18">
        <v>0.9671018619990569</v>
      </c>
      <c r="G80" s="32">
        <f>D79*F80*$H$71</f>
        <v>6404.422463380424</v>
      </c>
      <c r="H80" s="18">
        <v>0.5337461628222802</v>
      </c>
      <c r="I80" s="28">
        <f t="shared" si="5"/>
        <v>0.46625383717771984</v>
      </c>
      <c r="J80" s="52">
        <f>H80*G80</f>
        <v>3418.3359149221164</v>
      </c>
      <c r="K80" s="97">
        <f>I80*G80</f>
        <v>2986.086548458308</v>
      </c>
      <c r="L80" s="3"/>
      <c r="T80" s="3"/>
    </row>
    <row r="81" spans="1:20" ht="12.75">
      <c r="A81" s="3"/>
      <c r="B81" s="44"/>
      <c r="C81" s="44" t="s">
        <v>15</v>
      </c>
      <c r="D81" s="44"/>
      <c r="E81" s="44"/>
      <c r="F81" s="18">
        <v>0.03289813800094311</v>
      </c>
      <c r="G81" s="32">
        <f>D79*F81*$H$71</f>
        <v>217.86078829495074</v>
      </c>
      <c r="H81" s="18">
        <v>0.8942816384741629</v>
      </c>
      <c r="I81" s="28">
        <f t="shared" si="5"/>
        <v>0.10571836152583713</v>
      </c>
      <c r="J81" s="52">
        <f>H81*G81</f>
        <v>194.82890271568127</v>
      </c>
      <c r="K81" s="97">
        <f>I81*G81</f>
        <v>23.03188557926947</v>
      </c>
      <c r="L81" s="3"/>
      <c r="T81" s="3"/>
    </row>
    <row r="82" spans="1:20" ht="12.75">
      <c r="A82" s="3"/>
      <c r="B82" s="44"/>
      <c r="C82" s="44"/>
      <c r="D82" s="44"/>
      <c r="E82" s="44"/>
      <c r="F82" s="18"/>
      <c r="G82" s="32"/>
      <c r="H82" s="18"/>
      <c r="I82" s="28"/>
      <c r="J82" s="52"/>
      <c r="K82" s="97"/>
      <c r="L82" s="3"/>
      <c r="T82" s="127"/>
    </row>
    <row r="83" spans="1:20" ht="12.75">
      <c r="A83" s="3"/>
      <c r="B83" s="40"/>
      <c r="C83" s="40"/>
      <c r="D83" s="40"/>
      <c r="E83" s="40"/>
      <c r="F83" s="19"/>
      <c r="G83" s="32"/>
      <c r="H83" s="14"/>
      <c r="I83" s="22"/>
      <c r="J83" s="53"/>
      <c r="K83" s="43"/>
      <c r="L83" s="3"/>
      <c r="T83" s="127"/>
    </row>
    <row r="84" spans="1:27" ht="12.75">
      <c r="A84" s="3"/>
      <c r="B84" s="36" t="s">
        <v>1</v>
      </c>
      <c r="C84" s="37"/>
      <c r="D84" s="23"/>
      <c r="E84" s="38">
        <f>SUM(E75:E83)</f>
        <v>20625</v>
      </c>
      <c r="F84" s="35"/>
      <c r="G84" s="38">
        <f>SUM(G75:G83)</f>
        <v>20625</v>
      </c>
      <c r="H84" s="35"/>
      <c r="I84" s="23"/>
      <c r="J84" s="41">
        <f>SUM(J75:J83)</f>
        <v>16469.225531264197</v>
      </c>
      <c r="K84" s="42">
        <f>SUM(K75:K83)</f>
        <v>4155.774468735802</v>
      </c>
      <c r="L84" s="3"/>
      <c r="T84" s="126"/>
      <c r="W84" s="73"/>
      <c r="X84" s="73"/>
      <c r="Y84" s="113"/>
      <c r="AA84" s="111"/>
    </row>
    <row r="85" spans="1:27" ht="12.75">
      <c r="A85" s="3"/>
      <c r="B85" s="9"/>
      <c r="C85" s="37"/>
      <c r="D85" s="6"/>
      <c r="E85" s="30"/>
      <c r="F85" s="6"/>
      <c r="G85" s="6"/>
      <c r="H85" s="6"/>
      <c r="I85" s="6"/>
      <c r="J85" s="7"/>
      <c r="K85" s="10"/>
      <c r="L85" s="121"/>
      <c r="M85" s="122"/>
      <c r="N85" s="121"/>
      <c r="O85" s="122"/>
      <c r="P85" s="121"/>
      <c r="Q85" s="122"/>
      <c r="R85" s="121"/>
      <c r="S85" s="122"/>
      <c r="T85" s="126"/>
      <c r="W85" s="73"/>
      <c r="X85" s="73"/>
      <c r="Y85" s="113"/>
      <c r="AA85" s="111"/>
    </row>
    <row r="86" spans="1:27" ht="12.75">
      <c r="A86" s="3"/>
      <c r="B86" s="11" t="s">
        <v>0</v>
      </c>
      <c r="C86" s="2" t="s">
        <v>9</v>
      </c>
      <c r="D86" s="123" t="s">
        <v>29</v>
      </c>
      <c r="E86" s="123" t="s">
        <v>29</v>
      </c>
      <c r="F86" s="123" t="s">
        <v>29</v>
      </c>
      <c r="G86" s="123" t="s">
        <v>29</v>
      </c>
      <c r="H86" s="123" t="s">
        <v>29</v>
      </c>
      <c r="I86" s="123" t="s">
        <v>29</v>
      </c>
      <c r="J86" s="123" t="s">
        <v>29</v>
      </c>
      <c r="K86" s="123" t="s">
        <v>29</v>
      </c>
      <c r="L86" s="121"/>
      <c r="M86" s="122"/>
      <c r="N86" s="121"/>
      <c r="O86" s="122"/>
      <c r="P86" s="121"/>
      <c r="Q86" s="122"/>
      <c r="R86" s="121"/>
      <c r="S86" s="122"/>
      <c r="T86" s="126"/>
      <c r="W86" s="73"/>
      <c r="X86" s="73"/>
      <c r="Y86" s="113"/>
      <c r="AA86" s="111"/>
    </row>
    <row r="87" spans="1:27" ht="12.75">
      <c r="A87" s="3"/>
      <c r="B87" s="2"/>
      <c r="C87" s="2" t="s">
        <v>0</v>
      </c>
      <c r="D87" s="124" t="s">
        <v>58</v>
      </c>
      <c r="E87" s="124" t="s">
        <v>58</v>
      </c>
      <c r="F87" s="124" t="s">
        <v>64</v>
      </c>
      <c r="G87" s="124" t="s">
        <v>64</v>
      </c>
      <c r="H87" s="124" t="s">
        <v>66</v>
      </c>
      <c r="I87" s="124" t="s">
        <v>66</v>
      </c>
      <c r="J87" s="124" t="s">
        <v>68</v>
      </c>
      <c r="K87" s="124" t="s">
        <v>68</v>
      </c>
      <c r="L87" s="121"/>
      <c r="M87" s="122"/>
      <c r="N87" s="121"/>
      <c r="O87" s="122"/>
      <c r="P87" s="121"/>
      <c r="Q87" s="122"/>
      <c r="R87" s="121"/>
      <c r="S87" s="122"/>
      <c r="T87" s="126"/>
      <c r="W87" s="73"/>
      <c r="X87" s="73"/>
      <c r="Y87" s="113"/>
      <c r="AA87" s="111"/>
    </row>
    <row r="88" spans="1:27" ht="12.75">
      <c r="A88" s="3"/>
      <c r="B88" s="29" t="s">
        <v>2</v>
      </c>
      <c r="C88" s="11"/>
      <c r="D88" s="39"/>
      <c r="E88" s="39"/>
      <c r="F88" s="39"/>
      <c r="G88" s="39"/>
      <c r="H88" s="39"/>
      <c r="I88" s="39"/>
      <c r="J88" s="39"/>
      <c r="K88" s="39"/>
      <c r="L88" s="121"/>
      <c r="M88" s="122"/>
      <c r="N88" s="121"/>
      <c r="O88" s="122"/>
      <c r="P88" s="121"/>
      <c r="Q88" s="122"/>
      <c r="R88" s="121"/>
      <c r="S88" s="122"/>
      <c r="T88" s="126"/>
      <c r="W88" s="73"/>
      <c r="X88" s="73"/>
      <c r="Y88" s="113"/>
      <c r="AA88" s="111"/>
    </row>
    <row r="89" spans="1:27" ht="12.75">
      <c r="A89" s="3"/>
      <c r="B89" s="12"/>
      <c r="C89" s="2" t="s">
        <v>10</v>
      </c>
      <c r="D89" s="106">
        <f>J76*D103*0.63</f>
        <v>62.39613298374842</v>
      </c>
      <c r="E89" s="106">
        <f>K76*E103*0.63</f>
        <v>3.8315537891399796</v>
      </c>
      <c r="F89" s="106">
        <f aca="true" t="shared" si="6" ref="F89:G91">J76*F103</f>
        <v>59.57505179736208</v>
      </c>
      <c r="G89" s="106">
        <f t="shared" si="6"/>
        <v>0</v>
      </c>
      <c r="H89" s="106">
        <f aca="true" t="shared" si="7" ref="H89:I91">J76*H103</f>
        <v>1.9831908055047296</v>
      </c>
      <c r="I89" s="106">
        <f t="shared" si="7"/>
        <v>0</v>
      </c>
      <c r="J89" s="106">
        <f aca="true" t="shared" si="8" ref="J89:K91">J76*J103</f>
        <v>2478.651364443976</v>
      </c>
      <c r="K89" s="106">
        <f t="shared" si="8"/>
        <v>2701.7008343390935</v>
      </c>
      <c r="L89" s="121"/>
      <c r="M89" s="122"/>
      <c r="N89" s="121"/>
      <c r="O89" s="122"/>
      <c r="P89" s="121"/>
      <c r="Q89" s="122"/>
      <c r="R89" s="121"/>
      <c r="S89" s="122"/>
      <c r="T89" s="126"/>
      <c r="W89" s="73"/>
      <c r="X89" s="73"/>
      <c r="Y89" s="113"/>
      <c r="AA89" s="111"/>
    </row>
    <row r="90" spans="1:27" ht="12.75">
      <c r="A90" s="3"/>
      <c r="B90" s="44"/>
      <c r="C90" s="2" t="s">
        <v>11</v>
      </c>
      <c r="D90" s="106">
        <f>J77*D104*0.63</f>
        <v>14.1990972201989</v>
      </c>
      <c r="E90" s="106">
        <f>K77*E104*0.63</f>
        <v>17.505636346058765</v>
      </c>
      <c r="F90" s="106">
        <f t="shared" si="6"/>
        <v>42.99557666334254</v>
      </c>
      <c r="G90" s="106">
        <f t="shared" si="6"/>
        <v>0</v>
      </c>
      <c r="H90" s="106">
        <f t="shared" si="7"/>
        <v>0</v>
      </c>
      <c r="I90" s="106">
        <f t="shared" si="7"/>
        <v>0</v>
      </c>
      <c r="J90" s="106">
        <f t="shared" si="8"/>
        <v>1038.9936630039278</v>
      </c>
      <c r="K90" s="106">
        <f t="shared" si="8"/>
        <v>766.3644229711929</v>
      </c>
      <c r="L90" s="121"/>
      <c r="M90" s="122"/>
      <c r="N90" s="121"/>
      <c r="O90" s="122"/>
      <c r="P90" s="121"/>
      <c r="Q90" s="122"/>
      <c r="R90" s="121"/>
      <c r="S90" s="122"/>
      <c r="T90" s="126"/>
      <c r="W90" s="73"/>
      <c r="X90" s="73"/>
      <c r="Y90" s="113"/>
      <c r="AA90" s="111"/>
    </row>
    <row r="91" spans="1:27" ht="12.75">
      <c r="A91" s="3"/>
      <c r="B91" s="12" t="s">
        <v>3</v>
      </c>
      <c r="C91" s="2"/>
      <c r="D91" s="106">
        <f>J78*D105*0.14</f>
        <v>2.9879311935541413</v>
      </c>
      <c r="E91" s="106">
        <f>K78*E105*0.14</f>
        <v>1.6707418705645871</v>
      </c>
      <c r="F91" s="106">
        <f t="shared" si="6"/>
        <v>0</v>
      </c>
      <c r="G91" s="106">
        <f t="shared" si="6"/>
        <v>0</v>
      </c>
      <c r="H91" s="106">
        <f t="shared" si="7"/>
        <v>0</v>
      </c>
      <c r="I91" s="106">
        <f t="shared" si="7"/>
        <v>121.07379867606377</v>
      </c>
      <c r="J91" s="106">
        <f t="shared" si="8"/>
        <v>1848.1553435579124</v>
      </c>
      <c r="K91" s="106">
        <f t="shared" si="8"/>
        <v>78.07822201272123</v>
      </c>
      <c r="L91" s="121"/>
      <c r="M91" s="122"/>
      <c r="N91" s="121"/>
      <c r="O91" s="122"/>
      <c r="P91" s="121"/>
      <c r="Q91" s="122"/>
      <c r="R91" s="121"/>
      <c r="S91" s="122"/>
      <c r="T91" s="126"/>
      <c r="W91" s="73"/>
      <c r="X91" s="73"/>
      <c r="Y91" s="113"/>
      <c r="AA91" s="111"/>
    </row>
    <row r="92" spans="1:27" ht="12.75">
      <c r="A92" s="3"/>
      <c r="B92" s="12" t="s">
        <v>41</v>
      </c>
      <c r="C92" s="2"/>
      <c r="D92" s="106"/>
      <c r="E92" s="106"/>
      <c r="F92" s="106"/>
      <c r="G92" s="106"/>
      <c r="H92" s="106"/>
      <c r="I92" s="106"/>
      <c r="J92" s="106"/>
      <c r="K92" s="106"/>
      <c r="L92" s="121"/>
      <c r="M92" s="122"/>
      <c r="N92" s="121"/>
      <c r="O92" s="122"/>
      <c r="P92" s="121"/>
      <c r="Q92" s="122"/>
      <c r="R92" s="121"/>
      <c r="S92" s="122"/>
      <c r="T92" s="126"/>
      <c r="W92" s="73"/>
      <c r="X92" s="73"/>
      <c r="Y92" s="113"/>
      <c r="AA92" s="111"/>
    </row>
    <row r="93" spans="1:27" ht="12.75">
      <c r="A93" s="3"/>
      <c r="B93" s="12"/>
      <c r="C93" s="2" t="s">
        <v>14</v>
      </c>
      <c r="D93" s="106">
        <f>J80*D107*0.17</f>
        <v>79.5862178911709</v>
      </c>
      <c r="E93" s="106">
        <f>K80*E107*0.17</f>
        <v>155.86497744754362</v>
      </c>
      <c r="F93" s="106">
        <f>J80*F107</f>
        <v>0</v>
      </c>
      <c r="G93" s="106">
        <f>K80*G107</f>
        <v>0</v>
      </c>
      <c r="H93" s="106">
        <f>J80*H107</f>
        <v>31.731052888075673</v>
      </c>
      <c r="I93" s="106">
        <f>K80*I107</f>
        <v>0</v>
      </c>
      <c r="J93" s="106">
        <f>J80*J107</f>
        <v>0</v>
      </c>
      <c r="K93" s="106">
        <f>K80*K107</f>
        <v>36.09407266018607</v>
      </c>
      <c r="L93" s="121"/>
      <c r="M93" s="122"/>
      <c r="N93" s="121"/>
      <c r="O93" s="122"/>
      <c r="P93" s="121"/>
      <c r="Q93" s="122"/>
      <c r="R93" s="121"/>
      <c r="S93" s="122"/>
      <c r="T93" s="126"/>
      <c r="W93" s="73"/>
      <c r="X93" s="73"/>
      <c r="Y93" s="113"/>
      <c r="AA93" s="111"/>
    </row>
    <row r="94" spans="1:27" ht="12.75">
      <c r="A94" s="3"/>
      <c r="B94" s="44"/>
      <c r="C94" s="44" t="s">
        <v>15</v>
      </c>
      <c r="D94" s="106">
        <f>J81*D108*0.17</f>
        <v>81.8336161186337</v>
      </c>
      <c r="E94" s="106">
        <f>K81*E108*0.17</f>
        <v>23.115685703394227</v>
      </c>
      <c r="F94" s="106">
        <f>J81*F108</f>
        <v>0</v>
      </c>
      <c r="G94" s="106">
        <f>K81*G108</f>
        <v>0</v>
      </c>
      <c r="H94" s="106">
        <f>J81*H108</f>
        <v>0</v>
      </c>
      <c r="I94" s="106">
        <f>K81*I108</f>
        <v>9.281332969762138</v>
      </c>
      <c r="J94" s="106">
        <f>J81*J108</f>
        <v>0</v>
      </c>
      <c r="K94" s="106">
        <f>K81*K108</f>
        <v>0</v>
      </c>
      <c r="L94" s="121"/>
      <c r="M94" s="122"/>
      <c r="N94" s="121"/>
      <c r="O94" s="122"/>
      <c r="P94" s="121"/>
      <c r="Q94" s="122"/>
      <c r="R94" s="121"/>
      <c r="S94" s="122"/>
      <c r="T94" s="126"/>
      <c r="W94" s="73"/>
      <c r="X94" s="73"/>
      <c r="Y94" s="113"/>
      <c r="AA94" s="111"/>
    </row>
    <row r="95" spans="1:27" ht="12.75">
      <c r="A95" s="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121"/>
      <c r="M95" s="122"/>
      <c r="N95" s="121"/>
      <c r="O95" s="122"/>
      <c r="P95" s="121"/>
      <c r="Q95" s="122"/>
      <c r="R95" s="121"/>
      <c r="S95" s="122"/>
      <c r="T95" s="126"/>
      <c r="W95" s="73"/>
      <c r="X95" s="73"/>
      <c r="Y95" s="113"/>
      <c r="AA95" s="111"/>
    </row>
    <row r="96" spans="1:27" ht="12.75">
      <c r="A96" s="3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121"/>
      <c r="M96" s="122"/>
      <c r="N96" s="121"/>
      <c r="O96" s="122"/>
      <c r="P96" s="121"/>
      <c r="Q96" s="122"/>
      <c r="R96" s="121"/>
      <c r="S96" s="122"/>
      <c r="T96" s="126"/>
      <c r="W96" s="73"/>
      <c r="X96" s="73"/>
      <c r="Y96" s="113"/>
      <c r="AA96" s="111"/>
    </row>
    <row r="97" spans="1:27" ht="12.75">
      <c r="A97" s="3"/>
      <c r="B97" s="36" t="s">
        <v>1</v>
      </c>
      <c r="C97" s="37"/>
      <c r="D97" s="42">
        <f aca="true" t="shared" si="9" ref="D97:K97">SUM(D88:D96)</f>
        <v>241.00299540730606</v>
      </c>
      <c r="E97" s="42">
        <f t="shared" si="9"/>
        <v>201.9885951567012</v>
      </c>
      <c r="F97" s="42">
        <f t="shared" si="9"/>
        <v>102.57062846070463</v>
      </c>
      <c r="G97" s="42">
        <f t="shared" si="9"/>
        <v>0</v>
      </c>
      <c r="H97" s="42">
        <f t="shared" si="9"/>
        <v>33.7142436935804</v>
      </c>
      <c r="I97" s="42">
        <f t="shared" si="9"/>
        <v>130.3551316458259</v>
      </c>
      <c r="J97" s="42">
        <f t="shared" si="9"/>
        <v>5365.8003710058165</v>
      </c>
      <c r="K97" s="42">
        <f t="shared" si="9"/>
        <v>3582.2375519831935</v>
      </c>
      <c r="L97" s="121"/>
      <c r="M97" s="122"/>
      <c r="N97" s="121"/>
      <c r="O97" s="122"/>
      <c r="P97" s="121"/>
      <c r="Q97" s="122"/>
      <c r="R97" s="121"/>
      <c r="S97" s="122"/>
      <c r="T97" s="126"/>
      <c r="W97" s="73"/>
      <c r="X97" s="73"/>
      <c r="Y97" s="113"/>
      <c r="AA97" s="111"/>
    </row>
    <row r="98" spans="1:27" ht="12.75">
      <c r="A98" s="3"/>
      <c r="B98" s="9"/>
      <c r="C98" s="5"/>
      <c r="D98" s="121" t="s">
        <v>59</v>
      </c>
      <c r="E98" s="122">
        <f>SUM(D97+E97)</f>
        <v>442.99159056400725</v>
      </c>
      <c r="F98" s="121" t="s">
        <v>65</v>
      </c>
      <c r="G98" s="122">
        <f>SUM(F97+G97)</f>
        <v>102.57062846070463</v>
      </c>
      <c r="H98" s="121" t="s">
        <v>67</v>
      </c>
      <c r="I98" s="122">
        <f>SUM(H97+I97)</f>
        <v>164.0693753394063</v>
      </c>
      <c r="J98" s="121" t="s">
        <v>69</v>
      </c>
      <c r="K98" s="122">
        <f>SUM(J97+K97)</f>
        <v>8948.03792298901</v>
      </c>
      <c r="L98" s="121"/>
      <c r="M98" s="122"/>
      <c r="N98" s="121"/>
      <c r="O98" s="122"/>
      <c r="P98" s="121"/>
      <c r="Q98" s="122"/>
      <c r="R98" s="121"/>
      <c r="S98" s="122"/>
      <c r="T98" s="126"/>
      <c r="W98" s="73"/>
      <c r="X98" s="73"/>
      <c r="Y98" s="113"/>
      <c r="AA98" s="111"/>
    </row>
    <row r="99" spans="1:27" ht="12.75">
      <c r="A99" s="3"/>
      <c r="B99" s="9"/>
      <c r="C99" s="5"/>
      <c r="D99" s="6"/>
      <c r="E99" s="30"/>
      <c r="F99" s="6"/>
      <c r="G99" s="6"/>
      <c r="H99" s="6"/>
      <c r="I99" s="6"/>
      <c r="J99" s="7"/>
      <c r="K99" s="10"/>
      <c r="L99" s="121"/>
      <c r="M99" s="122"/>
      <c r="N99" s="121"/>
      <c r="O99" s="122"/>
      <c r="P99" s="121"/>
      <c r="Q99" s="122"/>
      <c r="R99" s="121"/>
      <c r="S99" s="122"/>
      <c r="T99" s="126"/>
      <c r="W99" s="73"/>
      <c r="X99" s="73"/>
      <c r="Y99" s="113"/>
      <c r="AA99" s="111"/>
    </row>
    <row r="100" spans="1:27" ht="12.75">
      <c r="A100" s="3"/>
      <c r="B100" s="11" t="s">
        <v>0</v>
      </c>
      <c r="C100" s="132" t="s">
        <v>9</v>
      </c>
      <c r="D100" s="123" t="s">
        <v>71</v>
      </c>
      <c r="E100" s="123" t="s">
        <v>72</v>
      </c>
      <c r="F100" s="123" t="s">
        <v>73</v>
      </c>
      <c r="G100" s="123" t="s">
        <v>74</v>
      </c>
      <c r="H100" s="123" t="s">
        <v>75</v>
      </c>
      <c r="I100" s="123" t="s">
        <v>76</v>
      </c>
      <c r="J100" s="123" t="s">
        <v>77</v>
      </c>
      <c r="K100" s="123" t="s">
        <v>78</v>
      </c>
      <c r="L100" s="121"/>
      <c r="M100" s="122"/>
      <c r="N100" s="121"/>
      <c r="O100" s="122"/>
      <c r="P100" s="121"/>
      <c r="Q100" s="122"/>
      <c r="R100" s="121"/>
      <c r="S100" s="122"/>
      <c r="T100" s="126"/>
      <c r="W100" s="73"/>
      <c r="X100" s="73"/>
      <c r="Y100" s="113"/>
      <c r="AA100" s="111"/>
    </row>
    <row r="101" spans="1:27" ht="12.75">
      <c r="A101" s="3"/>
      <c r="B101" s="2"/>
      <c r="C101" s="133" t="s">
        <v>0</v>
      </c>
      <c r="D101" s="124" t="s">
        <v>70</v>
      </c>
      <c r="E101" s="124" t="s">
        <v>70</v>
      </c>
      <c r="F101" s="124" t="s">
        <v>70</v>
      </c>
      <c r="G101" s="124" t="s">
        <v>70</v>
      </c>
      <c r="H101" s="124" t="s">
        <v>70</v>
      </c>
      <c r="I101" s="124" t="s">
        <v>70</v>
      </c>
      <c r="J101" s="124" t="s">
        <v>70</v>
      </c>
      <c r="K101" s="124" t="s">
        <v>70</v>
      </c>
      <c r="L101" s="121"/>
      <c r="M101" s="122"/>
      <c r="N101" s="121"/>
      <c r="O101" s="122"/>
      <c r="P101" s="121"/>
      <c r="Q101" s="122"/>
      <c r="R101" s="121"/>
      <c r="S101" s="122"/>
      <c r="T101" s="126"/>
      <c r="W101" s="73"/>
      <c r="X101" s="73"/>
      <c r="Y101" s="113"/>
      <c r="AA101" s="111"/>
    </row>
    <row r="102" spans="1:27" ht="12.75">
      <c r="A102" s="3"/>
      <c r="B102" s="29" t="s">
        <v>2</v>
      </c>
      <c r="C102" s="11"/>
      <c r="D102" s="39"/>
      <c r="E102" s="39"/>
      <c r="F102" s="39"/>
      <c r="G102" s="39"/>
      <c r="H102" s="39"/>
      <c r="I102" s="39"/>
      <c r="J102" s="39"/>
      <c r="K102" s="39"/>
      <c r="L102" s="121"/>
      <c r="M102" s="122"/>
      <c r="N102" s="121"/>
      <c r="O102" s="122"/>
      <c r="P102" s="121"/>
      <c r="Q102" s="122"/>
      <c r="R102" s="121"/>
      <c r="S102" s="122"/>
      <c r="T102" s="126"/>
      <c r="W102" s="73"/>
      <c r="X102" s="73"/>
      <c r="Y102" s="113"/>
      <c r="AA102" s="111"/>
    </row>
    <row r="103" spans="1:27" ht="12.75">
      <c r="A103" s="3"/>
      <c r="B103" s="12"/>
      <c r="C103" s="2" t="s">
        <v>10</v>
      </c>
      <c r="D103" s="134">
        <v>0.009624699087405182</v>
      </c>
      <c r="E103" s="135">
        <v>0.011184785869754812</v>
      </c>
      <c r="F103" s="134">
        <v>0.005789412085742318</v>
      </c>
      <c r="G103" s="135">
        <v>0</v>
      </c>
      <c r="H103" s="134">
        <v>0.0001927234382737123</v>
      </c>
      <c r="I103" s="135">
        <v>0</v>
      </c>
      <c r="J103" s="134">
        <v>0.24087153485763382</v>
      </c>
      <c r="K103" s="135">
        <v>4.968560170857497</v>
      </c>
      <c r="L103" s="121"/>
      <c r="M103" s="122"/>
      <c r="N103" s="121"/>
      <c r="O103" s="122"/>
      <c r="P103" s="121"/>
      <c r="Q103" s="122"/>
      <c r="R103" s="121"/>
      <c r="S103" s="122"/>
      <c r="T103" s="126"/>
      <c r="W103" s="73"/>
      <c r="X103" s="73"/>
      <c r="Y103" s="113"/>
      <c r="AA103" s="111"/>
    </row>
    <row r="104" spans="1:27" ht="12.75">
      <c r="A104" s="3"/>
      <c r="B104" s="2"/>
      <c r="C104" s="2" t="s">
        <v>11</v>
      </c>
      <c r="D104" s="134">
        <v>0.02302059783864478</v>
      </c>
      <c r="E104" s="135">
        <v>0.08819708288018696</v>
      </c>
      <c r="F104" s="134">
        <v>0.04391573874243433</v>
      </c>
      <c r="G104" s="135">
        <v>0</v>
      </c>
      <c r="H104" s="134"/>
      <c r="I104" s="135"/>
      <c r="J104" s="134">
        <v>1.061229498485302</v>
      </c>
      <c r="K104" s="135">
        <v>2.4324963841142355</v>
      </c>
      <c r="L104" s="121"/>
      <c r="M104" s="122"/>
      <c r="N104" s="121"/>
      <c r="O104" s="122"/>
      <c r="P104" s="121"/>
      <c r="Q104" s="122"/>
      <c r="R104" s="121"/>
      <c r="S104" s="122"/>
      <c r="T104" s="126"/>
      <c r="W104" s="73"/>
      <c r="X104" s="73"/>
      <c r="Y104" s="113"/>
      <c r="AA104" s="111"/>
    </row>
    <row r="105" spans="1:27" ht="12.75">
      <c r="A105" s="3"/>
      <c r="B105" s="12" t="s">
        <v>3</v>
      </c>
      <c r="C105" s="2"/>
      <c r="D105" s="134">
        <v>0.013451060280470623</v>
      </c>
      <c r="E105" s="135">
        <v>0.041459495845100516</v>
      </c>
      <c r="F105" s="134"/>
      <c r="G105" s="134"/>
      <c r="H105" s="134">
        <v>0</v>
      </c>
      <c r="I105" s="135">
        <v>0.4206228525325903</v>
      </c>
      <c r="J105" s="134">
        <v>1.1648028770709806</v>
      </c>
      <c r="K105" s="135">
        <v>0.27125178876671713</v>
      </c>
      <c r="L105" s="121"/>
      <c r="M105" s="122"/>
      <c r="N105" s="121"/>
      <c r="O105" s="122"/>
      <c r="P105" s="121"/>
      <c r="Q105" s="122"/>
      <c r="R105" s="121"/>
      <c r="S105" s="122"/>
      <c r="T105" s="126"/>
      <c r="W105" s="73"/>
      <c r="X105" s="73"/>
      <c r="Y105" s="113"/>
      <c r="AA105" s="111"/>
    </row>
    <row r="106" spans="1:27" ht="12.75">
      <c r="A106" s="3"/>
      <c r="B106" s="12" t="s">
        <v>41</v>
      </c>
      <c r="C106" s="2"/>
      <c r="D106" s="134"/>
      <c r="E106" s="135"/>
      <c r="F106" s="134"/>
      <c r="G106" s="134"/>
      <c r="H106" s="134"/>
      <c r="I106" s="135"/>
      <c r="J106" s="134"/>
      <c r="K106" s="135"/>
      <c r="L106" s="121"/>
      <c r="M106" s="122"/>
      <c r="N106" s="121"/>
      <c r="O106" s="122"/>
      <c r="P106" s="121"/>
      <c r="Q106" s="122"/>
      <c r="R106" s="121"/>
      <c r="S106" s="122"/>
      <c r="T106" s="126"/>
      <c r="W106" s="73"/>
      <c r="X106" s="73"/>
      <c r="Y106" s="113"/>
      <c r="AA106" s="111"/>
    </row>
    <row r="107" spans="1:27" ht="12.75">
      <c r="A107" s="3"/>
      <c r="B107" s="12"/>
      <c r="C107" s="2" t="s">
        <v>14</v>
      </c>
      <c r="D107" s="134">
        <v>0.13695383793195964</v>
      </c>
      <c r="E107" s="135">
        <v>0.3070416056722556</v>
      </c>
      <c r="F107" s="134"/>
      <c r="G107" s="134"/>
      <c r="H107" s="134">
        <v>0.009282602318151239</v>
      </c>
      <c r="I107" s="135">
        <v>0</v>
      </c>
      <c r="J107" s="134">
        <v>0</v>
      </c>
      <c r="K107" s="135">
        <v>0.012087416782618423</v>
      </c>
      <c r="L107" s="121"/>
      <c r="M107" s="122"/>
      <c r="N107" s="121"/>
      <c r="O107" s="122"/>
      <c r="P107" s="121"/>
      <c r="Q107" s="122"/>
      <c r="R107" s="121"/>
      <c r="S107" s="122"/>
      <c r="T107" s="126"/>
      <c r="W107" s="73"/>
      <c r="X107" s="73"/>
      <c r="Y107" s="113"/>
      <c r="AA107" s="111"/>
    </row>
    <row r="108" spans="1:27" ht="12.75">
      <c r="A108" s="3"/>
      <c r="B108" s="2"/>
      <c r="C108" s="2" t="s">
        <v>15</v>
      </c>
      <c r="D108" s="134">
        <v>2.470753598428015</v>
      </c>
      <c r="E108" s="135">
        <v>5.903755526949122</v>
      </c>
      <c r="F108" s="134"/>
      <c r="G108" s="134"/>
      <c r="H108" s="134">
        <v>0</v>
      </c>
      <c r="I108" s="135">
        <v>0.40297755638887317</v>
      </c>
      <c r="J108" s="134">
        <v>0</v>
      </c>
      <c r="K108" s="135">
        <v>0</v>
      </c>
      <c r="L108" s="121"/>
      <c r="M108" s="122"/>
      <c r="N108" s="121"/>
      <c r="O108" s="122"/>
      <c r="P108" s="121"/>
      <c r="Q108" s="122"/>
      <c r="R108" s="121"/>
      <c r="S108" s="122"/>
      <c r="T108" s="126"/>
      <c r="W108" s="73"/>
      <c r="X108" s="73"/>
      <c r="Y108" s="113"/>
      <c r="AA108" s="111"/>
    </row>
    <row r="109" spans="1:27" ht="12.75">
      <c r="A109" s="3"/>
      <c r="B109" s="2"/>
      <c r="C109" s="2"/>
      <c r="D109" s="44"/>
      <c r="E109" s="44"/>
      <c r="F109" s="44"/>
      <c r="G109" s="44"/>
      <c r="H109" s="44"/>
      <c r="I109" s="44"/>
      <c r="J109" s="44"/>
      <c r="K109" s="44"/>
      <c r="L109" s="121"/>
      <c r="M109" s="122"/>
      <c r="N109" s="121"/>
      <c r="O109" s="122"/>
      <c r="P109" s="121"/>
      <c r="Q109" s="122"/>
      <c r="R109" s="121"/>
      <c r="S109" s="122"/>
      <c r="T109" s="126"/>
      <c r="W109" s="73"/>
      <c r="X109" s="73"/>
      <c r="Y109" s="113"/>
      <c r="AA109" s="111"/>
    </row>
    <row r="110" spans="1:27" ht="12.75">
      <c r="A110" s="3"/>
      <c r="B110" s="66"/>
      <c r="C110" s="66"/>
      <c r="D110" s="40"/>
      <c r="E110" s="40"/>
      <c r="F110" s="40"/>
      <c r="G110" s="40"/>
      <c r="H110" s="40"/>
      <c r="I110" s="40"/>
      <c r="J110" s="40"/>
      <c r="K110" s="40"/>
      <c r="L110" s="121"/>
      <c r="M110" s="122"/>
      <c r="N110" s="121"/>
      <c r="O110" s="122"/>
      <c r="P110" s="121"/>
      <c r="Q110" s="122"/>
      <c r="R110" s="121"/>
      <c r="S110" s="122"/>
      <c r="T110" s="126"/>
      <c r="W110" s="73"/>
      <c r="X110" s="73"/>
      <c r="Y110" s="113"/>
      <c r="AA110" s="111"/>
    </row>
    <row r="111" spans="1:27" ht="12.75">
      <c r="A111" s="3"/>
      <c r="B111" s="9"/>
      <c r="C111" s="5"/>
      <c r="D111" s="6"/>
      <c r="E111" s="30"/>
      <c r="F111" s="6"/>
      <c r="G111" s="6"/>
      <c r="H111" s="6"/>
      <c r="I111" s="6"/>
      <c r="J111" s="7"/>
      <c r="K111" s="10"/>
      <c r="L111" s="121"/>
      <c r="M111" s="122"/>
      <c r="N111" s="121"/>
      <c r="O111" s="122"/>
      <c r="P111" s="121"/>
      <c r="Q111" s="122"/>
      <c r="R111" s="121"/>
      <c r="S111" s="122"/>
      <c r="T111" s="126"/>
      <c r="W111" s="73"/>
      <c r="X111" s="73"/>
      <c r="Y111" s="113"/>
      <c r="AA111" s="111"/>
    </row>
    <row r="112" spans="8:25" s="72" customFormat="1" ht="12.75">
      <c r="H112" s="138"/>
      <c r="W112" s="108"/>
      <c r="X112" s="108"/>
      <c r="Y112" s="114"/>
    </row>
    <row r="113" spans="1:25" ht="12.75">
      <c r="A113" s="3"/>
      <c r="B113" s="3"/>
      <c r="C113" s="3"/>
      <c r="D113" s="3"/>
      <c r="E113" s="3"/>
      <c r="F113" s="3"/>
      <c r="G113" s="3"/>
      <c r="H113" s="80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W113" s="108"/>
      <c r="X113" s="108"/>
      <c r="Y113" s="114"/>
    </row>
    <row r="114" spans="1:25" ht="12.75">
      <c r="A114" s="3"/>
      <c r="B114" s="3"/>
      <c r="C114" s="3"/>
      <c r="D114" s="3"/>
      <c r="E114" s="3"/>
      <c r="F114" s="3"/>
      <c r="G114" s="3"/>
      <c r="H114" s="80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W114" s="108"/>
      <c r="X114" s="108"/>
      <c r="Y114" s="114"/>
    </row>
    <row r="115" spans="1:27" ht="18">
      <c r="A115" s="3"/>
      <c r="B115" s="16" t="s">
        <v>42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W115" s="73"/>
      <c r="X115" s="73"/>
      <c r="Y115" s="114"/>
      <c r="AA115" s="112"/>
    </row>
    <row r="116" spans="1:27" ht="18">
      <c r="A116" s="16"/>
      <c r="B116" s="16" t="s">
        <v>31</v>
      </c>
      <c r="C116" s="3"/>
      <c r="D116" s="3"/>
      <c r="E116" s="3"/>
      <c r="F116" s="3"/>
      <c r="G116" s="3"/>
      <c r="H116" s="3"/>
      <c r="I116" s="3"/>
      <c r="J116" s="3"/>
      <c r="K116" s="6"/>
      <c r="L116" s="3"/>
      <c r="M116" s="3"/>
      <c r="N116" s="3"/>
      <c r="O116" s="3"/>
      <c r="P116" s="3"/>
      <c r="Q116" s="3"/>
      <c r="R116" s="3"/>
      <c r="S116" s="3"/>
      <c r="T116" s="3"/>
      <c r="W116" s="73"/>
      <c r="X116" s="73"/>
      <c r="Y116" s="114"/>
      <c r="AA116" s="112"/>
    </row>
    <row r="117" spans="1:27" ht="18">
      <c r="A117" s="3"/>
      <c r="B117" s="3"/>
      <c r="C117" s="16"/>
      <c r="D117" s="3"/>
      <c r="E117" s="3"/>
      <c r="F117" s="16" t="s">
        <v>34</v>
      </c>
      <c r="G117" s="3"/>
      <c r="H117" s="137">
        <v>34080</v>
      </c>
      <c r="I117" s="3"/>
      <c r="J117" s="3"/>
      <c r="K117" s="6"/>
      <c r="L117" s="3"/>
      <c r="M117" s="3"/>
      <c r="N117" s="3"/>
      <c r="O117" s="3"/>
      <c r="P117" s="3"/>
      <c r="Q117" s="3"/>
      <c r="R117" s="3"/>
      <c r="S117" s="3"/>
      <c r="T117" s="3"/>
      <c r="W117" s="109"/>
      <c r="X117" s="109"/>
      <c r="Y117" s="109"/>
      <c r="AA117" s="111"/>
    </row>
    <row r="118" spans="1:27" ht="12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6"/>
      <c r="L118" s="3"/>
      <c r="M118" s="3"/>
      <c r="N118" s="3"/>
      <c r="O118" s="3"/>
      <c r="P118" s="3"/>
      <c r="Q118" s="3"/>
      <c r="R118" s="3"/>
      <c r="S118" s="3"/>
      <c r="T118" s="3"/>
      <c r="W118" s="73"/>
      <c r="X118" s="110"/>
      <c r="Y118" s="73"/>
      <c r="AA118" s="111"/>
    </row>
    <row r="119" spans="1:25" ht="12.75">
      <c r="A119" s="3"/>
      <c r="B119" s="11" t="s">
        <v>0</v>
      </c>
      <c r="C119" s="2" t="s">
        <v>9</v>
      </c>
      <c r="D119" s="5" t="s">
        <v>28</v>
      </c>
      <c r="E119" s="11" t="s">
        <v>28</v>
      </c>
      <c r="F119" s="39" t="s">
        <v>12</v>
      </c>
      <c r="G119" s="1" t="s">
        <v>12</v>
      </c>
      <c r="H119" s="1" t="s">
        <v>28</v>
      </c>
      <c r="I119" s="1" t="s">
        <v>28</v>
      </c>
      <c r="J119" s="29" t="s">
        <v>29</v>
      </c>
      <c r="K119" s="29" t="s">
        <v>29</v>
      </c>
      <c r="L119" s="3"/>
      <c r="T119" s="126"/>
      <c r="W119" s="73"/>
      <c r="X119" s="73"/>
      <c r="Y119" s="73"/>
    </row>
    <row r="120" spans="1:20" ht="12.75">
      <c r="A120" s="3"/>
      <c r="B120" s="2"/>
      <c r="C120" s="2" t="s">
        <v>0</v>
      </c>
      <c r="D120" s="5" t="s">
        <v>36</v>
      </c>
      <c r="E120" s="66" t="s">
        <v>38</v>
      </c>
      <c r="F120" s="40" t="s">
        <v>35</v>
      </c>
      <c r="G120" s="2" t="s">
        <v>39</v>
      </c>
      <c r="H120" s="1" t="s">
        <v>4</v>
      </c>
      <c r="I120" s="2" t="s">
        <v>5</v>
      </c>
      <c r="J120" s="13" t="s">
        <v>6</v>
      </c>
      <c r="K120" s="21" t="s">
        <v>7</v>
      </c>
      <c r="L120" s="3"/>
      <c r="T120" s="128"/>
    </row>
    <row r="121" spans="1:20" ht="12.75">
      <c r="A121" s="3"/>
      <c r="B121" s="29" t="s">
        <v>2</v>
      </c>
      <c r="C121" s="11"/>
      <c r="D121" s="45">
        <v>0.8454387407425803</v>
      </c>
      <c r="E121" s="48">
        <f>D121*$H$117</f>
        <v>28812.552284507135</v>
      </c>
      <c r="F121" s="47"/>
      <c r="G121" s="49"/>
      <c r="H121" s="47"/>
      <c r="I121" s="50"/>
      <c r="J121" s="76"/>
      <c r="K121" s="39"/>
      <c r="L121" s="3"/>
      <c r="T121" s="127"/>
    </row>
    <row r="122" spans="1:20" ht="12.75">
      <c r="A122" s="3"/>
      <c r="B122" s="12"/>
      <c r="C122" s="2" t="s">
        <v>10</v>
      </c>
      <c r="D122" s="46"/>
      <c r="E122" s="44"/>
      <c r="F122" s="18">
        <v>0.7809707518428743</v>
      </c>
      <c r="G122" s="32">
        <f>D121*F122*$H$117</f>
        <v>22501.760620143665</v>
      </c>
      <c r="H122" s="18">
        <v>0.45843556457224544</v>
      </c>
      <c r="I122" s="22">
        <f aca="true" t="shared" si="10" ref="I122:I127">1-H122</f>
        <v>0.5415644354277546</v>
      </c>
      <c r="J122" s="77">
        <f>H122*G122</f>
        <v>10315.60733376508</v>
      </c>
      <c r="K122" s="101">
        <f>I122*G122</f>
        <v>12186.153286378585</v>
      </c>
      <c r="L122" s="3"/>
      <c r="T122" s="3"/>
    </row>
    <row r="123" spans="1:20" ht="12.75">
      <c r="A123" s="3"/>
      <c r="B123" s="44"/>
      <c r="C123" s="2" t="s">
        <v>11</v>
      </c>
      <c r="D123" s="18"/>
      <c r="E123" s="44"/>
      <c r="F123" s="18">
        <v>0.2190292481571256</v>
      </c>
      <c r="G123" s="32">
        <f>D121*F123*$H$117</f>
        <v>6310.791664363469</v>
      </c>
      <c r="H123" s="18">
        <v>0.5109672244814998</v>
      </c>
      <c r="I123" s="22">
        <f t="shared" si="10"/>
        <v>0.4890327755185002</v>
      </c>
      <c r="J123" s="77">
        <f>H123*G123</f>
        <v>3224.6077010207864</v>
      </c>
      <c r="K123" s="101">
        <f>I123*G123</f>
        <v>3086.1839633426825</v>
      </c>
      <c r="L123" s="3"/>
      <c r="T123" s="3"/>
    </row>
    <row r="124" spans="1:20" ht="12.75">
      <c r="A124" s="3"/>
      <c r="B124" s="12" t="s">
        <v>3</v>
      </c>
      <c r="C124" s="2"/>
      <c r="D124" s="46">
        <v>0.12229430385937509</v>
      </c>
      <c r="E124" s="32">
        <f>D124*$H$117</f>
        <v>4167.789875527503</v>
      </c>
      <c r="F124" s="18">
        <v>1</v>
      </c>
      <c r="G124" s="32">
        <f>D124*F124*$H$117</f>
        <v>4167.789875527503</v>
      </c>
      <c r="H124" s="14">
        <v>0.6152652172372779</v>
      </c>
      <c r="I124" s="22">
        <f t="shared" si="10"/>
        <v>0.3847347827627221</v>
      </c>
      <c r="J124" s="77">
        <f>H124*G124</f>
        <v>2564.2961431657563</v>
      </c>
      <c r="K124" s="101">
        <f>I124*G124</f>
        <v>1603.4937323617464</v>
      </c>
      <c r="L124" s="3"/>
      <c r="T124" s="3"/>
    </row>
    <row r="125" spans="1:20" ht="12.75">
      <c r="A125" s="3"/>
      <c r="B125" s="12" t="s">
        <v>41</v>
      </c>
      <c r="C125" s="2"/>
      <c r="D125" s="46">
        <v>0.03226695539804461</v>
      </c>
      <c r="E125" s="32">
        <f>D125*$H$117</f>
        <v>1099.6578399653604</v>
      </c>
      <c r="F125" s="18"/>
      <c r="G125" s="18"/>
      <c r="H125" s="18"/>
      <c r="I125" s="22"/>
      <c r="J125" s="71"/>
      <c r="K125" s="103"/>
      <c r="L125" s="3"/>
      <c r="T125" s="3"/>
    </row>
    <row r="126" spans="1:20" ht="12.75">
      <c r="A126" s="3"/>
      <c r="B126" s="12"/>
      <c r="C126" s="2" t="s">
        <v>14</v>
      </c>
      <c r="D126" s="46"/>
      <c r="E126" s="44"/>
      <c r="F126" s="18">
        <v>0.7618149063600543</v>
      </c>
      <c r="G126" s="32">
        <f>D125*F126*$H$117</f>
        <v>837.7357343813106</v>
      </c>
      <c r="H126" s="18">
        <v>0.37502135842339973</v>
      </c>
      <c r="I126" s="22">
        <f t="shared" si="10"/>
        <v>0.6249786415766003</v>
      </c>
      <c r="J126" s="77">
        <f>H126*G126</f>
        <v>314.16879310750346</v>
      </c>
      <c r="K126" s="101">
        <f>I126*G126</f>
        <v>523.5669412738072</v>
      </c>
      <c r="L126" s="3"/>
      <c r="T126" s="3"/>
    </row>
    <row r="127" spans="1:20" ht="12.75">
      <c r="A127" s="3"/>
      <c r="B127" s="44"/>
      <c r="C127" s="44" t="s">
        <v>15</v>
      </c>
      <c r="D127" s="44"/>
      <c r="E127" s="44"/>
      <c r="F127" s="18">
        <v>0.23818509363994553</v>
      </c>
      <c r="G127" s="32">
        <f>D125*F127*$H$117</f>
        <v>261.9221055840496</v>
      </c>
      <c r="H127" s="18">
        <v>0.7879661824562976</v>
      </c>
      <c r="I127" s="22">
        <f t="shared" si="10"/>
        <v>0.21203381754370243</v>
      </c>
      <c r="J127" s="77">
        <f>H127*G127</f>
        <v>206.38576163797885</v>
      </c>
      <c r="K127" s="101">
        <f>I127*G127</f>
        <v>55.53634394607073</v>
      </c>
      <c r="L127" s="3"/>
      <c r="T127" s="3"/>
    </row>
    <row r="128" spans="1:20" ht="12.75">
      <c r="A128" s="3"/>
      <c r="B128" s="44"/>
      <c r="C128" s="44"/>
      <c r="D128" s="44"/>
      <c r="E128" s="44"/>
      <c r="F128" s="18"/>
      <c r="G128" s="32"/>
      <c r="H128" s="18"/>
      <c r="I128" s="22"/>
      <c r="J128" s="77"/>
      <c r="K128" s="54"/>
      <c r="L128" s="3"/>
      <c r="T128" s="127"/>
    </row>
    <row r="129" spans="1:20" ht="12.75">
      <c r="A129" s="3"/>
      <c r="B129" s="40"/>
      <c r="C129" s="40"/>
      <c r="D129" s="40"/>
      <c r="E129" s="40"/>
      <c r="F129" s="19"/>
      <c r="G129" s="32"/>
      <c r="H129" s="14"/>
      <c r="I129" s="22"/>
      <c r="J129" s="78"/>
      <c r="K129" s="55"/>
      <c r="L129" s="3"/>
      <c r="T129" s="127"/>
    </row>
    <row r="130" spans="1:20" ht="12.75">
      <c r="A130" s="3"/>
      <c r="B130" s="36" t="s">
        <v>1</v>
      </c>
      <c r="C130" s="37"/>
      <c r="D130" s="23"/>
      <c r="E130" s="38">
        <f>SUM(E121:E129)</f>
        <v>34080</v>
      </c>
      <c r="F130" s="35"/>
      <c r="G130" s="38">
        <f>SUM(G121:G129)</f>
        <v>34079.99999999999</v>
      </c>
      <c r="H130" s="35"/>
      <c r="I130" s="23"/>
      <c r="J130" s="41">
        <f>SUM(J121:J129)</f>
        <v>16625.065732697105</v>
      </c>
      <c r="K130" s="79">
        <f>SUM(K121:K129)</f>
        <v>17454.93426730289</v>
      </c>
      <c r="L130" s="3"/>
      <c r="T130" s="128"/>
    </row>
    <row r="131" spans="1:26" ht="12.75">
      <c r="A131" s="3"/>
      <c r="B131" s="6"/>
      <c r="C131" s="4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3"/>
      <c r="O131" s="3"/>
      <c r="P131" s="3"/>
      <c r="Q131" s="3"/>
      <c r="R131" s="3"/>
      <c r="S131" s="3"/>
      <c r="T131" s="3"/>
      <c r="V131" s="73"/>
      <c r="W131" s="73"/>
      <c r="X131" s="113"/>
      <c r="Z131" s="111"/>
    </row>
    <row r="132" spans="1:26" ht="12.75">
      <c r="A132" s="3"/>
      <c r="B132" s="11" t="s">
        <v>0</v>
      </c>
      <c r="C132" s="2" t="s">
        <v>9</v>
      </c>
      <c r="D132" s="123" t="s">
        <v>29</v>
      </c>
      <c r="E132" s="123" t="s">
        <v>29</v>
      </c>
      <c r="F132" s="123" t="s">
        <v>29</v>
      </c>
      <c r="G132" s="123" t="s">
        <v>29</v>
      </c>
      <c r="H132" s="123" t="s">
        <v>29</v>
      </c>
      <c r="I132" s="123" t="s">
        <v>29</v>
      </c>
      <c r="J132" s="123" t="s">
        <v>29</v>
      </c>
      <c r="K132" s="123" t="s">
        <v>29</v>
      </c>
      <c r="L132" s="9"/>
      <c r="M132" s="9"/>
      <c r="N132" s="3"/>
      <c r="O132" s="3"/>
      <c r="P132" s="3"/>
      <c r="Q132" s="3"/>
      <c r="R132" s="3"/>
      <c r="S132" s="3"/>
      <c r="T132" s="3"/>
      <c r="V132" s="73"/>
      <c r="W132" s="73"/>
      <c r="X132" s="113"/>
      <c r="Z132" s="115"/>
    </row>
    <row r="133" spans="1:26" ht="12.75">
      <c r="A133" s="3"/>
      <c r="B133" s="2"/>
      <c r="C133" s="2" t="s">
        <v>0</v>
      </c>
      <c r="D133" s="124" t="s">
        <v>58</v>
      </c>
      <c r="E133" s="124" t="s">
        <v>58</v>
      </c>
      <c r="F133" s="124" t="s">
        <v>64</v>
      </c>
      <c r="G133" s="124" t="s">
        <v>64</v>
      </c>
      <c r="H133" s="124" t="s">
        <v>66</v>
      </c>
      <c r="I133" s="124" t="s">
        <v>66</v>
      </c>
      <c r="J133" s="124" t="s">
        <v>68</v>
      </c>
      <c r="K133" s="124" t="s">
        <v>68</v>
      </c>
      <c r="L133" s="17"/>
      <c r="M133" s="7"/>
      <c r="N133" s="3"/>
      <c r="O133" s="3"/>
      <c r="P133" s="3"/>
      <c r="Q133" s="3"/>
      <c r="R133" s="3"/>
      <c r="S133" s="3"/>
      <c r="T133" s="3"/>
      <c r="V133" s="73"/>
      <c r="W133" s="73"/>
      <c r="X133" s="114"/>
      <c r="Z133" s="112"/>
    </row>
    <row r="134" spans="1:24" ht="12.75">
      <c r="A134" s="3"/>
      <c r="B134" s="29" t="s">
        <v>2</v>
      </c>
      <c r="C134" s="11"/>
      <c r="D134" s="39"/>
      <c r="E134" s="39"/>
      <c r="F134" s="39"/>
      <c r="G134" s="39"/>
      <c r="H134" s="39"/>
      <c r="I134" s="39"/>
      <c r="J134" s="39"/>
      <c r="K134" s="39"/>
      <c r="L134" s="63"/>
      <c r="M134" s="7"/>
      <c r="N134" s="3"/>
      <c r="O134" s="3"/>
      <c r="P134" s="3"/>
      <c r="Q134" s="3"/>
      <c r="R134" s="3"/>
      <c r="S134" s="3"/>
      <c r="T134" s="3"/>
      <c r="V134" s="108"/>
      <c r="W134" s="108"/>
      <c r="X134" s="114"/>
    </row>
    <row r="135" spans="1:24" ht="12.75">
      <c r="A135" s="3"/>
      <c r="B135" s="12"/>
      <c r="C135" s="2" t="s">
        <v>10</v>
      </c>
      <c r="D135" s="106">
        <f>J122*D149*0.63</f>
        <v>165.31251677646463</v>
      </c>
      <c r="E135" s="106">
        <f>K122*E149*0.63</f>
        <v>213.44083931768128</v>
      </c>
      <c r="F135" s="106">
        <f aca="true" t="shared" si="11" ref="F135:G137">J122*F149</f>
        <v>472.058146512472</v>
      </c>
      <c r="G135" s="106">
        <f t="shared" si="11"/>
        <v>401.3096442931191</v>
      </c>
      <c r="H135" s="106">
        <f aca="true" t="shared" si="12" ref="H135:I137">J122*H149</f>
        <v>110.94680917320093</v>
      </c>
      <c r="I135" s="106">
        <f t="shared" si="12"/>
        <v>0</v>
      </c>
      <c r="J135" s="106">
        <f aca="true" t="shared" si="13" ref="J135:K137">J122*J149</f>
        <v>24087.410888689756</v>
      </c>
      <c r="K135" s="106">
        <f t="shared" si="13"/>
        <v>1556.1562371740633</v>
      </c>
      <c r="L135" s="6"/>
      <c r="M135" s="6"/>
      <c r="N135" s="3"/>
      <c r="O135" s="3"/>
      <c r="P135" s="3"/>
      <c r="Q135" s="3"/>
      <c r="R135" s="3"/>
      <c r="S135" s="3"/>
      <c r="T135" s="3"/>
      <c r="V135" s="108"/>
      <c r="W135" s="108"/>
      <c r="X135" s="114"/>
    </row>
    <row r="136" spans="1:24" ht="12.75">
      <c r="A136" s="3"/>
      <c r="B136" s="44"/>
      <c r="C136" s="2" t="s">
        <v>11</v>
      </c>
      <c r="D136" s="106">
        <f>J123*D150*0.63</f>
        <v>35.68421813071796</v>
      </c>
      <c r="E136" s="106">
        <f>K123*E150*0.63</f>
        <v>228.70286473038234</v>
      </c>
      <c r="F136" s="106">
        <f t="shared" si="11"/>
        <v>62.88755752831375</v>
      </c>
      <c r="G136" s="106">
        <f t="shared" si="11"/>
        <v>442.37563377464346</v>
      </c>
      <c r="H136" s="106">
        <f t="shared" si="12"/>
        <v>0</v>
      </c>
      <c r="I136" s="106">
        <f t="shared" si="12"/>
        <v>0</v>
      </c>
      <c r="J136" s="106">
        <f t="shared" si="13"/>
        <v>564.1749497865444</v>
      </c>
      <c r="K136" s="106">
        <f t="shared" si="13"/>
        <v>77.66406146978946</v>
      </c>
      <c r="L136" s="3"/>
      <c r="M136" s="3"/>
      <c r="N136" s="3"/>
      <c r="O136" s="3"/>
      <c r="P136" s="3"/>
      <c r="Q136" s="3"/>
      <c r="R136" s="3"/>
      <c r="S136" s="3"/>
      <c r="T136" s="3"/>
      <c r="V136" s="108"/>
      <c r="W136" s="108"/>
      <c r="X136" s="114"/>
    </row>
    <row r="137" spans="1:24" ht="12.75">
      <c r="A137" s="3"/>
      <c r="B137" s="12" t="s">
        <v>3</v>
      </c>
      <c r="C137" s="2"/>
      <c r="D137" s="106">
        <f>J124*D151*0.14</f>
        <v>3.4808983138914775</v>
      </c>
      <c r="E137" s="106">
        <f>K124*E151*0.14</f>
        <v>13.247462135767249</v>
      </c>
      <c r="F137" s="106">
        <f t="shared" si="11"/>
        <v>0</v>
      </c>
      <c r="G137" s="106">
        <f t="shared" si="11"/>
        <v>0</v>
      </c>
      <c r="H137" s="106">
        <f t="shared" si="12"/>
        <v>11.655436938937884</v>
      </c>
      <c r="I137" s="106">
        <f t="shared" si="12"/>
        <v>17.560858321333075</v>
      </c>
      <c r="J137" s="106">
        <f t="shared" si="13"/>
        <v>11795.729548226233</v>
      </c>
      <c r="K137" s="106">
        <f t="shared" si="13"/>
        <v>17439.240312118003</v>
      </c>
      <c r="L137" s="3"/>
      <c r="M137" s="3"/>
      <c r="N137" s="3"/>
      <c r="O137" s="3"/>
      <c r="P137" s="3"/>
      <c r="Q137" s="3"/>
      <c r="R137" s="3"/>
      <c r="S137" s="3"/>
      <c r="T137" s="3"/>
      <c r="V137" s="108"/>
      <c r="W137" s="108"/>
      <c r="X137" s="114"/>
    </row>
    <row r="138" spans="1:24" ht="12.75">
      <c r="A138" s="3"/>
      <c r="B138" s="12" t="s">
        <v>41</v>
      </c>
      <c r="C138" s="2"/>
      <c r="D138" s="106"/>
      <c r="E138" s="106"/>
      <c r="F138" s="106"/>
      <c r="G138" s="106"/>
      <c r="H138" s="106"/>
      <c r="I138" s="106"/>
      <c r="J138" s="106"/>
      <c r="K138" s="106"/>
      <c r="L138" s="3"/>
      <c r="V138" s="108"/>
      <c r="W138" s="108"/>
      <c r="X138" s="114"/>
    </row>
    <row r="139" spans="1:24" ht="12.75">
      <c r="A139" s="3"/>
      <c r="B139" s="12"/>
      <c r="C139" s="2" t="s">
        <v>14</v>
      </c>
      <c r="D139" s="106">
        <f>J126*D153*0.17</f>
        <v>12.306452275696246</v>
      </c>
      <c r="E139" s="106">
        <f>K126*E153*0.17</f>
        <v>45.7202358403792</v>
      </c>
      <c r="F139" s="106">
        <f>J126*F153</f>
        <v>0</v>
      </c>
      <c r="G139" s="106">
        <f>K126*G153</f>
        <v>0</v>
      </c>
      <c r="H139" s="106">
        <f>J126*H153</f>
        <v>0</v>
      </c>
      <c r="I139" s="106">
        <f>K126*I153</f>
        <v>3.885145646312628</v>
      </c>
      <c r="J139" s="106">
        <f>J126*J153</f>
        <v>0</v>
      </c>
      <c r="K139" s="106">
        <f>K126*K153</f>
        <v>59.999599264554675</v>
      </c>
      <c r="L139" s="3"/>
      <c r="V139" s="108"/>
      <c r="W139" s="108"/>
      <c r="X139" s="114"/>
    </row>
    <row r="140" spans="1:26" ht="12.75">
      <c r="A140" s="3"/>
      <c r="B140" s="44"/>
      <c r="C140" s="44" t="s">
        <v>15</v>
      </c>
      <c r="D140" s="106">
        <f>J127*D154*0.17</f>
        <v>15.260989244357317</v>
      </c>
      <c r="E140" s="106">
        <f>K127*E154*0.17</f>
        <v>57.92954108522824</v>
      </c>
      <c r="F140" s="106">
        <f>J127*F154</f>
        <v>0</v>
      </c>
      <c r="G140" s="106">
        <f>K127*G154</f>
        <v>0</v>
      </c>
      <c r="H140" s="106">
        <f>J127*H154</f>
        <v>0</v>
      </c>
      <c r="I140" s="106">
        <f>K127*I154</f>
        <v>0</v>
      </c>
      <c r="J140" s="106">
        <f>J127*J154</f>
        <v>6.371638859952709</v>
      </c>
      <c r="K140" s="106">
        <f>K127*K154</f>
        <v>0</v>
      </c>
      <c r="L140" s="3"/>
      <c r="V140" s="73"/>
      <c r="W140" s="73"/>
      <c r="X140" s="114"/>
      <c r="Z140" s="112"/>
    </row>
    <row r="141" spans="1:26" ht="12.75">
      <c r="A141" s="3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3"/>
      <c r="V141" s="73"/>
      <c r="W141" s="73"/>
      <c r="X141" s="114"/>
      <c r="Z141" s="112"/>
    </row>
    <row r="142" spans="1:26" ht="12.75">
      <c r="A142" s="3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3"/>
      <c r="V142" s="109"/>
      <c r="W142" s="109"/>
      <c r="X142" s="116"/>
      <c r="Z142" s="115"/>
    </row>
    <row r="143" spans="1:26" ht="12.75">
      <c r="A143" s="3"/>
      <c r="B143" s="36" t="s">
        <v>1</v>
      </c>
      <c r="C143" s="37"/>
      <c r="D143" s="42">
        <f aca="true" t="shared" si="14" ref="D143:K143">SUM(D134:D142)</f>
        <v>232.04507474112765</v>
      </c>
      <c r="E143" s="42">
        <f t="shared" si="14"/>
        <v>559.0409431094383</v>
      </c>
      <c r="F143" s="42">
        <f t="shared" si="14"/>
        <v>534.9457040407857</v>
      </c>
      <c r="G143" s="42">
        <f t="shared" si="14"/>
        <v>843.6852780677625</v>
      </c>
      <c r="H143" s="42">
        <f t="shared" si="14"/>
        <v>122.60224611213881</v>
      </c>
      <c r="I143" s="42">
        <f t="shared" si="14"/>
        <v>21.4460039676457</v>
      </c>
      <c r="J143" s="42">
        <f t="shared" si="14"/>
        <v>36453.68702556248</v>
      </c>
      <c r="K143" s="42">
        <f t="shared" si="14"/>
        <v>19133.06021002641</v>
      </c>
      <c r="L143" s="3"/>
      <c r="V143" s="73"/>
      <c r="W143" s="110"/>
      <c r="X143" s="73"/>
      <c r="Z143" s="111"/>
    </row>
    <row r="144" spans="1:12" ht="12.75">
      <c r="A144" s="3"/>
      <c r="B144" s="3"/>
      <c r="C144" s="3"/>
      <c r="D144" s="121" t="s">
        <v>59</v>
      </c>
      <c r="E144" s="122">
        <f>SUM(D143+E143)</f>
        <v>791.086017850566</v>
      </c>
      <c r="F144" s="121" t="s">
        <v>65</v>
      </c>
      <c r="G144" s="122">
        <f>SUM(F143+G143)</f>
        <v>1378.6309821085483</v>
      </c>
      <c r="H144" s="121" t="s">
        <v>67</v>
      </c>
      <c r="I144" s="122">
        <f>SUM(H143+I143)</f>
        <v>144.0482500797845</v>
      </c>
      <c r="J144" s="121" t="s">
        <v>69</v>
      </c>
      <c r="K144" s="122">
        <f>SUM(J143+K143)</f>
        <v>55586.74723558889</v>
      </c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11" t="s">
        <v>0</v>
      </c>
      <c r="C146" s="132" t="s">
        <v>9</v>
      </c>
      <c r="D146" s="123" t="s">
        <v>58</v>
      </c>
      <c r="E146" s="123" t="s">
        <v>58</v>
      </c>
      <c r="F146" s="123" t="s">
        <v>64</v>
      </c>
      <c r="G146" s="123" t="s">
        <v>64</v>
      </c>
      <c r="H146" s="123" t="s">
        <v>66</v>
      </c>
      <c r="I146" s="123" t="s">
        <v>66</v>
      </c>
      <c r="J146" s="123" t="s">
        <v>68</v>
      </c>
      <c r="K146" s="123" t="s">
        <v>68</v>
      </c>
      <c r="L146" s="3"/>
    </row>
    <row r="147" spans="1:12" ht="12.75">
      <c r="A147" s="3"/>
      <c r="B147" s="2"/>
      <c r="C147" s="133" t="s">
        <v>0</v>
      </c>
      <c r="D147" s="124" t="s">
        <v>70</v>
      </c>
      <c r="E147" s="124" t="s">
        <v>70</v>
      </c>
      <c r="F147" s="124" t="s">
        <v>70</v>
      </c>
      <c r="G147" s="124" t="s">
        <v>70</v>
      </c>
      <c r="H147" s="124" t="s">
        <v>70</v>
      </c>
      <c r="I147" s="124" t="s">
        <v>70</v>
      </c>
      <c r="J147" s="124" t="s">
        <v>70</v>
      </c>
      <c r="K147" s="124" t="s">
        <v>70</v>
      </c>
      <c r="L147" s="3"/>
    </row>
    <row r="148" spans="1:12" ht="12.75">
      <c r="A148" s="3"/>
      <c r="B148" s="29" t="s">
        <v>2</v>
      </c>
      <c r="C148" s="11"/>
      <c r="D148" s="39"/>
      <c r="E148" s="39"/>
      <c r="F148" s="39"/>
      <c r="G148" s="39"/>
      <c r="H148" s="39"/>
      <c r="I148" s="39"/>
      <c r="J148" s="39"/>
      <c r="K148" s="39"/>
      <c r="L148" s="3"/>
    </row>
    <row r="149" spans="1:12" ht="12.75">
      <c r="A149" s="3"/>
      <c r="B149" s="12"/>
      <c r="C149" s="2" t="s">
        <v>10</v>
      </c>
      <c r="D149" s="131">
        <v>0.02543726334185011</v>
      </c>
      <c r="E149" s="136">
        <v>0.027801634780241617</v>
      </c>
      <c r="F149" s="131">
        <v>0.04576154667765704</v>
      </c>
      <c r="G149" s="136">
        <v>0.03293160974281312</v>
      </c>
      <c r="H149" s="131">
        <v>0.010755237727016758</v>
      </c>
      <c r="I149" s="136">
        <v>0</v>
      </c>
      <c r="J149" s="131">
        <v>2.335045345303787</v>
      </c>
      <c r="K149" s="136">
        <v>0.12769872498760546</v>
      </c>
      <c r="L149" s="3"/>
    </row>
    <row r="150" spans="1:12" ht="12.75">
      <c r="A150" s="3"/>
      <c r="B150" s="2"/>
      <c r="C150" s="2" t="s">
        <v>11</v>
      </c>
      <c r="D150" s="131">
        <v>0.017565428520986956</v>
      </c>
      <c r="E150" s="136">
        <v>0.11762760241089594</v>
      </c>
      <c r="F150" s="131">
        <v>0.019502390169323845</v>
      </c>
      <c r="G150" s="136">
        <v>0.1433406559781035</v>
      </c>
      <c r="H150" s="131"/>
      <c r="I150" s="136"/>
      <c r="J150" s="131">
        <v>0.1749592515107957</v>
      </c>
      <c r="K150" s="136">
        <v>0.02516507842444706</v>
      </c>
      <c r="L150" s="3"/>
    </row>
    <row r="151" spans="1:12" ht="12.75">
      <c r="A151" s="3"/>
      <c r="B151" s="12" t="s">
        <v>3</v>
      </c>
      <c r="C151" s="2"/>
      <c r="D151" s="131">
        <v>0.00969605614827458</v>
      </c>
      <c r="E151" s="136">
        <v>0.05901159925447553</v>
      </c>
      <c r="F151" s="131"/>
      <c r="G151" s="131"/>
      <c r="H151" s="131">
        <v>0.004545277256685588</v>
      </c>
      <c r="I151" s="136">
        <v>0.010951622676733585</v>
      </c>
      <c r="J151" s="131">
        <v>4.599987243931894</v>
      </c>
      <c r="K151" s="136">
        <v>10.875777036204672</v>
      </c>
      <c r="L151" s="3"/>
    </row>
    <row r="152" spans="1:12" ht="12.75">
      <c r="A152" s="3"/>
      <c r="B152" s="12" t="s">
        <v>41</v>
      </c>
      <c r="C152" s="2"/>
      <c r="D152" s="131"/>
      <c r="E152" s="136"/>
      <c r="F152" s="131"/>
      <c r="G152" s="131"/>
      <c r="H152" s="131"/>
      <c r="I152" s="136"/>
      <c r="J152" s="131"/>
      <c r="K152" s="136"/>
      <c r="L152" s="3"/>
    </row>
    <row r="153" spans="1:12" ht="12.75">
      <c r="A153" s="3"/>
      <c r="B153" s="12"/>
      <c r="C153" s="2" t="s">
        <v>14</v>
      </c>
      <c r="D153" s="131">
        <v>0.2304203896999365</v>
      </c>
      <c r="E153" s="136">
        <v>0.5136736920643141</v>
      </c>
      <c r="F153" s="131"/>
      <c r="G153" s="131"/>
      <c r="H153" s="131">
        <v>0</v>
      </c>
      <c r="I153" s="136">
        <v>0.007420532772486169</v>
      </c>
      <c r="J153" s="131">
        <v>0</v>
      </c>
      <c r="K153" s="136">
        <v>0.11459776111642807</v>
      </c>
      <c r="L153" s="3"/>
    </row>
    <row r="154" spans="1:12" ht="12.75">
      <c r="A154" s="3"/>
      <c r="B154" s="2"/>
      <c r="C154" s="2" t="s">
        <v>15</v>
      </c>
      <c r="D154" s="131">
        <v>0.4349647197284577</v>
      </c>
      <c r="E154" s="136">
        <v>6.135837942710035</v>
      </c>
      <c r="F154" s="131"/>
      <c r="G154" s="131"/>
      <c r="H154" s="131">
        <v>0</v>
      </c>
      <c r="I154" s="136">
        <v>0</v>
      </c>
      <c r="J154" s="131">
        <v>0.030872473030039725</v>
      </c>
      <c r="K154" s="136">
        <v>0</v>
      </c>
      <c r="L154" s="3"/>
    </row>
    <row r="155" spans="1:12" ht="12.75">
      <c r="A155" s="3"/>
      <c r="B155" s="2"/>
      <c r="C155" s="2"/>
      <c r="D155" s="44"/>
      <c r="E155" s="44"/>
      <c r="F155" s="44"/>
      <c r="G155" s="44"/>
      <c r="H155" s="44"/>
      <c r="I155" s="44"/>
      <c r="J155" s="44"/>
      <c r="K155" s="44"/>
      <c r="L155" s="3"/>
    </row>
    <row r="156" spans="1:12" ht="12.75">
      <c r="A156" s="3"/>
      <c r="B156" s="66"/>
      <c r="C156" s="66"/>
      <c r="D156" s="40"/>
      <c r="E156" s="40"/>
      <c r="F156" s="40"/>
      <c r="G156" s="40"/>
      <c r="H156" s="40"/>
      <c r="I156" s="40"/>
      <c r="J156" s="40"/>
      <c r="K156" s="40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</sheetData>
  <printOptions/>
  <pageMargins left="0.75" right="0.75" top="1" bottom="1" header="0.5" footer="0.5"/>
  <pageSetup fitToHeight="1" fitToWidth="1" horizontalDpi="600" verticalDpi="600" orientation="landscape" scale="77" r:id="rId1"/>
  <headerFooter alignWithMargins="0">
    <oddHeader>&amp;CPacific Cod Models - PRELIMINARY</oddHeader>
    <oddFooter>&amp;CPacific Cod Models - PRELIMINARY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4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9.421875" style="0" customWidth="1"/>
    <col min="2" max="2" width="12.421875" style="0" customWidth="1"/>
    <col min="3" max="3" width="10.140625" style="0" customWidth="1"/>
    <col min="4" max="4" width="11.421875" style="0" customWidth="1"/>
    <col min="5" max="5" width="14.8515625" style="0" customWidth="1"/>
    <col min="6" max="6" width="13.7109375" style="0" customWidth="1"/>
    <col min="7" max="7" width="14.421875" style="0" customWidth="1"/>
    <col min="8" max="8" width="12.8515625" style="0" customWidth="1"/>
    <col min="9" max="9" width="16.28125" style="0" customWidth="1"/>
    <col min="10" max="10" width="13.140625" style="0" customWidth="1"/>
    <col min="11" max="11" width="16.57421875" style="0" customWidth="1"/>
    <col min="12" max="12" width="17.0039062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22.421875" style="0" customWidth="1"/>
    <col min="17" max="17" width="13.7109375" style="0" customWidth="1"/>
    <col min="18" max="18" width="25.57421875" style="0" customWidth="1"/>
    <col min="19" max="19" width="13.28125" style="0" customWidth="1"/>
    <col min="20" max="20" width="14.7109375" style="0" customWidth="1"/>
    <col min="21" max="21" width="14.00390625" style="0" customWidth="1"/>
  </cols>
  <sheetData>
    <row r="1" spans="2:22" ht="18">
      <c r="B1" s="16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6"/>
      <c r="B2" s="16" t="s">
        <v>8</v>
      </c>
      <c r="C2" s="16" t="s">
        <v>32</v>
      </c>
      <c r="D2" s="3"/>
      <c r="E2" s="3"/>
      <c r="F2" s="3"/>
      <c r="G2" s="3"/>
      <c r="H2" s="3"/>
      <c r="I2" s="3"/>
      <c r="J2" s="3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>
      <c r="A3" s="3"/>
      <c r="B3" s="16" t="s">
        <v>34</v>
      </c>
      <c r="C3" s="16"/>
      <c r="D3" s="3"/>
      <c r="E3" s="3"/>
      <c r="F3" s="3"/>
      <c r="G3" s="3"/>
      <c r="H3" s="137">
        <v>58715</v>
      </c>
      <c r="I3" s="3"/>
      <c r="J3" s="3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/>
      <c r="B4" s="4"/>
      <c r="C4" s="4"/>
      <c r="D4" s="4"/>
      <c r="E4" s="6"/>
      <c r="F4" s="4"/>
      <c r="G4" s="4"/>
      <c r="H4" s="4"/>
      <c r="I4" s="4"/>
      <c r="J4" s="4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">
      <c r="A5" s="3"/>
      <c r="B5" s="11" t="s">
        <v>0</v>
      </c>
      <c r="C5" s="2" t="s">
        <v>9</v>
      </c>
      <c r="D5" s="39"/>
      <c r="E5" s="11" t="s">
        <v>28</v>
      </c>
      <c r="F5" s="11" t="s">
        <v>28</v>
      </c>
      <c r="G5" s="39" t="s">
        <v>12</v>
      </c>
      <c r="H5" s="1" t="s">
        <v>12</v>
      </c>
      <c r="I5" s="39" t="s">
        <v>30</v>
      </c>
      <c r="J5" s="1" t="s">
        <v>28</v>
      </c>
      <c r="K5" s="11" t="s">
        <v>28</v>
      </c>
      <c r="L5" s="29" t="s">
        <v>29</v>
      </c>
      <c r="M5" s="29" t="s">
        <v>29</v>
      </c>
      <c r="N5" s="3"/>
      <c r="O5" s="206" t="s">
        <v>81</v>
      </c>
      <c r="P5" s="3"/>
      <c r="Q5" s="3"/>
      <c r="R5" s="3"/>
      <c r="S5" s="3"/>
      <c r="T5" s="3"/>
      <c r="U5" s="3"/>
      <c r="V5" s="3"/>
    </row>
    <row r="6" spans="1:22" ht="12.75">
      <c r="A6" s="3"/>
      <c r="B6" s="2"/>
      <c r="C6" s="2" t="s">
        <v>0</v>
      </c>
      <c r="D6" s="66" t="s">
        <v>48</v>
      </c>
      <c r="E6" s="66" t="s">
        <v>36</v>
      </c>
      <c r="F6" s="66" t="s">
        <v>38</v>
      </c>
      <c r="G6" s="40" t="s">
        <v>35</v>
      </c>
      <c r="H6" s="2" t="s">
        <v>39</v>
      </c>
      <c r="I6" s="66" t="s">
        <v>48</v>
      </c>
      <c r="J6" s="1" t="s">
        <v>4</v>
      </c>
      <c r="K6" s="66" t="s">
        <v>5</v>
      </c>
      <c r="L6" s="13" t="s">
        <v>6</v>
      </c>
      <c r="M6" s="21" t="s">
        <v>7</v>
      </c>
      <c r="N6" s="3"/>
      <c r="O6" s="3"/>
      <c r="P6" s="3"/>
      <c r="Q6" s="4"/>
      <c r="R6" s="3"/>
      <c r="S6" s="3"/>
      <c r="T6" s="3"/>
      <c r="U6" s="3"/>
      <c r="V6" s="3"/>
    </row>
    <row r="7" spans="1:22" ht="12.75">
      <c r="A7" s="3"/>
      <c r="B7" s="29" t="s">
        <v>2</v>
      </c>
      <c r="C7" s="11"/>
      <c r="D7" s="39"/>
      <c r="E7" s="45">
        <v>0.7725085795302381</v>
      </c>
      <c r="F7" s="48">
        <f>E7*$H$3</f>
        <v>45357.84124711793</v>
      </c>
      <c r="G7" s="47"/>
      <c r="H7" s="49"/>
      <c r="I7" s="39"/>
      <c r="J7" s="67"/>
      <c r="K7" s="50"/>
      <c r="L7" s="39"/>
      <c r="M7" s="8"/>
      <c r="N7" s="3"/>
      <c r="O7" s="207" t="s">
        <v>82</v>
      </c>
      <c r="P7" s="208"/>
      <c r="Q7" s="209" t="s">
        <v>83</v>
      </c>
      <c r="R7" s="210"/>
      <c r="S7" s="211" t="s">
        <v>84</v>
      </c>
      <c r="T7" s="212" t="s">
        <v>85</v>
      </c>
      <c r="U7" s="213" t="s">
        <v>86</v>
      </c>
      <c r="V7" s="3"/>
    </row>
    <row r="8" spans="1:22" ht="12.75">
      <c r="A8" s="3"/>
      <c r="B8" s="12"/>
      <c r="C8" s="2" t="s">
        <v>10</v>
      </c>
      <c r="D8" s="2">
        <v>1</v>
      </c>
      <c r="E8" s="46"/>
      <c r="F8" s="44"/>
      <c r="G8" s="18">
        <v>0.8051896777688015</v>
      </c>
      <c r="H8" s="32">
        <f>E7*G8*$H$3</f>
        <v>36521.66557805534</v>
      </c>
      <c r="I8" s="18">
        <v>0.8823395976096896</v>
      </c>
      <c r="J8" s="27">
        <v>0.5932499132634149</v>
      </c>
      <c r="K8" s="22">
        <f aca="true" t="shared" si="0" ref="K8:K18">1-J8</f>
        <v>0.4067500867365851</v>
      </c>
      <c r="L8" s="52">
        <f>H8*I8*J8</f>
        <v>19117.188777018404</v>
      </c>
      <c r="M8" s="97">
        <f>H8*I8*K8</f>
        <v>13107.322933158597</v>
      </c>
      <c r="N8" s="3"/>
      <c r="O8" s="214">
        <f>SUM(L8,L10,L12,L15,L17)</f>
        <v>30375.191639424884</v>
      </c>
      <c r="P8" s="15" t="s">
        <v>87</v>
      </c>
      <c r="Q8" s="215">
        <f>+O8/H3</f>
        <v>0.5173327367695628</v>
      </c>
      <c r="R8" s="15" t="s">
        <v>88</v>
      </c>
      <c r="S8" s="216">
        <v>0.2</v>
      </c>
      <c r="T8" s="17">
        <f>+Q8-S8</f>
        <v>0.3173327367695628</v>
      </c>
      <c r="U8" s="217">
        <f>+T8*H3</f>
        <v>18632.19163942488</v>
      </c>
      <c r="V8" s="3"/>
    </row>
    <row r="9" spans="1:22" ht="12.75">
      <c r="A9" s="3"/>
      <c r="B9" s="12"/>
      <c r="C9" s="2"/>
      <c r="D9" s="2" t="s">
        <v>16</v>
      </c>
      <c r="E9" s="46"/>
      <c r="F9" s="44"/>
      <c r="G9" s="18"/>
      <c r="H9" s="32"/>
      <c r="I9" s="18">
        <v>0.11766040239031038</v>
      </c>
      <c r="J9" s="14">
        <v>0.44642091867361355</v>
      </c>
      <c r="K9" s="22">
        <f t="shared" si="0"/>
        <v>0.5535790813263864</v>
      </c>
      <c r="L9" s="52">
        <f>H8*I9*J9</f>
        <v>1918.33937738012</v>
      </c>
      <c r="M9" s="97">
        <f>H8*I9*K9</f>
        <v>2378.814490498219</v>
      </c>
      <c r="N9" s="3"/>
      <c r="O9" s="218">
        <f>SUM(L9,L11,L13,L16,L18)</f>
        <v>3433.715186251208</v>
      </c>
      <c r="P9" s="154" t="s">
        <v>89</v>
      </c>
      <c r="Q9" s="219">
        <f>+O9/H3</f>
        <v>0.05848105571406298</v>
      </c>
      <c r="R9" s="154" t="s">
        <v>90</v>
      </c>
      <c r="S9" s="220">
        <v>0.318</v>
      </c>
      <c r="T9" s="221">
        <f>+Q9-S9</f>
        <v>-0.259518944285937</v>
      </c>
      <c r="U9" s="222">
        <f>+T9*H3</f>
        <v>-15237.654813748792</v>
      </c>
      <c r="V9" s="3"/>
    </row>
    <row r="10" spans="1:22" ht="12.75">
      <c r="A10" s="3"/>
      <c r="B10" s="44"/>
      <c r="C10" s="2" t="s">
        <v>11</v>
      </c>
      <c r="D10" s="2">
        <v>1</v>
      </c>
      <c r="E10" s="18"/>
      <c r="F10" s="44"/>
      <c r="G10" s="18">
        <v>0.19481032223119849</v>
      </c>
      <c r="H10" s="32">
        <f>E7*G10*$H$3</f>
        <v>8836.17566906259</v>
      </c>
      <c r="I10" s="18">
        <v>0.5792709632813781</v>
      </c>
      <c r="J10" s="27">
        <v>0.8572738131862978</v>
      </c>
      <c r="K10" s="22">
        <f t="shared" si="0"/>
        <v>0.1427261868137022</v>
      </c>
      <c r="L10" s="52">
        <f>H10*I10*J10</f>
        <v>4387.990296495223</v>
      </c>
      <c r="M10" s="97">
        <f>H10*I10*K10</f>
        <v>730.549695046138</v>
      </c>
      <c r="N10" s="3"/>
      <c r="O10" s="218">
        <f>SUM(O8:O9)</f>
        <v>33808.906825676095</v>
      </c>
      <c r="P10" s="154" t="s">
        <v>91</v>
      </c>
      <c r="Q10" s="219">
        <f>SUM(Q8:Q9)</f>
        <v>0.5758137924836257</v>
      </c>
      <c r="R10" s="154" t="s">
        <v>92</v>
      </c>
      <c r="S10" s="223"/>
      <c r="T10" s="224">
        <f>SUM(T8:T9)</f>
        <v>0.05781379248362578</v>
      </c>
      <c r="U10" s="222">
        <f>SUM(U8:U9)</f>
        <v>3394.5368256760885</v>
      </c>
      <c r="V10" s="3"/>
    </row>
    <row r="11" spans="1:22" ht="12.75">
      <c r="A11" s="3"/>
      <c r="B11" s="44"/>
      <c r="C11" s="2"/>
      <c r="D11" s="2" t="s">
        <v>16</v>
      </c>
      <c r="E11" s="18"/>
      <c r="F11" s="44"/>
      <c r="G11" s="18"/>
      <c r="H11" s="32"/>
      <c r="I11" s="18">
        <v>0.4207290367186221</v>
      </c>
      <c r="J11" s="31">
        <v>0.10309455750554536</v>
      </c>
      <c r="K11" s="22">
        <f t="shared" si="0"/>
        <v>0.8969054424944547</v>
      </c>
      <c r="L11" s="52">
        <f>H10*I11*J11</f>
        <v>383.2680051408795</v>
      </c>
      <c r="M11" s="97">
        <f>H10*I11*K11</f>
        <v>3334.3676723803505</v>
      </c>
      <c r="N11" s="3"/>
      <c r="V11" s="3"/>
    </row>
    <row r="12" spans="1:22" ht="12.75">
      <c r="A12" s="3"/>
      <c r="B12" s="12" t="s">
        <v>3</v>
      </c>
      <c r="C12" s="2"/>
      <c r="D12" s="2">
        <v>1</v>
      </c>
      <c r="E12" s="46">
        <v>0.11339479888507903</v>
      </c>
      <c r="F12" s="32">
        <f>E12*$H$3</f>
        <v>6657.975616537416</v>
      </c>
      <c r="G12" s="18">
        <v>1</v>
      </c>
      <c r="H12" s="32">
        <f>E12*G12*$H$3</f>
        <v>6657.975616537416</v>
      </c>
      <c r="I12" s="18">
        <v>0.7132181748130209</v>
      </c>
      <c r="J12" s="14">
        <v>0.7177590330453859</v>
      </c>
      <c r="K12" s="22">
        <f t="shared" si="0"/>
        <v>0.2822409669546141</v>
      </c>
      <c r="L12" s="52">
        <f>H12*I12*J12</f>
        <v>3408.342804850288</v>
      </c>
      <c r="M12" s="97">
        <f>H12*I12*K12</f>
        <v>1340.2464123261248</v>
      </c>
      <c r="N12" s="3"/>
      <c r="V12" s="3"/>
    </row>
    <row r="13" spans="1:22" ht="12.75">
      <c r="A13" s="3"/>
      <c r="B13" s="12"/>
      <c r="C13" s="2"/>
      <c r="D13" s="2" t="s">
        <v>16</v>
      </c>
      <c r="E13" s="46"/>
      <c r="F13" s="32"/>
      <c r="G13" s="18"/>
      <c r="H13" s="32"/>
      <c r="I13" s="18">
        <v>0.286781825186979</v>
      </c>
      <c r="J13" s="14">
        <v>0.5433719834435422</v>
      </c>
      <c r="K13" s="22">
        <f t="shared" si="0"/>
        <v>0.4566280165564578</v>
      </c>
      <c r="L13" s="52">
        <f>H12*I13*J13</f>
        <v>1037.5070749809108</v>
      </c>
      <c r="M13" s="97">
        <f>H12*I13*K13</f>
        <v>871.8793243800908</v>
      </c>
      <c r="N13" s="3"/>
      <c r="V13" s="3"/>
    </row>
    <row r="14" spans="1:22" ht="12.75">
      <c r="A14" s="3"/>
      <c r="B14" s="12" t="s">
        <v>13</v>
      </c>
      <c r="C14" s="2"/>
      <c r="D14" s="44"/>
      <c r="E14" s="46">
        <v>0.1140966215846829</v>
      </c>
      <c r="F14" s="32">
        <f>E14*$H$3</f>
        <v>6699.183136344656</v>
      </c>
      <c r="G14" s="18"/>
      <c r="H14" s="18"/>
      <c r="I14" s="44"/>
      <c r="J14" s="27"/>
      <c r="K14" s="22"/>
      <c r="L14" s="44"/>
      <c r="M14" s="98"/>
      <c r="N14" s="3"/>
      <c r="V14" s="3"/>
    </row>
    <row r="15" spans="1:22" ht="12.75">
      <c r="A15" s="3"/>
      <c r="B15" s="12"/>
      <c r="C15" s="2" t="s">
        <v>14</v>
      </c>
      <c r="D15" s="2">
        <v>1</v>
      </c>
      <c r="E15" s="46"/>
      <c r="F15" s="44"/>
      <c r="G15" s="18">
        <v>0.9252868328653406</v>
      </c>
      <c r="H15" s="32">
        <f>E14*G15*$H$3</f>
        <v>6198.665947013246</v>
      </c>
      <c r="I15" s="18">
        <v>0.9308527231664259</v>
      </c>
      <c r="J15" s="27">
        <v>0.5381591428887026</v>
      </c>
      <c r="K15" s="22">
        <f t="shared" si="0"/>
        <v>0.4618408571112974</v>
      </c>
      <c r="L15" s="52">
        <f>H15*I15*J15</f>
        <v>3105.2025129470967</v>
      </c>
      <c r="M15" s="97">
        <f>H15*I15*K15</f>
        <v>2664.8425638291756</v>
      </c>
      <c r="N15" s="3"/>
      <c r="V15" s="3"/>
    </row>
    <row r="16" spans="1:22" ht="12.75">
      <c r="A16" s="3"/>
      <c r="B16" s="12"/>
      <c r="C16" s="2"/>
      <c r="D16" s="2" t="s">
        <v>16</v>
      </c>
      <c r="E16" s="46"/>
      <c r="F16" s="44"/>
      <c r="G16" s="18"/>
      <c r="H16" s="32"/>
      <c r="I16" s="18">
        <v>0.06914727683357437</v>
      </c>
      <c r="J16" s="31">
        <v>0.09126631599781591</v>
      </c>
      <c r="K16" s="22">
        <f t="shared" si="0"/>
        <v>0.9087336840021841</v>
      </c>
      <c r="L16" s="52">
        <f>H15*I16*J16</f>
        <v>39.118647786306646</v>
      </c>
      <c r="M16" s="97">
        <f>H15*I16*K16</f>
        <v>389.50222245066874</v>
      </c>
      <c r="N16" s="3"/>
      <c r="V16" s="3"/>
    </row>
    <row r="17" spans="1:22" ht="12.75">
      <c r="A17" s="3"/>
      <c r="B17" s="44"/>
      <c r="C17" s="44" t="s">
        <v>15</v>
      </c>
      <c r="D17" s="2">
        <v>1</v>
      </c>
      <c r="E17" s="44"/>
      <c r="F17" s="44"/>
      <c r="G17" s="18">
        <v>0.07450137822131277</v>
      </c>
      <c r="H17" s="32">
        <f>E14*G17*$H$3</f>
        <v>499.09837661465355</v>
      </c>
      <c r="I17" s="18">
        <v>0.7830034321412445</v>
      </c>
      <c r="J17" s="14">
        <v>0.9121574519014365</v>
      </c>
      <c r="K17" s="22">
        <f t="shared" si="0"/>
        <v>0.08784254809856351</v>
      </c>
      <c r="L17" s="52">
        <f>H17*I17*J17</f>
        <v>356.4672481138722</v>
      </c>
      <c r="M17" s="97">
        <f>H17*I17*K17</f>
        <v>34.32849375152496</v>
      </c>
      <c r="N17" s="3"/>
      <c r="V17" s="3"/>
    </row>
    <row r="18" spans="1:22" ht="12.75">
      <c r="A18" s="3"/>
      <c r="B18" s="44"/>
      <c r="C18" s="44"/>
      <c r="D18" s="2" t="s">
        <v>16</v>
      </c>
      <c r="E18" s="44"/>
      <c r="F18" s="44"/>
      <c r="G18" s="18"/>
      <c r="H18" s="32"/>
      <c r="I18" s="18">
        <v>0.2169965678587557</v>
      </c>
      <c r="J18" s="14">
        <v>0.5122874534995698</v>
      </c>
      <c r="K18" s="22">
        <f t="shared" si="0"/>
        <v>0.48771254650043017</v>
      </c>
      <c r="L18" s="52">
        <f>H17*I18*J18</f>
        <v>55.48208096299063</v>
      </c>
      <c r="M18" s="97">
        <f>H17*I18*K18</f>
        <v>52.820553786265855</v>
      </c>
      <c r="N18" s="3"/>
      <c r="V18" s="3"/>
    </row>
    <row r="19" spans="1:22" ht="12.75">
      <c r="A19" s="3"/>
      <c r="B19" s="36" t="s">
        <v>1</v>
      </c>
      <c r="C19" s="37"/>
      <c r="D19" s="23"/>
      <c r="E19" s="23"/>
      <c r="F19" s="38">
        <f>SUM(F7:F18)</f>
        <v>58715</v>
      </c>
      <c r="G19" s="35"/>
      <c r="H19" s="38">
        <f>SUM(H7:H18)</f>
        <v>58713.58118728324</v>
      </c>
      <c r="I19" s="23"/>
      <c r="J19" s="35"/>
      <c r="K19" s="23"/>
      <c r="L19" s="41">
        <f>SUM(L7:L18)</f>
        <v>33808.90682567609</v>
      </c>
      <c r="M19" s="42">
        <f>SUM(M7:M18)</f>
        <v>24904.67436160715</v>
      </c>
      <c r="N19" s="3"/>
      <c r="V19" s="3"/>
    </row>
    <row r="20" spans="1:22" ht="12.75">
      <c r="A20" s="3"/>
      <c r="B20" s="9"/>
      <c r="C20" s="5"/>
      <c r="D20" s="6"/>
      <c r="E20" s="30"/>
      <c r="F20" s="30"/>
      <c r="G20" s="6"/>
      <c r="H20" s="6"/>
      <c r="I20" s="6"/>
      <c r="J20" s="7"/>
      <c r="K20" s="34"/>
      <c r="L20" s="3"/>
      <c r="M20" s="34"/>
      <c r="N20" s="121"/>
      <c r="O20" s="122"/>
      <c r="P20" s="121"/>
      <c r="Q20" s="122"/>
      <c r="R20" s="121"/>
      <c r="S20" s="122"/>
      <c r="T20" s="121"/>
      <c r="U20" s="122"/>
      <c r="V20" s="3"/>
    </row>
    <row r="21" spans="1:22" ht="12.75">
      <c r="A21" s="3"/>
      <c r="B21" s="11" t="s">
        <v>0</v>
      </c>
      <c r="C21" s="11" t="s">
        <v>9</v>
      </c>
      <c r="D21" s="39"/>
      <c r="E21" s="123" t="s">
        <v>29</v>
      </c>
      <c r="F21" s="123" t="s">
        <v>29</v>
      </c>
      <c r="G21" s="123" t="s">
        <v>29</v>
      </c>
      <c r="H21" s="123" t="s">
        <v>29</v>
      </c>
      <c r="I21" s="123" t="s">
        <v>29</v>
      </c>
      <c r="J21" s="123" t="s">
        <v>29</v>
      </c>
      <c r="K21" s="123" t="s">
        <v>29</v>
      </c>
      <c r="L21" s="123" t="s">
        <v>29</v>
      </c>
      <c r="M21" s="34"/>
      <c r="N21" s="121"/>
      <c r="O21" s="122"/>
      <c r="P21" s="121"/>
      <c r="Q21" s="122"/>
      <c r="R21" s="121"/>
      <c r="S21" s="122"/>
      <c r="T21" s="121"/>
      <c r="U21" s="122"/>
      <c r="V21" s="3"/>
    </row>
    <row r="22" spans="1:22" ht="12.75">
      <c r="A22" s="3"/>
      <c r="B22" s="2"/>
      <c r="C22" s="66" t="s">
        <v>0</v>
      </c>
      <c r="D22" s="66" t="s">
        <v>48</v>
      </c>
      <c r="E22" s="124" t="s">
        <v>58</v>
      </c>
      <c r="F22" s="124" t="s">
        <v>58</v>
      </c>
      <c r="G22" s="124" t="s">
        <v>64</v>
      </c>
      <c r="H22" s="124" t="s">
        <v>64</v>
      </c>
      <c r="I22" s="124" t="s">
        <v>66</v>
      </c>
      <c r="J22" s="124" t="s">
        <v>66</v>
      </c>
      <c r="K22" s="124" t="s">
        <v>68</v>
      </c>
      <c r="L22" s="124" t="s">
        <v>68</v>
      </c>
      <c r="M22" s="34"/>
      <c r="N22" s="121"/>
      <c r="O22" s="122"/>
      <c r="P22" s="121"/>
      <c r="Q22" s="122"/>
      <c r="R22" s="121"/>
      <c r="S22" s="122"/>
      <c r="T22" s="121"/>
      <c r="U22" s="122"/>
      <c r="V22" s="3"/>
    </row>
    <row r="23" spans="1:22" ht="12.75">
      <c r="A23" s="3"/>
      <c r="B23" s="29" t="s">
        <v>2</v>
      </c>
      <c r="C23" s="11"/>
      <c r="D23" s="39"/>
      <c r="E23" s="39"/>
      <c r="F23" s="39"/>
      <c r="G23" s="39"/>
      <c r="H23" s="39"/>
      <c r="I23" s="39"/>
      <c r="J23" s="39"/>
      <c r="K23" s="39"/>
      <c r="L23" s="39"/>
      <c r="M23" s="34"/>
      <c r="N23" s="121"/>
      <c r="O23" s="122"/>
      <c r="P23" s="121"/>
      <c r="Q23" s="122"/>
      <c r="R23" s="121"/>
      <c r="S23" s="122"/>
      <c r="T23" s="121"/>
      <c r="U23" s="122"/>
      <c r="V23" s="3"/>
    </row>
    <row r="24" spans="1:22" ht="12.75">
      <c r="A24" s="3"/>
      <c r="B24" s="12"/>
      <c r="C24" s="2" t="s">
        <v>10</v>
      </c>
      <c r="D24" s="2">
        <v>1</v>
      </c>
      <c r="E24" s="106">
        <f aca="true" t="shared" si="1" ref="E24:F27">L8*E41*0.63</f>
        <v>193.95752455905543</v>
      </c>
      <c r="F24" s="106">
        <f t="shared" si="1"/>
        <v>138.08549230067135</v>
      </c>
      <c r="G24" s="106">
        <f aca="true" t="shared" si="2" ref="G24:H29">L8*G41</f>
        <v>469.27019119283705</v>
      </c>
      <c r="H24" s="106">
        <f t="shared" si="2"/>
        <v>483.0068786774052</v>
      </c>
      <c r="I24" s="106">
        <f aca="true" t="shared" si="3" ref="I24:J29">L8*I41</f>
        <v>138.5982193582661</v>
      </c>
      <c r="J24" s="106">
        <f t="shared" si="3"/>
        <v>0</v>
      </c>
      <c r="K24" s="106">
        <f aca="true" t="shared" si="4" ref="K24:L29">L8*K41</f>
        <v>30791.880413530685</v>
      </c>
      <c r="L24" s="106">
        <f t="shared" si="4"/>
        <v>4042.5200263083925</v>
      </c>
      <c r="M24" s="34"/>
      <c r="N24" s="121"/>
      <c r="O24" s="122"/>
      <c r="P24" s="121"/>
      <c r="Q24" s="122"/>
      <c r="R24" s="121"/>
      <c r="S24" s="122"/>
      <c r="T24" s="121"/>
      <c r="U24" s="122"/>
      <c r="V24" s="3"/>
    </row>
    <row r="25" spans="1:22" ht="12.75">
      <c r="A25" s="3"/>
      <c r="B25" s="12"/>
      <c r="C25" s="2"/>
      <c r="D25" s="2" t="s">
        <v>16</v>
      </c>
      <c r="E25" s="106">
        <f t="shared" si="1"/>
        <v>60.48648798347306</v>
      </c>
      <c r="F25" s="106">
        <f t="shared" si="1"/>
        <v>128.5645876486075</v>
      </c>
      <c r="G25" s="106">
        <f t="shared" si="2"/>
        <v>161.67393535387913</v>
      </c>
      <c r="H25" s="106">
        <f t="shared" si="2"/>
        <v>12.537325946334452</v>
      </c>
      <c r="I25" s="106">
        <f t="shared" si="3"/>
        <v>0</v>
      </c>
      <c r="J25" s="106">
        <f t="shared" si="3"/>
        <v>0</v>
      </c>
      <c r="K25" s="106">
        <f t="shared" si="4"/>
        <v>950.3420999218921</v>
      </c>
      <c r="L25" s="106">
        <f t="shared" si="4"/>
        <v>57.56935383520919</v>
      </c>
      <c r="M25" s="34"/>
      <c r="N25" s="121"/>
      <c r="O25" s="122"/>
      <c r="P25" s="121"/>
      <c r="Q25" s="122"/>
      <c r="R25" s="121"/>
      <c r="S25" s="122"/>
      <c r="T25" s="121"/>
      <c r="U25" s="122"/>
      <c r="V25" s="3"/>
    </row>
    <row r="26" spans="1:22" ht="12.75">
      <c r="A26" s="3"/>
      <c r="B26" s="44"/>
      <c r="C26" s="2" t="s">
        <v>11</v>
      </c>
      <c r="D26" s="2">
        <v>1</v>
      </c>
      <c r="E26" s="106">
        <f t="shared" si="1"/>
        <v>44.80423762953445</v>
      </c>
      <c r="F26" s="106">
        <f t="shared" si="1"/>
        <v>35.570228413074545</v>
      </c>
      <c r="G26" s="106">
        <f t="shared" si="2"/>
        <v>79.30178490800066</v>
      </c>
      <c r="H26" s="106">
        <f t="shared" si="2"/>
        <v>23.42752871349483</v>
      </c>
      <c r="I26" s="106">
        <f t="shared" si="3"/>
        <v>0</v>
      </c>
      <c r="J26" s="106">
        <f t="shared" si="3"/>
        <v>0</v>
      </c>
      <c r="K26" s="106">
        <f t="shared" si="4"/>
        <v>886.520074600692</v>
      </c>
      <c r="L26" s="106">
        <f t="shared" si="4"/>
        <v>660.1285906437317</v>
      </c>
      <c r="M26" s="34"/>
      <c r="N26" s="121"/>
      <c r="O26" s="122"/>
      <c r="P26" s="121"/>
      <c r="Q26" s="122"/>
      <c r="R26" s="121"/>
      <c r="S26" s="122"/>
      <c r="T26" s="121"/>
      <c r="U26" s="122"/>
      <c r="V26" s="3"/>
    </row>
    <row r="27" spans="1:22" ht="12.75">
      <c r="A27" s="3"/>
      <c r="B27" s="44"/>
      <c r="C27" s="2"/>
      <c r="D27" s="2" t="s">
        <v>16</v>
      </c>
      <c r="E27" s="106">
        <f t="shared" si="1"/>
        <v>10.708724494342595</v>
      </c>
      <c r="F27" s="106">
        <f t="shared" si="1"/>
        <v>260.9517847095744</v>
      </c>
      <c r="G27" s="106">
        <f t="shared" si="2"/>
        <v>33.02242101936304</v>
      </c>
      <c r="H27" s="106">
        <f t="shared" si="2"/>
        <v>522.8256817467582</v>
      </c>
      <c r="I27" s="106">
        <f t="shared" si="3"/>
        <v>0</v>
      </c>
      <c r="J27" s="106">
        <f t="shared" si="3"/>
        <v>0</v>
      </c>
      <c r="K27" s="106">
        <f t="shared" si="4"/>
        <v>647.9270859281029</v>
      </c>
      <c r="L27" s="106">
        <f t="shared" si="4"/>
        <v>53.731396912861854</v>
      </c>
      <c r="M27" s="34"/>
      <c r="N27" s="121"/>
      <c r="O27" s="122"/>
      <c r="P27" s="121"/>
      <c r="Q27" s="122"/>
      <c r="R27" s="121"/>
      <c r="S27" s="122"/>
      <c r="T27" s="121"/>
      <c r="U27" s="122"/>
      <c r="V27" s="3"/>
    </row>
    <row r="28" spans="1:22" ht="12.75">
      <c r="A28" s="3"/>
      <c r="B28" s="12" t="s">
        <v>3</v>
      </c>
      <c r="C28" s="2"/>
      <c r="D28" s="2">
        <v>1</v>
      </c>
      <c r="E28" s="106">
        <f>L12*E45*0.14</f>
        <v>1.4823037182925547</v>
      </c>
      <c r="F28" s="106">
        <f>M12*F45*0.14</f>
        <v>2.0770431178717947</v>
      </c>
      <c r="G28" s="106">
        <f t="shared" si="2"/>
        <v>0</v>
      </c>
      <c r="H28" s="106">
        <f t="shared" si="2"/>
        <v>0</v>
      </c>
      <c r="I28" s="106">
        <f t="shared" si="3"/>
        <v>14.392338458802298</v>
      </c>
      <c r="J28" s="106">
        <f t="shared" si="3"/>
        <v>101.72184992937933</v>
      </c>
      <c r="K28" s="106">
        <f t="shared" si="4"/>
        <v>14513.697854984353</v>
      </c>
      <c r="L28" s="106">
        <f t="shared" si="4"/>
        <v>21302.451965591157</v>
      </c>
      <c r="M28" s="34"/>
      <c r="N28" s="121"/>
      <c r="O28" s="122"/>
      <c r="P28" s="121"/>
      <c r="Q28" s="122"/>
      <c r="R28" s="121"/>
      <c r="S28" s="122"/>
      <c r="T28" s="121"/>
      <c r="U28" s="122"/>
      <c r="V28" s="3"/>
    </row>
    <row r="29" spans="1:22" ht="12.75">
      <c r="A29" s="3"/>
      <c r="B29" s="12"/>
      <c r="C29" s="2"/>
      <c r="D29" s="2" t="s">
        <v>16</v>
      </c>
      <c r="E29" s="106">
        <f>L13*E46*0.14</f>
        <v>5.225293275064042</v>
      </c>
      <c r="F29" s="106">
        <f>M13*F46*0.14</f>
        <v>15.628361121047313</v>
      </c>
      <c r="G29" s="106">
        <f t="shared" si="2"/>
        <v>0</v>
      </c>
      <c r="H29" s="106">
        <f t="shared" si="2"/>
        <v>0</v>
      </c>
      <c r="I29" s="106">
        <f t="shared" si="3"/>
        <v>0</v>
      </c>
      <c r="J29" s="106">
        <f t="shared" si="3"/>
        <v>17.590635894091694</v>
      </c>
      <c r="K29" s="106">
        <f t="shared" si="4"/>
        <v>1542.1390658606658</v>
      </c>
      <c r="L29" s="106">
        <f t="shared" si="4"/>
        <v>294.78707461062413</v>
      </c>
      <c r="M29" s="34"/>
      <c r="N29" s="121"/>
      <c r="O29" s="122"/>
      <c r="P29" s="121"/>
      <c r="Q29" s="122"/>
      <c r="R29" s="121"/>
      <c r="S29" s="122"/>
      <c r="T29" s="121"/>
      <c r="U29" s="122"/>
      <c r="V29" s="3"/>
    </row>
    <row r="30" spans="1:22" ht="12.75">
      <c r="A30" s="3"/>
      <c r="B30" s="12" t="s">
        <v>13</v>
      </c>
      <c r="C30" s="2"/>
      <c r="D30" s="44"/>
      <c r="E30" s="106"/>
      <c r="F30" s="106"/>
      <c r="G30" s="106"/>
      <c r="H30" s="106"/>
      <c r="I30" s="106"/>
      <c r="J30" s="106"/>
      <c r="K30" s="106"/>
      <c r="L30" s="106"/>
      <c r="M30" s="34"/>
      <c r="N30" s="121"/>
      <c r="O30" s="122"/>
      <c r="P30" s="121"/>
      <c r="Q30" s="122"/>
      <c r="R30" s="121"/>
      <c r="S30" s="122"/>
      <c r="T30" s="121"/>
      <c r="U30" s="122"/>
      <c r="V30" s="3"/>
    </row>
    <row r="31" spans="1:22" ht="12.75">
      <c r="A31" s="3"/>
      <c r="B31" s="12"/>
      <c r="C31" s="2" t="s">
        <v>14</v>
      </c>
      <c r="D31" s="2">
        <v>1</v>
      </c>
      <c r="E31" s="106">
        <f aca="true" t="shared" si="5" ref="E31:F34">L15*E48*0.17</f>
        <v>71.09005021933513</v>
      </c>
      <c r="F31" s="106">
        <f t="shared" si="5"/>
        <v>118.66590985829451</v>
      </c>
      <c r="G31" s="106">
        <f aca="true" t="shared" si="6" ref="G31:H34">L15*G48</f>
        <v>0</v>
      </c>
      <c r="H31" s="106">
        <f t="shared" si="6"/>
        <v>0</v>
      </c>
      <c r="I31" s="106">
        <f aca="true" t="shared" si="7" ref="I31:J34">L15*I48</f>
        <v>25.58637948231519</v>
      </c>
      <c r="J31" s="106">
        <f t="shared" si="7"/>
        <v>0</v>
      </c>
      <c r="K31" s="106">
        <f aca="true" t="shared" si="8" ref="K31:L34">L15*K48</f>
        <v>0</v>
      </c>
      <c r="L31" s="106">
        <f t="shared" si="8"/>
        <v>29.104506661133534</v>
      </c>
      <c r="M31" s="34"/>
      <c r="N31" s="121"/>
      <c r="O31" s="122"/>
      <c r="P31" s="121"/>
      <c r="Q31" s="122"/>
      <c r="R31" s="121"/>
      <c r="S31" s="122"/>
      <c r="T31" s="121"/>
      <c r="U31" s="122"/>
      <c r="V31" s="3"/>
    </row>
    <row r="32" spans="1:22" ht="12.75">
      <c r="A32" s="3"/>
      <c r="B32" s="12"/>
      <c r="C32" s="2"/>
      <c r="D32" s="2" t="s">
        <v>16</v>
      </c>
      <c r="E32" s="106">
        <f t="shared" si="5"/>
        <v>8.280633051676006</v>
      </c>
      <c r="F32" s="106">
        <f t="shared" si="5"/>
        <v>63.472186752410074</v>
      </c>
      <c r="G32" s="106">
        <f t="shared" si="6"/>
        <v>0</v>
      </c>
      <c r="H32" s="106">
        <f t="shared" si="6"/>
        <v>0</v>
      </c>
      <c r="I32" s="106">
        <f t="shared" si="7"/>
        <v>0</v>
      </c>
      <c r="J32" s="106">
        <f t="shared" si="7"/>
        <v>4.797446152934099</v>
      </c>
      <c r="K32" s="106">
        <f t="shared" si="8"/>
        <v>0</v>
      </c>
      <c r="L32" s="106">
        <f t="shared" si="8"/>
        <v>74.08856008847893</v>
      </c>
      <c r="M32" s="34"/>
      <c r="N32" s="121"/>
      <c r="O32" s="122"/>
      <c r="P32" s="121"/>
      <c r="Q32" s="122"/>
      <c r="R32" s="121"/>
      <c r="S32" s="122"/>
      <c r="T32" s="121"/>
      <c r="U32" s="122"/>
      <c r="V32" s="3"/>
    </row>
    <row r="33" spans="1:22" ht="12.75">
      <c r="A33" s="3"/>
      <c r="B33" s="44"/>
      <c r="C33" s="44" t="s">
        <v>15</v>
      </c>
      <c r="D33" s="2">
        <v>1</v>
      </c>
      <c r="E33" s="106">
        <f t="shared" si="5"/>
        <v>9.900267983797837</v>
      </c>
      <c r="F33" s="106">
        <f t="shared" si="5"/>
        <v>4.953233142113708</v>
      </c>
      <c r="G33" s="106">
        <f t="shared" si="6"/>
        <v>0</v>
      </c>
      <c r="H33" s="106">
        <f t="shared" si="6"/>
        <v>0</v>
      </c>
      <c r="I33" s="106">
        <f t="shared" si="7"/>
        <v>0</v>
      </c>
      <c r="J33" s="106">
        <f t="shared" si="7"/>
        <v>0</v>
      </c>
      <c r="K33" s="106">
        <f t="shared" si="8"/>
        <v>4.6695142555225235</v>
      </c>
      <c r="L33" s="106">
        <f t="shared" si="8"/>
        <v>0</v>
      </c>
      <c r="M33" s="34"/>
      <c r="N33" s="121"/>
      <c r="O33" s="122"/>
      <c r="P33" s="121"/>
      <c r="Q33" s="122"/>
      <c r="R33" s="121"/>
      <c r="S33" s="122"/>
      <c r="T33" s="121"/>
      <c r="U33" s="122"/>
      <c r="V33" s="3"/>
    </row>
    <row r="34" spans="1:22" ht="12.75">
      <c r="A34" s="3"/>
      <c r="B34" s="44"/>
      <c r="C34" s="44"/>
      <c r="D34" s="2" t="s">
        <v>16</v>
      </c>
      <c r="E34" s="106">
        <f t="shared" si="5"/>
        <v>74.93092222987983</v>
      </c>
      <c r="F34" s="106">
        <f t="shared" si="5"/>
        <v>85.21854864934045</v>
      </c>
      <c r="G34" s="106">
        <f t="shared" si="6"/>
        <v>0</v>
      </c>
      <c r="H34" s="106">
        <f t="shared" si="6"/>
        <v>0</v>
      </c>
      <c r="I34" s="106">
        <f t="shared" si="7"/>
        <v>0</v>
      </c>
      <c r="J34" s="106">
        <f t="shared" si="7"/>
        <v>7.484015998577194</v>
      </c>
      <c r="K34" s="106">
        <f t="shared" si="8"/>
        <v>3.1982974352894</v>
      </c>
      <c r="L34" s="106">
        <f t="shared" si="8"/>
        <v>0</v>
      </c>
      <c r="M34" s="34"/>
      <c r="N34" s="121"/>
      <c r="O34" s="122"/>
      <c r="P34" s="121"/>
      <c r="Q34" s="122"/>
      <c r="R34" s="121"/>
      <c r="S34" s="122"/>
      <c r="T34" s="121"/>
      <c r="U34" s="122"/>
      <c r="V34" s="3"/>
    </row>
    <row r="35" spans="1:22" ht="12.75">
      <c r="A35" s="3"/>
      <c r="B35" s="36" t="s">
        <v>1</v>
      </c>
      <c r="C35" s="37"/>
      <c r="D35" s="23"/>
      <c r="E35" s="41">
        <f aca="true" t="shared" si="9" ref="E35:L35">SUM(E23:E34)</f>
        <v>480.86644514445095</v>
      </c>
      <c r="F35" s="42">
        <f t="shared" si="9"/>
        <v>853.1873757130056</v>
      </c>
      <c r="G35" s="41">
        <f t="shared" si="9"/>
        <v>743.2683324740799</v>
      </c>
      <c r="H35" s="42">
        <f t="shared" si="9"/>
        <v>1041.7974150839927</v>
      </c>
      <c r="I35" s="41">
        <f t="shared" si="9"/>
        <v>178.5769372993836</v>
      </c>
      <c r="J35" s="42">
        <f t="shared" si="9"/>
        <v>131.5939479749823</v>
      </c>
      <c r="K35" s="41">
        <f t="shared" si="9"/>
        <v>49340.37440651721</v>
      </c>
      <c r="L35" s="42">
        <f t="shared" si="9"/>
        <v>26514.38147465159</v>
      </c>
      <c r="M35" s="34"/>
      <c r="N35" s="121"/>
      <c r="O35" s="122"/>
      <c r="P35" s="121"/>
      <c r="Q35" s="122"/>
      <c r="R35" s="121"/>
      <c r="S35" s="122"/>
      <c r="T35" s="121"/>
      <c r="U35" s="122"/>
      <c r="V35" s="3"/>
    </row>
    <row r="36" spans="1:22" ht="12.75">
      <c r="A36" s="3"/>
      <c r="B36" s="9"/>
      <c r="C36" s="5"/>
      <c r="D36" s="6"/>
      <c r="E36" s="121" t="s">
        <v>59</v>
      </c>
      <c r="F36" s="122">
        <f>SUM(E35+F35)</f>
        <v>1334.0538208574567</v>
      </c>
      <c r="G36" s="121" t="s">
        <v>65</v>
      </c>
      <c r="H36" s="122">
        <f>SUM(G35+H35)</f>
        <v>1785.0657475580726</v>
      </c>
      <c r="I36" s="121" t="s">
        <v>67</v>
      </c>
      <c r="J36" s="122">
        <f>SUM(I35+J35)</f>
        <v>310.1708852743659</v>
      </c>
      <c r="K36" s="121" t="s">
        <v>69</v>
      </c>
      <c r="L36" s="122">
        <f>SUM(K35+L35)</f>
        <v>75854.75588116879</v>
      </c>
      <c r="M36" s="34"/>
      <c r="N36" s="121"/>
      <c r="O36" s="122"/>
      <c r="P36" s="121"/>
      <c r="Q36" s="122"/>
      <c r="R36" s="121"/>
      <c r="S36" s="122"/>
      <c r="T36" s="121"/>
      <c r="U36" s="122"/>
      <c r="V36" s="3"/>
    </row>
    <row r="37" spans="1:22" ht="12.75">
      <c r="A37" s="3"/>
      <c r="B37" s="9"/>
      <c r="C37" s="5"/>
      <c r="D37" s="6"/>
      <c r="E37" s="30"/>
      <c r="F37" s="30"/>
      <c r="G37" s="6"/>
      <c r="H37" s="6"/>
      <c r="I37" s="6"/>
      <c r="J37" s="7"/>
      <c r="K37" s="34"/>
      <c r="L37" s="3"/>
      <c r="M37" s="34"/>
      <c r="N37" s="121"/>
      <c r="O37" s="122"/>
      <c r="P37" s="121"/>
      <c r="Q37" s="122"/>
      <c r="R37" s="121"/>
      <c r="S37" s="122"/>
      <c r="T37" s="121"/>
      <c r="U37" s="122"/>
      <c r="V37" s="3"/>
    </row>
    <row r="38" spans="1:22" ht="12.75">
      <c r="A38" s="3"/>
      <c r="B38" s="11" t="s">
        <v>0</v>
      </c>
      <c r="C38" s="11" t="s">
        <v>9</v>
      </c>
      <c r="D38" s="39"/>
      <c r="E38" s="123" t="s">
        <v>71</v>
      </c>
      <c r="F38" s="123" t="s">
        <v>72</v>
      </c>
      <c r="G38" s="123" t="s">
        <v>73</v>
      </c>
      <c r="H38" s="123" t="s">
        <v>74</v>
      </c>
      <c r="I38" s="123" t="s">
        <v>75</v>
      </c>
      <c r="J38" s="123" t="s">
        <v>76</v>
      </c>
      <c r="K38" s="123" t="s">
        <v>77</v>
      </c>
      <c r="L38" s="123" t="s">
        <v>78</v>
      </c>
      <c r="M38" s="34"/>
      <c r="N38" s="121"/>
      <c r="O38" s="122"/>
      <c r="P38" s="121"/>
      <c r="Q38" s="122"/>
      <c r="R38" s="121"/>
      <c r="S38" s="122"/>
      <c r="T38" s="121"/>
      <c r="U38" s="122"/>
      <c r="V38" s="3"/>
    </row>
    <row r="39" spans="1:22" ht="12.75">
      <c r="A39" s="3"/>
      <c r="B39" s="2"/>
      <c r="C39" s="66" t="s">
        <v>0</v>
      </c>
      <c r="D39" s="66" t="s">
        <v>48</v>
      </c>
      <c r="E39" s="124" t="s">
        <v>70</v>
      </c>
      <c r="F39" s="124" t="s">
        <v>70</v>
      </c>
      <c r="G39" s="124" t="s">
        <v>70</v>
      </c>
      <c r="H39" s="124" t="s">
        <v>70</v>
      </c>
      <c r="I39" s="124" t="s">
        <v>70</v>
      </c>
      <c r="J39" s="124" t="s">
        <v>70</v>
      </c>
      <c r="K39" s="124" t="s">
        <v>70</v>
      </c>
      <c r="L39" s="124" t="s">
        <v>70</v>
      </c>
      <c r="M39" s="34"/>
      <c r="N39" s="121"/>
      <c r="O39" s="122"/>
      <c r="P39" s="121"/>
      <c r="Q39" s="122"/>
      <c r="R39" s="121"/>
      <c r="S39" s="122"/>
      <c r="T39" s="121"/>
      <c r="U39" s="122"/>
      <c r="V39" s="3"/>
    </row>
    <row r="40" spans="1:22" ht="12.75">
      <c r="A40" s="3"/>
      <c r="B40" s="29" t="s">
        <v>2</v>
      </c>
      <c r="C40" s="11"/>
      <c r="D40" s="39"/>
      <c r="E40" s="39"/>
      <c r="F40" s="39"/>
      <c r="G40" s="39"/>
      <c r="H40" s="39"/>
      <c r="I40" s="39"/>
      <c r="J40" s="39"/>
      <c r="K40" s="39"/>
      <c r="L40" s="39"/>
      <c r="M40" s="34"/>
      <c r="N40" s="121"/>
      <c r="O40" s="122"/>
      <c r="P40" s="121"/>
      <c r="Q40" s="122"/>
      <c r="R40" s="121"/>
      <c r="S40" s="122"/>
      <c r="T40" s="121"/>
      <c r="U40" s="122"/>
      <c r="V40" s="3"/>
    </row>
    <row r="41" spans="1:22" ht="12.75">
      <c r="A41" s="3"/>
      <c r="B41" s="12"/>
      <c r="C41" s="2" t="s">
        <v>10</v>
      </c>
      <c r="D41" s="2">
        <v>1</v>
      </c>
      <c r="E41" s="134">
        <v>0.01610430750005346</v>
      </c>
      <c r="F41" s="134">
        <v>0.016722203475867062</v>
      </c>
      <c r="G41" s="134">
        <v>0.024547029203214592</v>
      </c>
      <c r="H41" s="134">
        <v>0.036850154767721924</v>
      </c>
      <c r="I41" s="134">
        <v>0.007249926805393113</v>
      </c>
      <c r="J41" s="134">
        <v>0</v>
      </c>
      <c r="K41" s="134">
        <v>1.6106908171847385</v>
      </c>
      <c r="L41" s="134">
        <v>0.30841690915249526</v>
      </c>
      <c r="M41" s="34"/>
      <c r="N41" s="121"/>
      <c r="O41" s="122"/>
      <c r="P41" s="121"/>
      <c r="Q41" s="122"/>
      <c r="R41" s="121"/>
      <c r="S41" s="122"/>
      <c r="T41" s="121"/>
      <c r="U41" s="122"/>
      <c r="V41" s="3"/>
    </row>
    <row r="42" spans="1:22" ht="12.75">
      <c r="A42" s="3"/>
      <c r="B42" s="12"/>
      <c r="C42" s="2"/>
      <c r="D42" s="2" t="s">
        <v>16</v>
      </c>
      <c r="E42" s="134">
        <v>0.050048651202472136</v>
      </c>
      <c r="F42" s="134">
        <v>0.08578675422591198</v>
      </c>
      <c r="G42" s="134">
        <v>0.08427806740571502</v>
      </c>
      <c r="H42" s="134">
        <v>0.005270409271682481</v>
      </c>
      <c r="I42" s="134">
        <v>0</v>
      </c>
      <c r="J42" s="134">
        <v>0</v>
      </c>
      <c r="K42" s="134">
        <v>0.49539831748633356</v>
      </c>
      <c r="L42" s="134">
        <v>0.024200858900582812</v>
      </c>
      <c r="M42" s="34"/>
      <c r="N42" s="121"/>
      <c r="O42" s="122"/>
      <c r="P42" s="121"/>
      <c r="Q42" s="122"/>
      <c r="R42" s="121"/>
      <c r="S42" s="122"/>
      <c r="T42" s="121"/>
      <c r="U42" s="122"/>
      <c r="V42" s="3"/>
    </row>
    <row r="43" spans="1:22" ht="12.75">
      <c r="A43" s="3"/>
      <c r="B43" s="44"/>
      <c r="C43" s="2" t="s">
        <v>11</v>
      </c>
      <c r="D43" s="2">
        <v>1</v>
      </c>
      <c r="E43" s="134">
        <v>0.01620738258332084</v>
      </c>
      <c r="F43" s="134">
        <v>0.07728520099811617</v>
      </c>
      <c r="G43" s="134">
        <v>0.018072461320468414</v>
      </c>
      <c r="H43" s="134">
        <v>0.03206835739218981</v>
      </c>
      <c r="I43" s="134"/>
      <c r="J43" s="134"/>
      <c r="K43" s="134">
        <v>0.20203328054503072</v>
      </c>
      <c r="L43" s="134">
        <v>0.9036053195560381</v>
      </c>
      <c r="M43" s="34"/>
      <c r="N43" s="121"/>
      <c r="O43" s="122"/>
      <c r="P43" s="121"/>
      <c r="Q43" s="122"/>
      <c r="R43" s="121"/>
      <c r="S43" s="122"/>
      <c r="T43" s="121"/>
      <c r="U43" s="122"/>
      <c r="V43" s="3"/>
    </row>
    <row r="44" spans="1:22" ht="12.75">
      <c r="A44" s="3"/>
      <c r="B44" s="44"/>
      <c r="C44" s="2"/>
      <c r="D44" s="2" t="s">
        <v>16</v>
      </c>
      <c r="E44" s="134">
        <v>0.04435010269536423</v>
      </c>
      <c r="F44" s="134">
        <v>0.1242242076390431</v>
      </c>
      <c r="G44" s="134">
        <v>0.08616012966494514</v>
      </c>
      <c r="H44" s="134">
        <v>0.15679904951019438</v>
      </c>
      <c r="I44" s="134"/>
      <c r="J44" s="134"/>
      <c r="K44" s="134">
        <v>1.6905326748835752</v>
      </c>
      <c r="L44" s="134">
        <v>0.016114418742101073</v>
      </c>
      <c r="M44" s="34"/>
      <c r="N44" s="121"/>
      <c r="O44" s="122"/>
      <c r="P44" s="121"/>
      <c r="Q44" s="122"/>
      <c r="R44" s="121"/>
      <c r="S44" s="122"/>
      <c r="T44" s="121"/>
      <c r="U44" s="122"/>
      <c r="V44" s="3"/>
    </row>
    <row r="45" spans="1:22" ht="12.75">
      <c r="A45" s="3"/>
      <c r="B45" s="12" t="s">
        <v>3</v>
      </c>
      <c r="C45" s="2"/>
      <c r="D45" s="2">
        <v>1</v>
      </c>
      <c r="E45" s="134">
        <v>0.003106460913210504</v>
      </c>
      <c r="F45" s="134">
        <v>0.011069622820152523</v>
      </c>
      <c r="G45" s="134"/>
      <c r="H45" s="134"/>
      <c r="I45" s="134">
        <v>0.004222679255831041</v>
      </c>
      <c r="J45" s="134">
        <v>0.07589787146143627</v>
      </c>
      <c r="K45" s="134">
        <v>4.258285825689376</v>
      </c>
      <c r="L45" s="134">
        <v>15.894429389755823</v>
      </c>
      <c r="M45" s="34"/>
      <c r="N45" s="121"/>
      <c r="O45" s="122"/>
      <c r="P45" s="121"/>
      <c r="Q45" s="122"/>
      <c r="R45" s="121"/>
      <c r="S45" s="122"/>
      <c r="T45" s="121"/>
      <c r="U45" s="122"/>
      <c r="V45" s="3"/>
    </row>
    <row r="46" spans="1:22" ht="12.75">
      <c r="A46" s="3"/>
      <c r="B46" s="12"/>
      <c r="C46" s="2"/>
      <c r="D46" s="2" t="s">
        <v>16</v>
      </c>
      <c r="E46" s="134">
        <v>0.035974235061482646</v>
      </c>
      <c r="F46" s="134">
        <v>0.12803509355379403</v>
      </c>
      <c r="G46" s="134"/>
      <c r="H46" s="134"/>
      <c r="I46" s="134">
        <v>0</v>
      </c>
      <c r="J46" s="134">
        <v>0.02017553966725693</v>
      </c>
      <c r="K46" s="134">
        <v>1.4863889635538532</v>
      </c>
      <c r="L46" s="134">
        <v>0.3381053620238314</v>
      </c>
      <c r="M46" s="34"/>
      <c r="N46" s="121"/>
      <c r="O46" s="122"/>
      <c r="P46" s="121"/>
      <c r="Q46" s="122"/>
      <c r="R46" s="121"/>
      <c r="S46" s="122"/>
      <c r="T46" s="121"/>
      <c r="U46" s="122"/>
      <c r="V46" s="3"/>
    </row>
    <row r="47" spans="1:22" ht="12.75">
      <c r="A47" s="3"/>
      <c r="B47" s="12" t="s">
        <v>13</v>
      </c>
      <c r="C47" s="2"/>
      <c r="D47" s="44"/>
      <c r="E47" s="134"/>
      <c r="F47" s="134"/>
      <c r="G47" s="134"/>
      <c r="H47" s="134"/>
      <c r="I47" s="134"/>
      <c r="J47" s="134"/>
      <c r="K47" s="134"/>
      <c r="L47" s="134"/>
      <c r="M47" s="34"/>
      <c r="N47" s="121"/>
      <c r="O47" s="122"/>
      <c r="P47" s="121"/>
      <c r="Q47" s="122"/>
      <c r="R47" s="121"/>
      <c r="S47" s="122"/>
      <c r="T47" s="121"/>
      <c r="U47" s="122"/>
      <c r="V47" s="3"/>
    </row>
    <row r="48" spans="1:22" ht="12.75">
      <c r="A48" s="3"/>
      <c r="B48" s="12"/>
      <c r="C48" s="2" t="s">
        <v>14</v>
      </c>
      <c r="D48" s="2">
        <v>1</v>
      </c>
      <c r="E48" s="134">
        <v>0.13466972419753848</v>
      </c>
      <c r="F48" s="134">
        <v>0.261942215028755</v>
      </c>
      <c r="G48" s="134"/>
      <c r="H48" s="134"/>
      <c r="I48" s="134">
        <v>0.008239842450092435</v>
      </c>
      <c r="J48" s="134">
        <v>0</v>
      </c>
      <c r="K48" s="134">
        <v>0</v>
      </c>
      <c r="L48" s="134">
        <v>0.010921660835119872</v>
      </c>
      <c r="M48" s="34"/>
      <c r="N48" s="121"/>
      <c r="O48" s="122"/>
      <c r="P48" s="121"/>
      <c r="Q48" s="122"/>
      <c r="R48" s="121"/>
      <c r="S48" s="122"/>
      <c r="T48" s="121"/>
      <c r="U48" s="122"/>
      <c r="V48" s="3"/>
    </row>
    <row r="49" spans="1:22" ht="12.75">
      <c r="A49" s="3"/>
      <c r="B49" s="12"/>
      <c r="C49" s="2"/>
      <c r="D49" s="2" t="s">
        <v>16</v>
      </c>
      <c r="E49" s="134">
        <v>1.245176122968649</v>
      </c>
      <c r="F49" s="134">
        <v>0.9585716920350285</v>
      </c>
      <c r="G49" s="134"/>
      <c r="H49" s="134"/>
      <c r="I49" s="134">
        <v>0</v>
      </c>
      <c r="J49" s="134">
        <v>0.012316864645211891</v>
      </c>
      <c r="K49" s="134">
        <v>0</v>
      </c>
      <c r="L49" s="134">
        <v>0.19021344633755563</v>
      </c>
      <c r="M49" s="34"/>
      <c r="N49" s="121"/>
      <c r="O49" s="122"/>
      <c r="P49" s="121"/>
      <c r="Q49" s="122"/>
      <c r="R49" s="121"/>
      <c r="S49" s="122"/>
      <c r="T49" s="121"/>
      <c r="U49" s="122"/>
      <c r="V49" s="3"/>
    </row>
    <row r="50" spans="1:22" ht="12.75">
      <c r="A50" s="3"/>
      <c r="B50" s="44"/>
      <c r="C50" s="44" t="s">
        <v>15</v>
      </c>
      <c r="D50" s="2">
        <v>1</v>
      </c>
      <c r="E50" s="134">
        <v>0.16337228960323696</v>
      </c>
      <c r="F50" s="134">
        <v>0.8487603840920347</v>
      </c>
      <c r="G50" s="134"/>
      <c r="H50" s="134"/>
      <c r="I50" s="134">
        <v>0</v>
      </c>
      <c r="J50" s="134">
        <v>0</v>
      </c>
      <c r="K50" s="134">
        <v>0.013099420157755597</v>
      </c>
      <c r="L50" s="134">
        <v>0</v>
      </c>
      <c r="M50" s="34"/>
      <c r="N50" s="121"/>
      <c r="O50" s="122"/>
      <c r="P50" s="121"/>
      <c r="Q50" s="122"/>
      <c r="R50" s="121"/>
      <c r="S50" s="122"/>
      <c r="T50" s="121"/>
      <c r="U50" s="122"/>
      <c r="V50" s="3"/>
    </row>
    <row r="51" spans="1:22" ht="12.75">
      <c r="A51" s="3"/>
      <c r="B51" s="40"/>
      <c r="C51" s="40"/>
      <c r="D51" s="66" t="s">
        <v>16</v>
      </c>
      <c r="E51" s="140">
        <v>7.944369120870125</v>
      </c>
      <c r="F51" s="140">
        <v>9.490350713069951</v>
      </c>
      <c r="G51" s="140"/>
      <c r="H51" s="140"/>
      <c r="I51" s="140">
        <v>0</v>
      </c>
      <c r="J51" s="140">
        <v>0.14168757163850773</v>
      </c>
      <c r="K51" s="140">
        <v>0.057645592590927275</v>
      </c>
      <c r="L51" s="140">
        <v>0</v>
      </c>
      <c r="M51" s="34"/>
      <c r="N51" s="121"/>
      <c r="O51" s="122"/>
      <c r="P51" s="121"/>
      <c r="Q51" s="122"/>
      <c r="R51" s="121"/>
      <c r="S51" s="122"/>
      <c r="T51" s="121"/>
      <c r="U51" s="122"/>
      <c r="V51" s="3"/>
    </row>
    <row r="52" spans="1:22" ht="12.75">
      <c r="A52" s="3"/>
      <c r="B52" s="9"/>
      <c r="C52" s="5"/>
      <c r="D52" s="6"/>
      <c r="E52" s="75"/>
      <c r="F52" s="75"/>
      <c r="G52" s="75"/>
      <c r="H52" s="75"/>
      <c r="I52" s="75"/>
      <c r="J52" s="75"/>
      <c r="K52" s="75"/>
      <c r="L52" s="75"/>
      <c r="M52" s="34"/>
      <c r="N52" s="121"/>
      <c r="O52" s="122"/>
      <c r="P52" s="121"/>
      <c r="Q52" s="122"/>
      <c r="R52" s="121"/>
      <c r="S52" s="122"/>
      <c r="T52" s="121"/>
      <c r="U52" s="122"/>
      <c r="V52" s="3"/>
    </row>
    <row r="53" spans="1:22" ht="12.75">
      <c r="A53" s="3"/>
      <c r="B53" s="9"/>
      <c r="C53" s="5"/>
      <c r="D53" s="6"/>
      <c r="E53" s="122"/>
      <c r="F53" s="122"/>
      <c r="G53" s="122"/>
      <c r="H53" s="122"/>
      <c r="I53" s="122"/>
      <c r="J53" s="122"/>
      <c r="K53" s="122"/>
      <c r="L53" s="122"/>
      <c r="M53" s="34"/>
      <c r="N53" s="121"/>
      <c r="O53" s="122"/>
      <c r="P53" s="121"/>
      <c r="Q53" s="122"/>
      <c r="R53" s="121"/>
      <c r="S53" s="122"/>
      <c r="T53" s="121"/>
      <c r="U53" s="122"/>
      <c r="V53" s="3"/>
    </row>
    <row r="54" spans="1:22" ht="12.75">
      <c r="A54" s="3"/>
      <c r="B54" s="9"/>
      <c r="C54" s="5"/>
      <c r="D54" s="6"/>
      <c r="E54" s="30"/>
      <c r="F54" s="30"/>
      <c r="G54" s="6"/>
      <c r="H54" s="6"/>
      <c r="I54" s="6"/>
      <c r="J54" s="7"/>
      <c r="K54" s="34"/>
      <c r="L54" s="3"/>
      <c r="M54" s="34"/>
      <c r="N54" s="121"/>
      <c r="O54" s="122"/>
      <c r="P54" s="121"/>
      <c r="Q54" s="122"/>
      <c r="R54" s="121"/>
      <c r="S54" s="122"/>
      <c r="T54" s="121"/>
      <c r="U54" s="122"/>
      <c r="V54" s="3"/>
    </row>
    <row r="55" spans="1:22" ht="12.75">
      <c r="A55" s="3"/>
      <c r="B55" s="9"/>
      <c r="C55" s="5"/>
      <c r="D55" s="6"/>
      <c r="E55" s="30"/>
      <c r="F55" s="30"/>
      <c r="G55" s="6"/>
      <c r="H55" s="6"/>
      <c r="I55" s="6"/>
      <c r="J55" s="7"/>
      <c r="K55" s="34"/>
      <c r="L55" s="3"/>
      <c r="M55" s="34"/>
      <c r="N55" s="121"/>
      <c r="O55" s="122"/>
      <c r="P55" s="121"/>
      <c r="Q55" s="122"/>
      <c r="R55" s="121"/>
      <c r="S55" s="122"/>
      <c r="T55" s="121"/>
      <c r="U55" s="122"/>
      <c r="V55" s="3"/>
    </row>
    <row r="56" spans="22:24" s="72" customFormat="1" ht="12.75">
      <c r="V56" s="108"/>
      <c r="W56" s="108"/>
      <c r="X56"/>
    </row>
    <row r="57" spans="2:23" ht="18">
      <c r="B57" s="16" t="s">
        <v>40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129"/>
      <c r="W57" s="108"/>
    </row>
    <row r="58" spans="1:23" ht="18">
      <c r="A58" s="16"/>
      <c r="B58" s="16" t="s">
        <v>47</v>
      </c>
      <c r="C58" s="16" t="s">
        <v>32</v>
      </c>
      <c r="D58" s="3"/>
      <c r="E58" s="3"/>
      <c r="F58" s="3"/>
      <c r="G58" s="3"/>
      <c r="H58" s="3"/>
      <c r="I58" s="3"/>
      <c r="J58" s="3"/>
      <c r="K58" s="6"/>
      <c r="L58" s="3"/>
      <c r="M58" s="3"/>
      <c r="N58" s="3"/>
      <c r="O58" s="3"/>
      <c r="P58" s="3"/>
      <c r="Q58" s="3"/>
      <c r="R58" s="3"/>
      <c r="S58" s="3"/>
      <c r="T58" s="3"/>
      <c r="U58" s="3"/>
      <c r="V58" s="129"/>
      <c r="W58" s="108"/>
    </row>
    <row r="59" spans="1:23" ht="18">
      <c r="A59" s="3"/>
      <c r="B59" s="16" t="s">
        <v>34</v>
      </c>
      <c r="C59" s="16"/>
      <c r="D59" s="3"/>
      <c r="E59" s="3"/>
      <c r="F59" s="3"/>
      <c r="G59" s="3"/>
      <c r="H59" s="137">
        <v>20625</v>
      </c>
      <c r="I59" s="3"/>
      <c r="J59" s="3"/>
      <c r="K59" s="6"/>
      <c r="L59" s="3"/>
      <c r="M59" s="3"/>
      <c r="N59" s="3"/>
      <c r="O59" s="3"/>
      <c r="P59" s="3"/>
      <c r="Q59" s="3"/>
      <c r="R59" s="3"/>
      <c r="S59" s="3"/>
      <c r="T59" s="3"/>
      <c r="U59" s="3"/>
      <c r="V59" s="129"/>
      <c r="W59" s="108"/>
    </row>
    <row r="60" spans="1:23" ht="12.75">
      <c r="A60" s="3"/>
      <c r="B60" s="4"/>
      <c r="C60" s="4"/>
      <c r="D60" s="4"/>
      <c r="E60" s="6"/>
      <c r="F60" s="4"/>
      <c r="G60" s="4"/>
      <c r="H60" s="4"/>
      <c r="I60" s="4"/>
      <c r="J60" s="4"/>
      <c r="K60" s="6"/>
      <c r="L60" s="3"/>
      <c r="M60" s="3"/>
      <c r="N60" s="3"/>
      <c r="O60" s="3"/>
      <c r="P60" s="3"/>
      <c r="Q60" s="3"/>
      <c r="R60" s="3"/>
      <c r="S60" s="3"/>
      <c r="T60" s="3"/>
      <c r="U60" s="3"/>
      <c r="V60" s="129"/>
      <c r="W60" s="108"/>
    </row>
    <row r="61" spans="1:23" ht="18">
      <c r="A61" s="3"/>
      <c r="B61" s="11" t="s">
        <v>0</v>
      </c>
      <c r="C61" s="2" t="s">
        <v>9</v>
      </c>
      <c r="D61" s="39"/>
      <c r="E61" s="11" t="s">
        <v>28</v>
      </c>
      <c r="F61" s="11" t="s">
        <v>28</v>
      </c>
      <c r="G61" s="39" t="s">
        <v>12</v>
      </c>
      <c r="H61" s="1" t="s">
        <v>12</v>
      </c>
      <c r="I61" s="39" t="s">
        <v>30</v>
      </c>
      <c r="J61" s="1" t="s">
        <v>28</v>
      </c>
      <c r="K61" s="11" t="s">
        <v>28</v>
      </c>
      <c r="L61" s="29" t="s">
        <v>29</v>
      </c>
      <c r="M61" s="29" t="s">
        <v>29</v>
      </c>
      <c r="N61" s="3"/>
      <c r="O61" s="206" t="s">
        <v>81</v>
      </c>
      <c r="P61" s="3"/>
      <c r="Q61" s="3"/>
      <c r="R61" s="3"/>
      <c r="S61" s="3"/>
      <c r="T61" s="3"/>
      <c r="U61" s="3"/>
      <c r="V61" s="3"/>
      <c r="W61" s="108"/>
    </row>
    <row r="62" spans="1:22" ht="12.75">
      <c r="A62" s="3"/>
      <c r="B62" s="2"/>
      <c r="C62" s="2" t="s">
        <v>0</v>
      </c>
      <c r="D62" s="66" t="s">
        <v>48</v>
      </c>
      <c r="E62" s="66" t="s">
        <v>36</v>
      </c>
      <c r="F62" s="66" t="s">
        <v>38</v>
      </c>
      <c r="G62" s="40" t="s">
        <v>35</v>
      </c>
      <c r="H62" s="2" t="s">
        <v>39</v>
      </c>
      <c r="I62" s="66" t="s">
        <v>48</v>
      </c>
      <c r="J62" s="1" t="s">
        <v>4</v>
      </c>
      <c r="K62" s="66" t="s">
        <v>5</v>
      </c>
      <c r="L62" s="13" t="s">
        <v>6</v>
      </c>
      <c r="M62" s="21" t="s">
        <v>7</v>
      </c>
      <c r="N62" s="3"/>
      <c r="O62" s="3"/>
      <c r="P62" s="3"/>
      <c r="Q62" s="4"/>
      <c r="R62" s="3"/>
      <c r="S62" s="3"/>
      <c r="T62" s="3"/>
      <c r="U62" s="3"/>
      <c r="V62" s="3"/>
    </row>
    <row r="63" spans="1:23" ht="12.75">
      <c r="A63" s="3"/>
      <c r="B63" s="29" t="s">
        <v>2</v>
      </c>
      <c r="C63" s="11"/>
      <c r="D63" s="39"/>
      <c r="E63" s="45">
        <v>0.5880341701477692</v>
      </c>
      <c r="F63" s="48">
        <f>E63*$H$59</f>
        <v>12128.20475929774</v>
      </c>
      <c r="G63" s="47"/>
      <c r="H63" s="49"/>
      <c r="I63" s="39"/>
      <c r="J63" s="67"/>
      <c r="K63" s="50"/>
      <c r="L63" s="39"/>
      <c r="M63" s="8"/>
      <c r="N63" s="3"/>
      <c r="O63" s="207" t="s">
        <v>82</v>
      </c>
      <c r="P63" s="208"/>
      <c r="Q63" s="209" t="s">
        <v>83</v>
      </c>
      <c r="R63" s="210"/>
      <c r="S63" s="211" t="s">
        <v>84</v>
      </c>
      <c r="T63" s="212" t="s">
        <v>85</v>
      </c>
      <c r="U63" s="213" t="s">
        <v>86</v>
      </c>
      <c r="V63" s="3"/>
      <c r="W63" s="108"/>
    </row>
    <row r="64" spans="1:22" ht="12.75">
      <c r="A64" s="3"/>
      <c r="B64" s="12"/>
      <c r="C64" s="2" t="s">
        <v>10</v>
      </c>
      <c r="D64" s="2">
        <v>1</v>
      </c>
      <c r="E64" s="46"/>
      <c r="F64" s="44"/>
      <c r="G64" s="18">
        <v>0.8932983263332797</v>
      </c>
      <c r="H64" s="32">
        <f>E63*G64*$H$59</f>
        <v>10834.105012907987</v>
      </c>
      <c r="I64" s="18">
        <v>0.9819298710183936</v>
      </c>
      <c r="J64" s="27">
        <v>0.9667963594157822</v>
      </c>
      <c r="K64" s="22">
        <f aca="true" t="shared" si="10" ref="K64:K74">1-J64</f>
        <v>0.033203640584217764</v>
      </c>
      <c r="L64" s="52">
        <f>H64*I64*J64</f>
        <v>10285.100007764206</v>
      </c>
      <c r="M64" s="97">
        <f>H64*I64*K64</f>
        <v>353.2313301602646</v>
      </c>
      <c r="N64" s="3"/>
      <c r="O64" s="214">
        <f>SUM(L64,L66,L68,L71,L73)</f>
        <v>15457.080483872365</v>
      </c>
      <c r="P64" s="15" t="s">
        <v>87</v>
      </c>
      <c r="Q64" s="215">
        <f>+O64/H59</f>
        <v>0.7494342052786601</v>
      </c>
      <c r="R64" s="15" t="s">
        <v>88</v>
      </c>
      <c r="S64" s="216">
        <v>0.2</v>
      </c>
      <c r="T64" s="17">
        <f>+Q64-S64</f>
        <v>0.54943420527866</v>
      </c>
      <c r="U64" s="217">
        <f>+T64*H59</f>
        <v>11332.080483872363</v>
      </c>
      <c r="V64" s="3"/>
    </row>
    <row r="65" spans="1:22" ht="12.75">
      <c r="A65" s="3"/>
      <c r="B65" s="12"/>
      <c r="C65" s="2"/>
      <c r="D65" s="2" t="s">
        <v>16</v>
      </c>
      <c r="E65" s="46"/>
      <c r="F65" s="44"/>
      <c r="G65" s="18"/>
      <c r="H65" s="32"/>
      <c r="I65" s="18">
        <v>0.01807012898160639</v>
      </c>
      <c r="J65" s="14">
        <v>0.02679470738987835</v>
      </c>
      <c r="K65" s="22">
        <f t="shared" si="10"/>
        <v>0.9732052926101217</v>
      </c>
      <c r="L65" s="52">
        <f>H64*I65*J65</f>
        <v>5.24569833582445</v>
      </c>
      <c r="M65" s="97">
        <f>H64*I65*K65</f>
        <v>190.52797664769125</v>
      </c>
      <c r="N65" s="3"/>
      <c r="O65" s="218">
        <f>SUM(L65,L67,L69,L72,L74)</f>
        <v>1012.1450473918326</v>
      </c>
      <c r="P65" s="154" t="s">
        <v>89</v>
      </c>
      <c r="Q65" s="219">
        <f>+O65/H59</f>
        <v>0.04907369926748279</v>
      </c>
      <c r="R65" s="154" t="s">
        <v>90</v>
      </c>
      <c r="S65" s="220">
        <v>0.396</v>
      </c>
      <c r="T65" s="221">
        <f>+Q65-S65</f>
        <v>-0.34692630073251723</v>
      </c>
      <c r="U65" s="222">
        <f>+T65*H59</f>
        <v>-7155.354952608168</v>
      </c>
      <c r="V65" s="3"/>
    </row>
    <row r="66" spans="1:22" ht="12.75">
      <c r="A66" s="3"/>
      <c r="B66" s="44"/>
      <c r="C66" s="2" t="s">
        <v>11</v>
      </c>
      <c r="D66" s="2">
        <v>1</v>
      </c>
      <c r="E66" s="18"/>
      <c r="F66" s="44"/>
      <c r="G66" s="18">
        <v>0.10670167366672038</v>
      </c>
      <c r="H66" s="32">
        <f>E63*G66*$H$59</f>
        <v>1294.0997463897525</v>
      </c>
      <c r="I66" s="18">
        <v>0.9795281828617216</v>
      </c>
      <c r="J66" s="27">
        <v>0.7596296854886201</v>
      </c>
      <c r="K66" s="22">
        <f t="shared" si="10"/>
        <v>0.2403703145113799</v>
      </c>
      <c r="L66" s="52">
        <f>H66*I66*J66</f>
        <v>962.9120381665567</v>
      </c>
      <c r="M66" s="97">
        <f>H66*I66*K66</f>
        <v>304.6951348564122</v>
      </c>
      <c r="N66" s="3"/>
      <c r="O66" s="218">
        <f>SUM(O64:O65)</f>
        <v>16469.225531264197</v>
      </c>
      <c r="P66" s="154" t="s">
        <v>91</v>
      </c>
      <c r="Q66" s="219">
        <f>SUM(Q64:Q65)</f>
        <v>0.798507904546143</v>
      </c>
      <c r="R66" s="154" t="s">
        <v>92</v>
      </c>
      <c r="S66" s="223"/>
      <c r="T66" s="224">
        <f>SUM(T64:T65)</f>
        <v>0.20250790454614281</v>
      </c>
      <c r="U66" s="222">
        <f>SUM(U64:U65)</f>
        <v>4176.7255312641955</v>
      </c>
      <c r="V66" s="3"/>
    </row>
    <row r="67" spans="1:22" ht="12.75">
      <c r="A67" s="3"/>
      <c r="B67" s="44"/>
      <c r="C67" s="2"/>
      <c r="D67" s="2" t="s">
        <v>16</v>
      </c>
      <c r="E67" s="18"/>
      <c r="F67" s="44"/>
      <c r="G67" s="18"/>
      <c r="H67" s="32"/>
      <c r="I67" s="18">
        <v>0.020471817138278243</v>
      </c>
      <c r="J67" s="31">
        <v>0.6090409445329437</v>
      </c>
      <c r="K67" s="22">
        <f t="shared" si="10"/>
        <v>0.39095905546705634</v>
      </c>
      <c r="L67" s="52">
        <f>H66*I67*J67</f>
        <v>16.135061906413984</v>
      </c>
      <c r="M67" s="97">
        <f>H66*I67*K67</f>
        <v>10.357511460369278</v>
      </c>
      <c r="N67" s="3"/>
      <c r="V67" s="3"/>
    </row>
    <row r="68" spans="1:22" ht="12.75">
      <c r="A68" s="3"/>
      <c r="B68" s="12" t="s">
        <v>3</v>
      </c>
      <c r="C68" s="2"/>
      <c r="D68" s="2">
        <v>1</v>
      </c>
      <c r="E68" s="46">
        <v>0.09088542977100057</v>
      </c>
      <c r="F68" s="32">
        <f>E68*$H$59</f>
        <v>1874.5119890268868</v>
      </c>
      <c r="G68" s="18">
        <v>1</v>
      </c>
      <c r="H68" s="32">
        <f>E68*G68*$H$59</f>
        <v>1874.5119890268868</v>
      </c>
      <c r="I68" s="18">
        <v>0.3946571224152111</v>
      </c>
      <c r="J68" s="14">
        <v>0.8881151678128124</v>
      </c>
      <c r="K68" s="22">
        <f t="shared" si="10"/>
        <v>0.11188483218718759</v>
      </c>
      <c r="L68" s="52">
        <f>H68*I68*J68</f>
        <v>657.0182826192054</v>
      </c>
      <c r="M68" s="97">
        <f>H68*I68*K68</f>
        <v>82.77122490295957</v>
      </c>
      <c r="N68" s="3"/>
      <c r="V68" s="3"/>
    </row>
    <row r="69" spans="1:22" ht="12.75">
      <c r="A69" s="3"/>
      <c r="B69" s="12"/>
      <c r="C69" s="2"/>
      <c r="D69" s="2" t="s">
        <v>16</v>
      </c>
      <c r="E69" s="46"/>
      <c r="F69" s="32"/>
      <c r="G69" s="18"/>
      <c r="H69" s="32"/>
      <c r="I69" s="18">
        <v>0.6053428775847889</v>
      </c>
      <c r="J69" s="14">
        <v>0.8192748799701349</v>
      </c>
      <c r="K69" s="22">
        <f t="shared" si="10"/>
        <v>0.18072512002986507</v>
      </c>
      <c r="L69" s="52">
        <f>H68*I69*J69</f>
        <v>929.6496248341946</v>
      </c>
      <c r="M69" s="97">
        <f>H68*I69*K69</f>
        <v>205.0728566705272</v>
      </c>
      <c r="N69" s="3"/>
      <c r="V69" s="3"/>
    </row>
    <row r="70" spans="1:22" ht="12.75">
      <c r="A70" s="3"/>
      <c r="B70" s="12" t="s">
        <v>13</v>
      </c>
      <c r="C70" s="2"/>
      <c r="D70" s="44"/>
      <c r="E70" s="46">
        <v>0.3210804000812303</v>
      </c>
      <c r="F70" s="32">
        <f>E70*$H$59</f>
        <v>6622.283251675375</v>
      </c>
      <c r="G70" s="18"/>
      <c r="H70" s="18"/>
      <c r="I70" s="44"/>
      <c r="J70" s="27"/>
      <c r="K70" s="22"/>
      <c r="L70" s="44"/>
      <c r="M70" s="98"/>
      <c r="N70" s="3"/>
      <c r="V70" s="3"/>
    </row>
    <row r="71" spans="1:22" ht="12.75">
      <c r="A71" s="3"/>
      <c r="B71" s="12"/>
      <c r="C71" s="2" t="s">
        <v>14</v>
      </c>
      <c r="D71" s="2">
        <v>1</v>
      </c>
      <c r="E71" s="46"/>
      <c r="F71" s="44"/>
      <c r="G71" s="18">
        <v>0.9671018619990569</v>
      </c>
      <c r="H71" s="32">
        <f>E70*G71*$H$59</f>
        <v>6404.422463380424</v>
      </c>
      <c r="I71" s="18">
        <v>0.9790476273288012</v>
      </c>
      <c r="J71" s="27">
        <v>0.5427899029596209</v>
      </c>
      <c r="K71" s="22">
        <f t="shared" si="10"/>
        <v>0.45721009704037907</v>
      </c>
      <c r="L71" s="52">
        <f>H71*I71*J71</f>
        <v>3403.4200393952947</v>
      </c>
      <c r="M71" s="97">
        <f>H71*I71*K71</f>
        <v>2866.814577788586</v>
      </c>
      <c r="N71" s="3"/>
      <c r="V71" s="3"/>
    </row>
    <row r="72" spans="1:22" ht="12.75">
      <c r="A72" s="3"/>
      <c r="B72" s="12"/>
      <c r="C72" s="2"/>
      <c r="D72" s="2" t="s">
        <v>16</v>
      </c>
      <c r="E72" s="46"/>
      <c r="F72" s="44"/>
      <c r="G72" s="18"/>
      <c r="H72" s="32"/>
      <c r="I72" s="18">
        <v>0.020952372671198895</v>
      </c>
      <c r="J72" s="31">
        <v>0.11115668035221822</v>
      </c>
      <c r="K72" s="22">
        <f t="shared" si="10"/>
        <v>0.8888433196477817</v>
      </c>
      <c r="L72" s="52">
        <f>H71*I72*J72</f>
        <v>14.915875526821898</v>
      </c>
      <c r="M72" s="97">
        <f>H71*I72*K72</f>
        <v>119.2719706697224</v>
      </c>
      <c r="N72" s="3"/>
      <c r="V72" s="3"/>
    </row>
    <row r="73" spans="1:22" ht="12.75">
      <c r="A73" s="3"/>
      <c r="B73" s="44"/>
      <c r="C73" s="44" t="s">
        <v>15</v>
      </c>
      <c r="D73" s="2">
        <v>1</v>
      </c>
      <c r="E73" s="44"/>
      <c r="F73" s="44"/>
      <c r="G73" s="18">
        <v>0.03289813800094311</v>
      </c>
      <c r="H73" s="32">
        <f>E70*G73*$H$59</f>
        <v>217.86078829495074</v>
      </c>
      <c r="I73" s="18">
        <v>0.6887291066379485</v>
      </c>
      <c r="J73" s="14">
        <v>0.9905566286392362</v>
      </c>
      <c r="K73" s="22">
        <f t="shared" si="10"/>
        <v>0.009443371360763786</v>
      </c>
      <c r="L73" s="52">
        <f>H73*I73*J73</f>
        <v>148.63011592710365</v>
      </c>
      <c r="M73" s="97">
        <f>H73*I73*K73</f>
        <v>1.416950166717017</v>
      </c>
      <c r="N73" s="3"/>
      <c r="V73" s="3"/>
    </row>
    <row r="74" spans="1:22" ht="12.75">
      <c r="A74" s="3"/>
      <c r="B74" s="44"/>
      <c r="C74" s="44"/>
      <c r="D74" s="2" t="s">
        <v>16</v>
      </c>
      <c r="E74" s="44"/>
      <c r="F74" s="44"/>
      <c r="G74" s="18"/>
      <c r="H74" s="32"/>
      <c r="I74" s="18">
        <v>0.31127089336205155</v>
      </c>
      <c r="J74" s="14">
        <v>0.6812601533883621</v>
      </c>
      <c r="K74" s="22">
        <f t="shared" si="10"/>
        <v>0.3187398466116379</v>
      </c>
      <c r="L74" s="52">
        <f>H73*I74*J74</f>
        <v>46.19878678857767</v>
      </c>
      <c r="M74" s="97">
        <f>H73*I74*K74</f>
        <v>21.614935412552434</v>
      </c>
      <c r="N74" s="3"/>
      <c r="V74" s="3"/>
    </row>
    <row r="75" spans="1:22" ht="12.75">
      <c r="A75" s="3"/>
      <c r="B75" s="36" t="s">
        <v>1</v>
      </c>
      <c r="C75" s="37"/>
      <c r="D75" s="23"/>
      <c r="E75" s="23"/>
      <c r="F75" s="38">
        <f>SUM(F63:F74)</f>
        <v>20625</v>
      </c>
      <c r="G75" s="35"/>
      <c r="H75" s="38">
        <f>SUM(H63:H74)</f>
        <v>20625</v>
      </c>
      <c r="I75" s="23"/>
      <c r="J75" s="35"/>
      <c r="K75" s="23"/>
      <c r="L75" s="41">
        <f>SUM(L63:L74)</f>
        <v>16469.225531264197</v>
      </c>
      <c r="M75" s="42">
        <f>SUM(M63:M74)</f>
        <v>4155.774468735803</v>
      </c>
      <c r="N75" s="3"/>
      <c r="V75" s="3"/>
    </row>
    <row r="76" spans="1:22" ht="12.75">
      <c r="A76" s="3"/>
      <c r="B76" s="9"/>
      <c r="C76" s="37"/>
      <c r="D76" s="6"/>
      <c r="E76" s="30"/>
      <c r="F76" s="30"/>
      <c r="G76" s="6"/>
      <c r="H76" s="6"/>
      <c r="I76" s="6"/>
      <c r="J76" s="7"/>
      <c r="K76" s="34"/>
      <c r="L76" s="3"/>
      <c r="M76" s="34"/>
      <c r="N76" s="3"/>
      <c r="V76" s="3"/>
    </row>
    <row r="77" spans="1:22" ht="12.75">
      <c r="A77" s="3"/>
      <c r="B77" s="11" t="s">
        <v>0</v>
      </c>
      <c r="C77" s="2" t="s">
        <v>9</v>
      </c>
      <c r="D77" s="39"/>
      <c r="E77" s="123" t="s">
        <v>29</v>
      </c>
      <c r="F77" s="123" t="s">
        <v>29</v>
      </c>
      <c r="G77" s="123" t="s">
        <v>29</v>
      </c>
      <c r="H77" s="123" t="s">
        <v>29</v>
      </c>
      <c r="I77" s="123" t="s">
        <v>29</v>
      </c>
      <c r="J77" s="123" t="s">
        <v>29</v>
      </c>
      <c r="K77" s="123" t="s">
        <v>29</v>
      </c>
      <c r="L77" s="123" t="s">
        <v>29</v>
      </c>
      <c r="M77" s="34"/>
      <c r="N77" s="121"/>
      <c r="O77" s="122"/>
      <c r="P77" s="121"/>
      <c r="Q77" s="122"/>
      <c r="R77" s="121"/>
      <c r="S77" s="122"/>
      <c r="T77" s="121"/>
      <c r="U77" s="122"/>
      <c r="V77" s="3"/>
    </row>
    <row r="78" spans="1:22" ht="12.75">
      <c r="A78" s="3"/>
      <c r="B78" s="2"/>
      <c r="C78" s="2" t="s">
        <v>0</v>
      </c>
      <c r="D78" s="66" t="s">
        <v>48</v>
      </c>
      <c r="E78" s="124" t="s">
        <v>58</v>
      </c>
      <c r="F78" s="124" t="s">
        <v>58</v>
      </c>
      <c r="G78" s="124" t="s">
        <v>64</v>
      </c>
      <c r="H78" s="124" t="s">
        <v>64</v>
      </c>
      <c r="I78" s="124" t="s">
        <v>66</v>
      </c>
      <c r="J78" s="124" t="s">
        <v>66</v>
      </c>
      <c r="K78" s="124" t="s">
        <v>68</v>
      </c>
      <c r="L78" s="124" t="s">
        <v>68</v>
      </c>
      <c r="M78" s="34"/>
      <c r="N78" s="121"/>
      <c r="O78" s="122"/>
      <c r="P78" s="121"/>
      <c r="Q78" s="122"/>
      <c r="R78" s="121"/>
      <c r="S78" s="122"/>
      <c r="T78" s="121"/>
      <c r="U78" s="122"/>
      <c r="V78" s="3"/>
    </row>
    <row r="79" spans="1:22" ht="12.75">
      <c r="A79" s="3"/>
      <c r="B79" s="29" t="s">
        <v>2</v>
      </c>
      <c r="C79" s="11"/>
      <c r="D79" s="39"/>
      <c r="E79" s="39"/>
      <c r="F79" s="39"/>
      <c r="G79" s="39"/>
      <c r="H79" s="39"/>
      <c r="I79" s="39"/>
      <c r="J79" s="39"/>
      <c r="K79" s="39"/>
      <c r="L79" s="39"/>
      <c r="M79" s="34"/>
      <c r="N79" s="121"/>
      <c r="O79" s="122"/>
      <c r="P79" s="121"/>
      <c r="Q79" s="122"/>
      <c r="R79" s="121"/>
      <c r="S79" s="122"/>
      <c r="T79" s="121"/>
      <c r="U79" s="122"/>
      <c r="V79" s="3"/>
    </row>
    <row r="80" spans="1:22" ht="12.75">
      <c r="A80" s="3"/>
      <c r="B80" s="12"/>
      <c r="C80" s="2" t="s">
        <v>10</v>
      </c>
      <c r="D80" s="2">
        <v>1</v>
      </c>
      <c r="E80" s="106">
        <f aca="true" t="shared" si="11" ref="E80:F83">L64*E97*0.63</f>
        <v>61.19172653195344</v>
      </c>
      <c r="F80" s="106">
        <f t="shared" si="11"/>
        <v>3.831553789139966</v>
      </c>
      <c r="G80" s="106">
        <f aca="true" t="shared" si="12" ref="G80:H85">L64*G97</f>
        <v>59.57505179736208</v>
      </c>
      <c r="H80" s="106">
        <f t="shared" si="12"/>
        <v>0</v>
      </c>
      <c r="I80" s="106">
        <f aca="true" t="shared" si="13" ref="I80:J85">L64*I97</f>
        <v>1.9831908055047296</v>
      </c>
      <c r="J80" s="106">
        <f t="shared" si="13"/>
        <v>0</v>
      </c>
      <c r="K80" s="106">
        <f aca="true" t="shared" si="14" ref="K80:L85">L64*K97</f>
        <v>2478.651364443976</v>
      </c>
      <c r="L80" s="106">
        <f t="shared" si="14"/>
        <v>2701.7008343390894</v>
      </c>
      <c r="M80" s="34"/>
      <c r="N80" s="121"/>
      <c r="O80" s="122"/>
      <c r="P80" s="121"/>
      <c r="Q80" s="122"/>
      <c r="R80" s="121"/>
      <c r="S80" s="122"/>
      <c r="T80" s="121"/>
      <c r="U80" s="122"/>
      <c r="V80" s="3"/>
    </row>
    <row r="81" spans="1:22" ht="12.75">
      <c r="A81" s="3"/>
      <c r="B81" s="12"/>
      <c r="C81" s="2"/>
      <c r="D81" s="2" t="s">
        <v>16</v>
      </c>
      <c r="E81" s="106">
        <f t="shared" si="11"/>
        <v>1.2044064517949828</v>
      </c>
      <c r="F81" s="106">
        <f t="shared" si="11"/>
        <v>0</v>
      </c>
      <c r="G81" s="106">
        <f t="shared" si="12"/>
        <v>0</v>
      </c>
      <c r="H81" s="106">
        <f t="shared" si="12"/>
        <v>0</v>
      </c>
      <c r="I81" s="106">
        <f t="shared" si="13"/>
        <v>0</v>
      </c>
      <c r="J81" s="106">
        <f t="shared" si="13"/>
        <v>0</v>
      </c>
      <c r="K81" s="106">
        <f t="shared" si="14"/>
        <v>0</v>
      </c>
      <c r="L81" s="106">
        <f t="shared" si="14"/>
        <v>0</v>
      </c>
      <c r="M81" s="34"/>
      <c r="N81" s="121"/>
      <c r="O81" s="122"/>
      <c r="P81" s="121"/>
      <c r="Q81" s="122"/>
      <c r="R81" s="121"/>
      <c r="S81" s="122"/>
      <c r="T81" s="121"/>
      <c r="U81" s="122"/>
      <c r="V81" s="3"/>
    </row>
    <row r="82" spans="1:22" ht="12.75">
      <c r="A82" s="3"/>
      <c r="B82" s="44"/>
      <c r="C82" s="2" t="s">
        <v>11</v>
      </c>
      <c r="D82" s="2">
        <v>1</v>
      </c>
      <c r="E82" s="106">
        <f t="shared" si="11"/>
        <v>13.198919360916632</v>
      </c>
      <c r="F82" s="106">
        <f t="shared" si="11"/>
        <v>16.746419739388763</v>
      </c>
      <c r="G82" s="106">
        <f t="shared" si="12"/>
        <v>42.99557666334254</v>
      </c>
      <c r="H82" s="106">
        <f t="shared" si="12"/>
        <v>0</v>
      </c>
      <c r="I82" s="106">
        <f t="shared" si="13"/>
        <v>0</v>
      </c>
      <c r="J82" s="106">
        <f t="shared" si="13"/>
        <v>0</v>
      </c>
      <c r="K82" s="106">
        <f t="shared" si="14"/>
        <v>1038.9936630039278</v>
      </c>
      <c r="L82" s="106">
        <f t="shared" si="14"/>
        <v>766.3644229711928</v>
      </c>
      <c r="M82" s="34"/>
      <c r="N82" s="121"/>
      <c r="O82" s="122"/>
      <c r="P82" s="121"/>
      <c r="Q82" s="122"/>
      <c r="R82" s="121"/>
      <c r="S82" s="122"/>
      <c r="T82" s="121"/>
      <c r="U82" s="122"/>
      <c r="V82" s="3"/>
    </row>
    <row r="83" spans="1:22" ht="12.75">
      <c r="A83" s="3"/>
      <c r="B83" s="44"/>
      <c r="C83" s="2"/>
      <c r="D83" s="2" t="s">
        <v>16</v>
      </c>
      <c r="E83" s="106">
        <f t="shared" si="11"/>
        <v>1.000177859282267</v>
      </c>
      <c r="F83" s="106">
        <f t="shared" si="11"/>
        <v>0.7592166066699926</v>
      </c>
      <c r="G83" s="106">
        <f t="shared" si="12"/>
        <v>0</v>
      </c>
      <c r="H83" s="106">
        <f t="shared" si="12"/>
        <v>0</v>
      </c>
      <c r="I83" s="106">
        <f t="shared" si="13"/>
        <v>0</v>
      </c>
      <c r="J83" s="106">
        <f t="shared" si="13"/>
        <v>0</v>
      </c>
      <c r="K83" s="106">
        <f t="shared" si="14"/>
        <v>0</v>
      </c>
      <c r="L83" s="106">
        <f t="shared" si="14"/>
        <v>0</v>
      </c>
      <c r="M83" s="34"/>
      <c r="N83" s="121"/>
      <c r="O83" s="122"/>
      <c r="P83" s="121"/>
      <c r="Q83" s="122"/>
      <c r="R83" s="121"/>
      <c r="S83" s="122"/>
      <c r="T83" s="121"/>
      <c r="U83" s="122"/>
      <c r="V83" s="3"/>
    </row>
    <row r="84" spans="1:22" ht="12.75">
      <c r="A84" s="3"/>
      <c r="B84" s="12" t="s">
        <v>3</v>
      </c>
      <c r="C84" s="2"/>
      <c r="D84" s="2">
        <v>1</v>
      </c>
      <c r="E84" s="106">
        <f>L68*E101*0.14</f>
        <v>0.3032651749580112</v>
      </c>
      <c r="F84" s="106">
        <f>M68*F101*0.14</f>
        <v>0.07510898873871953</v>
      </c>
      <c r="G84" s="106">
        <f t="shared" si="12"/>
        <v>0</v>
      </c>
      <c r="H84" s="106">
        <f t="shared" si="12"/>
        <v>0</v>
      </c>
      <c r="I84" s="106">
        <f t="shared" si="13"/>
        <v>0</v>
      </c>
      <c r="J84" s="106">
        <f t="shared" si="13"/>
        <v>121.0737986760637</v>
      </c>
      <c r="K84" s="106">
        <f t="shared" si="14"/>
        <v>1377.4450058713649</v>
      </c>
      <c r="L84" s="106">
        <f t="shared" si="14"/>
        <v>71.45436472233555</v>
      </c>
      <c r="M84" s="34"/>
      <c r="N84" s="121"/>
      <c r="O84" s="122"/>
      <c r="P84" s="121"/>
      <c r="Q84" s="122"/>
      <c r="R84" s="121"/>
      <c r="S84" s="122"/>
      <c r="T84" s="121"/>
      <c r="U84" s="122"/>
      <c r="V84" s="3"/>
    </row>
    <row r="85" spans="1:22" ht="12.75">
      <c r="A85" s="3"/>
      <c r="B85" s="12"/>
      <c r="C85" s="2"/>
      <c r="D85" s="2" t="s">
        <v>16</v>
      </c>
      <c r="E85" s="106">
        <f>L69*E102*0.14</f>
        <v>2.6846660185961295</v>
      </c>
      <c r="F85" s="106">
        <f>M69*F102*0.14</f>
        <v>1.595632881825868</v>
      </c>
      <c r="G85" s="106">
        <f t="shared" si="12"/>
        <v>0</v>
      </c>
      <c r="H85" s="106">
        <f t="shared" si="12"/>
        <v>0</v>
      </c>
      <c r="I85" s="106">
        <f t="shared" si="13"/>
        <v>0</v>
      </c>
      <c r="J85" s="106">
        <f t="shared" si="13"/>
        <v>0</v>
      </c>
      <c r="K85" s="106">
        <f t="shared" si="14"/>
        <v>470.7103376865476</v>
      </c>
      <c r="L85" s="106">
        <f t="shared" si="14"/>
        <v>6.623857290385802</v>
      </c>
      <c r="M85" s="34"/>
      <c r="N85" s="121"/>
      <c r="O85" s="122"/>
      <c r="P85" s="121"/>
      <c r="Q85" s="122"/>
      <c r="R85" s="121"/>
      <c r="S85" s="122"/>
      <c r="T85" s="121"/>
      <c r="U85" s="122"/>
      <c r="V85" s="3"/>
    </row>
    <row r="86" spans="1:22" ht="12.75">
      <c r="A86" s="3"/>
      <c r="B86" s="12" t="s">
        <v>13</v>
      </c>
      <c r="C86" s="2"/>
      <c r="D86" s="44"/>
      <c r="E86" s="106"/>
      <c r="F86" s="106"/>
      <c r="G86" s="106"/>
      <c r="H86" s="106"/>
      <c r="I86" s="106"/>
      <c r="J86" s="106"/>
      <c r="K86" s="106"/>
      <c r="L86" s="106"/>
      <c r="M86" s="34"/>
      <c r="N86" s="121"/>
      <c r="O86" s="122"/>
      <c r="P86" s="121"/>
      <c r="Q86" s="122"/>
      <c r="R86" s="121"/>
      <c r="S86" s="122"/>
      <c r="T86" s="121"/>
      <c r="U86" s="122"/>
      <c r="V86" s="3"/>
    </row>
    <row r="87" spans="1:22" ht="12.75">
      <c r="A87" s="3"/>
      <c r="B87" s="12"/>
      <c r="C87" s="2" t="s">
        <v>14</v>
      </c>
      <c r="D87" s="2">
        <v>1</v>
      </c>
      <c r="E87" s="106">
        <f aca="true" t="shared" si="15" ref="E87:F90">L71*E104*0.17</f>
        <v>78.23483300407928</v>
      </c>
      <c r="F87" s="106">
        <f t="shared" si="15"/>
        <v>129.30670334920296</v>
      </c>
      <c r="G87" s="106">
        <f aca="true" t="shared" si="16" ref="G87:H90">L71*G104</f>
        <v>0</v>
      </c>
      <c r="H87" s="106">
        <f t="shared" si="16"/>
        <v>0</v>
      </c>
      <c r="I87" s="106">
        <f aca="true" t="shared" si="17" ref="I87:J90">L71*I104</f>
        <v>31.73105288807568</v>
      </c>
      <c r="J87" s="106">
        <f t="shared" si="17"/>
        <v>0</v>
      </c>
      <c r="K87" s="106">
        <f aca="true" t="shared" si="18" ref="K87:L90">L71*K104</f>
        <v>0</v>
      </c>
      <c r="L87" s="106">
        <f t="shared" si="18"/>
        <v>36.09407266018607</v>
      </c>
      <c r="M87" s="34"/>
      <c r="N87" s="121"/>
      <c r="O87" s="122"/>
      <c r="P87" s="121"/>
      <c r="Q87" s="122"/>
      <c r="R87" s="121"/>
      <c r="S87" s="122"/>
      <c r="T87" s="121"/>
      <c r="U87" s="122"/>
      <c r="V87" s="3"/>
    </row>
    <row r="88" spans="1:22" ht="12.75">
      <c r="A88" s="3"/>
      <c r="B88" s="12"/>
      <c r="C88" s="2"/>
      <c r="D88" s="2" t="s">
        <v>16</v>
      </c>
      <c r="E88" s="106">
        <f t="shared" si="15"/>
        <v>1.35138488709163</v>
      </c>
      <c r="F88" s="106">
        <f t="shared" si="15"/>
        <v>26.558274098340668</v>
      </c>
      <c r="G88" s="106">
        <f t="shared" si="16"/>
        <v>0</v>
      </c>
      <c r="H88" s="106">
        <f t="shared" si="16"/>
        <v>0</v>
      </c>
      <c r="I88" s="106">
        <f t="shared" si="17"/>
        <v>0</v>
      </c>
      <c r="J88" s="106">
        <f t="shared" si="17"/>
        <v>0</v>
      </c>
      <c r="K88" s="106">
        <f t="shared" si="18"/>
        <v>0</v>
      </c>
      <c r="L88" s="106">
        <f t="shared" si="18"/>
        <v>0</v>
      </c>
      <c r="M88" s="34"/>
      <c r="N88" s="121"/>
      <c r="O88" s="122"/>
      <c r="P88" s="121"/>
      <c r="Q88" s="122"/>
      <c r="R88" s="121"/>
      <c r="S88" s="122"/>
      <c r="T88" s="121"/>
      <c r="U88" s="122"/>
      <c r="V88" s="3"/>
    </row>
    <row r="89" spans="1:22" ht="12.75">
      <c r="A89" s="3"/>
      <c r="B89" s="44"/>
      <c r="C89" s="44" t="s">
        <v>15</v>
      </c>
      <c r="D89" s="2">
        <v>1</v>
      </c>
      <c r="E89" s="106">
        <f t="shared" si="15"/>
        <v>3.828636713784163</v>
      </c>
      <c r="F89" s="106">
        <f t="shared" si="15"/>
        <v>0.4501930388891203</v>
      </c>
      <c r="G89" s="106">
        <f t="shared" si="16"/>
        <v>0</v>
      </c>
      <c r="H89" s="106">
        <f t="shared" si="16"/>
        <v>0</v>
      </c>
      <c r="I89" s="106">
        <f t="shared" si="17"/>
        <v>0</v>
      </c>
      <c r="J89" s="106">
        <f t="shared" si="17"/>
        <v>0</v>
      </c>
      <c r="K89" s="106">
        <f t="shared" si="18"/>
        <v>0</v>
      </c>
      <c r="L89" s="106">
        <f t="shared" si="18"/>
        <v>0</v>
      </c>
      <c r="M89" s="34"/>
      <c r="N89" s="121"/>
      <c r="O89" s="122"/>
      <c r="P89" s="121"/>
      <c r="Q89" s="122"/>
      <c r="R89" s="121"/>
      <c r="S89" s="122"/>
      <c r="T89" s="121"/>
      <c r="U89" s="122"/>
      <c r="V89" s="3"/>
    </row>
    <row r="90" spans="1:22" ht="12.75">
      <c r="A90" s="3"/>
      <c r="B90" s="44"/>
      <c r="C90" s="44"/>
      <c r="D90" s="2" t="s">
        <v>16</v>
      </c>
      <c r="E90" s="106">
        <f t="shared" si="15"/>
        <v>78.00497940484955</v>
      </c>
      <c r="F90" s="106">
        <f t="shared" si="15"/>
        <v>22.665492664505095</v>
      </c>
      <c r="G90" s="106">
        <f t="shared" si="16"/>
        <v>0</v>
      </c>
      <c r="H90" s="106">
        <f t="shared" si="16"/>
        <v>0</v>
      </c>
      <c r="I90" s="106">
        <f t="shared" si="17"/>
        <v>0</v>
      </c>
      <c r="J90" s="106">
        <f t="shared" si="17"/>
        <v>9.281332969762135</v>
      </c>
      <c r="K90" s="106">
        <f t="shared" si="18"/>
        <v>0</v>
      </c>
      <c r="L90" s="106">
        <f t="shared" si="18"/>
        <v>0</v>
      </c>
      <c r="M90" s="34"/>
      <c r="N90" s="121"/>
      <c r="O90" s="122"/>
      <c r="P90" s="121"/>
      <c r="Q90" s="122"/>
      <c r="R90" s="121"/>
      <c r="S90" s="122"/>
      <c r="T90" s="121"/>
      <c r="U90" s="122"/>
      <c r="V90" s="3"/>
    </row>
    <row r="91" spans="1:22" ht="12.75">
      <c r="A91" s="3"/>
      <c r="B91" s="36" t="s">
        <v>1</v>
      </c>
      <c r="C91" s="37"/>
      <c r="D91" s="23"/>
      <c r="E91" s="41">
        <f aca="true" t="shared" si="19" ref="E91:L91">SUM(E79:E90)</f>
        <v>241.00299540730606</v>
      </c>
      <c r="F91" s="42">
        <f t="shared" si="19"/>
        <v>201.98859515670114</v>
      </c>
      <c r="G91" s="41">
        <f t="shared" si="19"/>
        <v>102.57062846070463</v>
      </c>
      <c r="H91" s="42">
        <f t="shared" si="19"/>
        <v>0</v>
      </c>
      <c r="I91" s="41">
        <f t="shared" si="19"/>
        <v>33.71424369358041</v>
      </c>
      <c r="J91" s="42">
        <f t="shared" si="19"/>
        <v>130.35513164582585</v>
      </c>
      <c r="K91" s="41">
        <f t="shared" si="19"/>
        <v>5365.8003710058165</v>
      </c>
      <c r="L91" s="42">
        <f t="shared" si="19"/>
        <v>3582.2375519831894</v>
      </c>
      <c r="M91" s="34"/>
      <c r="N91" s="121"/>
      <c r="O91" s="122"/>
      <c r="P91" s="121"/>
      <c r="Q91" s="122"/>
      <c r="R91" s="121"/>
      <c r="S91" s="122"/>
      <c r="T91" s="121"/>
      <c r="U91" s="122"/>
      <c r="V91" s="3"/>
    </row>
    <row r="92" spans="1:22" ht="12.75">
      <c r="A92" s="3"/>
      <c r="B92" s="9"/>
      <c r="C92" s="5"/>
      <c r="D92" s="6"/>
      <c r="E92" s="121" t="s">
        <v>59</v>
      </c>
      <c r="F92" s="122">
        <f>SUM(E91+F91)</f>
        <v>442.9915905640072</v>
      </c>
      <c r="G92" s="121" t="s">
        <v>65</v>
      </c>
      <c r="H92" s="122">
        <f>SUM(G91+H91)</f>
        <v>102.57062846070463</v>
      </c>
      <c r="I92" s="121" t="s">
        <v>67</v>
      </c>
      <c r="J92" s="122">
        <f>SUM(I91+J91)</f>
        <v>164.06937533940626</v>
      </c>
      <c r="K92" s="121" t="s">
        <v>69</v>
      </c>
      <c r="L92" s="122">
        <f>SUM(K91+L91)</f>
        <v>8948.037922989006</v>
      </c>
      <c r="M92" s="34"/>
      <c r="N92" s="121"/>
      <c r="O92" s="122"/>
      <c r="P92" s="121"/>
      <c r="Q92" s="122"/>
      <c r="R92" s="121"/>
      <c r="S92" s="122"/>
      <c r="T92" s="121"/>
      <c r="U92" s="122"/>
      <c r="V92" s="3"/>
    </row>
    <row r="93" spans="1:22" ht="12.75">
      <c r="A93" s="3"/>
      <c r="B93" s="9"/>
      <c r="C93" s="5"/>
      <c r="D93" s="6"/>
      <c r="E93" s="30"/>
      <c r="F93" s="30"/>
      <c r="G93" s="6"/>
      <c r="H93" s="6"/>
      <c r="I93" s="6"/>
      <c r="J93" s="7"/>
      <c r="K93" s="34"/>
      <c r="L93" s="3"/>
      <c r="M93" s="34"/>
      <c r="N93" s="121"/>
      <c r="O93" s="122"/>
      <c r="P93" s="121"/>
      <c r="Q93" s="122"/>
      <c r="R93" s="121"/>
      <c r="S93" s="122"/>
      <c r="T93" s="121"/>
      <c r="U93" s="122"/>
      <c r="V93" s="3"/>
    </row>
    <row r="94" spans="1:22" ht="12.75">
      <c r="A94" s="3"/>
      <c r="B94" s="11" t="s">
        <v>0</v>
      </c>
      <c r="C94" s="11" t="s">
        <v>9</v>
      </c>
      <c r="D94" s="39"/>
      <c r="E94" s="123" t="s">
        <v>71</v>
      </c>
      <c r="F94" s="123" t="s">
        <v>72</v>
      </c>
      <c r="G94" s="123" t="s">
        <v>73</v>
      </c>
      <c r="H94" s="123" t="s">
        <v>74</v>
      </c>
      <c r="I94" s="123" t="s">
        <v>75</v>
      </c>
      <c r="J94" s="123" t="s">
        <v>76</v>
      </c>
      <c r="K94" s="123" t="s">
        <v>77</v>
      </c>
      <c r="L94" s="123" t="s">
        <v>78</v>
      </c>
      <c r="M94" s="34"/>
      <c r="N94" s="121"/>
      <c r="O94" s="122"/>
      <c r="P94" s="121"/>
      <c r="Q94" s="122"/>
      <c r="R94" s="121"/>
      <c r="S94" s="122"/>
      <c r="T94" s="121"/>
      <c r="U94" s="122"/>
      <c r="V94" s="3"/>
    </row>
    <row r="95" spans="1:22" ht="12.75">
      <c r="A95" s="3"/>
      <c r="B95" s="2"/>
      <c r="C95" s="66" t="s">
        <v>0</v>
      </c>
      <c r="D95" s="66" t="s">
        <v>48</v>
      </c>
      <c r="E95" s="124" t="s">
        <v>70</v>
      </c>
      <c r="F95" s="124" t="s">
        <v>70</v>
      </c>
      <c r="G95" s="124" t="s">
        <v>70</v>
      </c>
      <c r="H95" s="124" t="s">
        <v>70</v>
      </c>
      <c r="I95" s="124" t="s">
        <v>70</v>
      </c>
      <c r="J95" s="124" t="s">
        <v>70</v>
      </c>
      <c r="K95" s="124" t="s">
        <v>70</v>
      </c>
      <c r="L95" s="124" t="s">
        <v>70</v>
      </c>
      <c r="M95" s="34"/>
      <c r="N95" s="121"/>
      <c r="O95" s="122"/>
      <c r="P95" s="121"/>
      <c r="Q95" s="122"/>
      <c r="R95" s="121"/>
      <c r="S95" s="122"/>
      <c r="T95" s="121"/>
      <c r="U95" s="122"/>
      <c r="V95" s="3"/>
    </row>
    <row r="96" spans="1:22" ht="12.75">
      <c r="A96" s="3"/>
      <c r="B96" s="29" t="s">
        <v>2</v>
      </c>
      <c r="C96" s="11"/>
      <c r="D96" s="39"/>
      <c r="E96" s="39"/>
      <c r="F96" s="39"/>
      <c r="G96" s="39"/>
      <c r="H96" s="39"/>
      <c r="I96" s="39"/>
      <c r="J96" s="39"/>
      <c r="K96" s="39"/>
      <c r="L96" s="39"/>
      <c r="M96" s="34"/>
      <c r="N96" s="121"/>
      <c r="O96" s="122"/>
      <c r="P96" s="121"/>
      <c r="Q96" s="122"/>
      <c r="R96" s="121"/>
      <c r="S96" s="122"/>
      <c r="T96" s="121"/>
      <c r="U96" s="122"/>
      <c r="V96" s="3"/>
    </row>
    <row r="97" spans="1:22" ht="12.75">
      <c r="A97" s="3"/>
      <c r="B97" s="12"/>
      <c r="C97" s="2" t="s">
        <v>10</v>
      </c>
      <c r="D97" s="2">
        <v>1</v>
      </c>
      <c r="E97" s="131">
        <v>0.009443731668196837</v>
      </c>
      <c r="F97" s="131">
        <v>0.017217700956973128</v>
      </c>
      <c r="G97" s="131">
        <v>0.005792364853272109</v>
      </c>
      <c r="H97" s="131">
        <v>0</v>
      </c>
      <c r="I97" s="131">
        <v>0.00019282173279867206</v>
      </c>
      <c r="J97" s="131">
        <v>0</v>
      </c>
      <c r="K97" s="131">
        <v>0.2409943863037643</v>
      </c>
      <c r="L97" s="131">
        <v>7.648531156942678</v>
      </c>
      <c r="M97" s="34"/>
      <c r="N97" s="121"/>
      <c r="O97" s="122"/>
      <c r="P97" s="121"/>
      <c r="Q97" s="122"/>
      <c r="R97" s="121"/>
      <c r="S97" s="122"/>
      <c r="T97" s="121"/>
      <c r="U97" s="122"/>
      <c r="V97" s="3"/>
    </row>
    <row r="98" spans="1:22" ht="12.75">
      <c r="A98" s="3"/>
      <c r="B98" s="12"/>
      <c r="C98" s="2"/>
      <c r="D98" s="2" t="s">
        <v>16</v>
      </c>
      <c r="E98" s="131">
        <v>0.36444266335989833</v>
      </c>
      <c r="F98" s="131">
        <v>0</v>
      </c>
      <c r="G98" s="131">
        <v>0</v>
      </c>
      <c r="H98" s="131">
        <v>0</v>
      </c>
      <c r="I98" s="131"/>
      <c r="J98" s="131"/>
      <c r="K98" s="131">
        <v>0</v>
      </c>
      <c r="L98" s="131">
        <v>0</v>
      </c>
      <c r="M98" s="34"/>
      <c r="N98" s="121"/>
      <c r="O98" s="122"/>
      <c r="P98" s="121"/>
      <c r="Q98" s="122"/>
      <c r="R98" s="121"/>
      <c r="S98" s="122"/>
      <c r="T98" s="121"/>
      <c r="U98" s="122"/>
      <c r="V98" s="3"/>
    </row>
    <row r="99" spans="1:22" ht="12.75">
      <c r="A99" s="3"/>
      <c r="B99" s="44"/>
      <c r="C99" s="2" t="s">
        <v>11</v>
      </c>
      <c r="D99" s="2">
        <v>1</v>
      </c>
      <c r="E99" s="131">
        <v>0.021757611102401386</v>
      </c>
      <c r="F99" s="131">
        <v>0.08724004945624428</v>
      </c>
      <c r="G99" s="131">
        <v>0.04465161401991478</v>
      </c>
      <c r="H99" s="131">
        <v>0</v>
      </c>
      <c r="I99" s="131"/>
      <c r="J99" s="131"/>
      <c r="K99" s="131">
        <v>1.0790120196048594</v>
      </c>
      <c r="L99" s="131">
        <v>2.5151843114670753</v>
      </c>
      <c r="M99" s="34"/>
      <c r="N99" s="121"/>
      <c r="O99" s="122"/>
      <c r="P99" s="121"/>
      <c r="Q99" s="122"/>
      <c r="R99" s="121"/>
      <c r="S99" s="122"/>
      <c r="T99" s="121"/>
      <c r="U99" s="122"/>
      <c r="V99" s="3"/>
    </row>
    <row r="100" spans="1:22" ht="12.75">
      <c r="A100" s="3"/>
      <c r="B100" s="44"/>
      <c r="C100" s="2"/>
      <c r="D100" s="2" t="s">
        <v>16</v>
      </c>
      <c r="E100" s="131">
        <v>0.09839341880625523</v>
      </c>
      <c r="F100" s="131">
        <v>0.11635089466075652</v>
      </c>
      <c r="G100" s="131">
        <v>0</v>
      </c>
      <c r="H100" s="131">
        <v>0</v>
      </c>
      <c r="I100" s="131"/>
      <c r="J100" s="131"/>
      <c r="K100" s="131">
        <v>0</v>
      </c>
      <c r="L100" s="131">
        <v>0</v>
      </c>
      <c r="M100" s="34"/>
      <c r="N100" s="121"/>
      <c r="O100" s="122"/>
      <c r="P100" s="121"/>
      <c r="Q100" s="122"/>
      <c r="R100" s="121"/>
      <c r="S100" s="122"/>
      <c r="T100" s="121"/>
      <c r="U100" s="122"/>
      <c r="V100" s="3"/>
    </row>
    <row r="101" spans="1:22" ht="12.75">
      <c r="A101" s="3"/>
      <c r="B101" s="12" t="s">
        <v>3</v>
      </c>
      <c r="C101" s="2"/>
      <c r="D101" s="2">
        <v>1</v>
      </c>
      <c r="E101" s="131">
        <v>0.0032969856066914437</v>
      </c>
      <c r="F101" s="131">
        <v>0.006481633893108626</v>
      </c>
      <c r="G101" s="131"/>
      <c r="H101" s="131"/>
      <c r="I101" s="131">
        <v>0</v>
      </c>
      <c r="J101" s="131">
        <v>1.4627522888299624</v>
      </c>
      <c r="K101" s="131">
        <v>2.0965094005910707</v>
      </c>
      <c r="L101" s="131">
        <v>0.8632754294274149</v>
      </c>
      <c r="M101" s="34"/>
      <c r="N101" s="121"/>
      <c r="O101" s="122"/>
      <c r="P101" s="121"/>
      <c r="Q101" s="122"/>
      <c r="R101" s="121"/>
      <c r="S101" s="122"/>
      <c r="T101" s="121"/>
      <c r="U101" s="122"/>
      <c r="V101" s="3"/>
    </row>
    <row r="102" spans="1:22" ht="12.75">
      <c r="A102" s="3"/>
      <c r="B102" s="12"/>
      <c r="C102" s="2"/>
      <c r="D102" s="2" t="s">
        <v>16</v>
      </c>
      <c r="E102" s="131">
        <v>0.020627325967603475</v>
      </c>
      <c r="F102" s="131">
        <v>0.05557721247155984</v>
      </c>
      <c r="G102" s="131"/>
      <c r="H102" s="131"/>
      <c r="I102" s="131"/>
      <c r="J102" s="131"/>
      <c r="K102" s="131">
        <v>0.5063309069484108</v>
      </c>
      <c r="L102" s="131">
        <v>0.0323000196024371</v>
      </c>
      <c r="M102" s="34"/>
      <c r="N102" s="121"/>
      <c r="O102" s="122"/>
      <c r="P102" s="121"/>
      <c r="Q102" s="122"/>
      <c r="R102" s="121"/>
      <c r="S102" s="122"/>
      <c r="T102" s="121"/>
      <c r="U102" s="122"/>
      <c r="V102" s="3"/>
    </row>
    <row r="103" spans="1:22" ht="12.75">
      <c r="A103" s="3"/>
      <c r="B103" s="12" t="s">
        <v>13</v>
      </c>
      <c r="C103" s="2"/>
      <c r="D103" s="44"/>
      <c r="E103" s="131"/>
      <c r="F103" s="131"/>
      <c r="G103" s="131"/>
      <c r="H103" s="131"/>
      <c r="I103" s="131"/>
      <c r="J103" s="131"/>
      <c r="K103" s="131"/>
      <c r="L103" s="131"/>
      <c r="M103" s="34"/>
      <c r="N103" s="121"/>
      <c r="O103" s="122"/>
      <c r="P103" s="121"/>
      <c r="Q103" s="122"/>
      <c r="R103" s="121"/>
      <c r="S103" s="122"/>
      <c r="T103" s="121"/>
      <c r="U103" s="122"/>
      <c r="V103" s="3"/>
    </row>
    <row r="104" spans="1:22" ht="12.75">
      <c r="A104" s="3"/>
      <c r="B104" s="12"/>
      <c r="C104" s="2" t="s">
        <v>14</v>
      </c>
      <c r="D104" s="2">
        <v>1</v>
      </c>
      <c r="E104" s="131">
        <v>0.1352183670240606</v>
      </c>
      <c r="F104" s="131">
        <v>0.2653215428207963</v>
      </c>
      <c r="G104" s="131"/>
      <c r="H104" s="131"/>
      <c r="I104" s="131">
        <v>0.009323284378884224</v>
      </c>
      <c r="J104" s="131">
        <v>0</v>
      </c>
      <c r="K104" s="131">
        <v>0</v>
      </c>
      <c r="L104" s="131">
        <v>0.012590305958339465</v>
      </c>
      <c r="M104" s="34"/>
      <c r="N104" s="121"/>
      <c r="O104" s="122"/>
      <c r="P104" s="121"/>
      <c r="Q104" s="122"/>
      <c r="R104" s="121"/>
      <c r="S104" s="122"/>
      <c r="T104" s="121"/>
      <c r="U104" s="122"/>
      <c r="V104" s="3"/>
    </row>
    <row r="105" spans="1:22" ht="12.75">
      <c r="A105" s="3"/>
      <c r="B105" s="12"/>
      <c r="C105" s="2"/>
      <c r="D105" s="2" t="s">
        <v>16</v>
      </c>
      <c r="E105" s="131">
        <v>0.5329437652486654</v>
      </c>
      <c r="F105" s="131">
        <v>1.3098227595111194</v>
      </c>
      <c r="G105" s="131"/>
      <c r="H105" s="131"/>
      <c r="I105" s="131"/>
      <c r="J105" s="131"/>
      <c r="K105" s="131">
        <v>0</v>
      </c>
      <c r="L105" s="131">
        <v>0</v>
      </c>
      <c r="M105" s="34"/>
      <c r="N105" s="121"/>
      <c r="O105" s="122"/>
      <c r="P105" s="121"/>
      <c r="Q105" s="122"/>
      <c r="R105" s="121"/>
      <c r="S105" s="122"/>
      <c r="T105" s="121"/>
      <c r="U105" s="122"/>
      <c r="V105" s="3"/>
    </row>
    <row r="106" spans="1:22" ht="12.75">
      <c r="A106" s="3"/>
      <c r="B106" s="44"/>
      <c r="C106" s="44" t="s">
        <v>15</v>
      </c>
      <c r="D106" s="2">
        <v>1</v>
      </c>
      <c r="E106" s="131">
        <v>0.15152644061093384</v>
      </c>
      <c r="F106" s="131">
        <v>1.868939648415644</v>
      </c>
      <c r="G106" s="131"/>
      <c r="H106" s="131"/>
      <c r="I106" s="131"/>
      <c r="J106" s="131"/>
      <c r="K106" s="131">
        <v>0</v>
      </c>
      <c r="L106" s="131">
        <v>0</v>
      </c>
      <c r="M106" s="34"/>
      <c r="N106" s="121"/>
      <c r="O106" s="122"/>
      <c r="P106" s="121"/>
      <c r="Q106" s="122"/>
      <c r="R106" s="121"/>
      <c r="S106" s="122"/>
      <c r="T106" s="121"/>
      <c r="U106" s="122"/>
      <c r="V106" s="3"/>
    </row>
    <row r="107" spans="1:22" ht="12.75">
      <c r="A107" s="3"/>
      <c r="B107" s="40"/>
      <c r="C107" s="40"/>
      <c r="D107" s="66" t="s">
        <v>16</v>
      </c>
      <c r="E107" s="141">
        <v>9.932140039269926</v>
      </c>
      <c r="F107" s="141">
        <v>6.168254722650646</v>
      </c>
      <c r="G107" s="141"/>
      <c r="H107" s="141"/>
      <c r="I107" s="141">
        <v>0</v>
      </c>
      <c r="J107" s="141">
        <v>0.42939443457102305</v>
      </c>
      <c r="K107" s="141">
        <v>0</v>
      </c>
      <c r="L107" s="141">
        <v>0</v>
      </c>
      <c r="M107" s="34"/>
      <c r="N107" s="121"/>
      <c r="O107" s="122"/>
      <c r="P107" s="121"/>
      <c r="Q107" s="122"/>
      <c r="R107" s="121"/>
      <c r="S107" s="122"/>
      <c r="T107" s="121"/>
      <c r="U107" s="122"/>
      <c r="V107" s="3"/>
    </row>
    <row r="108" spans="1:22" ht="12.75">
      <c r="A108" s="3"/>
      <c r="B108" s="9"/>
      <c r="C108" s="5"/>
      <c r="D108" s="6"/>
      <c r="E108" s="30"/>
      <c r="F108" s="30"/>
      <c r="G108" s="6"/>
      <c r="H108" s="6"/>
      <c r="I108" s="6"/>
      <c r="J108" s="7"/>
      <c r="K108" s="34"/>
      <c r="L108" s="3"/>
      <c r="M108" s="34"/>
      <c r="N108" s="121"/>
      <c r="O108" s="122"/>
      <c r="P108" s="121"/>
      <c r="Q108" s="122"/>
      <c r="R108" s="121"/>
      <c r="S108" s="122"/>
      <c r="T108" s="121"/>
      <c r="U108" s="122"/>
      <c r="V108" s="3"/>
    </row>
    <row r="109" spans="1:22" ht="12.75">
      <c r="A109" s="3"/>
      <c r="B109" s="9"/>
      <c r="C109" s="5"/>
      <c r="D109" s="6"/>
      <c r="E109" s="30"/>
      <c r="F109" s="30"/>
      <c r="G109" s="6"/>
      <c r="H109" s="6"/>
      <c r="I109" s="6"/>
      <c r="J109" s="7"/>
      <c r="K109" s="34"/>
      <c r="L109" s="3"/>
      <c r="M109" s="34"/>
      <c r="N109" s="121"/>
      <c r="O109" s="122"/>
      <c r="P109" s="121"/>
      <c r="Q109" s="122"/>
      <c r="R109" s="121"/>
      <c r="S109" s="122"/>
      <c r="T109" s="121"/>
      <c r="U109" s="122"/>
      <c r="V109" s="3"/>
    </row>
    <row r="110" spans="1:22" ht="12.75">
      <c r="A110" s="3"/>
      <c r="B110" s="9"/>
      <c r="C110" s="5"/>
      <c r="D110" s="6"/>
      <c r="E110" s="30"/>
      <c r="F110" s="30"/>
      <c r="G110" s="6"/>
      <c r="H110" s="6"/>
      <c r="I110" s="6"/>
      <c r="J110" s="7"/>
      <c r="K110" s="34"/>
      <c r="L110" s="3"/>
      <c r="M110" s="34"/>
      <c r="N110" s="121"/>
      <c r="O110" s="122"/>
      <c r="P110" s="121"/>
      <c r="Q110" s="122"/>
      <c r="R110" s="121"/>
      <c r="S110" s="122"/>
      <c r="T110" s="121"/>
      <c r="U110" s="122"/>
      <c r="V110" s="3"/>
    </row>
    <row r="111" spans="2:24" ht="12.75"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73"/>
      <c r="N111" s="72"/>
      <c r="O111" s="72"/>
      <c r="P111" s="72"/>
      <c r="Q111" s="72"/>
      <c r="R111" s="72"/>
      <c r="S111" s="72"/>
      <c r="T111" s="72"/>
      <c r="U111" s="72"/>
      <c r="V111" s="72"/>
      <c r="W111" s="108"/>
      <c r="X111" s="108"/>
    </row>
    <row r="112" spans="2:24" ht="18">
      <c r="B112" s="16" t="s">
        <v>42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108"/>
      <c r="X112" s="108"/>
    </row>
    <row r="113" spans="1:24" ht="18">
      <c r="A113" s="16"/>
      <c r="B113" s="16" t="s">
        <v>8</v>
      </c>
      <c r="C113" s="16" t="s">
        <v>32</v>
      </c>
      <c r="D113" s="3"/>
      <c r="E113" s="3"/>
      <c r="F113" s="3"/>
      <c r="G113" s="3"/>
      <c r="H113" s="3"/>
      <c r="I113" s="3"/>
      <c r="J113" s="3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108"/>
      <c r="X113" s="108"/>
    </row>
    <row r="114" spans="1:24" ht="18">
      <c r="A114" s="3"/>
      <c r="B114" s="16" t="s">
        <v>34</v>
      </c>
      <c r="C114" s="16"/>
      <c r="D114" s="3"/>
      <c r="E114" s="3"/>
      <c r="F114" s="3"/>
      <c r="G114" s="3"/>
      <c r="H114" s="137">
        <v>34080</v>
      </c>
      <c r="I114" s="3"/>
      <c r="J114" s="3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108"/>
      <c r="X114" s="108"/>
    </row>
    <row r="115" spans="1:24" ht="12.75">
      <c r="A115" s="3"/>
      <c r="B115" s="4"/>
      <c r="C115" s="4"/>
      <c r="D115" s="6"/>
      <c r="E115" s="6"/>
      <c r="F115" s="4"/>
      <c r="G115" s="4"/>
      <c r="H115" s="4"/>
      <c r="I115" s="4"/>
      <c r="J115" s="4"/>
      <c r="K115" s="6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108"/>
      <c r="X115" s="108"/>
    </row>
    <row r="116" spans="1:24" ht="18">
      <c r="A116" s="3"/>
      <c r="B116" s="11" t="s">
        <v>0</v>
      </c>
      <c r="C116" s="2" t="s">
        <v>9</v>
      </c>
      <c r="D116" s="39"/>
      <c r="E116" s="11" t="s">
        <v>28</v>
      </c>
      <c r="F116" s="11" t="s">
        <v>28</v>
      </c>
      <c r="G116" s="39" t="s">
        <v>12</v>
      </c>
      <c r="H116" s="1" t="s">
        <v>12</v>
      </c>
      <c r="I116" s="39" t="s">
        <v>30</v>
      </c>
      <c r="J116" s="1" t="s">
        <v>28</v>
      </c>
      <c r="K116" s="11" t="s">
        <v>28</v>
      </c>
      <c r="L116" s="29" t="s">
        <v>29</v>
      </c>
      <c r="M116" s="29" t="s">
        <v>29</v>
      </c>
      <c r="N116" s="3"/>
      <c r="O116" s="206" t="s">
        <v>81</v>
      </c>
      <c r="P116" s="3"/>
      <c r="Q116" s="3"/>
      <c r="R116" s="3"/>
      <c r="S116" s="3"/>
      <c r="T116" s="3"/>
      <c r="U116" s="3"/>
      <c r="V116" s="3"/>
      <c r="W116" s="108"/>
      <c r="X116" s="108"/>
    </row>
    <row r="117" spans="1:22" ht="12.75">
      <c r="A117" s="3"/>
      <c r="B117" s="2"/>
      <c r="C117" s="2" t="s">
        <v>0</v>
      </c>
      <c r="D117" s="66" t="s">
        <v>48</v>
      </c>
      <c r="E117" s="66" t="s">
        <v>36</v>
      </c>
      <c r="F117" s="66" t="s">
        <v>38</v>
      </c>
      <c r="G117" s="40" t="s">
        <v>35</v>
      </c>
      <c r="H117" s="2" t="s">
        <v>39</v>
      </c>
      <c r="I117" s="66" t="s">
        <v>48</v>
      </c>
      <c r="J117" s="1" t="s">
        <v>4</v>
      </c>
      <c r="K117" s="66" t="s">
        <v>5</v>
      </c>
      <c r="L117" s="13" t="s">
        <v>6</v>
      </c>
      <c r="M117" s="21" t="s">
        <v>7</v>
      </c>
      <c r="N117" s="3"/>
      <c r="O117" s="3"/>
      <c r="P117" s="3"/>
      <c r="Q117" s="4"/>
      <c r="R117" s="3"/>
      <c r="S117" s="3"/>
      <c r="T117" s="3"/>
      <c r="U117" s="3"/>
      <c r="V117" s="3"/>
    </row>
    <row r="118" spans="1:24" ht="12.75">
      <c r="A118" s="3"/>
      <c r="B118" s="29" t="s">
        <v>2</v>
      </c>
      <c r="C118" s="11"/>
      <c r="D118" s="39"/>
      <c r="E118" s="45">
        <v>0.8454387407425803</v>
      </c>
      <c r="F118" s="48">
        <f>E118*$H$114</f>
        <v>28812.552284507135</v>
      </c>
      <c r="G118" s="47"/>
      <c r="H118" s="49"/>
      <c r="I118" s="39"/>
      <c r="J118" s="67"/>
      <c r="K118" s="50"/>
      <c r="L118" s="39"/>
      <c r="M118" s="8"/>
      <c r="N118" s="3"/>
      <c r="O118" s="207" t="s">
        <v>82</v>
      </c>
      <c r="P118" s="208"/>
      <c r="Q118" s="209" t="s">
        <v>83</v>
      </c>
      <c r="R118" s="210"/>
      <c r="S118" s="211" t="s">
        <v>84</v>
      </c>
      <c r="T118" s="212" t="s">
        <v>85</v>
      </c>
      <c r="U118" s="213" t="s">
        <v>86</v>
      </c>
      <c r="V118" s="3"/>
      <c r="W118" s="108"/>
      <c r="X118" s="108"/>
    </row>
    <row r="119" spans="1:22" ht="12.75">
      <c r="A119" s="3"/>
      <c r="B119" s="12"/>
      <c r="C119" s="2" t="s">
        <v>10</v>
      </c>
      <c r="D119" s="2">
        <v>1</v>
      </c>
      <c r="E119" s="46"/>
      <c r="F119" s="44"/>
      <c r="G119" s="18">
        <v>0.7809707518428743</v>
      </c>
      <c r="H119" s="32">
        <f>E118*G119*$H$114</f>
        <v>22501.760620143665</v>
      </c>
      <c r="I119" s="18">
        <v>0.8510272943484336</v>
      </c>
      <c r="J119" s="27">
        <v>0.4577373121461771</v>
      </c>
      <c r="K119" s="22">
        <f aca="true" t="shared" si="20" ref="K119:K129">1-J119</f>
        <v>0.5422626878538229</v>
      </c>
      <c r="L119" s="52">
        <f>H119*I119*J119</f>
        <v>8765.492135457444</v>
      </c>
      <c r="M119" s="97">
        <f>H119*I119*K119</f>
        <v>10384.120323179552</v>
      </c>
      <c r="N119" s="3"/>
      <c r="O119" s="214">
        <f>SUM(L119,L121,L123,L126,L128)</f>
        <v>14505.26226506964</v>
      </c>
      <c r="P119" s="15" t="s">
        <v>87</v>
      </c>
      <c r="Q119" s="215">
        <f>+O119/H114</f>
        <v>0.42562389275439083</v>
      </c>
      <c r="R119" s="15" t="s">
        <v>88</v>
      </c>
      <c r="S119" s="216">
        <v>0.2</v>
      </c>
      <c r="T119" s="17">
        <f>+Q119-S119</f>
        <v>0.22562389275439082</v>
      </c>
      <c r="U119" s="217">
        <f>+T119*H114</f>
        <v>7689.262265069639</v>
      </c>
      <c r="V119" s="3"/>
    </row>
    <row r="120" spans="1:22" ht="12.75">
      <c r="A120" s="3"/>
      <c r="B120" s="12"/>
      <c r="C120" s="2"/>
      <c r="D120" s="2" t="s">
        <v>16</v>
      </c>
      <c r="E120" s="46"/>
      <c r="F120" s="44"/>
      <c r="G120" s="18"/>
      <c r="H120" s="32"/>
      <c r="I120" s="18">
        <v>0.14897270565156645</v>
      </c>
      <c r="J120" s="14">
        <v>0.46242442864187594</v>
      </c>
      <c r="K120" s="22">
        <f t="shared" si="20"/>
        <v>0.5375755713581241</v>
      </c>
      <c r="L120" s="52">
        <f>H119*I120*J120</f>
        <v>1550.1151983076375</v>
      </c>
      <c r="M120" s="97">
        <f>H119*I120*K120</f>
        <v>1802.032963199034</v>
      </c>
      <c r="N120" s="3"/>
      <c r="O120" s="218">
        <f>SUM(L120,L122,L124,L127,L129)</f>
        <v>2119.803467627466</v>
      </c>
      <c r="P120" s="154" t="s">
        <v>89</v>
      </c>
      <c r="Q120" s="219">
        <f>+O120/H114</f>
        <v>0.062200805974984334</v>
      </c>
      <c r="R120" s="154" t="s">
        <v>90</v>
      </c>
      <c r="S120" s="220">
        <v>0.27</v>
      </c>
      <c r="T120" s="221">
        <f>+Q120-S120</f>
        <v>-0.20779919402501568</v>
      </c>
      <c r="U120" s="222">
        <f>+T120*H114</f>
        <v>-7081.796532372534</v>
      </c>
      <c r="V120" s="3"/>
    </row>
    <row r="121" spans="1:22" ht="12.75">
      <c r="A121" s="3"/>
      <c r="B121" s="44"/>
      <c r="C121" s="2" t="s">
        <v>11</v>
      </c>
      <c r="D121" s="2">
        <v>1</v>
      </c>
      <c r="E121" s="18"/>
      <c r="F121" s="44"/>
      <c r="G121" s="18">
        <v>0.2190292481571256</v>
      </c>
      <c r="H121" s="32">
        <f>E118*G121*$H$114</f>
        <v>6310.791664363469</v>
      </c>
      <c r="I121" s="18">
        <v>0.5256734510167812</v>
      </c>
      <c r="J121" s="27">
        <v>0.8816380313968195</v>
      </c>
      <c r="K121" s="22">
        <f t="shared" si="20"/>
        <v>0.11836196860318049</v>
      </c>
      <c r="L121" s="52">
        <f>H121*I121*J121</f>
        <v>2924.75978787433</v>
      </c>
      <c r="M121" s="97">
        <f>H121*I121*K121</f>
        <v>392.6558449795512</v>
      </c>
      <c r="N121" s="3"/>
      <c r="O121" s="218">
        <f>SUM(O119:O120)</f>
        <v>16625.065732697105</v>
      </c>
      <c r="P121" s="154" t="s">
        <v>91</v>
      </c>
      <c r="Q121" s="219">
        <f>SUM(Q119:Q120)</f>
        <v>0.4878246987293752</v>
      </c>
      <c r="R121" s="154" t="s">
        <v>92</v>
      </c>
      <c r="S121" s="223"/>
      <c r="T121" s="224">
        <f>SUM(T119:T120)</f>
        <v>0.017824698729375144</v>
      </c>
      <c r="U121" s="222">
        <f>SUM(U119:U120)</f>
        <v>607.4657326971055</v>
      </c>
      <c r="V121" s="3"/>
    </row>
    <row r="122" spans="1:22" ht="12.75">
      <c r="A122" s="3"/>
      <c r="B122" s="44"/>
      <c r="C122" s="2"/>
      <c r="D122" s="2" t="s">
        <v>16</v>
      </c>
      <c r="E122" s="18"/>
      <c r="F122" s="44"/>
      <c r="G122" s="18"/>
      <c r="H122" s="32"/>
      <c r="I122" s="18">
        <v>0.4743265489832189</v>
      </c>
      <c r="J122" s="31">
        <v>0.10017047974932847</v>
      </c>
      <c r="K122" s="22">
        <f t="shared" si="20"/>
        <v>0.8998295202506715</v>
      </c>
      <c r="L122" s="52">
        <f>H121*I122*J122</f>
        <v>299.84791314645645</v>
      </c>
      <c r="M122" s="97">
        <f>H121*I122*K122</f>
        <v>2693.5281183631323</v>
      </c>
      <c r="N122" s="3"/>
      <c r="V122" s="3"/>
    </row>
    <row r="123" spans="1:22" ht="12.75">
      <c r="A123" s="3"/>
      <c r="B123" s="12" t="s">
        <v>3</v>
      </c>
      <c r="C123" s="2"/>
      <c r="D123" s="2">
        <v>1</v>
      </c>
      <c r="E123" s="46">
        <v>0.12229430385937509</v>
      </c>
      <c r="F123" s="32">
        <f>E123*$H$114</f>
        <v>4167.789875527503</v>
      </c>
      <c r="G123" s="18">
        <v>1</v>
      </c>
      <c r="H123" s="32">
        <f>E123*G123*$H$114</f>
        <v>4167.789875527503</v>
      </c>
      <c r="I123" s="18">
        <v>0.8067795580238204</v>
      </c>
      <c r="J123" s="14">
        <v>0.6932838023815455</v>
      </c>
      <c r="K123" s="22">
        <f t="shared" si="20"/>
        <v>0.3067161976184545</v>
      </c>
      <c r="L123" s="52">
        <f>H123*I123*J123</f>
        <v>2331.1582398936803</v>
      </c>
      <c r="M123" s="97">
        <f>H123*I123*K123</f>
        <v>1031.3294338205517</v>
      </c>
      <c r="N123" s="3"/>
      <c r="V123" s="3"/>
    </row>
    <row r="124" spans="1:22" ht="12.75">
      <c r="A124" s="3"/>
      <c r="B124" s="12"/>
      <c r="C124" s="2"/>
      <c r="D124" s="2" t="s">
        <v>16</v>
      </c>
      <c r="E124" s="46"/>
      <c r="F124" s="32"/>
      <c r="G124" s="18"/>
      <c r="H124" s="32"/>
      <c r="I124" s="18">
        <v>0.19322044197617955</v>
      </c>
      <c r="J124" s="14">
        <v>0.289503620811079</v>
      </c>
      <c r="K124" s="22">
        <f t="shared" si="20"/>
        <v>0.710496379188921</v>
      </c>
      <c r="L124" s="52">
        <f>H123*I124*J124</f>
        <v>233.13790327207607</v>
      </c>
      <c r="M124" s="97">
        <f>H123*I124*K124</f>
        <v>572.1642985411944</v>
      </c>
      <c r="N124" s="3"/>
      <c r="V124" s="3"/>
    </row>
    <row r="125" spans="1:22" ht="12.75">
      <c r="A125" s="3"/>
      <c r="B125" s="12" t="s">
        <v>13</v>
      </c>
      <c r="C125" s="2"/>
      <c r="D125" s="44"/>
      <c r="E125" s="46">
        <v>0.03226695539804461</v>
      </c>
      <c r="F125" s="32">
        <f>E125*$H$114</f>
        <v>1099.6578399653604</v>
      </c>
      <c r="G125" s="18"/>
      <c r="H125" s="18"/>
      <c r="I125" s="44"/>
      <c r="J125" s="27"/>
      <c r="K125" s="22"/>
      <c r="L125" s="44"/>
      <c r="M125" s="98"/>
      <c r="N125" s="3"/>
      <c r="V125" s="3"/>
    </row>
    <row r="126" spans="1:22" ht="12.75">
      <c r="A126" s="3"/>
      <c r="B126" s="12"/>
      <c r="C126" s="2" t="s">
        <v>14</v>
      </c>
      <c r="D126" s="2">
        <v>1</v>
      </c>
      <c r="E126" s="46"/>
      <c r="F126" s="44"/>
      <c r="G126" s="18">
        <v>0.7618149063600543</v>
      </c>
      <c r="H126" s="32">
        <f>E125*G126*$H$114</f>
        <v>837.7357343813106</v>
      </c>
      <c r="I126" s="18">
        <v>0.6902527351728793</v>
      </c>
      <c r="J126" s="27">
        <v>0.5053690653790925</v>
      </c>
      <c r="K126" s="22">
        <f t="shared" si="20"/>
        <v>0.49463093462090746</v>
      </c>
      <c r="L126" s="52">
        <f>H126*I126*J126</f>
        <v>292.22934974180504</v>
      </c>
      <c r="M126" s="97">
        <f>H126*I126*K126</f>
        <v>286.0200322669553</v>
      </c>
      <c r="N126" s="3"/>
      <c r="V126" s="3"/>
    </row>
    <row r="127" spans="1:22" ht="12.75">
      <c r="A127" s="3"/>
      <c r="B127" s="12"/>
      <c r="C127" s="2"/>
      <c r="D127" s="2" t="s">
        <v>16</v>
      </c>
      <c r="E127" s="46"/>
      <c r="F127" s="44"/>
      <c r="G127" s="18"/>
      <c r="H127" s="32"/>
      <c r="I127" s="18">
        <v>0.3097472648271208</v>
      </c>
      <c r="J127" s="31">
        <v>0.08454950776832934</v>
      </c>
      <c r="K127" s="22">
        <f t="shared" si="20"/>
        <v>0.9154504922316706</v>
      </c>
      <c r="L127" s="52">
        <f>H126*I127*J127</f>
        <v>21.93944336569839</v>
      </c>
      <c r="M127" s="97">
        <f>H126*I127*K127</f>
        <v>237.54690900685196</v>
      </c>
      <c r="N127" s="3"/>
      <c r="V127" s="3"/>
    </row>
    <row r="128" spans="1:22" ht="12.75">
      <c r="A128" s="3"/>
      <c r="B128" s="44"/>
      <c r="C128" s="44" t="s">
        <v>15</v>
      </c>
      <c r="D128" s="2">
        <v>1</v>
      </c>
      <c r="E128" s="44"/>
      <c r="F128" s="44"/>
      <c r="G128" s="18">
        <v>0.23818509363994553</v>
      </c>
      <c r="H128" s="32">
        <f>E125*G128*$H$114</f>
        <v>261.9221055840496</v>
      </c>
      <c r="I128" s="18">
        <v>0.8342095557814488</v>
      </c>
      <c r="J128" s="14">
        <v>0.877000335589683</v>
      </c>
      <c r="K128" s="22">
        <f t="shared" si="20"/>
        <v>0.12299966441031696</v>
      </c>
      <c r="L128" s="52">
        <f>H128*I128*J128</f>
        <v>191.62275210238136</v>
      </c>
      <c r="M128" s="97">
        <f>H128*I128*K128</f>
        <v>26.8751712462304</v>
      </c>
      <c r="N128" s="3"/>
      <c r="V128" s="3"/>
    </row>
    <row r="129" spans="1:22" ht="12.75">
      <c r="A129" s="3"/>
      <c r="B129" s="44"/>
      <c r="C129" s="44"/>
      <c r="D129" s="2" t="s">
        <v>16</v>
      </c>
      <c r="E129" s="44"/>
      <c r="F129" s="44"/>
      <c r="G129" s="18"/>
      <c r="H129" s="32"/>
      <c r="I129" s="18">
        <v>0.1657904442185511</v>
      </c>
      <c r="J129" s="14">
        <v>0.33997207950987346</v>
      </c>
      <c r="K129" s="22">
        <f t="shared" si="20"/>
        <v>0.6600279204901265</v>
      </c>
      <c r="L129" s="52">
        <f>H128*I129*J129</f>
        <v>14.763009535597503</v>
      </c>
      <c r="M129" s="97">
        <f>H128*I129*K129</f>
        <v>28.66117269984032</v>
      </c>
      <c r="N129" s="3"/>
      <c r="V129" s="3"/>
    </row>
    <row r="130" spans="1:22" ht="12.75">
      <c r="A130" s="3"/>
      <c r="B130" s="36" t="s">
        <v>1</v>
      </c>
      <c r="C130" s="37"/>
      <c r="D130" s="23"/>
      <c r="E130" s="23"/>
      <c r="F130" s="38">
        <f>SUM(F118:F129)</f>
        <v>34080</v>
      </c>
      <c r="G130" s="35"/>
      <c r="H130" s="38">
        <f>SUM(H118:H129)</f>
        <v>34079.99999999999</v>
      </c>
      <c r="I130" s="38"/>
      <c r="J130" s="35"/>
      <c r="K130" s="23"/>
      <c r="L130" s="41">
        <f>SUM(L118:L129)</f>
        <v>16625.06573269711</v>
      </c>
      <c r="M130" s="42">
        <f>SUM(M118:M129)</f>
        <v>17454.93426730289</v>
      </c>
      <c r="N130" s="3"/>
      <c r="V130" s="3"/>
    </row>
    <row r="131" spans="1:22" ht="18">
      <c r="A131" s="3"/>
      <c r="B131" s="24"/>
      <c r="C131" s="2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  <c r="O131" s="3"/>
      <c r="P131" s="3"/>
      <c r="Q131" s="3"/>
      <c r="R131" s="3"/>
      <c r="S131" s="3"/>
      <c r="T131" s="3"/>
      <c r="U131" s="3"/>
      <c r="V131" s="3"/>
    </row>
    <row r="132" spans="1:24" ht="12.75">
      <c r="A132" s="3"/>
      <c r="B132" s="11" t="s">
        <v>0</v>
      </c>
      <c r="C132" s="2" t="s">
        <v>9</v>
      </c>
      <c r="D132" s="39"/>
      <c r="E132" s="123" t="s">
        <v>29</v>
      </c>
      <c r="F132" s="123" t="s">
        <v>29</v>
      </c>
      <c r="G132" s="123" t="s">
        <v>29</v>
      </c>
      <c r="H132" s="123" t="s">
        <v>29</v>
      </c>
      <c r="I132" s="123" t="s">
        <v>29</v>
      </c>
      <c r="J132" s="123" t="s">
        <v>29</v>
      </c>
      <c r="K132" s="123" t="s">
        <v>29</v>
      </c>
      <c r="L132" s="123" t="s">
        <v>29</v>
      </c>
      <c r="M132" s="6"/>
      <c r="N132" s="7"/>
      <c r="O132" s="3"/>
      <c r="P132" s="3"/>
      <c r="Q132" s="3"/>
      <c r="R132" s="3"/>
      <c r="S132" s="3"/>
      <c r="T132" s="3"/>
      <c r="U132" s="3"/>
      <c r="V132" s="3"/>
      <c r="W132" s="73"/>
      <c r="X132" s="73"/>
    </row>
    <row r="133" spans="1:24" ht="12.75">
      <c r="A133" s="3"/>
      <c r="B133" s="2"/>
      <c r="C133" s="2" t="s">
        <v>0</v>
      </c>
      <c r="D133" s="66" t="s">
        <v>48</v>
      </c>
      <c r="E133" s="124" t="s">
        <v>58</v>
      </c>
      <c r="F133" s="124" t="s">
        <v>58</v>
      </c>
      <c r="G133" s="124" t="s">
        <v>64</v>
      </c>
      <c r="H133" s="124" t="s">
        <v>64</v>
      </c>
      <c r="I133" s="124" t="s">
        <v>66</v>
      </c>
      <c r="J133" s="124" t="s">
        <v>66</v>
      </c>
      <c r="K133" s="124" t="s">
        <v>68</v>
      </c>
      <c r="L133" s="124" t="s">
        <v>68</v>
      </c>
      <c r="M133" s="9"/>
      <c r="N133" s="7"/>
      <c r="O133" s="3"/>
      <c r="P133" s="3"/>
      <c r="Q133" s="3"/>
      <c r="R133" s="3"/>
      <c r="S133" s="3"/>
      <c r="T133" s="3"/>
      <c r="U133" s="3"/>
      <c r="V133" s="3"/>
      <c r="W133" s="73"/>
      <c r="X133" s="73"/>
    </row>
    <row r="134" spans="1:24" ht="12.75">
      <c r="A134" s="3"/>
      <c r="B134" s="29" t="s">
        <v>2</v>
      </c>
      <c r="C134" s="11"/>
      <c r="D134" s="39"/>
      <c r="E134" s="39"/>
      <c r="F134" s="39"/>
      <c r="G134" s="39"/>
      <c r="H134" s="39"/>
      <c r="I134" s="39"/>
      <c r="J134" s="39"/>
      <c r="K134" s="39"/>
      <c r="L134" s="39"/>
      <c r="M134" s="7"/>
      <c r="N134" s="6"/>
      <c r="O134" s="3"/>
      <c r="P134" s="3"/>
      <c r="Q134" s="3"/>
      <c r="R134" s="3"/>
      <c r="S134" s="3"/>
      <c r="T134" s="3"/>
      <c r="U134" s="3"/>
      <c r="V134" s="3"/>
      <c r="W134" s="73"/>
      <c r="X134" s="73"/>
    </row>
    <row r="135" spans="1:24" ht="12.75">
      <c r="A135" s="3"/>
      <c r="B135" s="12"/>
      <c r="C135" s="2" t="s">
        <v>10</v>
      </c>
      <c r="D135" s="2">
        <v>1</v>
      </c>
      <c r="E135" s="106">
        <f aca="true" t="shared" si="21" ref="E135:F138">L119*E152*0.63</f>
        <v>117.11486070307322</v>
      </c>
      <c r="F135" s="106">
        <f t="shared" si="21"/>
        <v>109.32457994758323</v>
      </c>
      <c r="G135" s="106">
        <f aca="true" t="shared" si="22" ref="G135:H140">L119*G152</f>
        <v>341.12873823173646</v>
      </c>
      <c r="H135" s="106">
        <f t="shared" si="22"/>
        <v>391.15646367075544</v>
      </c>
      <c r="I135" s="106">
        <f aca="true" t="shared" si="23" ref="I135:I143">L119*I152</f>
        <v>110.94680917320095</v>
      </c>
      <c r="J135" s="106">
        <f aca="true" t="shared" si="24" ref="J135:J143">M119*J152</f>
        <v>0</v>
      </c>
      <c r="K135" s="106">
        <f aca="true" t="shared" si="25" ref="K135:L140">L119*K152</f>
        <v>23317.789437126205</v>
      </c>
      <c r="L135" s="106">
        <f t="shared" si="25"/>
        <v>1509.5344894183072</v>
      </c>
      <c r="M135" s="7"/>
      <c r="N135" s="3"/>
      <c r="O135" s="3"/>
      <c r="P135" s="3"/>
      <c r="Q135" s="3"/>
      <c r="R135" s="3"/>
      <c r="S135" s="3"/>
      <c r="T135" s="3"/>
      <c r="U135" s="3"/>
      <c r="V135" s="3"/>
      <c r="W135" s="108"/>
      <c r="X135" s="108"/>
    </row>
    <row r="136" spans="1:24" ht="12.75">
      <c r="A136" s="3"/>
      <c r="B136" s="12"/>
      <c r="C136" s="2"/>
      <c r="D136" s="2" t="s">
        <v>16</v>
      </c>
      <c r="E136" s="106">
        <f t="shared" si="21"/>
        <v>48.19765607339146</v>
      </c>
      <c r="F136" s="106">
        <f t="shared" si="21"/>
        <v>104.11625937009802</v>
      </c>
      <c r="G136" s="106">
        <f t="shared" si="22"/>
        <v>130.92940828073557</v>
      </c>
      <c r="H136" s="106">
        <f t="shared" si="22"/>
        <v>10.15318062236367</v>
      </c>
      <c r="I136" s="106">
        <f t="shared" si="23"/>
        <v>0</v>
      </c>
      <c r="J136" s="106">
        <f t="shared" si="24"/>
        <v>0</v>
      </c>
      <c r="K136" s="106">
        <f t="shared" si="25"/>
        <v>769.6214515635561</v>
      </c>
      <c r="L136" s="106">
        <f t="shared" si="25"/>
        <v>46.62174775575153</v>
      </c>
      <c r="M136" s="7"/>
      <c r="N136" s="3"/>
      <c r="O136" s="3"/>
      <c r="P136" s="3"/>
      <c r="Q136" s="3"/>
      <c r="R136" s="3"/>
      <c r="S136" s="3"/>
      <c r="T136" s="3"/>
      <c r="U136" s="3"/>
      <c r="V136" s="3"/>
      <c r="W136" s="108"/>
      <c r="X136" s="108"/>
    </row>
    <row r="137" spans="1:24" ht="12.75">
      <c r="A137" s="3"/>
      <c r="B137" s="44"/>
      <c r="C137" s="2" t="s">
        <v>11</v>
      </c>
      <c r="D137" s="2">
        <v>1</v>
      </c>
      <c r="E137" s="106">
        <f t="shared" si="21"/>
        <v>27.665033918096686</v>
      </c>
      <c r="F137" s="106">
        <f t="shared" si="21"/>
        <v>17.870436439295375</v>
      </c>
      <c r="G137" s="106">
        <f t="shared" si="22"/>
        <v>36.14480499619515</v>
      </c>
      <c r="H137" s="106">
        <f t="shared" si="22"/>
        <v>18.97246123949333</v>
      </c>
      <c r="I137" s="106">
        <f t="shared" si="23"/>
        <v>0</v>
      </c>
      <c r="J137" s="106">
        <f t="shared" si="24"/>
        <v>0</v>
      </c>
      <c r="K137" s="106">
        <f t="shared" si="25"/>
        <v>39.460129281048594</v>
      </c>
      <c r="L137" s="106">
        <f t="shared" si="25"/>
        <v>34.150430231087995</v>
      </c>
      <c r="M137" s="6"/>
      <c r="N137" s="3"/>
      <c r="W137" s="108"/>
      <c r="X137" s="108"/>
    </row>
    <row r="138" spans="1:24" ht="12.75">
      <c r="A138" s="3"/>
      <c r="B138" s="44"/>
      <c r="C138" s="2"/>
      <c r="D138" s="2" t="s">
        <v>16</v>
      </c>
      <c r="E138" s="106">
        <f t="shared" si="21"/>
        <v>8.019184212621289</v>
      </c>
      <c r="F138" s="106">
        <f t="shared" si="21"/>
        <v>210.832428291087</v>
      </c>
      <c r="G138" s="106">
        <f t="shared" si="22"/>
        <v>26.74275253211859</v>
      </c>
      <c r="H138" s="106">
        <f t="shared" si="22"/>
        <v>423.40317253515025</v>
      </c>
      <c r="I138" s="106">
        <f t="shared" si="23"/>
        <v>0</v>
      </c>
      <c r="J138" s="106">
        <f t="shared" si="24"/>
        <v>0</v>
      </c>
      <c r="K138" s="106">
        <f t="shared" si="25"/>
        <v>524.7148205054959</v>
      </c>
      <c r="L138" s="106">
        <f t="shared" si="25"/>
        <v>43.513631238701386</v>
      </c>
      <c r="M138" s="3"/>
      <c r="N138" s="3"/>
      <c r="W138" s="108"/>
      <c r="X138" s="108"/>
    </row>
    <row r="139" spans="1:24" ht="12.75">
      <c r="A139" s="3"/>
      <c r="B139" s="12" t="s">
        <v>3</v>
      </c>
      <c r="C139" s="2"/>
      <c r="D139" s="2">
        <v>1</v>
      </c>
      <c r="E139" s="106">
        <f>L123*E156*0.14</f>
        <v>1.0023872614865992</v>
      </c>
      <c r="F139" s="106">
        <f>M123*F156*0.14</f>
        <v>1.6330176275533217</v>
      </c>
      <c r="G139" s="106">
        <f t="shared" si="22"/>
        <v>0</v>
      </c>
      <c r="H139" s="106">
        <f t="shared" si="22"/>
        <v>0</v>
      </c>
      <c r="I139" s="106">
        <f t="shared" si="23"/>
        <v>11.655436938937884</v>
      </c>
      <c r="J139" s="106">
        <f t="shared" si="24"/>
        <v>3.315324284853444</v>
      </c>
      <c r="K139" s="106">
        <f t="shared" si="25"/>
        <v>10854.229253269805</v>
      </c>
      <c r="L139" s="106">
        <f t="shared" si="25"/>
        <v>17204.836524790477</v>
      </c>
      <c r="M139" s="3"/>
      <c r="N139" s="3"/>
      <c r="W139" s="108"/>
      <c r="X139" s="108"/>
    </row>
    <row r="140" spans="1:24" ht="12.75">
      <c r="A140" s="3"/>
      <c r="B140" s="12"/>
      <c r="C140" s="2"/>
      <c r="D140" s="2" t="s">
        <v>16</v>
      </c>
      <c r="E140" s="106">
        <f>L124*E157*0.14</f>
        <v>2.478511052404879</v>
      </c>
      <c r="F140" s="106">
        <f>M124*F157*0.14</f>
        <v>11.614444508213932</v>
      </c>
      <c r="G140" s="106">
        <f t="shared" si="22"/>
        <v>0</v>
      </c>
      <c r="H140" s="106">
        <f t="shared" si="22"/>
        <v>0</v>
      </c>
      <c r="I140" s="106">
        <f t="shared" si="23"/>
        <v>0</v>
      </c>
      <c r="J140" s="106">
        <f t="shared" si="24"/>
        <v>14.245534036479636</v>
      </c>
      <c r="K140" s="106">
        <f t="shared" si="25"/>
        <v>941.5002949564268</v>
      </c>
      <c r="L140" s="106">
        <f t="shared" si="25"/>
        <v>234.40378732752856</v>
      </c>
      <c r="M140" s="3"/>
      <c r="N140" s="3"/>
      <c r="W140" s="108"/>
      <c r="X140" s="108"/>
    </row>
    <row r="141" spans="1:24" ht="12.75">
      <c r="A141" s="3"/>
      <c r="B141" s="12" t="s">
        <v>13</v>
      </c>
      <c r="C141" s="2"/>
      <c r="D141" s="44"/>
      <c r="E141" s="106"/>
      <c r="F141" s="106"/>
      <c r="G141" s="106"/>
      <c r="H141" s="106"/>
      <c r="I141" s="106">
        <f t="shared" si="23"/>
        <v>0</v>
      </c>
      <c r="J141" s="106">
        <f t="shared" si="24"/>
        <v>0</v>
      </c>
      <c r="K141" s="106"/>
      <c r="L141" s="106"/>
      <c r="M141" s="3"/>
      <c r="N141" s="3"/>
      <c r="W141" s="108"/>
      <c r="X141" s="108"/>
    </row>
    <row r="142" spans="1:24" ht="12.75">
      <c r="A142" s="3"/>
      <c r="B142" s="12"/>
      <c r="C142" s="2" t="s">
        <v>14</v>
      </c>
      <c r="D142" s="2">
        <v>1</v>
      </c>
      <c r="E142" s="106">
        <f aca="true" t="shared" si="26" ref="E142:F145">L126*E159*0.17</f>
        <v>6.4829670609235235</v>
      </c>
      <c r="F142" s="106">
        <f t="shared" si="26"/>
        <v>11.661047348260869</v>
      </c>
      <c r="G142" s="106">
        <f aca="true" t="shared" si="27" ref="G142:H145">L126*G159</f>
        <v>0</v>
      </c>
      <c r="H142" s="106">
        <f t="shared" si="27"/>
        <v>0</v>
      </c>
      <c r="I142" s="106">
        <f t="shared" si="23"/>
        <v>0</v>
      </c>
      <c r="J142" s="106">
        <f t="shared" si="24"/>
        <v>0</v>
      </c>
      <c r="K142" s="106">
        <f aca="true" t="shared" si="28" ref="K142:L145">L126*K159</f>
        <v>0</v>
      </c>
      <c r="L142" s="106">
        <f t="shared" si="28"/>
        <v>0</v>
      </c>
      <c r="M142" s="3"/>
      <c r="N142" s="3"/>
      <c r="W142" s="108"/>
      <c r="X142" s="108"/>
    </row>
    <row r="143" spans="1:24" ht="12.75">
      <c r="A143" s="3"/>
      <c r="B143" s="12"/>
      <c r="C143" s="2"/>
      <c r="D143" s="2" t="s">
        <v>16</v>
      </c>
      <c r="E143" s="106">
        <f t="shared" si="26"/>
        <v>5.82348521477272</v>
      </c>
      <c r="F143" s="106">
        <f t="shared" si="26"/>
        <v>34.059188492118345</v>
      </c>
      <c r="G143" s="106">
        <f t="shared" si="27"/>
        <v>0</v>
      </c>
      <c r="H143" s="106">
        <f t="shared" si="27"/>
        <v>0</v>
      </c>
      <c r="I143" s="106">
        <f t="shared" si="23"/>
        <v>0</v>
      </c>
      <c r="J143" s="106">
        <f t="shared" si="24"/>
        <v>3.8851456463126284</v>
      </c>
      <c r="K143" s="106">
        <f t="shared" si="28"/>
        <v>0</v>
      </c>
      <c r="L143" s="106">
        <f t="shared" si="28"/>
        <v>59.999599264554696</v>
      </c>
      <c r="M143" s="3"/>
      <c r="N143" s="3"/>
      <c r="W143" s="108"/>
      <c r="X143" s="108"/>
    </row>
    <row r="144" spans="1:24" ht="12.75">
      <c r="A144" s="3"/>
      <c r="B144" s="44"/>
      <c r="C144" s="44" t="s">
        <v>15</v>
      </c>
      <c r="D144" s="2">
        <v>1</v>
      </c>
      <c r="E144" s="106">
        <f t="shared" si="26"/>
        <v>5.517447630037899</v>
      </c>
      <c r="F144" s="106">
        <f t="shared" si="26"/>
        <v>3.7173258735861694</v>
      </c>
      <c r="G144" s="106">
        <f t="shared" si="27"/>
        <v>0</v>
      </c>
      <c r="H144" s="106">
        <f t="shared" si="27"/>
        <v>0</v>
      </c>
      <c r="I144" s="106">
        <f>L128*L144</f>
        <v>0</v>
      </c>
      <c r="J144" s="106">
        <f>M128*V128</f>
        <v>0</v>
      </c>
      <c r="K144" s="106">
        <f t="shared" si="28"/>
        <v>3.7815417624109577</v>
      </c>
      <c r="L144" s="106">
        <f t="shared" si="28"/>
        <v>0</v>
      </c>
      <c r="M144" s="3"/>
      <c r="N144" s="3"/>
      <c r="W144" s="108"/>
      <c r="X144" s="108"/>
    </row>
    <row r="145" spans="1:24" ht="12.75">
      <c r="A145" s="3"/>
      <c r="B145" s="44"/>
      <c r="C145" s="44"/>
      <c r="D145" s="2" t="s">
        <v>16</v>
      </c>
      <c r="E145" s="106">
        <f t="shared" si="26"/>
        <v>9.74354161431942</v>
      </c>
      <c r="F145" s="106">
        <f t="shared" si="26"/>
        <v>54.212215211642075</v>
      </c>
      <c r="G145" s="106">
        <f t="shared" si="27"/>
        <v>0</v>
      </c>
      <c r="H145" s="106">
        <f t="shared" si="27"/>
        <v>0</v>
      </c>
      <c r="I145" s="106">
        <f>L129*L145</f>
        <v>0</v>
      </c>
      <c r="J145" s="106">
        <f>M129*V129</f>
        <v>0</v>
      </c>
      <c r="K145" s="106">
        <f t="shared" si="28"/>
        <v>2.590097097541752</v>
      </c>
      <c r="L145" s="106">
        <f t="shared" si="28"/>
        <v>0</v>
      </c>
      <c r="M145" s="3"/>
      <c r="N145" s="3"/>
      <c r="W145" s="108"/>
      <c r="X145" s="108"/>
    </row>
    <row r="146" spans="1:24" ht="12.75">
      <c r="A146" s="3"/>
      <c r="B146" s="36" t="s">
        <v>1</v>
      </c>
      <c r="C146" s="37"/>
      <c r="D146" s="23"/>
      <c r="E146" s="41">
        <f aca="true" t="shared" si="29" ref="E146:L146">SUM(E134:E145)</f>
        <v>232.04507474112773</v>
      </c>
      <c r="F146" s="42">
        <f t="shared" si="29"/>
        <v>559.0409431094383</v>
      </c>
      <c r="G146" s="41">
        <f t="shared" si="29"/>
        <v>534.9457040407858</v>
      </c>
      <c r="H146" s="42">
        <f t="shared" si="29"/>
        <v>843.6852780677627</v>
      </c>
      <c r="I146" s="41">
        <f t="shared" si="29"/>
        <v>122.60224611213883</v>
      </c>
      <c r="J146" s="42">
        <f t="shared" si="29"/>
        <v>21.44600396764571</v>
      </c>
      <c r="K146" s="41">
        <f t="shared" si="29"/>
        <v>36453.68702556248</v>
      </c>
      <c r="L146" s="42">
        <f t="shared" si="29"/>
        <v>19133.06021002641</v>
      </c>
      <c r="M146" s="3"/>
      <c r="N146" s="3"/>
      <c r="W146" s="109"/>
      <c r="X146" s="109"/>
    </row>
    <row r="147" spans="1:24" ht="12.75">
      <c r="A147" s="3"/>
      <c r="B147" s="3"/>
      <c r="C147" s="3"/>
      <c r="D147" s="3"/>
      <c r="E147" s="121" t="s">
        <v>59</v>
      </c>
      <c r="F147" s="122">
        <f>SUM(E146+F146)</f>
        <v>791.0860178505661</v>
      </c>
      <c r="G147" s="121" t="s">
        <v>65</v>
      </c>
      <c r="H147" s="122">
        <f>SUM(G146+H146)</f>
        <v>1378.6309821085486</v>
      </c>
      <c r="I147" s="121" t="s">
        <v>67</v>
      </c>
      <c r="J147" s="122">
        <f>SUM(I146+J146)</f>
        <v>144.04825007978454</v>
      </c>
      <c r="K147" s="121" t="s">
        <v>69</v>
      </c>
      <c r="L147" s="122">
        <f>SUM(K146+L146)</f>
        <v>55586.74723558889</v>
      </c>
      <c r="M147" s="3"/>
      <c r="N147" s="3"/>
      <c r="W147" s="73"/>
      <c r="X147" s="110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11" t="s">
        <v>0</v>
      </c>
      <c r="C149" s="11" t="s">
        <v>9</v>
      </c>
      <c r="D149" s="39"/>
      <c r="E149" s="123" t="s">
        <v>71</v>
      </c>
      <c r="F149" s="123" t="s">
        <v>72</v>
      </c>
      <c r="G149" s="123" t="s">
        <v>73</v>
      </c>
      <c r="H149" s="123" t="s">
        <v>74</v>
      </c>
      <c r="I149" s="123" t="s">
        <v>75</v>
      </c>
      <c r="J149" s="123" t="s">
        <v>76</v>
      </c>
      <c r="K149" s="123" t="s">
        <v>77</v>
      </c>
      <c r="L149" s="123" t="s">
        <v>78</v>
      </c>
      <c r="M149" s="3"/>
      <c r="N149" s="3"/>
    </row>
    <row r="150" spans="1:14" ht="12.75">
      <c r="A150" s="3"/>
      <c r="B150" s="2"/>
      <c r="C150" s="66" t="s">
        <v>0</v>
      </c>
      <c r="D150" s="66" t="s">
        <v>48</v>
      </c>
      <c r="E150" s="124" t="s">
        <v>70</v>
      </c>
      <c r="F150" s="124" t="s">
        <v>70</v>
      </c>
      <c r="G150" s="124" t="s">
        <v>70</v>
      </c>
      <c r="H150" s="124" t="s">
        <v>70</v>
      </c>
      <c r="I150" s="124" t="s">
        <v>70</v>
      </c>
      <c r="J150" s="124" t="s">
        <v>70</v>
      </c>
      <c r="K150" s="124" t="s">
        <v>70</v>
      </c>
      <c r="L150" s="124" t="s">
        <v>70</v>
      </c>
      <c r="M150" s="3"/>
      <c r="N150" s="3"/>
    </row>
    <row r="151" spans="1:14" ht="12.75">
      <c r="A151" s="3"/>
      <c r="B151" s="29" t="s">
        <v>2</v>
      </c>
      <c r="C151" s="11"/>
      <c r="D151" s="39"/>
      <c r="E151" s="39"/>
      <c r="F151" s="39"/>
      <c r="G151" s="39"/>
      <c r="H151" s="39"/>
      <c r="I151" s="39"/>
      <c r="J151" s="39"/>
      <c r="K151" s="39"/>
      <c r="L151" s="39"/>
      <c r="M151" s="3"/>
      <c r="N151" s="3"/>
    </row>
    <row r="152" spans="1:14" ht="12.75">
      <c r="A152" s="3"/>
      <c r="B152" s="12"/>
      <c r="C152" s="2" t="s">
        <v>10</v>
      </c>
      <c r="D152" s="2">
        <v>1</v>
      </c>
      <c r="E152" s="142">
        <v>0.0212077772038171</v>
      </c>
      <c r="F152" s="142">
        <v>0.016711196893059884</v>
      </c>
      <c r="G152" s="142">
        <v>0.03891723738497588</v>
      </c>
      <c r="H152" s="142">
        <v>0.03766871448875756</v>
      </c>
      <c r="I152" s="142">
        <v>0.012657225339853776</v>
      </c>
      <c r="J152" s="142">
        <v>0</v>
      </c>
      <c r="K152" s="142">
        <v>2.660180292992679</v>
      </c>
      <c r="L152" s="142">
        <v>0.14536951060252135</v>
      </c>
      <c r="M152" s="3"/>
      <c r="N152" s="3"/>
    </row>
    <row r="153" spans="1:14" ht="12.75">
      <c r="A153" s="3"/>
      <c r="B153" s="12"/>
      <c r="C153" s="2"/>
      <c r="D153" s="2" t="s">
        <v>16</v>
      </c>
      <c r="E153" s="142">
        <v>0.04935389064827886</v>
      </c>
      <c r="F153" s="142">
        <v>0.09170970073082232</v>
      </c>
      <c r="G153" s="142">
        <v>0.08446430847441519</v>
      </c>
      <c r="H153" s="142">
        <v>0.00563429239626082</v>
      </c>
      <c r="I153" s="142"/>
      <c r="J153" s="142"/>
      <c r="K153" s="142">
        <v>0.4964930686466415</v>
      </c>
      <c r="L153" s="142">
        <v>0.025871750799156816</v>
      </c>
      <c r="M153" s="3"/>
      <c r="N153" s="3"/>
    </row>
    <row r="154" spans="1:14" ht="12.75">
      <c r="A154" s="3"/>
      <c r="B154" s="44"/>
      <c r="C154" s="2" t="s">
        <v>11</v>
      </c>
      <c r="D154" s="2">
        <v>1</v>
      </c>
      <c r="E154" s="142">
        <v>0.015014139770727027</v>
      </c>
      <c r="F154" s="142">
        <v>0.07224079938843878</v>
      </c>
      <c r="G154" s="142">
        <v>0.012358213192771169</v>
      </c>
      <c r="H154" s="142">
        <v>0.048318295734223395</v>
      </c>
      <c r="I154" s="142"/>
      <c r="J154" s="142"/>
      <c r="K154" s="142">
        <v>0.013491750483114923</v>
      </c>
      <c r="L154" s="142">
        <v>0.08697293232160211</v>
      </c>
      <c r="M154" s="3"/>
      <c r="N154" s="3"/>
    </row>
    <row r="155" spans="1:14" ht="12.75">
      <c r="A155" s="3"/>
      <c r="B155" s="44"/>
      <c r="C155" s="2"/>
      <c r="D155" s="2" t="s">
        <v>16</v>
      </c>
      <c r="E155" s="142">
        <v>0.04245106692918809</v>
      </c>
      <c r="F155" s="142">
        <v>0.12424397792604498</v>
      </c>
      <c r="G155" s="142">
        <v>0.08918772270746628</v>
      </c>
      <c r="H155" s="142">
        <v>0.15719277985204552</v>
      </c>
      <c r="I155" s="142"/>
      <c r="J155" s="142"/>
      <c r="K155" s="142">
        <v>1.749936542827318</v>
      </c>
      <c r="L155" s="142">
        <v>0.016154882862386748</v>
      </c>
      <c r="M155" s="3"/>
      <c r="N155" s="3"/>
    </row>
    <row r="156" spans="1:14" ht="12.75">
      <c r="A156" s="3"/>
      <c r="B156" s="12" t="s">
        <v>3</v>
      </c>
      <c r="C156" s="2"/>
      <c r="D156" s="2">
        <v>1</v>
      </c>
      <c r="E156" s="142">
        <v>0.0030713955355279165</v>
      </c>
      <c r="F156" s="142">
        <v>0.011310073428400224</v>
      </c>
      <c r="G156" s="142"/>
      <c r="H156" s="142"/>
      <c r="I156" s="142">
        <v>0.004999848032396748</v>
      </c>
      <c r="J156" s="142">
        <v>0.003214612301495024</v>
      </c>
      <c r="K156" s="142">
        <v>4.656152923263092</v>
      </c>
      <c r="L156" s="142">
        <v>16.682192867370514</v>
      </c>
      <c r="M156" s="3"/>
      <c r="N156" s="3"/>
    </row>
    <row r="157" spans="1:14" ht="12.75">
      <c r="A157" s="3"/>
      <c r="B157" s="12"/>
      <c r="C157" s="2"/>
      <c r="D157" s="2" t="s">
        <v>16</v>
      </c>
      <c r="E157" s="142">
        <v>0.07593638840296203</v>
      </c>
      <c r="F157" s="142">
        <v>0.1449938734858705</v>
      </c>
      <c r="G157" s="142"/>
      <c r="H157" s="142"/>
      <c r="I157" s="142">
        <v>0</v>
      </c>
      <c r="J157" s="142">
        <v>0.024897628308512845</v>
      </c>
      <c r="K157" s="142">
        <v>4.038383642224316</v>
      </c>
      <c r="L157" s="142">
        <v>0.40967915671280225</v>
      </c>
      <c r="M157" s="3"/>
      <c r="N157" s="3"/>
    </row>
    <row r="158" spans="1:14" ht="12.75">
      <c r="A158" s="3"/>
      <c r="B158" s="12" t="s">
        <v>13</v>
      </c>
      <c r="C158" s="2"/>
      <c r="D158" s="44"/>
      <c r="E158" s="142"/>
      <c r="F158" s="142"/>
      <c r="G158" s="142"/>
      <c r="H158" s="142"/>
      <c r="I158" s="142"/>
      <c r="J158" s="142"/>
      <c r="K158" s="142"/>
      <c r="L158" s="142"/>
      <c r="M158" s="3"/>
      <c r="N158" s="3"/>
    </row>
    <row r="159" spans="1:14" ht="12.75">
      <c r="A159" s="3"/>
      <c r="B159" s="12"/>
      <c r="C159" s="2" t="s">
        <v>14</v>
      </c>
      <c r="D159" s="2">
        <v>1</v>
      </c>
      <c r="E159" s="142">
        <v>0.13049716050789345</v>
      </c>
      <c r="F159" s="142">
        <v>0.2398237480870507</v>
      </c>
      <c r="G159" s="142"/>
      <c r="H159" s="142"/>
      <c r="I159" s="142"/>
      <c r="J159" s="142"/>
      <c r="K159" s="142">
        <v>0</v>
      </c>
      <c r="L159" s="142">
        <v>0</v>
      </c>
      <c r="M159" s="3"/>
      <c r="N159" s="3"/>
    </row>
    <row r="160" spans="1:14" ht="12.75">
      <c r="A160" s="3"/>
      <c r="B160" s="12"/>
      <c r="C160" s="2"/>
      <c r="D160" s="2" t="s">
        <v>16</v>
      </c>
      <c r="E160" s="142">
        <v>1.5613794210738194</v>
      </c>
      <c r="F160" s="142">
        <v>0.8434046497945261</v>
      </c>
      <c r="G160" s="142"/>
      <c r="H160" s="142"/>
      <c r="I160" s="142">
        <v>0</v>
      </c>
      <c r="J160" s="142">
        <v>0.01635527762729408</v>
      </c>
      <c r="K160" s="142">
        <v>0</v>
      </c>
      <c r="L160" s="142">
        <v>0.2525800041575116</v>
      </c>
      <c r="M160" s="3"/>
      <c r="N160" s="3"/>
    </row>
    <row r="161" spans="1:14" ht="12.75">
      <c r="A161" s="3"/>
      <c r="B161" s="44"/>
      <c r="C161" s="44" t="s">
        <v>15</v>
      </c>
      <c r="D161" s="2">
        <v>1</v>
      </c>
      <c r="E161" s="142">
        <v>0.16937223757750866</v>
      </c>
      <c r="F161" s="142">
        <v>0.8136365936223784</v>
      </c>
      <c r="G161" s="142"/>
      <c r="H161" s="142"/>
      <c r="I161" s="142"/>
      <c r="J161" s="142"/>
      <c r="K161" s="142">
        <v>0.01973430462156463</v>
      </c>
      <c r="L161" s="142">
        <v>0</v>
      </c>
      <c r="M161" s="3"/>
      <c r="N161" s="3"/>
    </row>
    <row r="162" spans="1:14" ht="12.75">
      <c r="A162" s="3"/>
      <c r="B162" s="40"/>
      <c r="C162" s="40"/>
      <c r="D162" s="66" t="s">
        <v>16</v>
      </c>
      <c r="E162" s="143">
        <v>3.8823351386630036</v>
      </c>
      <c r="F162" s="143">
        <v>11.126389940062403</v>
      </c>
      <c r="G162" s="143"/>
      <c r="H162" s="143"/>
      <c r="I162" s="143"/>
      <c r="J162" s="143"/>
      <c r="K162" s="143">
        <v>0.17544506025660594</v>
      </c>
      <c r="L162" s="143">
        <v>0</v>
      </c>
      <c r="M162" s="3"/>
      <c r="N162" s="3"/>
    </row>
    <row r="163" spans="1:1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62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9.421875" style="0" customWidth="1"/>
    <col min="2" max="2" width="12.421875" style="0" customWidth="1"/>
    <col min="4" max="4" width="11.421875" style="0" customWidth="1"/>
    <col min="5" max="5" width="14.57421875" style="0" customWidth="1"/>
    <col min="6" max="6" width="13.57421875" style="0" customWidth="1"/>
    <col min="7" max="7" width="15.00390625" style="0" customWidth="1"/>
    <col min="8" max="8" width="14.00390625" style="0" customWidth="1"/>
    <col min="9" max="9" width="16.7109375" style="0" customWidth="1"/>
    <col min="10" max="10" width="14.421875" style="0" customWidth="1"/>
    <col min="11" max="11" width="16.421875" style="0" customWidth="1"/>
    <col min="12" max="12" width="16.8515625" style="0" customWidth="1"/>
    <col min="13" max="13" width="14.140625" style="0" customWidth="1"/>
    <col min="14" max="14" width="14.421875" style="0" customWidth="1"/>
    <col min="15" max="15" width="14.140625" style="0" customWidth="1"/>
    <col min="16" max="16" width="22.421875" style="0" customWidth="1"/>
    <col min="17" max="17" width="12.57421875" style="0" customWidth="1"/>
    <col min="18" max="18" width="25.7109375" style="0" customWidth="1"/>
    <col min="19" max="19" width="12.8515625" style="0" customWidth="1"/>
    <col min="20" max="20" width="14.8515625" style="0" customWidth="1"/>
    <col min="21" max="21" width="12.421875" style="0" bestFit="1" customWidth="1"/>
  </cols>
  <sheetData>
    <row r="1" spans="2:22" ht="18">
      <c r="B1" s="16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>
      <c r="A2" s="16"/>
      <c r="B2" s="16" t="s">
        <v>8</v>
      </c>
      <c r="C2" s="16" t="s">
        <v>32</v>
      </c>
      <c r="D2" s="3"/>
      <c r="E2" s="3"/>
      <c r="F2" s="3"/>
      <c r="G2" s="3"/>
      <c r="H2" s="3"/>
      <c r="I2" s="3"/>
      <c r="J2" s="3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>
      <c r="A3" s="3"/>
      <c r="B3" s="16" t="s">
        <v>34</v>
      </c>
      <c r="C3" s="16"/>
      <c r="D3" s="3"/>
      <c r="E3" s="3"/>
      <c r="F3" s="3"/>
      <c r="G3" s="3"/>
      <c r="H3" s="137">
        <v>58715</v>
      </c>
      <c r="I3" s="3"/>
      <c r="J3" s="3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/>
      <c r="B4" s="4"/>
      <c r="C4" s="4"/>
      <c r="D4" s="4"/>
      <c r="E4" s="6"/>
      <c r="F4" s="4"/>
      <c r="G4" s="4"/>
      <c r="H4" s="4"/>
      <c r="I4" s="4"/>
      <c r="J4" s="4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8">
      <c r="A5" s="3"/>
      <c r="B5" s="11" t="s">
        <v>0</v>
      </c>
      <c r="C5" s="2" t="s">
        <v>9</v>
      </c>
      <c r="D5" s="39"/>
      <c r="E5" s="11" t="s">
        <v>28</v>
      </c>
      <c r="F5" s="11" t="s">
        <v>28</v>
      </c>
      <c r="G5" s="39" t="s">
        <v>12</v>
      </c>
      <c r="H5" s="1" t="s">
        <v>12</v>
      </c>
      <c r="I5" s="39" t="s">
        <v>49</v>
      </c>
      <c r="J5" s="1"/>
      <c r="K5" s="11"/>
      <c r="L5" s="29" t="s">
        <v>29</v>
      </c>
      <c r="M5" s="29" t="s">
        <v>29</v>
      </c>
      <c r="N5" s="3"/>
      <c r="O5" s="206" t="s">
        <v>81</v>
      </c>
      <c r="P5" s="3"/>
      <c r="Q5" s="3"/>
      <c r="R5" s="3"/>
      <c r="S5" s="3"/>
      <c r="T5" s="3"/>
      <c r="U5" s="3"/>
      <c r="V5" s="3"/>
    </row>
    <row r="6" spans="1:22" ht="12.75">
      <c r="A6" s="3"/>
      <c r="B6" s="2"/>
      <c r="C6" s="2" t="s">
        <v>0</v>
      </c>
      <c r="D6" s="66" t="s">
        <v>48</v>
      </c>
      <c r="E6" s="66" t="s">
        <v>36</v>
      </c>
      <c r="F6" s="66" t="s">
        <v>38</v>
      </c>
      <c r="G6" s="40" t="s">
        <v>35</v>
      </c>
      <c r="H6" s="2" t="s">
        <v>39</v>
      </c>
      <c r="I6" s="66" t="s">
        <v>48</v>
      </c>
      <c r="J6" s="1" t="s">
        <v>4</v>
      </c>
      <c r="K6" s="66" t="s">
        <v>5</v>
      </c>
      <c r="L6" s="13" t="s">
        <v>6</v>
      </c>
      <c r="M6" s="21" t="s">
        <v>7</v>
      </c>
      <c r="N6" s="3"/>
      <c r="O6" s="3"/>
      <c r="P6" s="3"/>
      <c r="Q6" s="4"/>
      <c r="R6" s="3"/>
      <c r="S6" s="3"/>
      <c r="T6" s="3"/>
      <c r="U6" s="3"/>
      <c r="V6" s="3"/>
    </row>
    <row r="7" spans="1:22" ht="12.75">
      <c r="A7" s="3"/>
      <c r="B7" s="29" t="s">
        <v>2</v>
      </c>
      <c r="C7" s="11"/>
      <c r="D7" s="39"/>
      <c r="E7" s="45">
        <v>0.7725085795302381</v>
      </c>
      <c r="F7" s="48">
        <f>E7*$H$3</f>
        <v>45357.84124711793</v>
      </c>
      <c r="G7" s="47"/>
      <c r="H7" s="49"/>
      <c r="I7" s="39"/>
      <c r="J7" s="67"/>
      <c r="K7" s="50"/>
      <c r="L7" s="39"/>
      <c r="M7" s="8"/>
      <c r="N7" s="3"/>
      <c r="O7" s="207" t="s">
        <v>82</v>
      </c>
      <c r="P7" s="208"/>
      <c r="Q7" s="209" t="s">
        <v>83</v>
      </c>
      <c r="R7" s="210"/>
      <c r="S7" s="211" t="s">
        <v>84</v>
      </c>
      <c r="T7" s="212" t="s">
        <v>85</v>
      </c>
      <c r="U7" s="213" t="s">
        <v>86</v>
      </c>
      <c r="V7" s="3"/>
    </row>
    <row r="8" spans="1:22" ht="12.75">
      <c r="A8" s="3"/>
      <c r="B8" s="12"/>
      <c r="C8" s="2" t="s">
        <v>10</v>
      </c>
      <c r="D8" s="2">
        <v>1</v>
      </c>
      <c r="E8" s="46"/>
      <c r="F8" s="44"/>
      <c r="G8" s="18">
        <v>0.8051896777688015</v>
      </c>
      <c r="H8" s="32">
        <f>E7*G8*$H$3</f>
        <v>36521.66557805534</v>
      </c>
      <c r="I8" s="18">
        <v>0.4</v>
      </c>
      <c r="J8" s="27">
        <v>0.5</v>
      </c>
      <c r="K8" s="22">
        <f aca="true" t="shared" si="0" ref="K8:K18">1-J8</f>
        <v>0.5</v>
      </c>
      <c r="L8" s="52">
        <f>H8*I8*J8</f>
        <v>7304.333115611069</v>
      </c>
      <c r="M8" s="97">
        <f>H8*I8*K8</f>
        <v>7304.333115611069</v>
      </c>
      <c r="N8" s="3"/>
      <c r="O8" s="214">
        <f>SUM(L8,L10,L12,L15,L17)</f>
        <v>11742.71623745665</v>
      </c>
      <c r="P8" s="15" t="s">
        <v>87</v>
      </c>
      <c r="Q8" s="215">
        <f>+O8/H3</f>
        <v>0.19999516712009965</v>
      </c>
      <c r="R8" s="15" t="s">
        <v>88</v>
      </c>
      <c r="S8" s="216">
        <v>0.2</v>
      </c>
      <c r="T8" s="17">
        <f>+Q8-S8</f>
        <v>-4.83287990035719E-06</v>
      </c>
      <c r="U8" s="217">
        <f>+T8*H3</f>
        <v>-0.2837625433494724</v>
      </c>
      <c r="V8" s="3"/>
    </row>
    <row r="9" spans="1:22" ht="12.75">
      <c r="A9" s="3"/>
      <c r="B9" s="12"/>
      <c r="C9" s="2"/>
      <c r="D9" s="2" t="s">
        <v>16</v>
      </c>
      <c r="E9" s="46"/>
      <c r="F9" s="44"/>
      <c r="G9" s="18"/>
      <c r="H9" s="32"/>
      <c r="I9" s="18">
        <v>0.6</v>
      </c>
      <c r="J9" s="14">
        <v>0.53</v>
      </c>
      <c r="K9" s="22">
        <f t="shared" si="0"/>
        <v>0.47</v>
      </c>
      <c r="L9" s="52">
        <f>H8*I9*J9</f>
        <v>11613.889653821598</v>
      </c>
      <c r="M9" s="97">
        <f>H8*I9*K9</f>
        <v>10299.109693011605</v>
      </c>
      <c r="N9" s="3"/>
      <c r="O9" s="218">
        <f>SUM(L9,L11,L13,L16,L18)</f>
        <v>18670.918817556074</v>
      </c>
      <c r="P9" s="154" t="s">
        <v>89</v>
      </c>
      <c r="Q9" s="219">
        <f>+O9/H3</f>
        <v>0.31799231572095843</v>
      </c>
      <c r="R9" s="154" t="s">
        <v>90</v>
      </c>
      <c r="S9" s="220">
        <v>0.318</v>
      </c>
      <c r="T9" s="221">
        <f>+Q9-S9</f>
        <v>-7.684279041575426E-06</v>
      </c>
      <c r="U9" s="222">
        <f>+T9*H3</f>
        <v>-0.45118244392610113</v>
      </c>
      <c r="V9" s="3"/>
    </row>
    <row r="10" spans="1:22" ht="12.75">
      <c r="A10" s="3"/>
      <c r="B10" s="44"/>
      <c r="C10" s="2" t="s">
        <v>11</v>
      </c>
      <c r="D10" s="2">
        <v>1</v>
      </c>
      <c r="E10" s="18"/>
      <c r="F10" s="44"/>
      <c r="G10" s="18">
        <v>0.19481032223119849</v>
      </c>
      <c r="H10" s="32">
        <f>E7*G10*$H$3</f>
        <v>8836.17566906259</v>
      </c>
      <c r="I10" s="18">
        <v>0.4</v>
      </c>
      <c r="J10" s="27">
        <v>0.5</v>
      </c>
      <c r="K10" s="22">
        <f t="shared" si="0"/>
        <v>0.5</v>
      </c>
      <c r="L10" s="52">
        <f>H10*I10*J10</f>
        <v>1767.2351338125181</v>
      </c>
      <c r="M10" s="97">
        <f>H10*I10*K10</f>
        <v>1767.2351338125181</v>
      </c>
      <c r="N10" s="3"/>
      <c r="O10" s="218">
        <f>SUM(O8:O9)</f>
        <v>30413.635055012724</v>
      </c>
      <c r="P10" s="154" t="s">
        <v>91</v>
      </c>
      <c r="Q10" s="219">
        <f>SUM(Q8:Q9)</f>
        <v>0.5179874828410581</v>
      </c>
      <c r="R10" s="154" t="s">
        <v>92</v>
      </c>
      <c r="S10" s="223"/>
      <c r="T10" s="224">
        <f>SUM(T8:T9)</f>
        <v>-1.2517158941932616E-05</v>
      </c>
      <c r="U10" s="222">
        <f>SUM(U8:U9)</f>
        <v>-0.7349449872755736</v>
      </c>
      <c r="V10" s="3"/>
    </row>
    <row r="11" spans="1:22" ht="12.75">
      <c r="A11" s="3"/>
      <c r="B11" s="44"/>
      <c r="C11" s="2"/>
      <c r="D11" s="2" t="s">
        <v>16</v>
      </c>
      <c r="E11" s="18"/>
      <c r="F11" s="44"/>
      <c r="G11" s="18"/>
      <c r="H11" s="32"/>
      <c r="I11" s="18">
        <v>0.6</v>
      </c>
      <c r="J11" s="14">
        <v>0.53</v>
      </c>
      <c r="K11" s="22">
        <f t="shared" si="0"/>
        <v>0.47</v>
      </c>
      <c r="L11" s="52">
        <f>H10*I11*J11</f>
        <v>2809.9038627619034</v>
      </c>
      <c r="M11" s="97">
        <f>H10*I11*K11</f>
        <v>2491.80153867565</v>
      </c>
      <c r="N11" s="3"/>
      <c r="V11" s="3"/>
    </row>
    <row r="12" spans="1:22" ht="12.75">
      <c r="A12" s="3"/>
      <c r="B12" s="12" t="s">
        <v>3</v>
      </c>
      <c r="C12" s="2"/>
      <c r="D12" s="2">
        <v>1</v>
      </c>
      <c r="E12" s="46">
        <v>0.11339479888507903</v>
      </c>
      <c r="F12" s="32">
        <f>E12*$H$3</f>
        <v>6657.975616537416</v>
      </c>
      <c r="G12" s="18">
        <v>1</v>
      </c>
      <c r="H12" s="32">
        <f>E12*G12*$H$3</f>
        <v>6657.975616537416</v>
      </c>
      <c r="I12" s="18">
        <v>0.4</v>
      </c>
      <c r="J12" s="27">
        <v>0.5</v>
      </c>
      <c r="K12" s="22">
        <f t="shared" si="0"/>
        <v>0.5</v>
      </c>
      <c r="L12" s="52">
        <f>H12*I12*J12</f>
        <v>1331.5951233074832</v>
      </c>
      <c r="M12" s="97">
        <f>H12*I12*K12</f>
        <v>1331.5951233074832</v>
      </c>
      <c r="N12" s="3"/>
      <c r="V12" s="3"/>
    </row>
    <row r="13" spans="1:22" ht="12.75">
      <c r="A13" s="3"/>
      <c r="B13" s="12"/>
      <c r="C13" s="2"/>
      <c r="D13" s="2" t="s">
        <v>16</v>
      </c>
      <c r="E13" s="46"/>
      <c r="F13" s="32"/>
      <c r="G13" s="18"/>
      <c r="H13" s="32"/>
      <c r="I13" s="18">
        <v>0.6</v>
      </c>
      <c r="J13" s="14">
        <v>0.53</v>
      </c>
      <c r="K13" s="22">
        <f t="shared" si="0"/>
        <v>0.47</v>
      </c>
      <c r="L13" s="52">
        <f>H12*I13*J13</f>
        <v>2117.2362460588984</v>
      </c>
      <c r="M13" s="97">
        <f>H12*I13*K13</f>
        <v>1877.5491238635511</v>
      </c>
      <c r="N13" s="3"/>
      <c r="V13" s="3"/>
    </row>
    <row r="14" spans="1:22" ht="12.75">
      <c r="A14" s="3"/>
      <c r="B14" s="12" t="s">
        <v>13</v>
      </c>
      <c r="C14" s="2"/>
      <c r="D14" s="44"/>
      <c r="E14" s="46">
        <v>0.1140966215846829</v>
      </c>
      <c r="F14" s="32">
        <f>E14*$H$3</f>
        <v>6699.183136344656</v>
      </c>
      <c r="G14" s="18"/>
      <c r="H14" s="18"/>
      <c r="I14" s="44"/>
      <c r="J14" s="27"/>
      <c r="K14" s="22"/>
      <c r="L14" s="44"/>
      <c r="M14" s="98"/>
      <c r="N14" s="3"/>
      <c r="V14" s="3"/>
    </row>
    <row r="15" spans="1:22" ht="12.75">
      <c r="A15" s="3"/>
      <c r="B15" s="12"/>
      <c r="C15" s="2" t="s">
        <v>14</v>
      </c>
      <c r="D15" s="2">
        <v>1</v>
      </c>
      <c r="E15" s="46"/>
      <c r="F15" s="44"/>
      <c r="G15" s="18">
        <v>0.9252868328653406</v>
      </c>
      <c r="H15" s="32">
        <f>E14*G15*$H$3</f>
        <v>6198.665947013246</v>
      </c>
      <c r="I15" s="18">
        <v>0.4</v>
      </c>
      <c r="J15" s="27">
        <v>0.5</v>
      </c>
      <c r="K15" s="22">
        <f t="shared" si="0"/>
        <v>0.5</v>
      </c>
      <c r="L15" s="52">
        <f>H15*I15*J15</f>
        <v>1239.7331894026493</v>
      </c>
      <c r="M15" s="97">
        <f>H15*I15*K15</f>
        <v>1239.7331894026493</v>
      </c>
      <c r="N15" s="3"/>
      <c r="V15" s="3"/>
    </row>
    <row r="16" spans="1:22" ht="12.75">
      <c r="A16" s="3"/>
      <c r="B16" s="12"/>
      <c r="C16" s="2"/>
      <c r="D16" s="2" t="s">
        <v>16</v>
      </c>
      <c r="E16" s="46"/>
      <c r="F16" s="44"/>
      <c r="G16" s="18"/>
      <c r="H16" s="32"/>
      <c r="I16" s="18">
        <v>0.6</v>
      </c>
      <c r="J16" s="14">
        <v>0.53</v>
      </c>
      <c r="K16" s="22">
        <f t="shared" si="0"/>
        <v>0.47</v>
      </c>
      <c r="L16" s="52">
        <f>H15*I16*J16</f>
        <v>1971.1757711502123</v>
      </c>
      <c r="M16" s="97">
        <f>H15*I16*K16</f>
        <v>1748.0237970577355</v>
      </c>
      <c r="N16" s="3"/>
      <c r="V16" s="3"/>
    </row>
    <row r="17" spans="1:22" ht="12.75">
      <c r="A17" s="3"/>
      <c r="B17" s="44"/>
      <c r="C17" s="44" t="s">
        <v>15</v>
      </c>
      <c r="D17" s="2">
        <v>1</v>
      </c>
      <c r="E17" s="44"/>
      <c r="F17" s="44"/>
      <c r="G17" s="18">
        <v>0.07450137822131277</v>
      </c>
      <c r="H17" s="32">
        <f>E14*G17*$H$3</f>
        <v>499.09837661465355</v>
      </c>
      <c r="I17" s="18">
        <v>0.4</v>
      </c>
      <c r="J17" s="27">
        <v>0.5</v>
      </c>
      <c r="K17" s="22">
        <f t="shared" si="0"/>
        <v>0.5</v>
      </c>
      <c r="L17" s="52">
        <f>H17*I17*J17</f>
        <v>99.81967532293072</v>
      </c>
      <c r="M17" s="97">
        <f>H17*I17*K17</f>
        <v>99.81967532293072</v>
      </c>
      <c r="N17" s="3"/>
      <c r="V17" s="3"/>
    </row>
    <row r="18" spans="1:22" ht="12.75">
      <c r="A18" s="3"/>
      <c r="B18" s="44"/>
      <c r="C18" s="44"/>
      <c r="D18" s="2" t="s">
        <v>16</v>
      </c>
      <c r="E18" s="44"/>
      <c r="F18" s="44"/>
      <c r="G18" s="18"/>
      <c r="H18" s="32"/>
      <c r="I18" s="18">
        <v>0.6</v>
      </c>
      <c r="J18" s="14">
        <v>0.53</v>
      </c>
      <c r="K18" s="22">
        <f t="shared" si="0"/>
        <v>0.47</v>
      </c>
      <c r="L18" s="52">
        <f>H17*I18*J18</f>
        <v>158.71328376345983</v>
      </c>
      <c r="M18" s="97">
        <f>H17*I18*K18</f>
        <v>140.74574220533228</v>
      </c>
      <c r="N18" s="3"/>
      <c r="V18" s="3"/>
    </row>
    <row r="19" spans="1:22" ht="12.75">
      <c r="A19" s="3"/>
      <c r="B19" s="36" t="s">
        <v>1</v>
      </c>
      <c r="C19" s="37"/>
      <c r="D19" s="23"/>
      <c r="E19" s="23"/>
      <c r="F19" s="38">
        <f>SUM(F7:F18)</f>
        <v>58715</v>
      </c>
      <c r="G19" s="35"/>
      <c r="H19" s="38">
        <f>SUM(H7:H18)</f>
        <v>58713.58118728324</v>
      </c>
      <c r="I19" s="23"/>
      <c r="J19" s="35"/>
      <c r="K19" s="23"/>
      <c r="L19" s="41">
        <f>SUM(L7:L18)</f>
        <v>30413.635055012724</v>
      </c>
      <c r="M19" s="42">
        <f>SUM(M7:M18)</f>
        <v>28299.946132270532</v>
      </c>
      <c r="N19" s="3"/>
      <c r="V19" s="3"/>
    </row>
    <row r="20" spans="1:22" ht="12.75">
      <c r="A20" s="3"/>
      <c r="B20" s="9"/>
      <c r="C20" s="37"/>
      <c r="D20" s="6"/>
      <c r="E20" s="30"/>
      <c r="F20" s="30"/>
      <c r="G20" s="6"/>
      <c r="H20" s="6"/>
      <c r="I20" s="6"/>
      <c r="J20" s="7"/>
      <c r="K20" s="34"/>
      <c r="L20" s="3"/>
      <c r="M20" s="34"/>
      <c r="N20" s="121"/>
      <c r="O20" s="122"/>
      <c r="P20" s="121"/>
      <c r="Q20" s="122"/>
      <c r="R20" s="121"/>
      <c r="S20" s="122"/>
      <c r="T20" s="121"/>
      <c r="U20" s="122"/>
      <c r="V20" s="3"/>
    </row>
    <row r="21" spans="1:22" ht="12.75">
      <c r="A21" s="3"/>
      <c r="B21" s="11" t="s">
        <v>0</v>
      </c>
      <c r="C21" s="2" t="s">
        <v>9</v>
      </c>
      <c r="D21" s="39"/>
      <c r="E21" s="123" t="s">
        <v>29</v>
      </c>
      <c r="F21" s="123" t="s">
        <v>29</v>
      </c>
      <c r="G21" s="123" t="s">
        <v>29</v>
      </c>
      <c r="H21" s="123" t="s">
        <v>29</v>
      </c>
      <c r="I21" s="123" t="s">
        <v>29</v>
      </c>
      <c r="J21" s="123" t="s">
        <v>29</v>
      </c>
      <c r="K21" s="123" t="s">
        <v>29</v>
      </c>
      <c r="L21" s="123" t="s">
        <v>29</v>
      </c>
      <c r="M21" s="34"/>
      <c r="N21" s="121"/>
      <c r="O21" s="122"/>
      <c r="P21" s="121"/>
      <c r="Q21" s="122"/>
      <c r="R21" s="121"/>
      <c r="S21" s="122"/>
      <c r="T21" s="121"/>
      <c r="U21" s="122"/>
      <c r="V21" s="3"/>
    </row>
    <row r="22" spans="1:22" ht="12.75">
      <c r="A22" s="3"/>
      <c r="B22" s="2"/>
      <c r="C22" s="2" t="s">
        <v>0</v>
      </c>
      <c r="D22" s="66" t="s">
        <v>48</v>
      </c>
      <c r="E22" s="124" t="s">
        <v>58</v>
      </c>
      <c r="F22" s="124" t="s">
        <v>58</v>
      </c>
      <c r="G22" s="124" t="s">
        <v>64</v>
      </c>
      <c r="H22" s="124" t="s">
        <v>64</v>
      </c>
      <c r="I22" s="124" t="s">
        <v>66</v>
      </c>
      <c r="J22" s="124" t="s">
        <v>66</v>
      </c>
      <c r="K22" s="124" t="s">
        <v>68</v>
      </c>
      <c r="L22" s="124" t="s">
        <v>68</v>
      </c>
      <c r="M22" s="34"/>
      <c r="N22" s="121"/>
      <c r="O22" s="122"/>
      <c r="P22" s="121"/>
      <c r="Q22" s="122"/>
      <c r="R22" s="121"/>
      <c r="S22" s="122"/>
      <c r="T22" s="121"/>
      <c r="U22" s="122"/>
      <c r="V22" s="3"/>
    </row>
    <row r="23" spans="1:22" ht="12.75">
      <c r="A23" s="3"/>
      <c r="B23" s="29" t="s">
        <v>2</v>
      </c>
      <c r="C23" s="11"/>
      <c r="D23" s="39"/>
      <c r="E23" s="39"/>
      <c r="F23" s="39"/>
      <c r="G23" s="39"/>
      <c r="H23" s="39"/>
      <c r="I23" s="39"/>
      <c r="J23" s="39"/>
      <c r="K23" s="39"/>
      <c r="L23" s="39"/>
      <c r="M23" s="34"/>
      <c r="N23" s="121"/>
      <c r="O23" s="122"/>
      <c r="P23" s="121"/>
      <c r="Q23" s="122"/>
      <c r="R23" s="121"/>
      <c r="S23" s="122"/>
      <c r="T23" s="121"/>
      <c r="U23" s="122"/>
      <c r="V23" s="3"/>
    </row>
    <row r="24" spans="1:22" ht="12.75">
      <c r="A24" s="3"/>
      <c r="B24" s="12"/>
      <c r="C24" s="2" t="s">
        <v>10</v>
      </c>
      <c r="D24" s="2">
        <v>1</v>
      </c>
      <c r="E24" s="106">
        <f aca="true" t="shared" si="1" ref="E24:F27">L8*E41*0.63</f>
        <v>74.10767274327324</v>
      </c>
      <c r="F24" s="106">
        <f t="shared" si="1"/>
        <v>76.95106310730026</v>
      </c>
      <c r="G24" s="106">
        <f aca="true" t="shared" si="2" ref="G24:H29">L8*G41</f>
        <v>179.29967829891234</v>
      </c>
      <c r="H24" s="106">
        <f t="shared" si="2"/>
        <v>269.16580578526435</v>
      </c>
      <c r="I24" s="106">
        <f aca="true" t="shared" si="3" ref="I24:J29">L8*I41</f>
        <v>52.95588045038928</v>
      </c>
      <c r="J24" s="106">
        <f t="shared" si="3"/>
        <v>0</v>
      </c>
      <c r="K24" s="106">
        <f aca="true" t="shared" si="4" ref="K24:L29">L8*K41</f>
        <v>11765.02227497314</v>
      </c>
      <c r="L24" s="106">
        <f t="shared" si="4"/>
        <v>2252.779842936982</v>
      </c>
      <c r="M24" s="34"/>
      <c r="N24" s="121"/>
      <c r="O24" s="122"/>
      <c r="P24" s="121"/>
      <c r="Q24" s="122"/>
      <c r="R24" s="121"/>
      <c r="S24" s="122"/>
      <c r="T24" s="121"/>
      <c r="U24" s="122"/>
      <c r="V24" s="3"/>
    </row>
    <row r="25" spans="1:22" ht="12.75">
      <c r="A25" s="3"/>
      <c r="B25" s="12"/>
      <c r="C25" s="2"/>
      <c r="D25" s="2" t="s">
        <v>16</v>
      </c>
      <c r="E25" s="106">
        <f t="shared" si="1"/>
        <v>366.19349280451365</v>
      </c>
      <c r="F25" s="106">
        <f t="shared" si="1"/>
        <v>556.6221309474595</v>
      </c>
      <c r="G25" s="106">
        <f t="shared" si="2"/>
        <v>978.7961750873128</v>
      </c>
      <c r="H25" s="106">
        <f t="shared" si="2"/>
        <v>54.28052321612328</v>
      </c>
      <c r="I25" s="106">
        <f t="shared" si="3"/>
        <v>0</v>
      </c>
      <c r="J25" s="106">
        <f t="shared" si="3"/>
        <v>0</v>
      </c>
      <c r="K25" s="106">
        <f t="shared" si="4"/>
        <v>5753.501393975156</v>
      </c>
      <c r="L25" s="106">
        <f t="shared" si="4"/>
        <v>249.24730048219863</v>
      </c>
      <c r="M25" s="34"/>
      <c r="N25" s="121"/>
      <c r="O25" s="122"/>
      <c r="P25" s="121"/>
      <c r="Q25" s="122"/>
      <c r="R25" s="121"/>
      <c r="S25" s="122"/>
      <c r="T25" s="121"/>
      <c r="U25" s="122"/>
      <c r="V25" s="3"/>
    </row>
    <row r="26" spans="1:22" ht="12.75">
      <c r="A26" s="3"/>
      <c r="B26" s="44"/>
      <c r="C26" s="2" t="s">
        <v>11</v>
      </c>
      <c r="D26" s="2">
        <v>1</v>
      </c>
      <c r="E26" s="106">
        <f t="shared" si="1"/>
        <v>18.044621234882978</v>
      </c>
      <c r="F26" s="106">
        <f t="shared" si="1"/>
        <v>86.04610719240891</v>
      </c>
      <c r="G26" s="106">
        <f t="shared" si="2"/>
        <v>31.938288599999556</v>
      </c>
      <c r="H26" s="106">
        <f t="shared" si="2"/>
        <v>56.67232786713421</v>
      </c>
      <c r="I26" s="106">
        <f t="shared" si="3"/>
        <v>0</v>
      </c>
      <c r="J26" s="106">
        <f t="shared" si="3"/>
        <v>0</v>
      </c>
      <c r="K26" s="106">
        <f t="shared" si="4"/>
        <v>357.0403115785794</v>
      </c>
      <c r="L26" s="106">
        <f t="shared" si="4"/>
        <v>1596.883067819318</v>
      </c>
      <c r="M26" s="34"/>
      <c r="N26" s="121"/>
      <c r="O26" s="122"/>
      <c r="P26" s="121"/>
      <c r="Q26" s="122"/>
      <c r="R26" s="121"/>
      <c r="S26" s="122"/>
      <c r="T26" s="121"/>
      <c r="U26" s="122"/>
      <c r="V26" s="3"/>
    </row>
    <row r="27" spans="1:22" ht="12.75">
      <c r="A27" s="3"/>
      <c r="B27" s="44"/>
      <c r="C27" s="2"/>
      <c r="D27" s="2" t="s">
        <v>16</v>
      </c>
      <c r="E27" s="106">
        <f t="shared" si="1"/>
        <v>78.51030067288237</v>
      </c>
      <c r="F27" s="106">
        <f t="shared" si="1"/>
        <v>195.01150519351054</v>
      </c>
      <c r="G27" s="106">
        <f t="shared" si="2"/>
        <v>242.10168116159582</v>
      </c>
      <c r="H27" s="106">
        <f t="shared" si="2"/>
        <v>390.7121128323818</v>
      </c>
      <c r="I27" s="106">
        <f t="shared" si="3"/>
        <v>0</v>
      </c>
      <c r="J27" s="106">
        <f t="shared" si="3"/>
        <v>0</v>
      </c>
      <c r="K27" s="106">
        <f t="shared" si="4"/>
        <v>4750.2342932805705</v>
      </c>
      <c r="L27" s="106">
        <f t="shared" si="4"/>
        <v>40.15393341643119</v>
      </c>
      <c r="M27" s="34"/>
      <c r="N27" s="121"/>
      <c r="O27" s="122"/>
      <c r="P27" s="121"/>
      <c r="Q27" s="122"/>
      <c r="R27" s="121"/>
      <c r="S27" s="122"/>
      <c r="T27" s="121"/>
      <c r="U27" s="122"/>
      <c r="V27" s="3"/>
    </row>
    <row r="28" spans="1:22" ht="12.75">
      <c r="A28" s="3"/>
      <c r="B28" s="12" t="s">
        <v>3</v>
      </c>
      <c r="C28" s="2"/>
      <c r="D28" s="2">
        <v>1</v>
      </c>
      <c r="E28" s="106">
        <f>L12*E45*0.14</f>
        <v>0.5791167483886985</v>
      </c>
      <c r="F28" s="106">
        <f>M12*F45*0.14</f>
        <v>2.0636358069835663</v>
      </c>
      <c r="G28" s="106">
        <f t="shared" si="2"/>
        <v>0</v>
      </c>
      <c r="H28" s="106">
        <f t="shared" si="2"/>
        <v>0</v>
      </c>
      <c r="I28" s="106">
        <f t="shared" si="3"/>
        <v>5.622899104356287</v>
      </c>
      <c r="J28" s="106">
        <f t="shared" si="3"/>
        <v>101.06523550746674</v>
      </c>
      <c r="K28" s="106">
        <f t="shared" si="4"/>
        <v>5670.312639137353</v>
      </c>
      <c r="L28" s="106">
        <f t="shared" si="4"/>
        <v>21164.94466315399</v>
      </c>
      <c r="M28" s="34"/>
      <c r="N28" s="121"/>
      <c r="O28" s="122"/>
      <c r="P28" s="121"/>
      <c r="Q28" s="122"/>
      <c r="R28" s="121"/>
      <c r="S28" s="122"/>
      <c r="T28" s="121"/>
      <c r="U28" s="122"/>
      <c r="V28" s="3"/>
    </row>
    <row r="29" spans="1:22" ht="12.75">
      <c r="A29" s="3"/>
      <c r="B29" s="12"/>
      <c r="C29" s="2"/>
      <c r="D29" s="2" t="s">
        <v>16</v>
      </c>
      <c r="E29" s="106">
        <f>L13*E46*0.14</f>
        <v>10.66323361549795</v>
      </c>
      <c r="F29" s="106">
        <f>M13*F46*0.14</f>
        <v>33.65490488159993</v>
      </c>
      <c r="G29" s="106">
        <f t="shared" si="2"/>
        <v>0</v>
      </c>
      <c r="H29" s="106">
        <f t="shared" si="2"/>
        <v>0</v>
      </c>
      <c r="I29" s="106">
        <f t="shared" si="3"/>
        <v>0</v>
      </c>
      <c r="J29" s="106">
        <f t="shared" si="3"/>
        <v>37.88056682573257</v>
      </c>
      <c r="K29" s="106">
        <f t="shared" si="4"/>
        <v>3147.036589378137</v>
      </c>
      <c r="L29" s="106">
        <f t="shared" si="4"/>
        <v>634.8094262414135</v>
      </c>
      <c r="M29" s="34"/>
      <c r="N29" s="121"/>
      <c r="O29" s="122"/>
      <c r="P29" s="121"/>
      <c r="Q29" s="122"/>
      <c r="R29" s="121"/>
      <c r="S29" s="122"/>
      <c r="T29" s="121"/>
      <c r="U29" s="122"/>
      <c r="V29" s="3"/>
    </row>
    <row r="30" spans="1:22" ht="12.75">
      <c r="A30" s="3"/>
      <c r="B30" s="12" t="s">
        <v>13</v>
      </c>
      <c r="C30" s="2"/>
      <c r="D30" s="44"/>
      <c r="E30" s="106"/>
      <c r="F30" s="106"/>
      <c r="G30" s="106"/>
      <c r="H30" s="106"/>
      <c r="I30" s="106"/>
      <c r="J30" s="106"/>
      <c r="K30" s="106"/>
      <c r="L30" s="106"/>
      <c r="M30" s="34"/>
      <c r="N30" s="121"/>
      <c r="O30" s="122"/>
      <c r="P30" s="121"/>
      <c r="Q30" s="122"/>
      <c r="R30" s="121"/>
      <c r="S30" s="122"/>
      <c r="T30" s="121"/>
      <c r="U30" s="122"/>
      <c r="V30" s="3"/>
    </row>
    <row r="31" spans="1:22" ht="12.75">
      <c r="A31" s="3"/>
      <c r="B31" s="12"/>
      <c r="C31" s="2" t="s">
        <v>14</v>
      </c>
      <c r="D31" s="2">
        <v>1</v>
      </c>
      <c r="E31" s="106">
        <f aca="true" t="shared" si="5" ref="E31:F34">L15*E48*0.17</f>
        <v>28.38226953821622</v>
      </c>
      <c r="F31" s="106">
        <f t="shared" si="5"/>
        <v>55.20553780505481</v>
      </c>
      <c r="G31" s="106">
        <f aca="true" t="shared" si="6" ref="G31:H34">L15*G48</f>
        <v>0</v>
      </c>
      <c r="H31" s="106">
        <f t="shared" si="6"/>
        <v>0</v>
      </c>
      <c r="I31" s="106">
        <f aca="true" t="shared" si="7" ref="I31:J34">L15*I48</f>
        <v>10.215206160828433</v>
      </c>
      <c r="J31" s="106">
        <f t="shared" si="7"/>
        <v>0</v>
      </c>
      <c r="K31" s="106">
        <f aca="true" t="shared" si="8" ref="K31:L34">L15*K48</f>
        <v>0</v>
      </c>
      <c r="L31" s="106">
        <f t="shared" si="8"/>
        <v>13.539945420697162</v>
      </c>
      <c r="M31" s="34"/>
      <c r="N31" s="121"/>
      <c r="O31" s="122"/>
      <c r="P31" s="121"/>
      <c r="Q31" s="122"/>
      <c r="R31" s="121"/>
      <c r="S31" s="122"/>
      <c r="T31" s="121"/>
      <c r="U31" s="122"/>
      <c r="V31" s="3"/>
    </row>
    <row r="32" spans="1:22" ht="12.75">
      <c r="A32" s="3"/>
      <c r="B32" s="12"/>
      <c r="C32" s="2"/>
      <c r="D32" s="2" t="s">
        <v>16</v>
      </c>
      <c r="E32" s="106">
        <f t="shared" si="5"/>
        <v>417.25837074979495</v>
      </c>
      <c r="F32" s="106">
        <f t="shared" si="5"/>
        <v>284.8530419067319</v>
      </c>
      <c r="G32" s="106">
        <f t="shared" si="6"/>
        <v>0</v>
      </c>
      <c r="H32" s="106">
        <f t="shared" si="6"/>
        <v>0</v>
      </c>
      <c r="I32" s="106">
        <f t="shared" si="7"/>
        <v>0</v>
      </c>
      <c r="J32" s="106">
        <f t="shared" si="7"/>
        <v>21.530172504969467</v>
      </c>
      <c r="K32" s="106">
        <f t="shared" si="8"/>
        <v>0</v>
      </c>
      <c r="L32" s="106">
        <f t="shared" si="8"/>
        <v>332.4976307184118</v>
      </c>
      <c r="M32" s="34"/>
      <c r="N32" s="121"/>
      <c r="O32" s="122"/>
      <c r="P32" s="121"/>
      <c r="Q32" s="122"/>
      <c r="R32" s="121"/>
      <c r="S32" s="122"/>
      <c r="T32" s="121"/>
      <c r="U32" s="122"/>
      <c r="V32" s="3"/>
    </row>
    <row r="33" spans="1:22" ht="12.75">
      <c r="A33" s="3"/>
      <c r="B33" s="44"/>
      <c r="C33" s="44" t="s">
        <v>15</v>
      </c>
      <c r="D33" s="2">
        <v>1</v>
      </c>
      <c r="E33" s="106">
        <f t="shared" si="5"/>
        <v>2.7723207138430173</v>
      </c>
      <c r="F33" s="106">
        <f t="shared" si="5"/>
        <v>14.40290761439559</v>
      </c>
      <c r="G33" s="106">
        <f t="shared" si="6"/>
        <v>0</v>
      </c>
      <c r="H33" s="106">
        <f t="shared" si="6"/>
        <v>0</v>
      </c>
      <c r="I33" s="106">
        <f t="shared" si="7"/>
        <v>0</v>
      </c>
      <c r="J33" s="106">
        <f t="shared" si="7"/>
        <v>0</v>
      </c>
      <c r="K33" s="106">
        <f t="shared" si="8"/>
        <v>1.3075798670658176</v>
      </c>
      <c r="L33" s="106">
        <f t="shared" si="8"/>
        <v>0</v>
      </c>
      <c r="M33" s="34"/>
      <c r="N33" s="121"/>
      <c r="O33" s="122"/>
      <c r="P33" s="121"/>
      <c r="Q33" s="122"/>
      <c r="R33" s="121"/>
      <c r="S33" s="122"/>
      <c r="T33" s="121"/>
      <c r="U33" s="122"/>
      <c r="V33" s="3"/>
    </row>
    <row r="34" spans="1:22" ht="12.75">
      <c r="A34" s="3"/>
      <c r="B34" s="44"/>
      <c r="C34" s="44"/>
      <c r="D34" s="2" t="s">
        <v>16</v>
      </c>
      <c r="E34" s="106">
        <f t="shared" si="5"/>
        <v>214.3490748023958</v>
      </c>
      <c r="F34" s="106">
        <f t="shared" si="5"/>
        <v>227.0734973329889</v>
      </c>
      <c r="G34" s="106">
        <f t="shared" si="6"/>
        <v>0</v>
      </c>
      <c r="H34" s="106">
        <f t="shared" si="6"/>
        <v>0</v>
      </c>
      <c r="I34" s="106">
        <f t="shared" si="7"/>
        <v>0</v>
      </c>
      <c r="J34" s="106">
        <f t="shared" si="7"/>
        <v>19.94192243153296</v>
      </c>
      <c r="K34" s="106">
        <f t="shared" si="8"/>
        <v>9.149121294596638</v>
      </c>
      <c r="L34" s="106">
        <f t="shared" si="8"/>
        <v>0</v>
      </c>
      <c r="M34" s="34"/>
      <c r="N34" s="121"/>
      <c r="O34" s="122"/>
      <c r="P34" s="121"/>
      <c r="Q34" s="122"/>
      <c r="R34" s="121"/>
      <c r="S34" s="122"/>
      <c r="T34" s="121"/>
      <c r="U34" s="122"/>
      <c r="V34" s="3"/>
    </row>
    <row r="35" spans="1:22" ht="12.75">
      <c r="A35" s="3"/>
      <c r="B35" s="36" t="s">
        <v>1</v>
      </c>
      <c r="C35" s="37"/>
      <c r="D35" s="23"/>
      <c r="E35" s="41">
        <f aca="true" t="shared" si="9" ref="E35:L35">SUM(E23:E34)</f>
        <v>1210.860473623689</v>
      </c>
      <c r="F35" s="42">
        <f t="shared" si="9"/>
        <v>1531.8843317884339</v>
      </c>
      <c r="G35" s="41">
        <f t="shared" si="9"/>
        <v>1432.1358231478207</v>
      </c>
      <c r="H35" s="42">
        <f t="shared" si="9"/>
        <v>770.8307697009036</v>
      </c>
      <c r="I35" s="41">
        <f t="shared" si="9"/>
        <v>68.793985715574</v>
      </c>
      <c r="J35" s="42">
        <f t="shared" si="9"/>
        <v>180.41789726970174</v>
      </c>
      <c r="K35" s="41">
        <f t="shared" si="9"/>
        <v>31453.6042034846</v>
      </c>
      <c r="L35" s="42">
        <f t="shared" si="9"/>
        <v>26284.85581018944</v>
      </c>
      <c r="M35" s="34"/>
      <c r="N35" s="121"/>
      <c r="O35" s="122"/>
      <c r="P35" s="121"/>
      <c r="Q35" s="122"/>
      <c r="R35" s="121"/>
      <c r="S35" s="122"/>
      <c r="T35" s="121"/>
      <c r="U35" s="122"/>
      <c r="V35" s="3"/>
    </row>
    <row r="36" spans="1:22" ht="12.75">
      <c r="A36" s="3"/>
      <c r="B36" s="9"/>
      <c r="C36" s="5"/>
      <c r="D36" s="6"/>
      <c r="E36" s="121" t="s">
        <v>59</v>
      </c>
      <c r="F36" s="122">
        <f>SUM(E35+F35)</f>
        <v>2742.744805412123</v>
      </c>
      <c r="G36" s="121" t="s">
        <v>65</v>
      </c>
      <c r="H36" s="122">
        <f>SUM(G35+H35)</f>
        <v>2202.9665928487243</v>
      </c>
      <c r="I36" s="121" t="s">
        <v>67</v>
      </c>
      <c r="J36" s="122">
        <f>SUM(I35+J35)</f>
        <v>249.21188298527574</v>
      </c>
      <c r="K36" s="121" t="s">
        <v>69</v>
      </c>
      <c r="L36" s="122">
        <f>SUM(K35+L35)</f>
        <v>57738.46001367404</v>
      </c>
      <c r="M36" s="34"/>
      <c r="N36" s="121"/>
      <c r="O36" s="122"/>
      <c r="P36" s="121"/>
      <c r="Q36" s="122"/>
      <c r="R36" s="121"/>
      <c r="S36" s="122"/>
      <c r="T36" s="121"/>
      <c r="U36" s="122"/>
      <c r="V36" s="3"/>
    </row>
    <row r="37" spans="1:22" ht="12.75">
      <c r="A37" s="3"/>
      <c r="B37" s="9"/>
      <c r="C37" s="5"/>
      <c r="D37" s="6"/>
      <c r="E37" s="30"/>
      <c r="F37" s="30"/>
      <c r="G37" s="6"/>
      <c r="H37" s="6"/>
      <c r="I37" s="6"/>
      <c r="J37" s="7"/>
      <c r="K37" s="34"/>
      <c r="L37" s="3"/>
      <c r="M37" s="34"/>
      <c r="N37" s="121"/>
      <c r="O37" s="122"/>
      <c r="P37" s="121"/>
      <c r="Q37" s="122"/>
      <c r="R37" s="121"/>
      <c r="S37" s="122"/>
      <c r="T37" s="121"/>
      <c r="U37" s="122"/>
      <c r="V37" s="3"/>
    </row>
    <row r="38" spans="1:22" ht="12.75">
      <c r="A38" s="3"/>
      <c r="B38" s="11" t="s">
        <v>0</v>
      </c>
      <c r="C38" s="11" t="s">
        <v>9</v>
      </c>
      <c r="D38" s="39"/>
      <c r="E38" s="123" t="s">
        <v>71</v>
      </c>
      <c r="F38" s="123" t="s">
        <v>72</v>
      </c>
      <c r="G38" s="123" t="s">
        <v>73</v>
      </c>
      <c r="H38" s="123" t="s">
        <v>74</v>
      </c>
      <c r="I38" s="123" t="s">
        <v>75</v>
      </c>
      <c r="J38" s="123" t="s">
        <v>76</v>
      </c>
      <c r="K38" s="123" t="s">
        <v>77</v>
      </c>
      <c r="L38" s="123" t="s">
        <v>78</v>
      </c>
      <c r="M38" s="34"/>
      <c r="N38" s="121"/>
      <c r="O38" s="122"/>
      <c r="P38" s="121"/>
      <c r="Q38" s="122"/>
      <c r="R38" s="121"/>
      <c r="S38" s="122"/>
      <c r="T38" s="121"/>
      <c r="U38" s="122"/>
      <c r="V38" s="3"/>
    </row>
    <row r="39" spans="1:22" ht="12.75">
      <c r="A39" s="3"/>
      <c r="B39" s="2"/>
      <c r="C39" s="66" t="s">
        <v>0</v>
      </c>
      <c r="D39" s="66" t="s">
        <v>48</v>
      </c>
      <c r="E39" s="124" t="s">
        <v>70</v>
      </c>
      <c r="F39" s="124" t="s">
        <v>70</v>
      </c>
      <c r="G39" s="124" t="s">
        <v>70</v>
      </c>
      <c r="H39" s="124" t="s">
        <v>70</v>
      </c>
      <c r="I39" s="124" t="s">
        <v>70</v>
      </c>
      <c r="J39" s="124" t="s">
        <v>70</v>
      </c>
      <c r="K39" s="124" t="s">
        <v>70</v>
      </c>
      <c r="L39" s="124" t="s">
        <v>70</v>
      </c>
      <c r="M39" s="34"/>
      <c r="N39" s="121"/>
      <c r="O39" s="122"/>
      <c r="P39" s="121"/>
      <c r="Q39" s="122"/>
      <c r="R39" s="121"/>
      <c r="S39" s="122"/>
      <c r="T39" s="121"/>
      <c r="U39" s="122"/>
      <c r="V39" s="3"/>
    </row>
    <row r="40" spans="1:22" ht="12.75">
      <c r="A40" s="3"/>
      <c r="B40" s="29" t="s">
        <v>2</v>
      </c>
      <c r="C40" s="11"/>
      <c r="D40" s="39"/>
      <c r="E40" s="39"/>
      <c r="F40" s="39"/>
      <c r="G40" s="39"/>
      <c r="H40" s="39"/>
      <c r="I40" s="39"/>
      <c r="J40" s="39"/>
      <c r="K40" s="39"/>
      <c r="L40" s="39"/>
      <c r="M40" s="34"/>
      <c r="N40" s="121"/>
      <c r="O40" s="122"/>
      <c r="P40" s="121"/>
      <c r="Q40" s="122"/>
      <c r="R40" s="121"/>
      <c r="S40" s="122"/>
      <c r="T40" s="121"/>
      <c r="U40" s="122"/>
      <c r="V40" s="3"/>
    </row>
    <row r="41" spans="1:22" ht="12.75">
      <c r="A41" s="3"/>
      <c r="B41" s="12"/>
      <c r="C41" s="2" t="s">
        <v>10</v>
      </c>
      <c r="D41" s="2">
        <v>1</v>
      </c>
      <c r="E41" s="142">
        <v>0.01610430750005346</v>
      </c>
      <c r="F41" s="142">
        <v>0.016722203475867062</v>
      </c>
      <c r="G41" s="142">
        <v>0.024547029203214592</v>
      </c>
      <c r="H41" s="142">
        <v>0.036850154767721924</v>
      </c>
      <c r="I41" s="142">
        <v>0.007249926805393113</v>
      </c>
      <c r="J41" s="142">
        <v>0</v>
      </c>
      <c r="K41" s="142">
        <v>1.6106908171847385</v>
      </c>
      <c r="L41" s="142">
        <v>0.30841690915249526</v>
      </c>
      <c r="M41" s="34"/>
      <c r="N41" s="121"/>
      <c r="O41" s="122"/>
      <c r="P41" s="121"/>
      <c r="Q41" s="122"/>
      <c r="R41" s="121"/>
      <c r="S41" s="122"/>
      <c r="T41" s="121"/>
      <c r="U41" s="122"/>
      <c r="V41" s="3"/>
    </row>
    <row r="42" spans="1:22" ht="12.75">
      <c r="A42" s="3"/>
      <c r="B42" s="12"/>
      <c r="C42" s="2"/>
      <c r="D42" s="2" t="s">
        <v>16</v>
      </c>
      <c r="E42" s="142">
        <v>0.050048651202472136</v>
      </c>
      <c r="F42" s="142">
        <v>0.08578675422591198</v>
      </c>
      <c r="G42" s="142">
        <v>0.08427806740571502</v>
      </c>
      <c r="H42" s="142">
        <v>0.005270409271682481</v>
      </c>
      <c r="I42" s="142">
        <v>0</v>
      </c>
      <c r="J42" s="142">
        <v>0</v>
      </c>
      <c r="K42" s="142">
        <v>0.49539831748633356</v>
      </c>
      <c r="L42" s="142">
        <v>0.024200858900582812</v>
      </c>
      <c r="M42" s="34"/>
      <c r="N42" s="121"/>
      <c r="O42" s="122"/>
      <c r="P42" s="121"/>
      <c r="Q42" s="122"/>
      <c r="R42" s="121"/>
      <c r="S42" s="122"/>
      <c r="T42" s="121"/>
      <c r="U42" s="122"/>
      <c r="V42" s="3"/>
    </row>
    <row r="43" spans="1:22" ht="12.75">
      <c r="A43" s="3"/>
      <c r="B43" s="44"/>
      <c r="C43" s="2" t="s">
        <v>11</v>
      </c>
      <c r="D43" s="2">
        <v>1</v>
      </c>
      <c r="E43" s="142">
        <v>0.01620738258332084</v>
      </c>
      <c r="F43" s="142">
        <v>0.07728520099811617</v>
      </c>
      <c r="G43" s="142">
        <v>0.018072461320468414</v>
      </c>
      <c r="H43" s="142">
        <v>0.03206835739218981</v>
      </c>
      <c r="I43" s="142"/>
      <c r="J43" s="142"/>
      <c r="K43" s="142">
        <v>0.20203328054503072</v>
      </c>
      <c r="L43" s="142">
        <v>0.9036053195560381</v>
      </c>
      <c r="M43" s="34"/>
      <c r="N43" s="121"/>
      <c r="O43" s="122"/>
      <c r="P43" s="121"/>
      <c r="Q43" s="122"/>
      <c r="R43" s="121"/>
      <c r="S43" s="122"/>
      <c r="T43" s="121"/>
      <c r="U43" s="122"/>
      <c r="V43" s="3"/>
    </row>
    <row r="44" spans="1:22" ht="12.75">
      <c r="A44" s="3"/>
      <c r="B44" s="44"/>
      <c r="C44" s="2"/>
      <c r="D44" s="2" t="s">
        <v>16</v>
      </c>
      <c r="E44" s="142">
        <v>0.04435010269536423</v>
      </c>
      <c r="F44" s="142">
        <v>0.1242242076390431</v>
      </c>
      <c r="G44" s="142">
        <v>0.08616012966494514</v>
      </c>
      <c r="H44" s="142">
        <v>0.15679904951019438</v>
      </c>
      <c r="I44" s="142"/>
      <c r="J44" s="142"/>
      <c r="K44" s="142">
        <v>1.6905326748835752</v>
      </c>
      <c r="L44" s="142">
        <v>0.016114418742101073</v>
      </c>
      <c r="M44" s="34"/>
      <c r="N44" s="121"/>
      <c r="O44" s="122"/>
      <c r="P44" s="121"/>
      <c r="Q44" s="122"/>
      <c r="R44" s="121"/>
      <c r="S44" s="122"/>
      <c r="T44" s="121"/>
      <c r="U44" s="122"/>
      <c r="V44" s="3"/>
    </row>
    <row r="45" spans="1:22" ht="12.75">
      <c r="A45" s="3"/>
      <c r="B45" s="12" t="s">
        <v>3</v>
      </c>
      <c r="C45" s="2"/>
      <c r="D45" s="2">
        <v>1</v>
      </c>
      <c r="E45" s="142">
        <v>0.003106460913210504</v>
      </c>
      <c r="F45" s="142">
        <v>0.011069622820152523</v>
      </c>
      <c r="G45" s="142"/>
      <c r="H45" s="142"/>
      <c r="I45" s="142">
        <v>0.004222679255831041</v>
      </c>
      <c r="J45" s="142">
        <v>0.07589787146143627</v>
      </c>
      <c r="K45" s="142">
        <v>4.258285825689376</v>
      </c>
      <c r="L45" s="142">
        <v>15.894429389755823</v>
      </c>
      <c r="M45" s="34"/>
      <c r="N45" s="121"/>
      <c r="O45" s="122"/>
      <c r="P45" s="121"/>
      <c r="Q45" s="122"/>
      <c r="R45" s="121"/>
      <c r="S45" s="122"/>
      <c r="T45" s="121"/>
      <c r="U45" s="122"/>
      <c r="V45" s="3"/>
    </row>
    <row r="46" spans="1:22" ht="12.75">
      <c r="A46" s="3"/>
      <c r="B46" s="12"/>
      <c r="C46" s="2"/>
      <c r="D46" s="2" t="s">
        <v>16</v>
      </c>
      <c r="E46" s="142">
        <v>0.035974235061482646</v>
      </c>
      <c r="F46" s="142">
        <v>0.12803509355379403</v>
      </c>
      <c r="G46" s="142"/>
      <c r="H46" s="142"/>
      <c r="I46" s="142">
        <v>0</v>
      </c>
      <c r="J46" s="142">
        <v>0.02017553966725693</v>
      </c>
      <c r="K46" s="142">
        <v>1.4863889635538532</v>
      </c>
      <c r="L46" s="142">
        <v>0.3381053620238314</v>
      </c>
      <c r="M46" s="34"/>
      <c r="N46" s="121"/>
      <c r="O46" s="122"/>
      <c r="P46" s="121"/>
      <c r="Q46" s="122"/>
      <c r="R46" s="121"/>
      <c r="S46" s="122"/>
      <c r="T46" s="121"/>
      <c r="U46" s="122"/>
      <c r="V46" s="3"/>
    </row>
    <row r="47" spans="1:22" ht="12.75">
      <c r="A47" s="3"/>
      <c r="B47" s="12" t="s">
        <v>13</v>
      </c>
      <c r="C47" s="2"/>
      <c r="D47" s="44"/>
      <c r="E47" s="142"/>
      <c r="F47" s="142"/>
      <c r="G47" s="142"/>
      <c r="H47" s="142"/>
      <c r="I47" s="142"/>
      <c r="J47" s="142"/>
      <c r="K47" s="142"/>
      <c r="L47" s="142"/>
      <c r="M47" s="34"/>
      <c r="N47" s="121"/>
      <c r="O47" s="122"/>
      <c r="P47" s="121"/>
      <c r="Q47" s="122"/>
      <c r="R47" s="121"/>
      <c r="S47" s="122"/>
      <c r="T47" s="121"/>
      <c r="U47" s="122"/>
      <c r="V47" s="3"/>
    </row>
    <row r="48" spans="1:22" ht="12.75">
      <c r="A48" s="3"/>
      <c r="B48" s="12"/>
      <c r="C48" s="2" t="s">
        <v>14</v>
      </c>
      <c r="D48" s="2">
        <v>1</v>
      </c>
      <c r="E48" s="142">
        <v>0.13466972419753848</v>
      </c>
      <c r="F48" s="142">
        <v>0.261942215028755</v>
      </c>
      <c r="G48" s="142"/>
      <c r="H48" s="142"/>
      <c r="I48" s="142">
        <v>0.008239842450092435</v>
      </c>
      <c r="J48" s="142">
        <v>0</v>
      </c>
      <c r="K48" s="142">
        <v>0</v>
      </c>
      <c r="L48" s="142">
        <v>0.010921660835119872</v>
      </c>
      <c r="M48" s="34"/>
      <c r="N48" s="121"/>
      <c r="O48" s="122"/>
      <c r="P48" s="121"/>
      <c r="Q48" s="122"/>
      <c r="R48" s="121"/>
      <c r="S48" s="122"/>
      <c r="T48" s="121"/>
      <c r="U48" s="122"/>
      <c r="V48" s="3"/>
    </row>
    <row r="49" spans="1:22" ht="12.75">
      <c r="A49" s="3"/>
      <c r="B49" s="12"/>
      <c r="C49" s="2"/>
      <c r="D49" s="2" t="s">
        <v>16</v>
      </c>
      <c r="E49" s="142">
        <v>1.245176122968649</v>
      </c>
      <c r="F49" s="142">
        <v>0.9585716920350285</v>
      </c>
      <c r="G49" s="142"/>
      <c r="H49" s="142"/>
      <c r="I49" s="142">
        <v>0</v>
      </c>
      <c r="J49" s="142">
        <v>0.012316864645211891</v>
      </c>
      <c r="K49" s="142">
        <v>0</v>
      </c>
      <c r="L49" s="142">
        <v>0.19021344633755563</v>
      </c>
      <c r="M49" s="34"/>
      <c r="N49" s="121"/>
      <c r="O49" s="122"/>
      <c r="P49" s="121"/>
      <c r="Q49" s="122"/>
      <c r="R49" s="121"/>
      <c r="S49" s="122"/>
      <c r="T49" s="121"/>
      <c r="U49" s="122"/>
      <c r="V49" s="3"/>
    </row>
    <row r="50" spans="1:22" ht="12.75">
      <c r="A50" s="3"/>
      <c r="B50" s="44"/>
      <c r="C50" s="44" t="s">
        <v>15</v>
      </c>
      <c r="D50" s="2">
        <v>1</v>
      </c>
      <c r="E50" s="142">
        <v>0.16337228960323696</v>
      </c>
      <c r="F50" s="142">
        <v>0.8487603840920347</v>
      </c>
      <c r="G50" s="142"/>
      <c r="H50" s="142"/>
      <c r="I50" s="142">
        <v>0</v>
      </c>
      <c r="J50" s="142">
        <v>0</v>
      </c>
      <c r="K50" s="142">
        <v>0.013099420157755597</v>
      </c>
      <c r="L50" s="142">
        <v>0</v>
      </c>
      <c r="M50" s="34"/>
      <c r="N50" s="121"/>
      <c r="O50" s="122"/>
      <c r="P50" s="121"/>
      <c r="Q50" s="122"/>
      <c r="R50" s="121"/>
      <c r="S50" s="122"/>
      <c r="T50" s="121"/>
      <c r="U50" s="122"/>
      <c r="V50" s="3"/>
    </row>
    <row r="51" spans="1:22" ht="12.75">
      <c r="A51" s="3"/>
      <c r="B51" s="40"/>
      <c r="C51" s="40"/>
      <c r="D51" s="66" t="s">
        <v>16</v>
      </c>
      <c r="E51" s="143">
        <v>7.944369120870125</v>
      </c>
      <c r="F51" s="143">
        <v>9.490350713069951</v>
      </c>
      <c r="G51" s="143"/>
      <c r="H51" s="143"/>
      <c r="I51" s="143">
        <v>0</v>
      </c>
      <c r="J51" s="143">
        <v>0.14168757163850773</v>
      </c>
      <c r="K51" s="143">
        <v>0.057645592590927275</v>
      </c>
      <c r="L51" s="143">
        <v>0</v>
      </c>
      <c r="M51" s="34"/>
      <c r="N51" s="121"/>
      <c r="O51" s="122"/>
      <c r="P51" s="121"/>
      <c r="Q51" s="122"/>
      <c r="R51" s="121"/>
      <c r="S51" s="122"/>
      <c r="T51" s="121"/>
      <c r="U51" s="122"/>
      <c r="V51" s="3"/>
    </row>
    <row r="52" spans="1:22" ht="12.75">
      <c r="A52" s="3"/>
      <c r="B52" s="9"/>
      <c r="C52" s="5"/>
      <c r="D52" s="6"/>
      <c r="E52" s="30"/>
      <c r="F52" s="30"/>
      <c r="G52" s="6"/>
      <c r="H52" s="6"/>
      <c r="I52" s="6"/>
      <c r="J52" s="7"/>
      <c r="K52" s="34"/>
      <c r="L52" s="3"/>
      <c r="M52" s="34"/>
      <c r="N52" s="121"/>
      <c r="O52" s="122"/>
      <c r="P52" s="121"/>
      <c r="Q52" s="122"/>
      <c r="R52" s="121"/>
      <c r="S52" s="122"/>
      <c r="T52" s="121"/>
      <c r="U52" s="122"/>
      <c r="V52" s="3"/>
    </row>
    <row r="53" spans="1:22" ht="12.75">
      <c r="A53" s="3"/>
      <c r="B53" s="9"/>
      <c r="C53" s="5"/>
      <c r="D53" s="6"/>
      <c r="E53" s="30"/>
      <c r="F53" s="30"/>
      <c r="G53" s="6"/>
      <c r="H53" s="6"/>
      <c r="I53" s="6"/>
      <c r="J53" s="7"/>
      <c r="K53" s="34"/>
      <c r="L53" s="3"/>
      <c r="M53" s="34"/>
      <c r="N53" s="121"/>
      <c r="O53" s="122"/>
      <c r="P53" s="121"/>
      <c r="Q53" s="122"/>
      <c r="R53" s="121"/>
      <c r="S53" s="122"/>
      <c r="T53" s="121"/>
      <c r="U53" s="122"/>
      <c r="V53" s="3"/>
    </row>
    <row r="54" spans="1:22" ht="12.75">
      <c r="A54" s="3"/>
      <c r="B54" s="9"/>
      <c r="C54" s="5"/>
      <c r="D54" s="6"/>
      <c r="E54" s="30"/>
      <c r="F54" s="30"/>
      <c r="G54" s="6"/>
      <c r="H54" s="6"/>
      <c r="I54" s="6"/>
      <c r="J54" s="7"/>
      <c r="K54" s="34"/>
      <c r="L54" s="3"/>
      <c r="M54" s="34"/>
      <c r="N54" s="121"/>
      <c r="O54" s="122"/>
      <c r="P54" s="121"/>
      <c r="Q54" s="122"/>
      <c r="R54" s="121"/>
      <c r="S54" s="122"/>
      <c r="T54" s="121"/>
      <c r="U54" s="122"/>
      <c r="V54" s="3"/>
    </row>
    <row r="55" s="72" customFormat="1" ht="12.75"/>
    <row r="56" spans="1:22" ht="18">
      <c r="A56" s="3"/>
      <c r="B56" s="16" t="s"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8">
      <c r="A57" s="16"/>
      <c r="B57" s="16" t="s">
        <v>50</v>
      </c>
      <c r="C57" s="3"/>
      <c r="D57" s="3"/>
      <c r="E57" s="3"/>
      <c r="F57" s="3"/>
      <c r="G57" s="3"/>
      <c r="H57" s="3"/>
      <c r="I57" s="3"/>
      <c r="J57" s="3"/>
      <c r="K57" s="6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8">
      <c r="A58" s="3"/>
      <c r="B58" s="3"/>
      <c r="C58" s="16"/>
      <c r="D58" s="3"/>
      <c r="E58" s="3"/>
      <c r="F58" s="16" t="s">
        <v>34</v>
      </c>
      <c r="G58" s="3"/>
      <c r="H58" s="137">
        <v>20625</v>
      </c>
      <c r="I58" s="3"/>
      <c r="J58" s="3"/>
      <c r="K58" s="6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4"/>
      <c r="C59" s="4"/>
      <c r="D59" s="4"/>
      <c r="E59" s="6"/>
      <c r="F59" s="4"/>
      <c r="G59" s="4"/>
      <c r="H59" s="4"/>
      <c r="I59" s="4"/>
      <c r="J59" s="4"/>
      <c r="K59" s="6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3" ht="18">
      <c r="A60" s="3"/>
      <c r="B60" s="11" t="s">
        <v>0</v>
      </c>
      <c r="C60" s="2" t="s">
        <v>9</v>
      </c>
      <c r="D60" s="39"/>
      <c r="E60" s="11" t="s">
        <v>28</v>
      </c>
      <c r="F60" s="11" t="s">
        <v>28</v>
      </c>
      <c r="G60" s="39" t="s">
        <v>12</v>
      </c>
      <c r="H60" s="1" t="s">
        <v>12</v>
      </c>
      <c r="I60" s="39" t="s">
        <v>49</v>
      </c>
      <c r="J60" s="1"/>
      <c r="K60" s="11"/>
      <c r="L60" s="29" t="s">
        <v>29</v>
      </c>
      <c r="M60" s="29" t="s">
        <v>29</v>
      </c>
      <c r="N60" s="3"/>
      <c r="O60" s="206" t="s">
        <v>81</v>
      </c>
      <c r="P60" s="3"/>
      <c r="Q60" s="3"/>
      <c r="R60" s="3"/>
      <c r="S60" s="3"/>
      <c r="T60" s="3"/>
      <c r="U60" s="3"/>
      <c r="V60" s="3"/>
      <c r="W60" s="108"/>
    </row>
    <row r="61" spans="1:22" ht="12.75">
      <c r="A61" s="3"/>
      <c r="B61" s="2"/>
      <c r="C61" s="2" t="s">
        <v>0</v>
      </c>
      <c r="D61" s="66" t="s">
        <v>48</v>
      </c>
      <c r="E61" s="66" t="s">
        <v>36</v>
      </c>
      <c r="F61" s="66" t="s">
        <v>38</v>
      </c>
      <c r="G61" s="40" t="s">
        <v>35</v>
      </c>
      <c r="H61" s="2" t="s">
        <v>39</v>
      </c>
      <c r="I61" s="66" t="s">
        <v>48</v>
      </c>
      <c r="J61" s="1" t="s">
        <v>4</v>
      </c>
      <c r="K61" s="66" t="s">
        <v>5</v>
      </c>
      <c r="L61" s="13" t="s">
        <v>6</v>
      </c>
      <c r="M61" s="21" t="s">
        <v>7</v>
      </c>
      <c r="N61" s="3"/>
      <c r="O61" s="3"/>
      <c r="P61" s="3"/>
      <c r="Q61" s="4"/>
      <c r="R61" s="3"/>
      <c r="S61" s="3"/>
      <c r="T61" s="3"/>
      <c r="U61" s="3"/>
      <c r="V61" s="3"/>
    </row>
    <row r="62" spans="1:23" ht="12.75">
      <c r="A62" s="3"/>
      <c r="B62" s="29" t="s">
        <v>2</v>
      </c>
      <c r="C62" s="11"/>
      <c r="D62" s="39"/>
      <c r="E62" s="45">
        <v>0.5880341701477692</v>
      </c>
      <c r="F62" s="48">
        <f>E62*$H$58</f>
        <v>12128.20475929774</v>
      </c>
      <c r="G62" s="47"/>
      <c r="H62" s="49"/>
      <c r="I62" s="39"/>
      <c r="J62" s="67"/>
      <c r="K62" s="50"/>
      <c r="L62" s="39"/>
      <c r="M62" s="8"/>
      <c r="N62" s="3"/>
      <c r="O62" s="207" t="s">
        <v>82</v>
      </c>
      <c r="P62" s="208"/>
      <c r="Q62" s="209" t="s">
        <v>83</v>
      </c>
      <c r="R62" s="210"/>
      <c r="S62" s="211" t="s">
        <v>84</v>
      </c>
      <c r="T62" s="212" t="s">
        <v>85</v>
      </c>
      <c r="U62" s="213" t="s">
        <v>86</v>
      </c>
      <c r="V62" s="3"/>
      <c r="W62" s="108"/>
    </row>
    <row r="63" spans="1:22" ht="12.75">
      <c r="A63" s="3"/>
      <c r="B63" s="12"/>
      <c r="C63" s="2" t="s">
        <v>10</v>
      </c>
      <c r="D63" s="2">
        <v>1</v>
      </c>
      <c r="E63" s="46"/>
      <c r="F63" s="44"/>
      <c r="G63" s="18">
        <v>0.8932983263332797</v>
      </c>
      <c r="H63" s="32">
        <f>E62*G63*$H$58</f>
        <v>10834.105012907987</v>
      </c>
      <c r="I63" s="18">
        <v>0.4</v>
      </c>
      <c r="J63" s="27">
        <v>0.5</v>
      </c>
      <c r="K63" s="22">
        <f aca="true" t="shared" si="10" ref="K63:K73">1-J63</f>
        <v>0.5</v>
      </c>
      <c r="L63" s="52">
        <f>H63*I63*J63</f>
        <v>2166.8210025815974</v>
      </c>
      <c r="M63" s="97">
        <f>H63*I63*K63</f>
        <v>2166.8210025815974</v>
      </c>
      <c r="N63" s="3"/>
      <c r="O63" s="214">
        <f>SUM(L63,L65,L67,L70,L72)</f>
        <v>4125</v>
      </c>
      <c r="P63" s="15" t="s">
        <v>87</v>
      </c>
      <c r="Q63" s="215">
        <f>+O63/H58</f>
        <v>0.2</v>
      </c>
      <c r="R63" s="15" t="s">
        <v>88</v>
      </c>
      <c r="S63" s="216">
        <v>0.2</v>
      </c>
      <c r="T63" s="17">
        <f>+Q63-S63</f>
        <v>0</v>
      </c>
      <c r="U63" s="217">
        <f>+T63*H58</f>
        <v>0</v>
      </c>
      <c r="V63" s="3"/>
    </row>
    <row r="64" spans="1:22" ht="12.75">
      <c r="A64" s="3"/>
      <c r="B64" s="12"/>
      <c r="C64" s="2"/>
      <c r="D64" s="2" t="s">
        <v>16</v>
      </c>
      <c r="E64" s="46"/>
      <c r="F64" s="44"/>
      <c r="G64" s="18"/>
      <c r="H64" s="32"/>
      <c r="I64" s="18">
        <v>0.6</v>
      </c>
      <c r="J64" s="14">
        <v>0.66</v>
      </c>
      <c r="K64" s="22">
        <f t="shared" si="10"/>
        <v>0.33999999999999997</v>
      </c>
      <c r="L64" s="52">
        <f>H63*I64*J64</f>
        <v>4290.305585111563</v>
      </c>
      <c r="M64" s="97">
        <f>H63*I64*K64</f>
        <v>2210.157422633229</v>
      </c>
      <c r="N64" s="3"/>
      <c r="O64" s="218">
        <f>SUM(L64,L66,L68,L71,L73)</f>
        <v>8167.500000000001</v>
      </c>
      <c r="P64" s="154" t="s">
        <v>89</v>
      </c>
      <c r="Q64" s="219">
        <f>+O64/H58</f>
        <v>0.396</v>
      </c>
      <c r="R64" s="154" t="s">
        <v>90</v>
      </c>
      <c r="S64" s="220">
        <v>0.396</v>
      </c>
      <c r="T64" s="221">
        <f>+Q64-S64</f>
        <v>0</v>
      </c>
      <c r="U64" s="222">
        <f>+T64*H58</f>
        <v>0</v>
      </c>
      <c r="V64" s="3"/>
    </row>
    <row r="65" spans="1:22" ht="12.75">
      <c r="A65" s="3"/>
      <c r="B65" s="44"/>
      <c r="C65" s="2" t="s">
        <v>11</v>
      </c>
      <c r="D65" s="2">
        <v>1</v>
      </c>
      <c r="E65" s="18"/>
      <c r="F65" s="44"/>
      <c r="G65" s="18">
        <v>0.10670167366672038</v>
      </c>
      <c r="H65" s="32">
        <f>E62*G65*$H$58</f>
        <v>1294.0997463897525</v>
      </c>
      <c r="I65" s="18">
        <v>0.4</v>
      </c>
      <c r="J65" s="27">
        <v>0.5</v>
      </c>
      <c r="K65" s="22">
        <f t="shared" si="10"/>
        <v>0.5</v>
      </c>
      <c r="L65" s="52">
        <f>H65*I65*J65</f>
        <v>258.8199492779505</v>
      </c>
      <c r="M65" s="97">
        <f>H65*I65*K65</f>
        <v>258.8199492779505</v>
      </c>
      <c r="N65" s="3"/>
      <c r="O65" s="218">
        <f>SUM(O63:O64)</f>
        <v>12292.5</v>
      </c>
      <c r="P65" s="154" t="s">
        <v>91</v>
      </c>
      <c r="Q65" s="219">
        <f>SUM(Q63:Q64)</f>
        <v>0.5960000000000001</v>
      </c>
      <c r="R65" s="154" t="s">
        <v>92</v>
      </c>
      <c r="S65" s="223"/>
      <c r="T65" s="224">
        <f>SUM(T63:T64)</f>
        <v>0</v>
      </c>
      <c r="U65" s="222">
        <f>SUM(U63:U64)</f>
        <v>0</v>
      </c>
      <c r="V65" s="3"/>
    </row>
    <row r="66" spans="1:22" ht="12.75">
      <c r="A66" s="3"/>
      <c r="B66" s="44"/>
      <c r="C66" s="2"/>
      <c r="D66" s="2" t="s">
        <v>16</v>
      </c>
      <c r="E66" s="18"/>
      <c r="F66" s="44"/>
      <c r="G66" s="18"/>
      <c r="H66" s="32"/>
      <c r="I66" s="18">
        <v>0.6</v>
      </c>
      <c r="J66" s="14">
        <v>0.66</v>
      </c>
      <c r="K66" s="22">
        <f t="shared" si="10"/>
        <v>0.33999999999999997</v>
      </c>
      <c r="L66" s="52">
        <f>H65*I66*J66</f>
        <v>512.4634995703419</v>
      </c>
      <c r="M66" s="97">
        <f>H65*I66*K66</f>
        <v>263.99634826350945</v>
      </c>
      <c r="N66" s="3"/>
      <c r="V66" s="3"/>
    </row>
    <row r="67" spans="1:22" ht="12.75">
      <c r="A67" s="3"/>
      <c r="B67" s="12" t="s">
        <v>3</v>
      </c>
      <c r="C67" s="2"/>
      <c r="D67" s="2">
        <v>1</v>
      </c>
      <c r="E67" s="46">
        <v>0.09088542977100057</v>
      </c>
      <c r="F67" s="32">
        <f>E67*$H$58</f>
        <v>1874.5119890268868</v>
      </c>
      <c r="G67" s="18">
        <v>1</v>
      </c>
      <c r="H67" s="32">
        <f>E67*G67*$H$58</f>
        <v>1874.5119890268868</v>
      </c>
      <c r="I67" s="18">
        <v>0.4</v>
      </c>
      <c r="J67" s="27">
        <v>0.5</v>
      </c>
      <c r="K67" s="22">
        <f t="shared" si="10"/>
        <v>0.5</v>
      </c>
      <c r="L67" s="52">
        <f>H67*I67*J67</f>
        <v>374.9023978053774</v>
      </c>
      <c r="M67" s="97">
        <f>H67*I67*K67</f>
        <v>374.9023978053774</v>
      </c>
      <c r="N67" s="3"/>
      <c r="V67" s="3"/>
    </row>
    <row r="68" spans="1:22" ht="12.75">
      <c r="A68" s="3"/>
      <c r="B68" s="12"/>
      <c r="C68" s="2"/>
      <c r="D68" s="2" t="s">
        <v>16</v>
      </c>
      <c r="E68" s="46"/>
      <c r="F68" s="32"/>
      <c r="G68" s="18"/>
      <c r="H68" s="32"/>
      <c r="I68" s="18">
        <v>0.6</v>
      </c>
      <c r="J68" s="14">
        <v>0.66</v>
      </c>
      <c r="K68" s="22">
        <f t="shared" si="10"/>
        <v>0.33999999999999997</v>
      </c>
      <c r="L68" s="52">
        <f>H67*I68*J68</f>
        <v>742.3067476546471</v>
      </c>
      <c r="M68" s="97">
        <f>H67*I68*K68</f>
        <v>382.40044576148483</v>
      </c>
      <c r="N68" s="3"/>
      <c r="V68" s="3"/>
    </row>
    <row r="69" spans="1:22" ht="12.75">
      <c r="A69" s="3"/>
      <c r="B69" s="12" t="s">
        <v>13</v>
      </c>
      <c r="C69" s="2"/>
      <c r="D69" s="44"/>
      <c r="E69" s="46">
        <v>0.3210804000812303</v>
      </c>
      <c r="F69" s="32">
        <f>E69*$H$58</f>
        <v>6622.283251675375</v>
      </c>
      <c r="G69" s="18"/>
      <c r="H69" s="18"/>
      <c r="I69" s="44"/>
      <c r="J69" s="27"/>
      <c r="K69" s="22"/>
      <c r="L69" s="44"/>
      <c r="M69" s="98"/>
      <c r="N69" s="3"/>
      <c r="V69" s="3"/>
    </row>
    <row r="70" spans="1:22" ht="12.75">
      <c r="A70" s="3"/>
      <c r="B70" s="12"/>
      <c r="C70" s="2" t="s">
        <v>14</v>
      </c>
      <c r="D70" s="2">
        <v>1</v>
      </c>
      <c r="E70" s="46"/>
      <c r="F70" s="44"/>
      <c r="G70" s="18">
        <v>0.9671018619990569</v>
      </c>
      <c r="H70" s="32">
        <f>E69*G70*$H$58</f>
        <v>6404.422463380424</v>
      </c>
      <c r="I70" s="18">
        <v>0.4</v>
      </c>
      <c r="J70" s="27">
        <v>0.5</v>
      </c>
      <c r="K70" s="22">
        <f t="shared" si="10"/>
        <v>0.5</v>
      </c>
      <c r="L70" s="52">
        <f>H70*I70*J70</f>
        <v>1280.8844926760848</v>
      </c>
      <c r="M70" s="97">
        <f>H70*I70*K70</f>
        <v>1280.8844926760848</v>
      </c>
      <c r="N70" s="3"/>
      <c r="V70" s="3"/>
    </row>
    <row r="71" spans="1:22" ht="12.75">
      <c r="A71" s="3"/>
      <c r="B71" s="12"/>
      <c r="C71" s="2"/>
      <c r="D71" s="2" t="s">
        <v>16</v>
      </c>
      <c r="E71" s="46"/>
      <c r="F71" s="44"/>
      <c r="G71" s="18"/>
      <c r="H71" s="32"/>
      <c r="I71" s="18">
        <v>0.6</v>
      </c>
      <c r="J71" s="14">
        <v>0.66</v>
      </c>
      <c r="K71" s="22">
        <f t="shared" si="10"/>
        <v>0.33999999999999997</v>
      </c>
      <c r="L71" s="52">
        <f>H70*I71*J71</f>
        <v>2536.1512954986483</v>
      </c>
      <c r="M71" s="97">
        <f>H70*I71*K71</f>
        <v>1306.5021825296064</v>
      </c>
      <c r="N71" s="3"/>
      <c r="V71" s="3"/>
    </row>
    <row r="72" spans="1:22" ht="12.75">
      <c r="A72" s="3"/>
      <c r="B72" s="44"/>
      <c r="C72" s="44" t="s">
        <v>15</v>
      </c>
      <c r="D72" s="2">
        <v>1</v>
      </c>
      <c r="E72" s="44"/>
      <c r="F72" s="44"/>
      <c r="G72" s="18">
        <v>0.03289813800094311</v>
      </c>
      <c r="H72" s="32">
        <f>E69*G72*$H$58</f>
        <v>217.86078829495074</v>
      </c>
      <c r="I72" s="18">
        <v>0.4</v>
      </c>
      <c r="J72" s="27">
        <v>0.5</v>
      </c>
      <c r="K72" s="22">
        <f t="shared" si="10"/>
        <v>0.5</v>
      </c>
      <c r="L72" s="52">
        <f>H72*I72*J72</f>
        <v>43.57215765899015</v>
      </c>
      <c r="M72" s="97">
        <f>H72*I72*K72</f>
        <v>43.57215765899015</v>
      </c>
      <c r="N72" s="3"/>
      <c r="V72" s="3"/>
    </row>
    <row r="73" spans="1:22" ht="12.75">
      <c r="A73" s="3"/>
      <c r="B73" s="44"/>
      <c r="C73" s="44"/>
      <c r="D73" s="2" t="s">
        <v>16</v>
      </c>
      <c r="E73" s="44"/>
      <c r="F73" s="44"/>
      <c r="G73" s="18"/>
      <c r="H73" s="32"/>
      <c r="I73" s="18">
        <v>0.6</v>
      </c>
      <c r="J73" s="14">
        <v>0.66</v>
      </c>
      <c r="K73" s="22">
        <f t="shared" si="10"/>
        <v>0.33999999999999997</v>
      </c>
      <c r="L73" s="52">
        <f>H72*I73*J73</f>
        <v>86.27287216480049</v>
      </c>
      <c r="M73" s="97">
        <f>H72*I73*K73</f>
        <v>44.44360081216995</v>
      </c>
      <c r="N73" s="3"/>
      <c r="V73" s="3"/>
    </row>
    <row r="74" spans="1:22" ht="12.75">
      <c r="A74" s="3"/>
      <c r="B74" s="36" t="s">
        <v>1</v>
      </c>
      <c r="C74" s="37"/>
      <c r="D74" s="23"/>
      <c r="E74" s="23"/>
      <c r="F74" s="38">
        <f>SUM(F62:F73)</f>
        <v>20625</v>
      </c>
      <c r="G74" s="35"/>
      <c r="H74" s="38">
        <f>SUM(H62:H73)</f>
        <v>20625</v>
      </c>
      <c r="I74" s="23"/>
      <c r="J74" s="35"/>
      <c r="K74" s="23"/>
      <c r="L74" s="41">
        <f>SUM(L62:L73)</f>
        <v>12292.5</v>
      </c>
      <c r="M74" s="42">
        <f>SUM(M62:M73)</f>
        <v>8332.5</v>
      </c>
      <c r="N74" s="3"/>
      <c r="V74" s="3"/>
    </row>
    <row r="75" spans="1:22" ht="18">
      <c r="A75" s="3"/>
      <c r="B75" s="16"/>
      <c r="C75" s="23"/>
      <c r="D75" s="3"/>
      <c r="E75" s="3"/>
      <c r="F75" s="3"/>
      <c r="G75" s="3"/>
      <c r="H75" s="3"/>
      <c r="I75" s="3"/>
      <c r="J75" s="3"/>
      <c r="K75" s="3"/>
      <c r="L75" s="3"/>
      <c r="M75" s="3"/>
      <c r="N75" s="7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11" t="s">
        <v>0</v>
      </c>
      <c r="C76" s="2" t="s">
        <v>9</v>
      </c>
      <c r="D76" s="39"/>
      <c r="E76" s="123" t="s">
        <v>29</v>
      </c>
      <c r="F76" s="123" t="s">
        <v>29</v>
      </c>
      <c r="G76" s="123" t="s">
        <v>29</v>
      </c>
      <c r="H76" s="123" t="s">
        <v>29</v>
      </c>
      <c r="I76" s="123" t="s">
        <v>29</v>
      </c>
      <c r="J76" s="123" t="s">
        <v>29</v>
      </c>
      <c r="K76" s="123" t="s">
        <v>29</v>
      </c>
      <c r="L76" s="123" t="s">
        <v>29</v>
      </c>
      <c r="M76" s="3"/>
      <c r="N76" s="7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2"/>
      <c r="C77" s="2" t="s">
        <v>0</v>
      </c>
      <c r="D77" s="66" t="s">
        <v>48</v>
      </c>
      <c r="E77" s="124" t="s">
        <v>58</v>
      </c>
      <c r="F77" s="124" t="s">
        <v>58</v>
      </c>
      <c r="G77" s="124" t="s">
        <v>64</v>
      </c>
      <c r="H77" s="124" t="s">
        <v>64</v>
      </c>
      <c r="I77" s="124" t="s">
        <v>66</v>
      </c>
      <c r="J77" s="124" t="s">
        <v>66</v>
      </c>
      <c r="K77" s="124" t="s">
        <v>68</v>
      </c>
      <c r="L77" s="124" t="s">
        <v>68</v>
      </c>
      <c r="M77" s="3"/>
      <c r="N77" s="7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29" t="s">
        <v>2</v>
      </c>
      <c r="C78" s="11"/>
      <c r="D78" s="39"/>
      <c r="E78" s="39"/>
      <c r="F78" s="39"/>
      <c r="G78" s="39"/>
      <c r="H78" s="39"/>
      <c r="I78" s="39"/>
      <c r="J78" s="39"/>
      <c r="K78" s="39"/>
      <c r="L78" s="39"/>
      <c r="M78" s="3"/>
      <c r="N78" s="7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12"/>
      <c r="C79" s="2" t="s">
        <v>10</v>
      </c>
      <c r="D79" s="2">
        <v>1</v>
      </c>
      <c r="E79" s="106">
        <f aca="true" t="shared" si="11" ref="E79:F82">L63*E96*0.63</f>
        <v>12.891611956478126</v>
      </c>
      <c r="F79" s="106">
        <f t="shared" si="11"/>
        <v>23.503835911335347</v>
      </c>
      <c r="G79" s="106">
        <f aca="true" t="shared" si="12" ref="G79:H84">L63*G96</f>
        <v>12.551017818685478</v>
      </c>
      <c r="H79" s="106">
        <f t="shared" si="12"/>
        <v>0</v>
      </c>
      <c r="I79" s="106">
        <f aca="true" t="shared" si="13" ref="I79:J84">L63*I96</f>
        <v>0.41781018038233947</v>
      </c>
      <c r="J79" s="106">
        <f t="shared" si="13"/>
        <v>0</v>
      </c>
      <c r="K79" s="106">
        <f aca="true" t="shared" si="14" ref="K79:L84">L63*K96</f>
        <v>522.1916977472594</v>
      </c>
      <c r="L79" s="106">
        <f t="shared" si="14"/>
        <v>16572.997949763118</v>
      </c>
      <c r="M79" s="3"/>
      <c r="N79" s="7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12"/>
      <c r="C80" s="2"/>
      <c r="D80" s="2" t="s">
        <v>16</v>
      </c>
      <c r="E80" s="106">
        <f t="shared" si="11"/>
        <v>985.0493482615202</v>
      </c>
      <c r="F80" s="106">
        <f t="shared" si="11"/>
        <v>0</v>
      </c>
      <c r="G80" s="106">
        <f t="shared" si="12"/>
        <v>0</v>
      </c>
      <c r="H80" s="106">
        <f t="shared" si="12"/>
        <v>0</v>
      </c>
      <c r="I80" s="106">
        <f t="shared" si="13"/>
        <v>0</v>
      </c>
      <c r="J80" s="106">
        <f t="shared" si="13"/>
        <v>0</v>
      </c>
      <c r="K80" s="106">
        <f t="shared" si="14"/>
        <v>0</v>
      </c>
      <c r="L80" s="106">
        <f t="shared" si="14"/>
        <v>0</v>
      </c>
      <c r="M80" s="3"/>
      <c r="N80" s="7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44"/>
      <c r="C81" s="2" t="s">
        <v>11</v>
      </c>
      <c r="D81" s="2">
        <v>1</v>
      </c>
      <c r="E81" s="106">
        <f t="shared" si="11"/>
        <v>3.5477213952177267</v>
      </c>
      <c r="F81" s="106">
        <f t="shared" si="11"/>
        <v>14.225063060420755</v>
      </c>
      <c r="G81" s="106">
        <f t="shared" si="12"/>
        <v>11.556728475812967</v>
      </c>
      <c r="H81" s="106">
        <f t="shared" si="12"/>
        <v>0</v>
      </c>
      <c r="I81" s="106">
        <f t="shared" si="13"/>
        <v>0</v>
      </c>
      <c r="J81" s="106">
        <f t="shared" si="13"/>
        <v>0</v>
      </c>
      <c r="K81" s="106">
        <f t="shared" si="14"/>
        <v>279.26983618442864</v>
      </c>
      <c r="L81" s="106">
        <f t="shared" si="14"/>
        <v>650.9798759186053</v>
      </c>
      <c r="M81" s="3"/>
      <c r="N81" s="7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44"/>
      <c r="C82" s="2"/>
      <c r="D82" s="2" t="s">
        <v>16</v>
      </c>
      <c r="E82" s="106">
        <f t="shared" si="11"/>
        <v>31.76651251377062</v>
      </c>
      <c r="F82" s="106">
        <f t="shared" si="11"/>
        <v>19.351213123808147</v>
      </c>
      <c r="G82" s="106">
        <f t="shared" si="12"/>
        <v>0</v>
      </c>
      <c r="H82" s="106">
        <f t="shared" si="12"/>
        <v>0</v>
      </c>
      <c r="I82" s="106">
        <f t="shared" si="13"/>
        <v>0</v>
      </c>
      <c r="J82" s="106">
        <f t="shared" si="13"/>
        <v>0</v>
      </c>
      <c r="K82" s="106">
        <f t="shared" si="14"/>
        <v>0</v>
      </c>
      <c r="L82" s="106">
        <f t="shared" si="14"/>
        <v>0</v>
      </c>
      <c r="M82" s="3"/>
      <c r="N82" s="7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12" t="s">
        <v>3</v>
      </c>
      <c r="C83" s="2"/>
      <c r="D83" s="2">
        <v>1</v>
      </c>
      <c r="E83" s="106">
        <f>L67*E100*0.14</f>
        <v>0.17304669332698153</v>
      </c>
      <c r="F83" s="106">
        <f>M67*F100*0.14</f>
        <v>0.34019721235122385</v>
      </c>
      <c r="G83" s="106">
        <f t="shared" si="12"/>
        <v>0</v>
      </c>
      <c r="H83" s="106">
        <f t="shared" si="12"/>
        <v>0</v>
      </c>
      <c r="I83" s="106">
        <f t="shared" si="13"/>
        <v>0</v>
      </c>
      <c r="J83" s="106">
        <f t="shared" si="13"/>
        <v>548.3893404776569</v>
      </c>
      <c r="K83" s="106">
        <f t="shared" si="14"/>
        <v>785.986401303107</v>
      </c>
      <c r="L83" s="106">
        <f t="shared" si="14"/>
        <v>323.6440284588047</v>
      </c>
      <c r="M83" s="3"/>
      <c r="N83" s="7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12"/>
      <c r="C84" s="2"/>
      <c r="D84" s="2" t="s">
        <v>16</v>
      </c>
      <c r="E84" s="106">
        <f>L68*E101*0.14</f>
        <v>2.1436524552553577</v>
      </c>
      <c r="F84" s="106">
        <f>M68*F101*0.14</f>
        <v>2.9753851152627337</v>
      </c>
      <c r="G84" s="106">
        <f t="shared" si="12"/>
        <v>0</v>
      </c>
      <c r="H84" s="106">
        <f t="shared" si="12"/>
        <v>0</v>
      </c>
      <c r="I84" s="106">
        <f t="shared" si="13"/>
        <v>0</v>
      </c>
      <c r="J84" s="106">
        <f t="shared" si="13"/>
        <v>0</v>
      </c>
      <c r="K84" s="106">
        <f t="shared" si="14"/>
        <v>375.85284877390256</v>
      </c>
      <c r="L84" s="106">
        <f t="shared" si="14"/>
        <v>12.351541894076645</v>
      </c>
      <c r="M84" s="3"/>
      <c r="N84" s="7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12" t="s">
        <v>13</v>
      </c>
      <c r="C85" s="2"/>
      <c r="D85" s="44"/>
      <c r="E85" s="106"/>
      <c r="F85" s="106"/>
      <c r="G85" s="106"/>
      <c r="H85" s="106"/>
      <c r="I85" s="106"/>
      <c r="J85" s="106"/>
      <c r="K85" s="106"/>
      <c r="L85" s="106"/>
      <c r="M85" s="3"/>
      <c r="N85" s="7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12"/>
      <c r="C86" s="2" t="s">
        <v>14</v>
      </c>
      <c r="D86" s="2">
        <v>1</v>
      </c>
      <c r="E86" s="106">
        <f aca="true" t="shared" si="15" ref="E86:F89">L70*E103*0.17</f>
        <v>29.443848605837424</v>
      </c>
      <c r="F86" s="106">
        <f t="shared" si="15"/>
        <v>57.773862461248804</v>
      </c>
      <c r="G86" s="106">
        <f aca="true" t="shared" si="16" ref="G86:H89">L70*G103</f>
        <v>0</v>
      </c>
      <c r="H86" s="106">
        <f t="shared" si="16"/>
        <v>0</v>
      </c>
      <c r="I86" s="106">
        <f aca="true" t="shared" si="17" ref="I86:J89">L70*I103</f>
        <v>11.942050381721986</v>
      </c>
      <c r="J86" s="106">
        <f t="shared" si="17"/>
        <v>0</v>
      </c>
      <c r="K86" s="106">
        <f aca="true" t="shared" si="18" ref="K86:L89">L70*K103</f>
        <v>0</v>
      </c>
      <c r="L86" s="106">
        <f t="shared" si="18"/>
        <v>16.126727660084335</v>
      </c>
      <c r="M86" s="3"/>
      <c r="N86" s="7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12"/>
      <c r="C87" s="2"/>
      <c r="D87" s="2" t="s">
        <v>16</v>
      </c>
      <c r="E87" s="106">
        <f t="shared" si="15"/>
        <v>229.77642351276614</v>
      </c>
      <c r="F87" s="106">
        <f t="shared" si="15"/>
        <v>290.918669984799</v>
      </c>
      <c r="G87" s="106">
        <f t="shared" si="16"/>
        <v>0</v>
      </c>
      <c r="H87" s="106">
        <f t="shared" si="16"/>
        <v>0</v>
      </c>
      <c r="I87" s="106">
        <f t="shared" si="17"/>
        <v>0</v>
      </c>
      <c r="J87" s="106">
        <f t="shared" si="17"/>
        <v>0</v>
      </c>
      <c r="K87" s="106">
        <f t="shared" si="18"/>
        <v>0</v>
      </c>
      <c r="L87" s="106">
        <f t="shared" si="18"/>
        <v>0</v>
      </c>
      <c r="M87" s="3"/>
      <c r="N87" s="7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44"/>
      <c r="C88" s="44" t="s">
        <v>15</v>
      </c>
      <c r="D88" s="2">
        <v>1</v>
      </c>
      <c r="E88" s="106">
        <f t="shared" si="15"/>
        <v>1.1223967731668871</v>
      </c>
      <c r="F88" s="106">
        <f t="shared" si="15"/>
        <v>13.84373461270369</v>
      </c>
      <c r="G88" s="106">
        <f t="shared" si="16"/>
        <v>0</v>
      </c>
      <c r="H88" s="106">
        <f t="shared" si="16"/>
        <v>0</v>
      </c>
      <c r="I88" s="106">
        <f t="shared" si="17"/>
        <v>0</v>
      </c>
      <c r="J88" s="106">
        <f t="shared" si="17"/>
        <v>0</v>
      </c>
      <c r="K88" s="106">
        <f t="shared" si="18"/>
        <v>0</v>
      </c>
      <c r="L88" s="106">
        <f t="shared" si="18"/>
        <v>0</v>
      </c>
      <c r="M88" s="3"/>
      <c r="N88" s="7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44"/>
      <c r="C89" s="44"/>
      <c r="D89" s="2" t="s">
        <v>16</v>
      </c>
      <c r="E89" s="106">
        <f t="shared" si="15"/>
        <v>145.66862214824124</v>
      </c>
      <c r="F89" s="106">
        <f t="shared" si="15"/>
        <v>46.60370660221545</v>
      </c>
      <c r="G89" s="106">
        <f t="shared" si="16"/>
        <v>0</v>
      </c>
      <c r="H89" s="106">
        <f t="shared" si="16"/>
        <v>0</v>
      </c>
      <c r="I89" s="106">
        <f t="shared" si="17"/>
        <v>0</v>
      </c>
      <c r="J89" s="106">
        <f t="shared" si="17"/>
        <v>19.083834841041977</v>
      </c>
      <c r="K89" s="106">
        <f t="shared" si="18"/>
        <v>0</v>
      </c>
      <c r="L89" s="106">
        <f t="shared" si="18"/>
        <v>0</v>
      </c>
      <c r="M89" s="3"/>
      <c r="N89" s="7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6" t="s">
        <v>1</v>
      </c>
      <c r="C90" s="37"/>
      <c r="D90" s="23"/>
      <c r="E90" s="41">
        <f aca="true" t="shared" si="19" ref="E90:L90">SUM(E78:E89)</f>
        <v>1441.5831843155806</v>
      </c>
      <c r="F90" s="42">
        <f t="shared" si="19"/>
        <v>469.5356680841452</v>
      </c>
      <c r="G90" s="41">
        <f t="shared" si="19"/>
        <v>24.107746294498448</v>
      </c>
      <c r="H90" s="42">
        <f t="shared" si="19"/>
        <v>0</v>
      </c>
      <c r="I90" s="41">
        <f t="shared" si="19"/>
        <v>12.359860562104325</v>
      </c>
      <c r="J90" s="42">
        <f t="shared" si="19"/>
        <v>567.4731753186988</v>
      </c>
      <c r="K90" s="41">
        <f t="shared" si="19"/>
        <v>1963.3007840086975</v>
      </c>
      <c r="L90" s="42">
        <f t="shared" si="19"/>
        <v>17576.10012369469</v>
      </c>
      <c r="M90" s="3"/>
      <c r="N90" s="7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6"/>
      <c r="E91" s="121" t="s">
        <v>59</v>
      </c>
      <c r="F91" s="122">
        <f>SUM(E90+F90)</f>
        <v>1911.1188523997257</v>
      </c>
      <c r="G91" s="121" t="s">
        <v>65</v>
      </c>
      <c r="H91" s="122">
        <f>SUM(G90+H90)</f>
        <v>24.107746294498448</v>
      </c>
      <c r="I91" s="121" t="s">
        <v>67</v>
      </c>
      <c r="J91" s="122">
        <f>SUM(I90+J90)</f>
        <v>579.8330358808032</v>
      </c>
      <c r="K91" s="121" t="s">
        <v>69</v>
      </c>
      <c r="L91" s="122">
        <f>SUM(K90+L90)</f>
        <v>19539.400907703388</v>
      </c>
      <c r="M91" s="3"/>
      <c r="N91" s="7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6"/>
      <c r="E92" s="3"/>
      <c r="F92" s="3"/>
      <c r="G92" s="3"/>
      <c r="H92" s="3"/>
      <c r="I92" s="3"/>
      <c r="J92" s="3"/>
      <c r="K92" s="3"/>
      <c r="L92" s="3"/>
      <c r="M92" s="3"/>
      <c r="N92" s="7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11" t="s">
        <v>0</v>
      </c>
      <c r="C93" s="11" t="s">
        <v>9</v>
      </c>
      <c r="D93" s="39"/>
      <c r="E93" s="123" t="s">
        <v>71</v>
      </c>
      <c r="F93" s="123" t="s">
        <v>72</v>
      </c>
      <c r="G93" s="123" t="s">
        <v>73</v>
      </c>
      <c r="H93" s="123" t="s">
        <v>74</v>
      </c>
      <c r="I93" s="123" t="s">
        <v>75</v>
      </c>
      <c r="J93" s="123" t="s">
        <v>76</v>
      </c>
      <c r="K93" s="123" t="s">
        <v>77</v>
      </c>
      <c r="L93" s="123" t="s">
        <v>78</v>
      </c>
      <c r="M93" s="3"/>
      <c r="N93" s="7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2"/>
      <c r="C94" s="66" t="s">
        <v>0</v>
      </c>
      <c r="D94" s="66" t="s">
        <v>48</v>
      </c>
      <c r="E94" s="124" t="s">
        <v>70</v>
      </c>
      <c r="F94" s="124" t="s">
        <v>70</v>
      </c>
      <c r="G94" s="124" t="s">
        <v>70</v>
      </c>
      <c r="H94" s="124" t="s">
        <v>70</v>
      </c>
      <c r="I94" s="124" t="s">
        <v>70</v>
      </c>
      <c r="J94" s="124" t="s">
        <v>70</v>
      </c>
      <c r="K94" s="124" t="s">
        <v>70</v>
      </c>
      <c r="L94" s="124" t="s">
        <v>70</v>
      </c>
      <c r="M94" s="3"/>
      <c r="N94" s="7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29" t="s">
        <v>2</v>
      </c>
      <c r="C95" s="11"/>
      <c r="D95" s="39"/>
      <c r="E95" s="39"/>
      <c r="F95" s="39"/>
      <c r="G95" s="39"/>
      <c r="H95" s="39"/>
      <c r="I95" s="39"/>
      <c r="J95" s="39"/>
      <c r="K95" s="39"/>
      <c r="L95" s="39"/>
      <c r="M95" s="3"/>
      <c r="N95" s="7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12"/>
      <c r="C96" s="2" t="s">
        <v>10</v>
      </c>
      <c r="D96" s="2">
        <v>1</v>
      </c>
      <c r="E96" s="131">
        <v>0.009443731668196837</v>
      </c>
      <c r="F96" s="131">
        <v>0.017217700956973128</v>
      </c>
      <c r="G96" s="131">
        <v>0.005792364853272109</v>
      </c>
      <c r="H96" s="131">
        <v>0</v>
      </c>
      <c r="I96" s="131">
        <v>0.00019282173279867206</v>
      </c>
      <c r="J96" s="131">
        <v>0</v>
      </c>
      <c r="K96" s="131">
        <v>0.2409943863037643</v>
      </c>
      <c r="L96" s="131">
        <v>7.648531156942678</v>
      </c>
      <c r="M96" s="3"/>
      <c r="N96" s="7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12"/>
      <c r="C97" s="2"/>
      <c r="D97" s="2" t="s">
        <v>16</v>
      </c>
      <c r="E97" s="131">
        <v>0.36444266335989833</v>
      </c>
      <c r="F97" s="131">
        <v>0</v>
      </c>
      <c r="G97" s="131">
        <v>0</v>
      </c>
      <c r="H97" s="131">
        <v>0</v>
      </c>
      <c r="I97" s="131"/>
      <c r="J97" s="131"/>
      <c r="K97" s="131">
        <v>0</v>
      </c>
      <c r="L97" s="131">
        <v>0</v>
      </c>
      <c r="M97" s="3"/>
      <c r="N97" s="7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44"/>
      <c r="C98" s="2" t="s">
        <v>11</v>
      </c>
      <c r="D98" s="2">
        <v>1</v>
      </c>
      <c r="E98" s="131">
        <v>0.021757611102401386</v>
      </c>
      <c r="F98" s="131">
        <v>0.08724004945624428</v>
      </c>
      <c r="G98" s="131">
        <v>0.04465161401991478</v>
      </c>
      <c r="H98" s="131">
        <v>0</v>
      </c>
      <c r="I98" s="131"/>
      <c r="J98" s="131"/>
      <c r="K98" s="131">
        <v>1.0790120196048594</v>
      </c>
      <c r="L98" s="131">
        <v>2.5151843114670753</v>
      </c>
      <c r="M98" s="3"/>
      <c r="N98" s="7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44"/>
      <c r="C99" s="2"/>
      <c r="D99" s="2" t="s">
        <v>16</v>
      </c>
      <c r="E99" s="131">
        <v>0.09839341880625523</v>
      </c>
      <c r="F99" s="131">
        <v>0.11635089466075652</v>
      </c>
      <c r="G99" s="131">
        <v>0</v>
      </c>
      <c r="H99" s="131">
        <v>0</v>
      </c>
      <c r="I99" s="131"/>
      <c r="J99" s="131"/>
      <c r="K99" s="131">
        <v>0</v>
      </c>
      <c r="L99" s="131">
        <v>0</v>
      </c>
      <c r="M99" s="3"/>
      <c r="N99" s="7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12" t="s">
        <v>3</v>
      </c>
      <c r="C100" s="2"/>
      <c r="D100" s="2">
        <v>1</v>
      </c>
      <c r="E100" s="131">
        <v>0.0032969856066914437</v>
      </c>
      <c r="F100" s="131">
        <v>0.006481633893108626</v>
      </c>
      <c r="G100" s="131"/>
      <c r="H100" s="131"/>
      <c r="I100" s="131">
        <v>0</v>
      </c>
      <c r="J100" s="131">
        <v>1.4627522888299624</v>
      </c>
      <c r="K100" s="131">
        <v>2.0965094005910707</v>
      </c>
      <c r="L100" s="131">
        <v>0.8632754294274149</v>
      </c>
      <c r="M100" s="3"/>
      <c r="N100" s="7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12"/>
      <c r="C101" s="2"/>
      <c r="D101" s="2" t="s">
        <v>16</v>
      </c>
      <c r="E101" s="131">
        <v>0.020627325967603475</v>
      </c>
      <c r="F101" s="131">
        <v>0.05557721247155984</v>
      </c>
      <c r="G101" s="131"/>
      <c r="H101" s="131"/>
      <c r="I101" s="131"/>
      <c r="J101" s="131"/>
      <c r="K101" s="131">
        <v>0.5063309069484108</v>
      </c>
      <c r="L101" s="131">
        <v>0.0323000196024371</v>
      </c>
      <c r="M101" s="3"/>
      <c r="N101" s="7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12" t="s">
        <v>13</v>
      </c>
      <c r="C102" s="2"/>
      <c r="D102" s="44"/>
      <c r="E102" s="131"/>
      <c r="F102" s="131"/>
      <c r="G102" s="131"/>
      <c r="H102" s="131"/>
      <c r="I102" s="131"/>
      <c r="J102" s="131"/>
      <c r="K102" s="131"/>
      <c r="L102" s="131"/>
      <c r="M102" s="3"/>
      <c r="N102" s="7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12"/>
      <c r="C103" s="2" t="s">
        <v>14</v>
      </c>
      <c r="D103" s="2">
        <v>1</v>
      </c>
      <c r="E103" s="131">
        <v>0.1352183670240606</v>
      </c>
      <c r="F103" s="131">
        <v>0.2653215428207963</v>
      </c>
      <c r="G103" s="131"/>
      <c r="H103" s="131"/>
      <c r="I103" s="131">
        <v>0.009323284378884224</v>
      </c>
      <c r="J103" s="131">
        <v>0</v>
      </c>
      <c r="K103" s="131">
        <v>0</v>
      </c>
      <c r="L103" s="131">
        <v>0.012590305958339465</v>
      </c>
      <c r="M103" s="3"/>
      <c r="N103" s="7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12"/>
      <c r="C104" s="2"/>
      <c r="D104" s="2" t="s">
        <v>16</v>
      </c>
      <c r="E104" s="131">
        <v>0.5329437652486654</v>
      </c>
      <c r="F104" s="131">
        <v>1.3098227595111194</v>
      </c>
      <c r="G104" s="131"/>
      <c r="H104" s="131"/>
      <c r="I104" s="131"/>
      <c r="J104" s="131"/>
      <c r="K104" s="131">
        <v>0</v>
      </c>
      <c r="L104" s="131">
        <v>0</v>
      </c>
      <c r="M104" s="3"/>
      <c r="N104" s="7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44"/>
      <c r="C105" s="44" t="s">
        <v>15</v>
      </c>
      <c r="D105" s="2">
        <v>1</v>
      </c>
      <c r="E105" s="131">
        <v>0.15152644061093384</v>
      </c>
      <c r="F105" s="131">
        <v>1.868939648415644</v>
      </c>
      <c r="G105" s="131"/>
      <c r="H105" s="131"/>
      <c r="I105" s="131"/>
      <c r="J105" s="131"/>
      <c r="K105" s="131">
        <v>0</v>
      </c>
      <c r="L105" s="131">
        <v>0</v>
      </c>
      <c r="M105" s="3"/>
      <c r="N105" s="7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40"/>
      <c r="C106" s="40"/>
      <c r="D106" s="66" t="s">
        <v>16</v>
      </c>
      <c r="E106" s="141">
        <v>9.932140039269926</v>
      </c>
      <c r="F106" s="141">
        <v>6.168254722650646</v>
      </c>
      <c r="G106" s="141"/>
      <c r="H106" s="141"/>
      <c r="I106" s="141">
        <v>0</v>
      </c>
      <c r="J106" s="141">
        <v>0.42939443457102305</v>
      </c>
      <c r="K106" s="141">
        <v>0</v>
      </c>
      <c r="L106" s="141">
        <v>0</v>
      </c>
      <c r="M106" s="3"/>
      <c r="N106" s="7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7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7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7"/>
      <c r="O109" s="3"/>
      <c r="P109" s="3"/>
      <c r="Q109" s="3"/>
      <c r="R109" s="3"/>
      <c r="S109" s="3"/>
      <c r="T109" s="3"/>
      <c r="U109" s="3"/>
      <c r="V109" s="3"/>
    </row>
    <row r="110" spans="1:62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</row>
    <row r="111" spans="1:22" ht="18">
      <c r="A111" s="3"/>
      <c r="B111" s="16" t="s">
        <v>42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8">
      <c r="A112" s="16"/>
      <c r="B112" s="16" t="s">
        <v>50</v>
      </c>
      <c r="C112" s="3"/>
      <c r="D112" s="3"/>
      <c r="E112" s="3"/>
      <c r="F112" s="3"/>
      <c r="G112" s="3"/>
      <c r="H112" s="3"/>
      <c r="I112" s="3"/>
      <c r="J112" s="3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8">
      <c r="A113" s="3"/>
      <c r="B113" s="3"/>
      <c r="C113" s="16"/>
      <c r="D113" s="3"/>
      <c r="E113" s="3"/>
      <c r="F113" s="16" t="s">
        <v>34</v>
      </c>
      <c r="G113" s="3"/>
      <c r="H113" s="137">
        <v>34080</v>
      </c>
      <c r="I113" s="3"/>
      <c r="J113" s="3"/>
      <c r="K113" s="6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4"/>
      <c r="C114" s="4"/>
      <c r="D114" s="6"/>
      <c r="E114" s="6"/>
      <c r="F114" s="4"/>
      <c r="G114" s="4"/>
      <c r="H114" s="4"/>
      <c r="I114" s="4"/>
      <c r="J114" s="4"/>
      <c r="K114" s="6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4" ht="18">
      <c r="A115" s="3"/>
      <c r="B115" s="11" t="s">
        <v>0</v>
      </c>
      <c r="C115" s="2" t="s">
        <v>9</v>
      </c>
      <c r="D115" s="11"/>
      <c r="E115" s="11" t="s">
        <v>28</v>
      </c>
      <c r="F115" s="11" t="s">
        <v>28</v>
      </c>
      <c r="G115" s="11" t="s">
        <v>12</v>
      </c>
      <c r="H115" s="1" t="s">
        <v>12</v>
      </c>
      <c r="I115" s="11" t="s">
        <v>49</v>
      </c>
      <c r="J115" s="1"/>
      <c r="K115" s="11"/>
      <c r="L115" s="29" t="s">
        <v>29</v>
      </c>
      <c r="M115" s="29" t="s">
        <v>29</v>
      </c>
      <c r="N115" s="3"/>
      <c r="O115" s="206" t="s">
        <v>81</v>
      </c>
      <c r="P115" s="3"/>
      <c r="Q115" s="3"/>
      <c r="R115" s="3"/>
      <c r="S115" s="3"/>
      <c r="T115" s="3"/>
      <c r="U115" s="3"/>
      <c r="V115" s="3"/>
      <c r="W115" s="108"/>
      <c r="X115" s="108"/>
    </row>
    <row r="116" spans="1:22" ht="12.75">
      <c r="A116" s="3"/>
      <c r="B116" s="2"/>
      <c r="C116" s="2" t="s">
        <v>0</v>
      </c>
      <c r="D116" s="66" t="s">
        <v>48</v>
      </c>
      <c r="E116" s="66" t="s">
        <v>36</v>
      </c>
      <c r="F116" s="66" t="s">
        <v>38</v>
      </c>
      <c r="G116" s="66" t="s">
        <v>35</v>
      </c>
      <c r="H116" s="2" t="s">
        <v>39</v>
      </c>
      <c r="I116" s="66" t="s">
        <v>48</v>
      </c>
      <c r="J116" s="1" t="s">
        <v>4</v>
      </c>
      <c r="K116" s="66" t="s">
        <v>5</v>
      </c>
      <c r="L116" s="13" t="s">
        <v>6</v>
      </c>
      <c r="M116" s="21" t="s">
        <v>7</v>
      </c>
      <c r="N116" s="3"/>
      <c r="O116" s="3"/>
      <c r="P116" s="3"/>
      <c r="Q116" s="4"/>
      <c r="R116" s="3"/>
      <c r="S116" s="3"/>
      <c r="T116" s="3"/>
      <c r="U116" s="3"/>
      <c r="V116" s="3"/>
    </row>
    <row r="117" spans="1:24" ht="12.75">
      <c r="A117" s="3"/>
      <c r="B117" s="29" t="s">
        <v>2</v>
      </c>
      <c r="C117" s="11"/>
      <c r="D117" s="11"/>
      <c r="E117" s="81">
        <v>0.8454387407425803</v>
      </c>
      <c r="F117" s="82">
        <f>E117*$H$113</f>
        <v>28812.552284507135</v>
      </c>
      <c r="G117" s="83"/>
      <c r="H117" s="84"/>
      <c r="I117" s="11"/>
      <c r="J117" s="95"/>
      <c r="K117" s="85"/>
      <c r="L117" s="39"/>
      <c r="M117" s="8"/>
      <c r="N117" s="3"/>
      <c r="O117" s="207" t="s">
        <v>82</v>
      </c>
      <c r="P117" s="208"/>
      <c r="Q117" s="209" t="s">
        <v>83</v>
      </c>
      <c r="R117" s="210"/>
      <c r="S117" s="211" t="s">
        <v>84</v>
      </c>
      <c r="T117" s="212" t="s">
        <v>85</v>
      </c>
      <c r="U117" s="213" t="s">
        <v>86</v>
      </c>
      <c r="V117" s="3"/>
      <c r="W117" s="108"/>
      <c r="X117" s="108"/>
    </row>
    <row r="118" spans="1:22" ht="12.75">
      <c r="A118" s="3"/>
      <c r="B118" s="12"/>
      <c r="C118" s="2" t="s">
        <v>10</v>
      </c>
      <c r="D118" s="2">
        <v>1</v>
      </c>
      <c r="E118" s="86"/>
      <c r="F118" s="2"/>
      <c r="G118" s="87">
        <v>0.7809707518428743</v>
      </c>
      <c r="H118" s="88">
        <f>E117*G118*$H$113</f>
        <v>22501.760620143665</v>
      </c>
      <c r="I118" s="87">
        <v>0.4</v>
      </c>
      <c r="J118" s="96">
        <v>0.5</v>
      </c>
      <c r="K118" s="89">
        <f aca="true" t="shared" si="20" ref="K118:K128">1-J118</f>
        <v>0.5</v>
      </c>
      <c r="L118" s="52">
        <f>H118*I118*J118</f>
        <v>4500.352124028733</v>
      </c>
      <c r="M118" s="97">
        <f>H118*I118*K118</f>
        <v>4500.352124028733</v>
      </c>
      <c r="N118" s="3"/>
      <c r="O118" s="214">
        <f>SUM(L118,L120,L122,L125,L127)</f>
        <v>6815.999999999999</v>
      </c>
      <c r="P118" s="15" t="s">
        <v>87</v>
      </c>
      <c r="Q118" s="215">
        <f>+O118/H113</f>
        <v>0.19999999999999998</v>
      </c>
      <c r="R118" s="15" t="s">
        <v>88</v>
      </c>
      <c r="S118" s="216">
        <v>0.2</v>
      </c>
      <c r="T118" s="17">
        <f>+Q118-S118</f>
        <v>0</v>
      </c>
      <c r="U118" s="217">
        <f>+T118*H113</f>
        <v>0</v>
      </c>
      <c r="V118" s="3"/>
    </row>
    <row r="119" spans="1:22" ht="12.75">
      <c r="A119" s="3"/>
      <c r="B119" s="12"/>
      <c r="C119" s="2"/>
      <c r="D119" s="2" t="s">
        <v>16</v>
      </c>
      <c r="E119" s="86"/>
      <c r="F119" s="2"/>
      <c r="G119" s="87"/>
      <c r="H119" s="88"/>
      <c r="I119" s="87">
        <v>0.6</v>
      </c>
      <c r="J119" s="90">
        <v>0.45</v>
      </c>
      <c r="K119" s="89">
        <f t="shared" si="20"/>
        <v>0.55</v>
      </c>
      <c r="L119" s="52">
        <f>H118*I119*J119</f>
        <v>6075.475367438789</v>
      </c>
      <c r="M119" s="97">
        <f>H118*I119*K119</f>
        <v>7425.58100464741</v>
      </c>
      <c r="N119" s="3"/>
      <c r="O119" s="218">
        <f>SUM(L119,L121,L123,L126,L128)</f>
        <v>9201.599999999999</v>
      </c>
      <c r="P119" s="154" t="s">
        <v>89</v>
      </c>
      <c r="Q119" s="219">
        <f>+O119/H113</f>
        <v>0.26999999999999996</v>
      </c>
      <c r="R119" s="154" t="s">
        <v>90</v>
      </c>
      <c r="S119" s="220">
        <v>0.27</v>
      </c>
      <c r="T119" s="221">
        <f>+Q119-S119</f>
        <v>0</v>
      </c>
      <c r="U119" s="222">
        <f>+T119*H113</f>
        <v>0</v>
      </c>
      <c r="V119" s="3"/>
    </row>
    <row r="120" spans="1:22" ht="12.75">
      <c r="A120" s="3"/>
      <c r="B120" s="2"/>
      <c r="C120" s="2" t="s">
        <v>11</v>
      </c>
      <c r="D120" s="2">
        <v>1</v>
      </c>
      <c r="E120" s="87"/>
      <c r="F120" s="2"/>
      <c r="G120" s="87">
        <v>0.2190292481571256</v>
      </c>
      <c r="H120" s="88">
        <f>E117*G120*$H$113</f>
        <v>6310.791664363469</v>
      </c>
      <c r="I120" s="87">
        <v>0.4</v>
      </c>
      <c r="J120" s="96">
        <v>0.5</v>
      </c>
      <c r="K120" s="89">
        <f t="shared" si="20"/>
        <v>0.5</v>
      </c>
      <c r="L120" s="52">
        <f>H120*I120*J120</f>
        <v>1262.1583328726938</v>
      </c>
      <c r="M120" s="97">
        <f>H120*I120*K120</f>
        <v>1262.1583328726938</v>
      </c>
      <c r="N120" s="3"/>
      <c r="O120" s="218">
        <f>SUM(O118:O119)</f>
        <v>16017.599999999999</v>
      </c>
      <c r="P120" s="154" t="s">
        <v>91</v>
      </c>
      <c r="Q120" s="219">
        <f>SUM(Q118:Q119)</f>
        <v>0.47</v>
      </c>
      <c r="R120" s="154" t="s">
        <v>92</v>
      </c>
      <c r="S120" s="223"/>
      <c r="T120" s="224">
        <f>SUM(T118:T119)</f>
        <v>0</v>
      </c>
      <c r="U120" s="222">
        <f>SUM(U118:U119)</f>
        <v>0</v>
      </c>
      <c r="V120" s="3"/>
    </row>
    <row r="121" spans="1:22" ht="12.75">
      <c r="A121" s="3"/>
      <c r="B121" s="2"/>
      <c r="C121" s="2"/>
      <c r="D121" s="2" t="s">
        <v>16</v>
      </c>
      <c r="E121" s="87"/>
      <c r="F121" s="2"/>
      <c r="G121" s="87"/>
      <c r="H121" s="88"/>
      <c r="I121" s="87">
        <v>0.6</v>
      </c>
      <c r="J121" s="90">
        <v>0.45</v>
      </c>
      <c r="K121" s="89">
        <f t="shared" si="20"/>
        <v>0.55</v>
      </c>
      <c r="L121" s="52">
        <f>H120*I121*J121</f>
        <v>1703.9137493781366</v>
      </c>
      <c r="M121" s="97">
        <f>H120*I121*K121</f>
        <v>2082.561249239945</v>
      </c>
      <c r="N121" s="3"/>
      <c r="V121" s="3"/>
    </row>
    <row r="122" spans="1:22" ht="12.75">
      <c r="A122" s="3"/>
      <c r="B122" s="12" t="s">
        <v>3</v>
      </c>
      <c r="C122" s="2"/>
      <c r="D122" s="2">
        <v>1</v>
      </c>
      <c r="E122" s="86">
        <v>0.12229430385937509</v>
      </c>
      <c r="F122" s="88">
        <f>E122*$H$113</f>
        <v>4167.789875527503</v>
      </c>
      <c r="G122" s="87">
        <v>1</v>
      </c>
      <c r="H122" s="88">
        <f>E122*G122*$H$113</f>
        <v>4167.789875527503</v>
      </c>
      <c r="I122" s="87">
        <v>0.4</v>
      </c>
      <c r="J122" s="96">
        <v>0.5</v>
      </c>
      <c r="K122" s="89">
        <f t="shared" si="20"/>
        <v>0.5</v>
      </c>
      <c r="L122" s="52">
        <f>H122*I122*J122</f>
        <v>833.5579751055006</v>
      </c>
      <c r="M122" s="97">
        <f>H122*I122*K122</f>
        <v>833.5579751055006</v>
      </c>
      <c r="N122" s="3"/>
      <c r="V122" s="3"/>
    </row>
    <row r="123" spans="1:22" ht="12.75">
      <c r="A123" s="3"/>
      <c r="B123" s="12"/>
      <c r="C123" s="2"/>
      <c r="D123" s="2" t="s">
        <v>16</v>
      </c>
      <c r="E123" s="86"/>
      <c r="F123" s="88"/>
      <c r="G123" s="87"/>
      <c r="H123" s="88"/>
      <c r="I123" s="87">
        <v>0.6</v>
      </c>
      <c r="J123" s="90">
        <v>0.45</v>
      </c>
      <c r="K123" s="89">
        <f t="shared" si="20"/>
        <v>0.55</v>
      </c>
      <c r="L123" s="52">
        <f>H122*I123*J123</f>
        <v>1125.3032663924257</v>
      </c>
      <c r="M123" s="97">
        <f>H122*I123*K123</f>
        <v>1375.370658924076</v>
      </c>
      <c r="N123" s="3"/>
      <c r="V123" s="3"/>
    </row>
    <row r="124" spans="1:22" ht="12.75">
      <c r="A124" s="3"/>
      <c r="B124" s="12" t="s">
        <v>13</v>
      </c>
      <c r="C124" s="2"/>
      <c r="D124" s="2"/>
      <c r="E124" s="86">
        <v>0.03226695539804461</v>
      </c>
      <c r="F124" s="88">
        <f>E124*$H$113</f>
        <v>1099.6578399653604</v>
      </c>
      <c r="G124" s="87"/>
      <c r="H124" s="87"/>
      <c r="I124" s="2"/>
      <c r="J124" s="96"/>
      <c r="K124" s="89"/>
      <c r="L124" s="44"/>
      <c r="M124" s="98"/>
      <c r="N124" s="3"/>
      <c r="V124" s="3"/>
    </row>
    <row r="125" spans="1:22" ht="12.75">
      <c r="A125" s="3"/>
      <c r="B125" s="12"/>
      <c r="C125" s="2" t="s">
        <v>14</v>
      </c>
      <c r="D125" s="2">
        <v>1</v>
      </c>
      <c r="E125" s="86"/>
      <c r="F125" s="2"/>
      <c r="G125" s="87">
        <v>0.7618149063600543</v>
      </c>
      <c r="H125" s="88">
        <f>E124*G125*$H$113</f>
        <v>837.7357343813106</v>
      </c>
      <c r="I125" s="87">
        <v>0.4</v>
      </c>
      <c r="J125" s="96">
        <v>0.5</v>
      </c>
      <c r="K125" s="89">
        <f t="shared" si="20"/>
        <v>0.5</v>
      </c>
      <c r="L125" s="52">
        <f>H125*I125*J125</f>
        <v>167.54714687626213</v>
      </c>
      <c r="M125" s="97">
        <f>H125*I125*K125</f>
        <v>167.54714687626213</v>
      </c>
      <c r="N125" s="3"/>
      <c r="V125" s="3"/>
    </row>
    <row r="126" spans="1:22" ht="12.75">
      <c r="A126" s="3"/>
      <c r="B126" s="12"/>
      <c r="C126" s="2"/>
      <c r="D126" s="2" t="s">
        <v>16</v>
      </c>
      <c r="E126" s="86"/>
      <c r="F126" s="2"/>
      <c r="G126" s="87"/>
      <c r="H126" s="88"/>
      <c r="I126" s="87">
        <v>0.6</v>
      </c>
      <c r="J126" s="90">
        <v>0.45</v>
      </c>
      <c r="K126" s="89">
        <f t="shared" si="20"/>
        <v>0.55</v>
      </c>
      <c r="L126" s="52">
        <f>H125*I126*J126</f>
        <v>226.18864828295386</v>
      </c>
      <c r="M126" s="97">
        <f>H125*I126*K126</f>
        <v>276.4527923458325</v>
      </c>
      <c r="N126" s="3"/>
      <c r="V126" s="3"/>
    </row>
    <row r="127" spans="1:22" ht="12.75">
      <c r="A127" s="3"/>
      <c r="B127" s="2"/>
      <c r="C127" s="2" t="s">
        <v>15</v>
      </c>
      <c r="D127" s="2">
        <v>1</v>
      </c>
      <c r="E127" s="2"/>
      <c r="F127" s="2"/>
      <c r="G127" s="87">
        <v>0.23818509363994553</v>
      </c>
      <c r="H127" s="88">
        <f>E124*G127*$H$113</f>
        <v>261.9221055840496</v>
      </c>
      <c r="I127" s="87">
        <v>0.4</v>
      </c>
      <c r="J127" s="96">
        <v>0.5</v>
      </c>
      <c r="K127" s="89">
        <f t="shared" si="20"/>
        <v>0.5</v>
      </c>
      <c r="L127" s="52">
        <f>H127*I127*J127</f>
        <v>52.38442111680992</v>
      </c>
      <c r="M127" s="97">
        <f>H127*I127*K127</f>
        <v>52.38442111680992</v>
      </c>
      <c r="N127" s="3"/>
      <c r="V127" s="3"/>
    </row>
    <row r="128" spans="1:22" ht="12.75">
      <c r="A128" s="3"/>
      <c r="B128" s="2"/>
      <c r="C128" s="2"/>
      <c r="D128" s="2" t="s">
        <v>16</v>
      </c>
      <c r="E128" s="2"/>
      <c r="F128" s="2"/>
      <c r="G128" s="87"/>
      <c r="H128" s="88"/>
      <c r="I128" s="87">
        <v>0.6</v>
      </c>
      <c r="J128" s="90">
        <v>0.45</v>
      </c>
      <c r="K128" s="89">
        <f t="shared" si="20"/>
        <v>0.55</v>
      </c>
      <c r="L128" s="52">
        <f>H127*I128*J128</f>
        <v>70.71896850769339</v>
      </c>
      <c r="M128" s="97">
        <f>H127*I128*K128</f>
        <v>86.43429484273636</v>
      </c>
      <c r="N128" s="3"/>
      <c r="V128" s="3"/>
    </row>
    <row r="129" spans="1:22" ht="12.75">
      <c r="A129" s="3"/>
      <c r="B129" s="36" t="s">
        <v>1</v>
      </c>
      <c r="C129" s="37"/>
      <c r="D129" s="37"/>
      <c r="E129" s="37"/>
      <c r="F129" s="93">
        <f>SUM(F117:F128)</f>
        <v>34080</v>
      </c>
      <c r="G129" s="94"/>
      <c r="H129" s="93">
        <f>SUM(H117:H128)</f>
        <v>34079.99999999999</v>
      </c>
      <c r="I129" s="93"/>
      <c r="J129" s="94"/>
      <c r="K129" s="37"/>
      <c r="L129" s="41">
        <f>SUM(L117:L128)</f>
        <v>16017.6</v>
      </c>
      <c r="M129" s="42">
        <f>SUM(M117:M128)</f>
        <v>18062.4</v>
      </c>
      <c r="N129" s="3"/>
      <c r="V129" s="3"/>
    </row>
    <row r="130" spans="1:22" ht="18">
      <c r="A130" s="3"/>
      <c r="B130" s="24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7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11" t="s">
        <v>0</v>
      </c>
      <c r="C131" s="11" t="s">
        <v>9</v>
      </c>
      <c r="D131" s="11"/>
      <c r="E131" s="123" t="s">
        <v>29</v>
      </c>
      <c r="F131" s="123" t="s">
        <v>29</v>
      </c>
      <c r="G131" s="123" t="s">
        <v>29</v>
      </c>
      <c r="H131" s="123" t="s">
        <v>29</v>
      </c>
      <c r="I131" s="123" t="s">
        <v>29</v>
      </c>
      <c r="J131" s="123" t="s">
        <v>29</v>
      </c>
      <c r="K131" s="123" t="s">
        <v>29</v>
      </c>
      <c r="L131" s="123" t="s">
        <v>29</v>
      </c>
      <c r="M131" s="6"/>
      <c r="N131" s="7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2"/>
      <c r="C132" s="66" t="s">
        <v>0</v>
      </c>
      <c r="D132" s="66" t="s">
        <v>48</v>
      </c>
      <c r="E132" s="124" t="s">
        <v>58</v>
      </c>
      <c r="F132" s="124" t="s">
        <v>58</v>
      </c>
      <c r="G132" s="124" t="s">
        <v>64</v>
      </c>
      <c r="H132" s="124" t="s">
        <v>64</v>
      </c>
      <c r="I132" s="124" t="s">
        <v>66</v>
      </c>
      <c r="J132" s="124" t="s">
        <v>66</v>
      </c>
      <c r="K132" s="124" t="s">
        <v>68</v>
      </c>
      <c r="L132" s="124" t="s">
        <v>68</v>
      </c>
      <c r="M132" s="9"/>
      <c r="N132" s="7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29" t="s">
        <v>2</v>
      </c>
      <c r="C133" s="11"/>
      <c r="D133" s="11"/>
      <c r="E133" s="39"/>
      <c r="F133" s="39"/>
      <c r="G133" s="39"/>
      <c r="H133" s="39"/>
      <c r="I133" s="39"/>
      <c r="J133" s="39"/>
      <c r="K133" s="39"/>
      <c r="L133" s="39"/>
      <c r="M133" s="7"/>
      <c r="N133" s="6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12"/>
      <c r="C134" s="2" t="s">
        <v>10</v>
      </c>
      <c r="D134" s="2">
        <v>1</v>
      </c>
      <c r="E134" s="106">
        <f aca="true" t="shared" si="21" ref="E134:F137">L118*E151*0.63</f>
        <v>60.12875306662965</v>
      </c>
      <c r="F134" s="106">
        <f t="shared" si="21"/>
        <v>47.379950372628976</v>
      </c>
      <c r="G134" s="106">
        <f aca="true" t="shared" si="22" ref="G134:H139">L118*G151</f>
        <v>175.1412719268066</v>
      </c>
      <c r="H134" s="106">
        <f t="shared" si="22"/>
        <v>169.522479258912</v>
      </c>
      <c r="I134" s="106">
        <f aca="true" t="shared" si="23" ref="I134:I142">L118*I151</f>
        <v>56.96197094252124</v>
      </c>
      <c r="J134" s="106">
        <f aca="true" t="shared" si="24" ref="J134:J142">M118*J151</f>
        <v>0</v>
      </c>
      <c r="K134" s="106">
        <f aca="true" t="shared" si="25" ref="K134:L139">L118*K151</f>
        <v>11971.74803186898</v>
      </c>
      <c r="L134" s="106">
        <f t="shared" si="25"/>
        <v>654.2139858090743</v>
      </c>
      <c r="M134" s="7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12"/>
      <c r="C135" s="2"/>
      <c r="D135" s="2" t="s">
        <v>16</v>
      </c>
      <c r="E135" s="106">
        <f t="shared" si="21"/>
        <v>188.90445856015808</v>
      </c>
      <c r="F135" s="106">
        <f t="shared" si="21"/>
        <v>429.02862136387654</v>
      </c>
      <c r="G135" s="106">
        <f t="shared" si="22"/>
        <v>513.1608255640609</v>
      </c>
      <c r="H135" s="106">
        <f t="shared" si="22"/>
        <v>41.837894592303684</v>
      </c>
      <c r="I135" s="106">
        <f t="shared" si="23"/>
        <v>0</v>
      </c>
      <c r="J135" s="106">
        <f t="shared" si="24"/>
        <v>0</v>
      </c>
      <c r="K135" s="106">
        <f t="shared" si="25"/>
        <v>3016.4314086667664</v>
      </c>
      <c r="L135" s="106">
        <f t="shared" si="25"/>
        <v>192.1127812911903</v>
      </c>
      <c r="M135" s="7"/>
      <c r="N135" s="3"/>
      <c r="O135" s="3"/>
      <c r="P135" s="3"/>
      <c r="Q135" s="3"/>
      <c r="R135" s="3"/>
      <c r="S135" s="3"/>
      <c r="T135" s="3"/>
      <c r="U135" s="3"/>
      <c r="V135" s="3"/>
    </row>
    <row r="136" spans="1:14" ht="12.75">
      <c r="A136" s="3"/>
      <c r="B136" s="2"/>
      <c r="C136" s="2" t="s">
        <v>11</v>
      </c>
      <c r="D136" s="2">
        <v>1</v>
      </c>
      <c r="E136" s="106">
        <f t="shared" si="21"/>
        <v>11.938639622199213</v>
      </c>
      <c r="F136" s="106">
        <f t="shared" si="21"/>
        <v>57.44297596054664</v>
      </c>
      <c r="G136" s="106">
        <f t="shared" si="22"/>
        <v>15.598021760673388</v>
      </c>
      <c r="H136" s="106">
        <f t="shared" si="22"/>
        <v>60.98533959115719</v>
      </c>
      <c r="I136" s="106">
        <f t="shared" si="23"/>
        <v>0</v>
      </c>
      <c r="J136" s="106">
        <f t="shared" si="24"/>
        <v>0</v>
      </c>
      <c r="K136" s="106">
        <f t="shared" si="25"/>
        <v>17.028725297302692</v>
      </c>
      <c r="L136" s="106">
        <f t="shared" si="25"/>
        <v>109.77361126408294</v>
      </c>
      <c r="M136" s="3"/>
      <c r="N136" s="3"/>
    </row>
    <row r="137" spans="1:14" ht="12.75">
      <c r="A137" s="3"/>
      <c r="B137" s="2"/>
      <c r="C137" s="2"/>
      <c r="D137" s="2" t="s">
        <v>16</v>
      </c>
      <c r="E137" s="106">
        <f t="shared" si="21"/>
        <v>45.56976266834152</v>
      </c>
      <c r="F137" s="106">
        <f t="shared" si="21"/>
        <v>163.00978714452876</v>
      </c>
      <c r="G137" s="106">
        <f t="shared" si="22"/>
        <v>151.96818699697644</v>
      </c>
      <c r="H137" s="106">
        <f t="shared" si="22"/>
        <v>327.36359198017556</v>
      </c>
      <c r="I137" s="106">
        <f t="shared" si="23"/>
        <v>0</v>
      </c>
      <c r="J137" s="106">
        <f t="shared" si="24"/>
        <v>0</v>
      </c>
      <c r="K137" s="106">
        <f t="shared" si="25"/>
        <v>2981.740935862709</v>
      </c>
      <c r="L137" s="106">
        <f t="shared" si="25"/>
        <v>33.643533035217125</v>
      </c>
      <c r="M137" s="3"/>
      <c r="N137" s="3"/>
    </row>
    <row r="138" spans="1:14" ht="12.75">
      <c r="A138" s="3"/>
      <c r="B138" s="12" t="s">
        <v>3</v>
      </c>
      <c r="C138" s="2"/>
      <c r="D138" s="2">
        <v>1</v>
      </c>
      <c r="E138" s="106">
        <f>L122*E155*0.14</f>
        <v>0.35842607406798155</v>
      </c>
      <c r="F138" s="106">
        <f>M122*F155*0.14</f>
        <v>1.3198642667380547</v>
      </c>
      <c r="G138" s="106">
        <f t="shared" si="22"/>
        <v>0</v>
      </c>
      <c r="H138" s="106">
        <f t="shared" si="22"/>
        <v>0</v>
      </c>
      <c r="I138" s="106">
        <f t="shared" si="23"/>
        <v>4.167663201719855</v>
      </c>
      <c r="J138" s="106">
        <f t="shared" si="24"/>
        <v>2.6795657207834256</v>
      </c>
      <c r="K138" s="106">
        <f t="shared" si="25"/>
        <v>3881.173402496741</v>
      </c>
      <c r="L138" s="106">
        <f t="shared" si="25"/>
        <v>13905.574906844791</v>
      </c>
      <c r="M138" s="3"/>
      <c r="N138" s="3"/>
    </row>
    <row r="139" spans="1:14" ht="12.75">
      <c r="A139" s="3"/>
      <c r="B139" s="12"/>
      <c r="C139" s="2"/>
      <c r="D139" s="2" t="s">
        <v>16</v>
      </c>
      <c r="E139" s="106">
        <f>L123*E156*0.14</f>
        <v>11.963205227105593</v>
      </c>
      <c r="F139" s="106">
        <f>M123*F156*0.14</f>
        <v>27.918844704270217</v>
      </c>
      <c r="G139" s="106">
        <f t="shared" si="22"/>
        <v>0</v>
      </c>
      <c r="H139" s="106">
        <f t="shared" si="22"/>
        <v>0</v>
      </c>
      <c r="I139" s="106">
        <f t="shared" si="23"/>
        <v>0</v>
      </c>
      <c r="J139" s="106">
        <f t="shared" si="24"/>
        <v>34.24346745232604</v>
      </c>
      <c r="K139" s="106">
        <f t="shared" si="25"/>
        <v>4544.4063035407635</v>
      </c>
      <c r="L139" s="106">
        <f t="shared" si="25"/>
        <v>563.4606917155467</v>
      </c>
      <c r="M139" s="3"/>
      <c r="N139" s="3"/>
    </row>
    <row r="140" spans="1:14" ht="12.75">
      <c r="A140" s="3"/>
      <c r="B140" s="12" t="s">
        <v>13</v>
      </c>
      <c r="C140" s="2"/>
      <c r="D140" s="2"/>
      <c r="E140" s="106"/>
      <c r="F140" s="106"/>
      <c r="G140" s="106"/>
      <c r="H140" s="106"/>
      <c r="I140" s="106">
        <f t="shared" si="23"/>
        <v>0</v>
      </c>
      <c r="J140" s="106">
        <f t="shared" si="24"/>
        <v>0</v>
      </c>
      <c r="K140" s="106"/>
      <c r="L140" s="106"/>
      <c r="M140" s="3"/>
      <c r="N140" s="3"/>
    </row>
    <row r="141" spans="1:14" ht="12.75">
      <c r="A141" s="3"/>
      <c r="B141" s="12"/>
      <c r="C141" s="2" t="s">
        <v>14</v>
      </c>
      <c r="D141" s="2">
        <v>1</v>
      </c>
      <c r="E141" s="106">
        <f aca="true" t="shared" si="26" ref="E141:F144">L125*E158*0.17</f>
        <v>3.7169525761537003</v>
      </c>
      <c r="F141" s="106">
        <f t="shared" si="26"/>
        <v>6.8309034066766525</v>
      </c>
      <c r="G141" s="106">
        <f aca="true" t="shared" si="27" ref="G141:H144">L125*G158</f>
        <v>0</v>
      </c>
      <c r="H141" s="106">
        <f t="shared" si="27"/>
        <v>0</v>
      </c>
      <c r="I141" s="106">
        <f t="shared" si="23"/>
        <v>0</v>
      </c>
      <c r="J141" s="106">
        <f t="shared" si="24"/>
        <v>0</v>
      </c>
      <c r="K141" s="106">
        <f aca="true" t="shared" si="28" ref="K141:L144">L125*K158</f>
        <v>0</v>
      </c>
      <c r="L141" s="106">
        <f t="shared" si="28"/>
        <v>0</v>
      </c>
      <c r="M141" s="3"/>
      <c r="N141" s="3"/>
    </row>
    <row r="142" spans="1:14" ht="12.75">
      <c r="A142" s="3"/>
      <c r="B142" s="12"/>
      <c r="C142" s="2"/>
      <c r="D142" s="2" t="s">
        <v>16</v>
      </c>
      <c r="E142" s="106">
        <f t="shared" si="26"/>
        <v>60.038271120616415</v>
      </c>
      <c r="F142" s="106">
        <f t="shared" si="26"/>
        <v>39.63746698723647</v>
      </c>
      <c r="G142" s="106">
        <f t="shared" si="27"/>
        <v>0</v>
      </c>
      <c r="H142" s="106">
        <f t="shared" si="27"/>
        <v>0</v>
      </c>
      <c r="I142" s="106">
        <f t="shared" si="23"/>
        <v>0</v>
      </c>
      <c r="J142" s="106">
        <f t="shared" si="24"/>
        <v>4.52146216965677</v>
      </c>
      <c r="K142" s="106">
        <f t="shared" si="28"/>
        <v>0</v>
      </c>
      <c r="L142" s="106">
        <f t="shared" si="28"/>
        <v>69.82644744006606</v>
      </c>
      <c r="M142" s="3"/>
      <c r="N142" s="3"/>
    </row>
    <row r="143" spans="1:14" ht="12.75">
      <c r="A143" s="3"/>
      <c r="B143" s="2"/>
      <c r="C143" s="2" t="s">
        <v>15</v>
      </c>
      <c r="D143" s="2">
        <v>1</v>
      </c>
      <c r="E143" s="106">
        <f t="shared" si="26"/>
        <v>1.5083193251886204</v>
      </c>
      <c r="F143" s="106">
        <f t="shared" si="26"/>
        <v>7.24571993258144</v>
      </c>
      <c r="G143" s="106">
        <f t="shared" si="27"/>
        <v>0</v>
      </c>
      <c r="H143" s="106">
        <f t="shared" si="27"/>
        <v>0</v>
      </c>
      <c r="I143" s="106">
        <f>L127*L143</f>
        <v>0</v>
      </c>
      <c r="J143" s="106">
        <f>M127*V127</f>
        <v>0</v>
      </c>
      <c r="K143" s="106">
        <f t="shared" si="28"/>
        <v>1.0337701237434498</v>
      </c>
      <c r="L143" s="106">
        <f t="shared" si="28"/>
        <v>0</v>
      </c>
      <c r="M143" s="3"/>
      <c r="N143" s="3"/>
    </row>
    <row r="144" spans="1:14" ht="12.75">
      <c r="A144" s="3"/>
      <c r="B144" s="2"/>
      <c r="C144" s="2"/>
      <c r="D144" s="2" t="s">
        <v>16</v>
      </c>
      <c r="E144" s="106">
        <f t="shared" si="26"/>
        <v>46.674305189261474</v>
      </c>
      <c r="F144" s="106">
        <f t="shared" si="26"/>
        <v>163.48928366448362</v>
      </c>
      <c r="G144" s="106">
        <f t="shared" si="27"/>
        <v>0</v>
      </c>
      <c r="H144" s="106">
        <f t="shared" si="27"/>
        <v>0</v>
      </c>
      <c r="I144" s="106">
        <f>L128*L144</f>
        <v>0</v>
      </c>
      <c r="J144" s="106">
        <f>M128*V128</f>
        <v>0</v>
      </c>
      <c r="K144" s="106">
        <f t="shared" si="28"/>
        <v>12.407293691117285</v>
      </c>
      <c r="L144" s="106">
        <f t="shared" si="28"/>
        <v>0</v>
      </c>
      <c r="M144" s="3"/>
      <c r="N144" s="3"/>
    </row>
    <row r="145" spans="1:14" ht="12.75">
      <c r="A145" s="3"/>
      <c r="B145" s="36" t="s">
        <v>1</v>
      </c>
      <c r="C145" s="37"/>
      <c r="D145" s="37"/>
      <c r="E145" s="41">
        <f aca="true" t="shared" si="29" ref="E145:L145">SUM(E133:E144)</f>
        <v>430.80109342972224</v>
      </c>
      <c r="F145" s="42">
        <f t="shared" si="29"/>
        <v>943.3034178035674</v>
      </c>
      <c r="G145" s="41">
        <f t="shared" si="29"/>
        <v>855.8683062485173</v>
      </c>
      <c r="H145" s="42">
        <f t="shared" si="29"/>
        <v>599.7093054225484</v>
      </c>
      <c r="I145" s="41">
        <f t="shared" si="29"/>
        <v>61.129634144241095</v>
      </c>
      <c r="J145" s="42">
        <f t="shared" si="29"/>
        <v>41.44449534276623</v>
      </c>
      <c r="K145" s="41">
        <f t="shared" si="29"/>
        <v>26425.969871548125</v>
      </c>
      <c r="L145" s="42">
        <f t="shared" si="29"/>
        <v>15528.605957399968</v>
      </c>
      <c r="M145" s="3"/>
      <c r="N145" s="3"/>
    </row>
    <row r="146" spans="1:14" ht="12.75">
      <c r="A146" s="3"/>
      <c r="B146" s="3"/>
      <c r="C146" s="3"/>
      <c r="D146" s="3"/>
      <c r="E146" s="121" t="s">
        <v>59</v>
      </c>
      <c r="F146" s="122">
        <f>SUM(E145+F145)</f>
        <v>1374.1045112332897</v>
      </c>
      <c r="G146" s="121" t="s">
        <v>65</v>
      </c>
      <c r="H146" s="122">
        <f>SUM(G145+H145)</f>
        <v>1455.5776116710658</v>
      </c>
      <c r="I146" s="121" t="s">
        <v>67</v>
      </c>
      <c r="J146" s="122">
        <f>SUM(I145+J145)</f>
        <v>102.57412948700733</v>
      </c>
      <c r="K146" s="121" t="s">
        <v>69</v>
      </c>
      <c r="L146" s="122">
        <f>SUM(K145+L145)</f>
        <v>41954.575828948095</v>
      </c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11" t="s">
        <v>0</v>
      </c>
      <c r="C148" s="11" t="s">
        <v>9</v>
      </c>
      <c r="D148" s="39"/>
      <c r="E148" s="123" t="s">
        <v>71</v>
      </c>
      <c r="F148" s="123" t="s">
        <v>72</v>
      </c>
      <c r="G148" s="123" t="s">
        <v>73</v>
      </c>
      <c r="H148" s="123" t="s">
        <v>74</v>
      </c>
      <c r="I148" s="123" t="s">
        <v>75</v>
      </c>
      <c r="J148" s="123" t="s">
        <v>76</v>
      </c>
      <c r="K148" s="123" t="s">
        <v>77</v>
      </c>
      <c r="L148" s="123" t="s">
        <v>78</v>
      </c>
      <c r="M148" s="3"/>
      <c r="N148" s="3"/>
    </row>
    <row r="149" spans="1:14" ht="12.75">
      <c r="A149" s="3"/>
      <c r="B149" s="2"/>
      <c r="C149" s="66" t="s">
        <v>0</v>
      </c>
      <c r="D149" s="66" t="s">
        <v>48</v>
      </c>
      <c r="E149" s="124" t="s">
        <v>70</v>
      </c>
      <c r="F149" s="124" t="s">
        <v>70</v>
      </c>
      <c r="G149" s="124" t="s">
        <v>70</v>
      </c>
      <c r="H149" s="124" t="s">
        <v>70</v>
      </c>
      <c r="I149" s="124" t="s">
        <v>70</v>
      </c>
      <c r="J149" s="124" t="s">
        <v>70</v>
      </c>
      <c r="K149" s="124" t="s">
        <v>70</v>
      </c>
      <c r="L149" s="124" t="s">
        <v>70</v>
      </c>
      <c r="M149" s="3"/>
      <c r="N149" s="3"/>
    </row>
    <row r="150" spans="1:14" ht="12.75">
      <c r="A150" s="3"/>
      <c r="B150" s="29" t="s">
        <v>2</v>
      </c>
      <c r="C150" s="11"/>
      <c r="D150" s="39"/>
      <c r="E150" s="39"/>
      <c r="F150" s="39"/>
      <c r="G150" s="39"/>
      <c r="H150" s="39"/>
      <c r="I150" s="39"/>
      <c r="J150" s="39"/>
      <c r="K150" s="39"/>
      <c r="L150" s="39"/>
      <c r="M150" s="3"/>
      <c r="N150" s="3"/>
    </row>
    <row r="151" spans="1:14" ht="12.75">
      <c r="A151" s="3"/>
      <c r="B151" s="12"/>
      <c r="C151" s="2" t="s">
        <v>10</v>
      </c>
      <c r="D151" s="2">
        <v>1</v>
      </c>
      <c r="E151" s="142">
        <v>0.0212077772038171</v>
      </c>
      <c r="F151" s="142">
        <v>0.016711196893059884</v>
      </c>
      <c r="G151" s="142">
        <v>0.03891723738497588</v>
      </c>
      <c r="H151" s="142">
        <v>0.03766871448875756</v>
      </c>
      <c r="I151" s="142">
        <v>0.012657225339853776</v>
      </c>
      <c r="J151" s="142">
        <v>0</v>
      </c>
      <c r="K151" s="142">
        <v>2.660180292992679</v>
      </c>
      <c r="L151" s="142">
        <v>0.14536951060252135</v>
      </c>
      <c r="M151" s="3"/>
      <c r="N151" s="3"/>
    </row>
    <row r="152" spans="1:14" ht="12.75">
      <c r="A152" s="3"/>
      <c r="B152" s="12"/>
      <c r="C152" s="2"/>
      <c r="D152" s="2" t="s">
        <v>16</v>
      </c>
      <c r="E152" s="142">
        <v>0.04935389064827886</v>
      </c>
      <c r="F152" s="142">
        <v>0.09170970073082232</v>
      </c>
      <c r="G152" s="142">
        <v>0.08446430847441519</v>
      </c>
      <c r="H152" s="142">
        <v>0.00563429239626082</v>
      </c>
      <c r="I152" s="142"/>
      <c r="J152" s="142"/>
      <c r="K152" s="142">
        <v>0.4964930686466415</v>
      </c>
      <c r="L152" s="142">
        <v>0.025871750799156816</v>
      </c>
      <c r="M152" s="3"/>
      <c r="N152" s="3"/>
    </row>
    <row r="153" spans="1:14" ht="12.75">
      <c r="A153" s="3"/>
      <c r="B153" s="44"/>
      <c r="C153" s="2" t="s">
        <v>11</v>
      </c>
      <c r="D153" s="2">
        <v>1</v>
      </c>
      <c r="E153" s="142">
        <v>0.015014139770727027</v>
      </c>
      <c r="F153" s="142">
        <v>0.07224079938843878</v>
      </c>
      <c r="G153" s="142">
        <v>0.012358213192771169</v>
      </c>
      <c r="H153" s="142">
        <v>0.048318295734223395</v>
      </c>
      <c r="I153" s="142"/>
      <c r="J153" s="142"/>
      <c r="K153" s="142">
        <v>0.013491750483114923</v>
      </c>
      <c r="L153" s="142">
        <v>0.08697293232160211</v>
      </c>
      <c r="M153" s="3"/>
      <c r="N153" s="3"/>
    </row>
    <row r="154" spans="1:14" ht="12.75">
      <c r="A154" s="3"/>
      <c r="B154" s="44"/>
      <c r="C154" s="2"/>
      <c r="D154" s="2" t="s">
        <v>16</v>
      </c>
      <c r="E154" s="142">
        <v>0.04245106692918809</v>
      </c>
      <c r="F154" s="142">
        <v>0.12424397792604498</v>
      </c>
      <c r="G154" s="142">
        <v>0.08918772270746628</v>
      </c>
      <c r="H154" s="142">
        <v>0.15719277985204552</v>
      </c>
      <c r="I154" s="142"/>
      <c r="J154" s="142"/>
      <c r="K154" s="142">
        <v>1.749936542827318</v>
      </c>
      <c r="L154" s="142">
        <v>0.016154882862386748</v>
      </c>
      <c r="M154" s="3"/>
      <c r="N154" s="3"/>
    </row>
    <row r="155" spans="1:14" ht="12.75">
      <c r="A155" s="3"/>
      <c r="B155" s="12" t="s">
        <v>3</v>
      </c>
      <c r="C155" s="2"/>
      <c r="D155" s="2">
        <v>1</v>
      </c>
      <c r="E155" s="142">
        <v>0.0030713955355279165</v>
      </c>
      <c r="F155" s="142">
        <v>0.011310073428400224</v>
      </c>
      <c r="G155" s="142"/>
      <c r="H155" s="142"/>
      <c r="I155" s="142">
        <v>0.004999848032396748</v>
      </c>
      <c r="J155" s="142">
        <v>0.003214612301495024</v>
      </c>
      <c r="K155" s="142">
        <v>4.656152923263092</v>
      </c>
      <c r="L155" s="142">
        <v>16.682192867370514</v>
      </c>
      <c r="M155" s="3"/>
      <c r="N155" s="3"/>
    </row>
    <row r="156" spans="1:14" ht="12.75">
      <c r="A156" s="3"/>
      <c r="B156" s="12"/>
      <c r="C156" s="2"/>
      <c r="D156" s="2" t="s">
        <v>16</v>
      </c>
      <c r="E156" s="142">
        <v>0.07593638840296203</v>
      </c>
      <c r="F156" s="142">
        <v>0.1449938734858705</v>
      </c>
      <c r="G156" s="142"/>
      <c r="H156" s="142"/>
      <c r="I156" s="142">
        <v>0</v>
      </c>
      <c r="J156" s="142">
        <v>0.024897628308512845</v>
      </c>
      <c r="K156" s="142">
        <v>4.038383642224316</v>
      </c>
      <c r="L156" s="142">
        <v>0.40967915671280225</v>
      </c>
      <c r="M156" s="3"/>
      <c r="N156" s="3"/>
    </row>
    <row r="157" spans="1:14" ht="12.75">
      <c r="A157" s="3"/>
      <c r="B157" s="12" t="s">
        <v>13</v>
      </c>
      <c r="C157" s="2"/>
      <c r="D157" s="44"/>
      <c r="E157" s="142"/>
      <c r="F157" s="142"/>
      <c r="G157" s="142"/>
      <c r="H157" s="142"/>
      <c r="I157" s="142"/>
      <c r="J157" s="142"/>
      <c r="K157" s="142"/>
      <c r="L157" s="142"/>
      <c r="M157" s="3"/>
      <c r="N157" s="3"/>
    </row>
    <row r="158" spans="1:14" ht="12.75">
      <c r="A158" s="3"/>
      <c r="B158" s="12"/>
      <c r="C158" s="2" t="s">
        <v>14</v>
      </c>
      <c r="D158" s="2">
        <v>1</v>
      </c>
      <c r="E158" s="142">
        <v>0.13049716050789345</v>
      </c>
      <c r="F158" s="142">
        <v>0.2398237480870507</v>
      </c>
      <c r="G158" s="142"/>
      <c r="H158" s="142"/>
      <c r="I158" s="142"/>
      <c r="J158" s="142"/>
      <c r="K158" s="142">
        <v>0</v>
      </c>
      <c r="L158" s="142">
        <v>0</v>
      </c>
      <c r="M158" s="3"/>
      <c r="N158" s="3"/>
    </row>
    <row r="159" spans="1:14" ht="12.75">
      <c r="A159" s="3"/>
      <c r="B159" s="12"/>
      <c r="C159" s="2"/>
      <c r="D159" s="2" t="s">
        <v>16</v>
      </c>
      <c r="E159" s="142">
        <v>1.5613794210738194</v>
      </c>
      <c r="F159" s="142">
        <v>0.8434046497945261</v>
      </c>
      <c r="G159" s="142"/>
      <c r="H159" s="142"/>
      <c r="I159" s="142">
        <v>0</v>
      </c>
      <c r="J159" s="142">
        <v>0.01635527762729408</v>
      </c>
      <c r="K159" s="142">
        <v>0</v>
      </c>
      <c r="L159" s="142">
        <v>0.2525800041575116</v>
      </c>
      <c r="M159" s="3"/>
      <c r="N159" s="3"/>
    </row>
    <row r="160" spans="1:14" ht="12.75">
      <c r="A160" s="3"/>
      <c r="B160" s="44"/>
      <c r="C160" s="44" t="s">
        <v>15</v>
      </c>
      <c r="D160" s="2">
        <v>1</v>
      </c>
      <c r="E160" s="142">
        <v>0.16937223757750866</v>
      </c>
      <c r="F160" s="142">
        <v>0.8136365936223784</v>
      </c>
      <c r="G160" s="142"/>
      <c r="H160" s="142"/>
      <c r="I160" s="142"/>
      <c r="J160" s="142"/>
      <c r="K160" s="142">
        <v>0.01973430462156463</v>
      </c>
      <c r="L160" s="142">
        <v>0</v>
      </c>
      <c r="M160" s="3"/>
      <c r="N160" s="3"/>
    </row>
    <row r="161" spans="1:14" ht="12.75">
      <c r="A161" s="3"/>
      <c r="B161" s="40"/>
      <c r="C161" s="40"/>
      <c r="D161" s="66" t="s">
        <v>16</v>
      </c>
      <c r="E161" s="143">
        <v>3.8823351386630036</v>
      </c>
      <c r="F161" s="143">
        <v>11.126389940062403</v>
      </c>
      <c r="G161" s="143"/>
      <c r="H161" s="143"/>
      <c r="I161" s="143"/>
      <c r="J161" s="143"/>
      <c r="K161" s="143">
        <v>0.17544506025660594</v>
      </c>
      <c r="L161" s="143">
        <v>0</v>
      </c>
      <c r="M161" s="3"/>
      <c r="N161" s="3"/>
    </row>
    <row r="162" spans="1:1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5"/>
  <sheetViews>
    <sheetView zoomScale="75" zoomScaleNormal="75" workbookViewId="0" topLeftCell="A1">
      <selection activeCell="W144" sqref="W144:AC144"/>
    </sheetView>
  </sheetViews>
  <sheetFormatPr defaultColWidth="9.140625" defaultRowHeight="12.75"/>
  <cols>
    <col min="2" max="2" width="11.28125" style="0" customWidth="1"/>
    <col min="3" max="3" width="12.00390625" style="0" customWidth="1"/>
    <col min="4" max="4" width="11.28125" style="0" customWidth="1"/>
    <col min="5" max="5" width="15.28125" style="0" customWidth="1"/>
    <col min="6" max="6" width="13.140625" style="0" customWidth="1"/>
    <col min="7" max="7" width="14.28125" style="0" customWidth="1"/>
    <col min="8" max="8" width="15.140625" style="0" customWidth="1"/>
    <col min="9" max="9" width="13.421875" style="0" customWidth="1"/>
    <col min="10" max="10" width="15.00390625" style="0" customWidth="1"/>
    <col min="11" max="11" width="14.7109375" style="0" customWidth="1"/>
    <col min="12" max="12" width="16.7109375" style="0" customWidth="1"/>
    <col min="13" max="13" width="13.00390625" style="0" customWidth="1"/>
    <col min="14" max="14" width="14.8515625" style="0" customWidth="1"/>
    <col min="15" max="15" width="12.7109375" style="0" customWidth="1"/>
    <col min="16" max="16" width="14.421875" style="0" customWidth="1"/>
    <col min="17" max="17" width="12.140625" style="0" customWidth="1"/>
    <col min="18" max="18" width="16.8515625" style="0" customWidth="1"/>
    <col min="19" max="19" width="12.00390625" style="0" customWidth="1"/>
    <col min="20" max="20" width="13.140625" style="0" customWidth="1"/>
    <col min="21" max="21" width="12.7109375" style="0" customWidth="1"/>
  </cols>
  <sheetData>
    <row r="1" spans="2:22" ht="15.75">
      <c r="B1" s="69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69"/>
      <c r="B2" s="69" t="s">
        <v>8</v>
      </c>
      <c r="C2" s="69" t="s">
        <v>33</v>
      </c>
      <c r="D2" s="70"/>
      <c r="E2" s="70"/>
      <c r="F2" s="70"/>
      <c r="G2" s="70"/>
      <c r="H2" s="70"/>
      <c r="I2" s="3"/>
      <c r="J2" s="3"/>
      <c r="K2" s="6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.75">
      <c r="A3" s="70"/>
      <c r="B3" s="69" t="s">
        <v>34</v>
      </c>
      <c r="C3" s="69"/>
      <c r="D3" s="70"/>
      <c r="E3" s="70"/>
      <c r="F3" s="70"/>
      <c r="G3" s="70"/>
      <c r="H3" s="130">
        <v>58715</v>
      </c>
      <c r="I3" s="3"/>
      <c r="J3" s="3"/>
      <c r="K3" s="6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/>
      <c r="B4" s="4"/>
      <c r="C4" s="4"/>
      <c r="D4" s="4"/>
      <c r="E4" s="6"/>
      <c r="F4" s="4"/>
      <c r="G4" s="4"/>
      <c r="H4" s="4"/>
      <c r="I4" s="4"/>
      <c r="J4" s="4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/>
      <c r="B5" s="11" t="s">
        <v>0</v>
      </c>
      <c r="C5" s="2" t="s">
        <v>9</v>
      </c>
      <c r="D5" s="39"/>
      <c r="E5" s="11" t="s">
        <v>28</v>
      </c>
      <c r="F5" s="11" t="s">
        <v>28</v>
      </c>
      <c r="G5" s="11" t="s">
        <v>12</v>
      </c>
      <c r="H5" s="1" t="s">
        <v>12</v>
      </c>
      <c r="I5" s="11" t="s">
        <v>30</v>
      </c>
      <c r="J5" s="1" t="s">
        <v>28</v>
      </c>
      <c r="K5" s="11" t="s">
        <v>28</v>
      </c>
      <c r="L5" s="29" t="s">
        <v>29</v>
      </c>
      <c r="M5" s="29" t="s">
        <v>29</v>
      </c>
      <c r="N5" s="3"/>
      <c r="V5" s="3"/>
    </row>
    <row r="6" spans="1:22" ht="12.75">
      <c r="A6" s="3"/>
      <c r="B6" s="2"/>
      <c r="C6" s="2" t="s">
        <v>0</v>
      </c>
      <c r="D6" s="66" t="s">
        <v>48</v>
      </c>
      <c r="E6" s="66" t="s">
        <v>36</v>
      </c>
      <c r="F6" s="66" t="s">
        <v>38</v>
      </c>
      <c r="G6" s="66" t="s">
        <v>35</v>
      </c>
      <c r="H6" s="2" t="s">
        <v>39</v>
      </c>
      <c r="I6" s="66" t="s">
        <v>48</v>
      </c>
      <c r="J6" s="1" t="s">
        <v>4</v>
      </c>
      <c r="K6" s="66" t="s">
        <v>5</v>
      </c>
      <c r="L6" s="13" t="s">
        <v>6</v>
      </c>
      <c r="M6" s="21" t="s">
        <v>7</v>
      </c>
      <c r="N6" s="3"/>
      <c r="V6" s="3"/>
    </row>
    <row r="7" spans="1:22" ht="12.75">
      <c r="A7" s="3"/>
      <c r="B7" s="29" t="s">
        <v>2</v>
      </c>
      <c r="C7" s="11"/>
      <c r="D7" s="39"/>
      <c r="E7" s="45">
        <v>0.7725085795302381</v>
      </c>
      <c r="F7" s="48">
        <f>E7*$H$3</f>
        <v>45357.84124711793</v>
      </c>
      <c r="G7" s="47"/>
      <c r="H7" s="49"/>
      <c r="I7" s="47"/>
      <c r="J7" s="47"/>
      <c r="K7" s="50"/>
      <c r="L7" s="39"/>
      <c r="M7" s="39"/>
      <c r="N7" s="3"/>
      <c r="V7" s="3"/>
    </row>
    <row r="8" spans="1:22" ht="12.75">
      <c r="A8" s="3"/>
      <c r="B8" s="12"/>
      <c r="C8" s="2" t="s">
        <v>10</v>
      </c>
      <c r="D8" s="2">
        <v>1</v>
      </c>
      <c r="E8" s="46"/>
      <c r="F8" s="44"/>
      <c r="G8" s="18">
        <v>0.8051896777688015</v>
      </c>
      <c r="H8" s="32">
        <f>E7*G8*$H$3</f>
        <v>36521.66557805534</v>
      </c>
      <c r="I8" s="18">
        <v>0.8823395976096896</v>
      </c>
      <c r="J8" s="18">
        <v>0.5932499132634149</v>
      </c>
      <c r="K8" s="22">
        <f aca="true" t="shared" si="0" ref="K8:K23">1-J8</f>
        <v>0.4067500867365851</v>
      </c>
      <c r="L8" s="52">
        <f>H8*I8*J8</f>
        <v>19117.188777018404</v>
      </c>
      <c r="M8" s="101">
        <f>H8*I8*K8</f>
        <v>13107.322933158597</v>
      </c>
      <c r="N8" s="3"/>
      <c r="V8" s="3"/>
    </row>
    <row r="9" spans="1:22" ht="12.75">
      <c r="A9" s="3"/>
      <c r="B9" s="12"/>
      <c r="C9" s="2"/>
      <c r="D9" s="2">
        <v>2</v>
      </c>
      <c r="E9" s="46"/>
      <c r="F9" s="44"/>
      <c r="G9" s="18"/>
      <c r="H9" s="32"/>
      <c r="I9" s="14">
        <v>0.02882236289519813</v>
      </c>
      <c r="J9" s="18">
        <v>0.4492366783194719</v>
      </c>
      <c r="K9" s="22">
        <f t="shared" si="0"/>
        <v>0.5507633216805281</v>
      </c>
      <c r="L9" s="52">
        <f>H8*I9*J9</f>
        <v>472.88481100527815</v>
      </c>
      <c r="M9" s="101">
        <f>H8*I9*K9</f>
        <v>579.7558878224988</v>
      </c>
      <c r="N9" s="3"/>
      <c r="V9" s="3"/>
    </row>
    <row r="10" spans="1:22" ht="12.75">
      <c r="A10" s="3"/>
      <c r="B10" s="12"/>
      <c r="C10" s="66"/>
      <c r="D10" s="66">
        <v>3</v>
      </c>
      <c r="E10" s="74"/>
      <c r="F10" s="40"/>
      <c r="G10" s="19"/>
      <c r="H10" s="68"/>
      <c r="I10" s="19">
        <v>0.08883803949511224</v>
      </c>
      <c r="J10" s="19">
        <v>0.4455073815582088</v>
      </c>
      <c r="K10" s="51">
        <f t="shared" si="0"/>
        <v>0.5544926184417912</v>
      </c>
      <c r="L10" s="53">
        <f>H8*I10*J10</f>
        <v>1445.4545663748415</v>
      </c>
      <c r="M10" s="102">
        <f>H8*I10*K10</f>
        <v>1799.0586026757198</v>
      </c>
      <c r="N10" s="3"/>
      <c r="V10" s="3"/>
    </row>
    <row r="11" spans="1:22" ht="12.75">
      <c r="A11" s="3"/>
      <c r="B11" s="44"/>
      <c r="C11" s="2" t="s">
        <v>11</v>
      </c>
      <c r="D11" s="2">
        <v>1</v>
      </c>
      <c r="E11" s="18"/>
      <c r="F11" s="44"/>
      <c r="G11" s="18">
        <v>0.19481032223119849</v>
      </c>
      <c r="H11" s="32">
        <f>E7*G11*$H$3</f>
        <v>8836.17566906259</v>
      </c>
      <c r="I11" s="18">
        <v>0.5792709632813781</v>
      </c>
      <c r="J11" s="18">
        <v>0.8572738131862978</v>
      </c>
      <c r="K11" s="22">
        <f t="shared" si="0"/>
        <v>0.1427261868137022</v>
      </c>
      <c r="L11" s="52">
        <f>H11*I11*J11</f>
        <v>4387.990296495223</v>
      </c>
      <c r="M11" s="101">
        <f>H11*I11*K11</f>
        <v>730.549695046138</v>
      </c>
      <c r="N11" s="3"/>
      <c r="V11" s="3"/>
    </row>
    <row r="12" spans="1:22" ht="12.75">
      <c r="A12" s="3"/>
      <c r="B12" s="44"/>
      <c r="C12" s="2"/>
      <c r="D12" s="2">
        <v>2</v>
      </c>
      <c r="E12" s="18"/>
      <c r="F12" s="44"/>
      <c r="G12" s="18"/>
      <c r="H12" s="32"/>
      <c r="I12" s="18">
        <v>0.25389195714170465</v>
      </c>
      <c r="J12" s="18">
        <v>0.12065908508378927</v>
      </c>
      <c r="K12" s="22">
        <f t="shared" si="0"/>
        <v>0.8793409149162107</v>
      </c>
      <c r="L12" s="52">
        <f>H11*I12*J12</f>
        <v>270.69068595448704</v>
      </c>
      <c r="M12" s="101">
        <f>H11*I12*K12</f>
        <v>1972.7432483117252</v>
      </c>
      <c r="N12" s="3"/>
      <c r="V12" s="3"/>
    </row>
    <row r="13" spans="1:22" ht="12.75">
      <c r="A13" s="3"/>
      <c r="B13" s="40"/>
      <c r="C13" s="66"/>
      <c r="D13" s="66">
        <v>3</v>
      </c>
      <c r="E13" s="19"/>
      <c r="F13" s="40"/>
      <c r="G13" s="19"/>
      <c r="H13" s="68"/>
      <c r="I13" s="19">
        <v>0.16683707957691754</v>
      </c>
      <c r="J13" s="19">
        <v>0.07636493424422582</v>
      </c>
      <c r="K13" s="51">
        <f t="shared" si="0"/>
        <v>0.9236350657557741</v>
      </c>
      <c r="L13" s="53">
        <f>H11*I13*J13</f>
        <v>112.5773191863925</v>
      </c>
      <c r="M13" s="102">
        <f>H11*I13*K13</f>
        <v>1361.6244240686253</v>
      </c>
      <c r="N13" s="3"/>
      <c r="V13" s="3"/>
    </row>
    <row r="14" spans="1:22" ht="12.75">
      <c r="A14" s="3"/>
      <c r="B14" s="12" t="s">
        <v>3</v>
      </c>
      <c r="C14" s="2"/>
      <c r="D14" s="2">
        <v>1</v>
      </c>
      <c r="E14" s="46">
        <v>0.11339479888507903</v>
      </c>
      <c r="F14" s="32">
        <f>E14*$H$3</f>
        <v>6657.975616537416</v>
      </c>
      <c r="G14" s="18">
        <v>1</v>
      </c>
      <c r="H14" s="32">
        <f>E14*G14*$H$3</f>
        <v>6657.975616537416</v>
      </c>
      <c r="I14" s="18">
        <v>0.7132181748130209</v>
      </c>
      <c r="J14" s="18">
        <v>0.7177590330453859</v>
      </c>
      <c r="K14" s="22">
        <f t="shared" si="0"/>
        <v>0.2822409669546141</v>
      </c>
      <c r="L14" s="52">
        <f>H14*I14*J14</f>
        <v>3408.342804850288</v>
      </c>
      <c r="M14" s="101">
        <f>H14*I14*K14</f>
        <v>1340.2464123261248</v>
      </c>
      <c r="N14" s="3"/>
      <c r="V14" s="3"/>
    </row>
    <row r="15" spans="1:22" ht="12.75">
      <c r="A15" s="3"/>
      <c r="B15" s="12"/>
      <c r="C15" s="2"/>
      <c r="D15" s="2">
        <v>2</v>
      </c>
      <c r="E15" s="46"/>
      <c r="F15" s="32"/>
      <c r="G15" s="18"/>
      <c r="H15" s="32"/>
      <c r="I15" s="18">
        <v>0.20741843531669418</v>
      </c>
      <c r="J15" s="18">
        <v>0.4633468795987181</v>
      </c>
      <c r="K15" s="22">
        <f t="shared" si="0"/>
        <v>0.5366531204012819</v>
      </c>
      <c r="L15" s="52">
        <f>H14*I15*J15</f>
        <v>639.8759638197876</v>
      </c>
      <c r="M15" s="101">
        <f>H14*I15*K15</f>
        <v>741.1109209391054</v>
      </c>
      <c r="N15" s="3"/>
      <c r="V15" s="3"/>
    </row>
    <row r="16" spans="1:22" ht="12.75">
      <c r="A16" s="3"/>
      <c r="B16" s="13"/>
      <c r="C16" s="66"/>
      <c r="D16" s="66">
        <v>3</v>
      </c>
      <c r="E16" s="74"/>
      <c r="F16" s="68"/>
      <c r="G16" s="19"/>
      <c r="H16" s="68"/>
      <c r="I16" s="19">
        <v>0.0793633898702848</v>
      </c>
      <c r="J16" s="19">
        <v>0.7525198267082899</v>
      </c>
      <c r="K16" s="51">
        <f t="shared" si="0"/>
        <v>0.24748017329171013</v>
      </c>
      <c r="L16" s="53">
        <f>H14*I16*J16</f>
        <v>397.6311111611233</v>
      </c>
      <c r="M16" s="102">
        <f>H14*I16*K16</f>
        <v>130.76840344098537</v>
      </c>
      <c r="N16" s="3"/>
      <c r="V16" s="3"/>
    </row>
    <row r="17" spans="1:22" ht="12.75">
      <c r="A17" s="3"/>
      <c r="B17" s="12" t="s">
        <v>13</v>
      </c>
      <c r="C17" s="2"/>
      <c r="D17" s="44"/>
      <c r="E17" s="46">
        <v>0.1140966215846829</v>
      </c>
      <c r="F17" s="32">
        <f>E17*$H$3</f>
        <v>6699.183136344656</v>
      </c>
      <c r="G17" s="18"/>
      <c r="H17" s="18"/>
      <c r="I17" s="18"/>
      <c r="J17" s="18"/>
      <c r="K17" s="22"/>
      <c r="L17" s="44"/>
      <c r="M17" s="103"/>
      <c r="N17" s="3"/>
      <c r="V17" s="3"/>
    </row>
    <row r="18" spans="1:22" ht="12.75">
      <c r="A18" s="3"/>
      <c r="B18" s="12"/>
      <c r="C18" s="2" t="s">
        <v>14</v>
      </c>
      <c r="D18" s="2">
        <v>1</v>
      </c>
      <c r="E18" s="46"/>
      <c r="F18" s="44"/>
      <c r="G18" s="18">
        <v>0.9252868328653406</v>
      </c>
      <c r="H18" s="32">
        <f>E17*G18*$H$3</f>
        <v>6198.665947013246</v>
      </c>
      <c r="I18" s="18">
        <v>0.9308527231664259</v>
      </c>
      <c r="J18" s="18">
        <v>0.5381591428887026</v>
      </c>
      <c r="K18" s="22">
        <f t="shared" si="0"/>
        <v>0.4618408571112974</v>
      </c>
      <c r="L18" s="52">
        <f>H18*I18*J18</f>
        <v>3105.2025129470967</v>
      </c>
      <c r="M18" s="101">
        <f>H18*I18*K18</f>
        <v>2664.8425638291756</v>
      </c>
      <c r="N18" s="3"/>
      <c r="V18" s="3"/>
    </row>
    <row r="19" spans="1:22" ht="12.75">
      <c r="A19" s="3"/>
      <c r="B19" s="12"/>
      <c r="C19" s="2"/>
      <c r="D19" s="2">
        <v>2</v>
      </c>
      <c r="E19" s="46"/>
      <c r="F19" s="44"/>
      <c r="G19" s="18"/>
      <c r="H19" s="32"/>
      <c r="I19" s="18">
        <v>0.05943788294197523</v>
      </c>
      <c r="J19" s="18">
        <v>0.10069618752713277</v>
      </c>
      <c r="K19" s="22">
        <f t="shared" si="0"/>
        <v>0.8993038124728672</v>
      </c>
      <c r="L19" s="52">
        <f>H18*I19*J19</f>
        <v>37.10005835151092</v>
      </c>
      <c r="M19" s="101">
        <f>H18*I19*K19</f>
        <v>331.33552260347045</v>
      </c>
      <c r="N19" s="3"/>
      <c r="V19" s="3"/>
    </row>
    <row r="20" spans="1:22" ht="12.75">
      <c r="A20" s="3"/>
      <c r="B20" s="12"/>
      <c r="C20" s="66"/>
      <c r="D20" s="66">
        <v>3</v>
      </c>
      <c r="E20" s="74"/>
      <c r="F20" s="40"/>
      <c r="G20" s="19"/>
      <c r="H20" s="68"/>
      <c r="I20" s="19">
        <v>0.009709393891599123</v>
      </c>
      <c r="J20" s="19">
        <v>0.03353958182933657</v>
      </c>
      <c r="K20" s="51">
        <f t="shared" si="0"/>
        <v>0.9664604181706634</v>
      </c>
      <c r="L20" s="53">
        <f>H18*I20*J20</f>
        <v>2.018589434795728</v>
      </c>
      <c r="M20" s="102">
        <f>H18*I20*K20</f>
        <v>58.166699847198174</v>
      </c>
      <c r="N20" s="3"/>
      <c r="V20" s="3"/>
    </row>
    <row r="21" spans="1:22" ht="12.75">
      <c r="A21" s="3"/>
      <c r="B21" s="44"/>
      <c r="C21" s="44" t="s">
        <v>15</v>
      </c>
      <c r="D21" s="2">
        <v>1</v>
      </c>
      <c r="E21" s="44"/>
      <c r="F21" s="44"/>
      <c r="G21" s="18">
        <v>0.07450137822131277</v>
      </c>
      <c r="H21" s="32">
        <f>E17*G21*$H$3</f>
        <v>499.09837661465355</v>
      </c>
      <c r="I21" s="18">
        <v>0.7830034321412445</v>
      </c>
      <c r="J21" s="18">
        <v>0.9121574519014365</v>
      </c>
      <c r="K21" s="22">
        <f t="shared" si="0"/>
        <v>0.08784254809856351</v>
      </c>
      <c r="L21" s="52">
        <f>H21*I21*J21</f>
        <v>356.4672481138722</v>
      </c>
      <c r="M21" s="101">
        <f>H21*I21*K21</f>
        <v>34.32849375152496</v>
      </c>
      <c r="N21" s="3"/>
      <c r="V21" s="3"/>
    </row>
    <row r="22" spans="1:22" ht="12.75">
      <c r="A22" s="3"/>
      <c r="B22" s="44"/>
      <c r="C22" s="44"/>
      <c r="D22" s="2">
        <v>2</v>
      </c>
      <c r="E22" s="44"/>
      <c r="F22" s="44"/>
      <c r="G22" s="18"/>
      <c r="H22" s="32"/>
      <c r="I22" s="18">
        <v>0.18442935453200737</v>
      </c>
      <c r="J22" s="18">
        <v>0.4666378392126456</v>
      </c>
      <c r="K22" s="22">
        <f t="shared" si="0"/>
        <v>0.5333621607873544</v>
      </c>
      <c r="L22" s="52">
        <f>H21*I22*J22</f>
        <v>42.953262487834046</v>
      </c>
      <c r="M22" s="101">
        <f>H21*I22*K22</f>
        <v>49.095128959179235</v>
      </c>
      <c r="N22" s="3"/>
      <c r="V22" s="3"/>
    </row>
    <row r="23" spans="1:22" ht="12.75">
      <c r="A23" s="3"/>
      <c r="B23" s="44"/>
      <c r="C23" s="40"/>
      <c r="D23" s="66">
        <v>3</v>
      </c>
      <c r="E23" s="40"/>
      <c r="F23" s="40"/>
      <c r="G23" s="19"/>
      <c r="H23" s="68"/>
      <c r="I23" s="19">
        <v>0.03256721332674832</v>
      </c>
      <c r="J23" s="19">
        <v>0.7708029369430881</v>
      </c>
      <c r="K23" s="51">
        <f t="shared" si="0"/>
        <v>0.2291970630569119</v>
      </c>
      <c r="L23" s="53">
        <f>H21*I23*J23</f>
        <v>12.528818475156575</v>
      </c>
      <c r="M23" s="102">
        <f>H21*I23*K23</f>
        <v>3.7254248270866217</v>
      </c>
      <c r="N23" s="3"/>
      <c r="V23" s="3"/>
    </row>
    <row r="24" spans="1:22" ht="12.75">
      <c r="A24" s="3"/>
      <c r="B24" s="36" t="s">
        <v>1</v>
      </c>
      <c r="C24" s="37"/>
      <c r="D24" s="23"/>
      <c r="E24" s="23"/>
      <c r="F24" s="38">
        <f>SUM(F7:F23)</f>
        <v>58715</v>
      </c>
      <c r="G24" s="35"/>
      <c r="H24" s="38">
        <f>SUM(H7:H23)</f>
        <v>58713.58118728324</v>
      </c>
      <c r="I24" s="23"/>
      <c r="J24" s="35"/>
      <c r="K24" s="23"/>
      <c r="L24" s="41">
        <f>SUM(L7:L23)</f>
        <v>33808.906825676095</v>
      </c>
      <c r="M24" s="42">
        <f>SUM(M7:M23)</f>
        <v>24904.674361607158</v>
      </c>
      <c r="N24" s="3"/>
      <c r="V24" s="3"/>
    </row>
    <row r="25" spans="1:22" ht="12.75">
      <c r="A25" s="3"/>
      <c r="B25" s="9"/>
      <c r="C25" s="5"/>
      <c r="D25" s="6"/>
      <c r="E25" s="30"/>
      <c r="F25" s="30"/>
      <c r="G25" s="6"/>
      <c r="H25" s="6"/>
      <c r="I25" s="6"/>
      <c r="J25" s="7"/>
      <c r="K25" s="34"/>
      <c r="L25" s="3"/>
      <c r="M25" s="34"/>
      <c r="N25" s="121"/>
      <c r="O25" s="122"/>
      <c r="P25" s="121"/>
      <c r="Q25" s="122"/>
      <c r="R25" s="121"/>
      <c r="S25" s="122"/>
      <c r="T25" s="121"/>
      <c r="U25" s="122"/>
      <c r="V25" s="3"/>
    </row>
    <row r="26" spans="1:22" ht="12.75">
      <c r="A26" s="3"/>
      <c r="B26" s="11" t="s">
        <v>0</v>
      </c>
      <c r="C26" s="11" t="s">
        <v>9</v>
      </c>
      <c r="D26" s="39"/>
      <c r="E26" s="123" t="s">
        <v>29</v>
      </c>
      <c r="F26" s="123" t="s">
        <v>29</v>
      </c>
      <c r="G26" s="123" t="s">
        <v>29</v>
      </c>
      <c r="H26" s="123" t="s">
        <v>29</v>
      </c>
      <c r="I26" s="123" t="s">
        <v>29</v>
      </c>
      <c r="J26" s="123" t="s">
        <v>29</v>
      </c>
      <c r="K26" s="123" t="s">
        <v>29</v>
      </c>
      <c r="L26" s="123" t="s">
        <v>29</v>
      </c>
      <c r="M26" s="34"/>
      <c r="N26" s="121"/>
      <c r="O26" s="122"/>
      <c r="P26" s="121"/>
      <c r="Q26" s="122"/>
      <c r="R26" s="121"/>
      <c r="S26" s="122"/>
      <c r="T26" s="121"/>
      <c r="U26" s="122"/>
      <c r="V26" s="3"/>
    </row>
    <row r="27" spans="1:22" ht="12.75">
      <c r="A27" s="3"/>
      <c r="B27" s="2"/>
      <c r="C27" s="66" t="s">
        <v>0</v>
      </c>
      <c r="D27" s="66" t="s">
        <v>48</v>
      </c>
      <c r="E27" s="124" t="s">
        <v>58</v>
      </c>
      <c r="F27" s="124" t="s">
        <v>58</v>
      </c>
      <c r="G27" s="124" t="s">
        <v>64</v>
      </c>
      <c r="H27" s="124" t="s">
        <v>64</v>
      </c>
      <c r="I27" s="124" t="s">
        <v>66</v>
      </c>
      <c r="J27" s="124" t="s">
        <v>66</v>
      </c>
      <c r="K27" s="124" t="s">
        <v>68</v>
      </c>
      <c r="L27" s="124" t="s">
        <v>68</v>
      </c>
      <c r="M27" s="34"/>
      <c r="N27" s="121"/>
      <c r="O27" s="122"/>
      <c r="P27" s="121"/>
      <c r="Q27" s="122"/>
      <c r="R27" s="121"/>
      <c r="S27" s="122"/>
      <c r="T27" s="121"/>
      <c r="U27" s="122"/>
      <c r="V27" s="3"/>
    </row>
    <row r="28" spans="1:22" ht="12.75">
      <c r="A28" s="3"/>
      <c r="B28" s="29" t="s">
        <v>2</v>
      </c>
      <c r="C28" s="11"/>
      <c r="D28" s="39"/>
      <c r="E28" s="39"/>
      <c r="F28" s="39"/>
      <c r="G28" s="39"/>
      <c r="H28" s="39"/>
      <c r="I28" s="39"/>
      <c r="J28" s="39"/>
      <c r="K28" s="39"/>
      <c r="L28" s="39"/>
      <c r="M28" s="34"/>
      <c r="N28" s="121"/>
      <c r="O28" s="122"/>
      <c r="P28" s="121"/>
      <c r="Q28" s="122"/>
      <c r="R28" s="121"/>
      <c r="S28" s="122"/>
      <c r="T28" s="121"/>
      <c r="U28" s="122"/>
      <c r="V28" s="3"/>
    </row>
    <row r="29" spans="1:22" ht="12.75">
      <c r="A29" s="3"/>
      <c r="B29" s="12"/>
      <c r="C29" s="2" t="s">
        <v>10</v>
      </c>
      <c r="D29" s="2">
        <v>1</v>
      </c>
      <c r="E29" s="106">
        <f aca="true" t="shared" si="1" ref="E29:F34">L8*E51*0.63</f>
        <v>193.95752455905543</v>
      </c>
      <c r="F29" s="106">
        <f t="shared" si="1"/>
        <v>138.08549230067135</v>
      </c>
      <c r="G29" s="106">
        <f aca="true" t="shared" si="2" ref="G29:G44">L8*G51</f>
        <v>469.27019119283705</v>
      </c>
      <c r="H29" s="106">
        <f aca="true" t="shared" si="3" ref="H29:H44">M8*H51</f>
        <v>483.0068786774052</v>
      </c>
      <c r="I29" s="106">
        <f aca="true" t="shared" si="4" ref="I29:I44">L8*I51</f>
        <v>138.5982193582661</v>
      </c>
      <c r="J29" s="106">
        <f aca="true" t="shared" si="5" ref="J29:J44">M8*J51</f>
        <v>0</v>
      </c>
      <c r="K29" s="106">
        <f aca="true" t="shared" si="6" ref="K29:L44">L8*K51</f>
        <v>30791.880413530685</v>
      </c>
      <c r="L29" s="106">
        <f t="shared" si="6"/>
        <v>4042.5200263083925</v>
      </c>
      <c r="M29" s="34"/>
      <c r="N29" s="121"/>
      <c r="O29" s="122"/>
      <c r="P29" s="121"/>
      <c r="Q29" s="122"/>
      <c r="R29" s="121"/>
      <c r="S29" s="122"/>
      <c r="T29" s="121"/>
      <c r="U29" s="122"/>
      <c r="V29" s="3"/>
    </row>
    <row r="30" spans="1:22" ht="12.75">
      <c r="A30" s="3"/>
      <c r="B30" s="12"/>
      <c r="C30" s="2"/>
      <c r="D30" s="2">
        <v>2</v>
      </c>
      <c r="E30" s="106">
        <f t="shared" si="1"/>
        <v>26.162874993749185</v>
      </c>
      <c r="F30" s="106">
        <f t="shared" si="1"/>
        <v>42.27937242290062</v>
      </c>
      <c r="G30" s="106">
        <f t="shared" si="2"/>
        <v>76.93504480588649</v>
      </c>
      <c r="H30" s="106">
        <f t="shared" si="3"/>
        <v>12.53732594633445</v>
      </c>
      <c r="I30" s="106">
        <f t="shared" si="4"/>
        <v>0</v>
      </c>
      <c r="J30" s="106">
        <f t="shared" si="5"/>
        <v>0</v>
      </c>
      <c r="K30" s="106">
        <f t="shared" si="6"/>
        <v>333.19862680844966</v>
      </c>
      <c r="L30" s="106">
        <f t="shared" si="6"/>
        <v>57.56935383520918</v>
      </c>
      <c r="M30" s="34"/>
      <c r="N30" s="121"/>
      <c r="O30" s="122"/>
      <c r="P30" s="121"/>
      <c r="Q30" s="122"/>
      <c r="R30" s="121"/>
      <c r="S30" s="122"/>
      <c r="T30" s="121"/>
      <c r="U30" s="122"/>
      <c r="V30" s="3"/>
    </row>
    <row r="31" spans="1:22" ht="12.75">
      <c r="A31" s="3"/>
      <c r="B31" s="12"/>
      <c r="C31" s="66"/>
      <c r="D31" s="66">
        <v>3</v>
      </c>
      <c r="E31" s="117">
        <f t="shared" si="1"/>
        <v>34.32361298972388</v>
      </c>
      <c r="F31" s="117">
        <f t="shared" si="1"/>
        <v>86.28521522570686</v>
      </c>
      <c r="G31" s="117">
        <f t="shared" si="2"/>
        <v>84.73889054799263</v>
      </c>
      <c r="H31" s="117">
        <f t="shared" si="3"/>
        <v>0</v>
      </c>
      <c r="I31" s="117">
        <f t="shared" si="4"/>
        <v>0</v>
      </c>
      <c r="J31" s="117">
        <f t="shared" si="5"/>
        <v>0</v>
      </c>
      <c r="K31" s="117">
        <f t="shared" si="6"/>
        <v>617.1434731134424</v>
      </c>
      <c r="L31" s="117">
        <f t="shared" si="6"/>
        <v>0</v>
      </c>
      <c r="M31" s="34"/>
      <c r="N31" s="121"/>
      <c r="O31" s="122"/>
      <c r="P31" s="121"/>
      <c r="Q31" s="122"/>
      <c r="R31" s="121"/>
      <c r="S31" s="122"/>
      <c r="T31" s="121"/>
      <c r="U31" s="122"/>
      <c r="V31" s="3"/>
    </row>
    <row r="32" spans="1:22" ht="12.75">
      <c r="A32" s="3"/>
      <c r="B32" s="44"/>
      <c r="C32" s="2" t="s">
        <v>11</v>
      </c>
      <c r="D32" s="2">
        <v>1</v>
      </c>
      <c r="E32" s="118">
        <f t="shared" si="1"/>
        <v>44.80423762953445</v>
      </c>
      <c r="F32" s="118">
        <f t="shared" si="1"/>
        <v>35.570228413074545</v>
      </c>
      <c r="G32" s="118">
        <f t="shared" si="2"/>
        <v>79.30178490800066</v>
      </c>
      <c r="H32" s="118">
        <f t="shared" si="3"/>
        <v>23.42752871349483</v>
      </c>
      <c r="I32" s="118">
        <f t="shared" si="4"/>
        <v>0</v>
      </c>
      <c r="J32" s="118">
        <f t="shared" si="5"/>
        <v>0</v>
      </c>
      <c r="K32" s="118">
        <f t="shared" si="6"/>
        <v>886.520074600692</v>
      </c>
      <c r="L32" s="118">
        <f t="shared" si="6"/>
        <v>660.1285906437317</v>
      </c>
      <c r="M32" s="34"/>
      <c r="N32" s="121"/>
      <c r="O32" s="122"/>
      <c r="P32" s="121"/>
      <c r="Q32" s="122"/>
      <c r="R32" s="121"/>
      <c r="S32" s="122"/>
      <c r="T32" s="121"/>
      <c r="U32" s="122"/>
      <c r="V32" s="3"/>
    </row>
    <row r="33" spans="1:22" ht="12.75">
      <c r="A33" s="3"/>
      <c r="B33" s="44"/>
      <c r="C33" s="2"/>
      <c r="D33" s="2">
        <v>2</v>
      </c>
      <c r="E33" s="106">
        <f t="shared" si="1"/>
        <v>7.773277534623739</v>
      </c>
      <c r="F33" s="106">
        <f t="shared" si="1"/>
        <v>141.5685662995137</v>
      </c>
      <c r="G33" s="106">
        <f t="shared" si="2"/>
        <v>33.022421019363044</v>
      </c>
      <c r="H33" s="106">
        <f t="shared" si="3"/>
        <v>514.1582956971238</v>
      </c>
      <c r="I33" s="106">
        <f t="shared" si="4"/>
        <v>0</v>
      </c>
      <c r="J33" s="106">
        <f t="shared" si="5"/>
        <v>0</v>
      </c>
      <c r="K33" s="106">
        <f t="shared" si="6"/>
        <v>52.13224819521721</v>
      </c>
      <c r="L33" s="106">
        <f t="shared" si="6"/>
        <v>53.73139691286189</v>
      </c>
      <c r="M33" s="34"/>
      <c r="N33" s="121"/>
      <c r="O33" s="122"/>
      <c r="P33" s="121"/>
      <c r="Q33" s="122"/>
      <c r="R33" s="121"/>
      <c r="S33" s="122"/>
      <c r="T33" s="121"/>
      <c r="U33" s="122"/>
      <c r="V33" s="3"/>
    </row>
    <row r="34" spans="1:22" ht="12.75">
      <c r="A34" s="3"/>
      <c r="B34" s="40"/>
      <c r="C34" s="66"/>
      <c r="D34" s="66">
        <v>3</v>
      </c>
      <c r="E34" s="117">
        <f t="shared" si="1"/>
        <v>2.9354469597188575</v>
      </c>
      <c r="F34" s="117">
        <f t="shared" si="1"/>
        <v>119.38321841006064</v>
      </c>
      <c r="G34" s="117">
        <f t="shared" si="2"/>
        <v>0</v>
      </c>
      <c r="H34" s="117">
        <f t="shared" si="3"/>
        <v>8.66738604963427</v>
      </c>
      <c r="I34" s="117">
        <f t="shared" si="4"/>
        <v>0</v>
      </c>
      <c r="J34" s="117">
        <f t="shared" si="5"/>
        <v>0</v>
      </c>
      <c r="K34" s="117">
        <f t="shared" si="6"/>
        <v>595.7948377328856</v>
      </c>
      <c r="L34" s="117">
        <f t="shared" si="6"/>
        <v>0</v>
      </c>
      <c r="M34" s="34"/>
      <c r="N34" s="121"/>
      <c r="O34" s="122"/>
      <c r="P34" s="121"/>
      <c r="Q34" s="122"/>
      <c r="R34" s="121"/>
      <c r="S34" s="122"/>
      <c r="T34" s="121"/>
      <c r="U34" s="122"/>
      <c r="V34" s="3"/>
    </row>
    <row r="35" spans="1:22" ht="12.75">
      <c r="A35" s="3"/>
      <c r="B35" s="12" t="s">
        <v>3</v>
      </c>
      <c r="C35" s="2"/>
      <c r="D35" s="2">
        <v>1</v>
      </c>
      <c r="E35" s="118">
        <f aca="true" t="shared" si="7" ref="E35:F37">L14*E57*0.14</f>
        <v>1.4823037182925547</v>
      </c>
      <c r="F35" s="118">
        <f t="shared" si="7"/>
        <v>2.0770431178717947</v>
      </c>
      <c r="G35" s="118">
        <f t="shared" si="2"/>
        <v>0</v>
      </c>
      <c r="H35" s="118">
        <f t="shared" si="3"/>
        <v>0</v>
      </c>
      <c r="I35" s="118">
        <f t="shared" si="4"/>
        <v>14.392338458802298</v>
      </c>
      <c r="J35" s="118">
        <f t="shared" si="5"/>
        <v>101.72184992937933</v>
      </c>
      <c r="K35" s="118">
        <f t="shared" si="6"/>
        <v>14513.697854984353</v>
      </c>
      <c r="L35" s="118">
        <f t="shared" si="6"/>
        <v>21302.451965591157</v>
      </c>
      <c r="M35" s="34"/>
      <c r="N35" s="121"/>
      <c r="O35" s="122"/>
      <c r="P35" s="121"/>
      <c r="Q35" s="122"/>
      <c r="R35" s="121"/>
      <c r="S35" s="122"/>
      <c r="T35" s="121"/>
      <c r="U35" s="122"/>
      <c r="V35" s="3"/>
    </row>
    <row r="36" spans="1:22" ht="12.75">
      <c r="A36" s="3"/>
      <c r="B36" s="12"/>
      <c r="C36" s="2"/>
      <c r="D36" s="2">
        <v>2</v>
      </c>
      <c r="E36" s="106">
        <f t="shared" si="7"/>
        <v>3.5054005136638375</v>
      </c>
      <c r="F36" s="106">
        <f t="shared" si="7"/>
        <v>12.20696516884033</v>
      </c>
      <c r="G36" s="106">
        <f t="shared" si="2"/>
        <v>0</v>
      </c>
      <c r="H36" s="106">
        <f t="shared" si="3"/>
        <v>0</v>
      </c>
      <c r="I36" s="106">
        <f t="shared" si="4"/>
        <v>0</v>
      </c>
      <c r="J36" s="106">
        <f t="shared" si="5"/>
        <v>17.590635894091697</v>
      </c>
      <c r="K36" s="106">
        <f t="shared" si="6"/>
        <v>1436.8990887524685</v>
      </c>
      <c r="L36" s="106">
        <f t="shared" si="6"/>
        <v>294.7870746106242</v>
      </c>
      <c r="M36" s="34"/>
      <c r="N36" s="121"/>
      <c r="O36" s="122"/>
      <c r="P36" s="121"/>
      <c r="Q36" s="122"/>
      <c r="R36" s="121"/>
      <c r="S36" s="122"/>
      <c r="T36" s="121"/>
      <c r="U36" s="122"/>
      <c r="V36" s="3"/>
    </row>
    <row r="37" spans="1:22" ht="12.75">
      <c r="A37" s="3"/>
      <c r="B37" s="13"/>
      <c r="C37" s="66"/>
      <c r="D37" s="66">
        <v>3</v>
      </c>
      <c r="E37" s="117">
        <f t="shared" si="7"/>
        <v>1.7198927614002062</v>
      </c>
      <c r="F37" s="117">
        <f t="shared" si="7"/>
        <v>3.421395952206985</v>
      </c>
      <c r="G37" s="117">
        <f t="shared" si="2"/>
        <v>0</v>
      </c>
      <c r="H37" s="117">
        <f t="shared" si="3"/>
        <v>0</v>
      </c>
      <c r="I37" s="117">
        <f t="shared" si="4"/>
        <v>0</v>
      </c>
      <c r="J37" s="117">
        <f t="shared" si="5"/>
        <v>0</v>
      </c>
      <c r="K37" s="117">
        <f t="shared" si="6"/>
        <v>105.23997710819768</v>
      </c>
      <c r="L37" s="117">
        <f t="shared" si="6"/>
        <v>0</v>
      </c>
      <c r="M37" s="34"/>
      <c r="N37" s="121"/>
      <c r="O37" s="122"/>
      <c r="P37" s="121"/>
      <c r="Q37" s="122"/>
      <c r="R37" s="121"/>
      <c r="S37" s="122"/>
      <c r="T37" s="121"/>
      <c r="U37" s="122"/>
      <c r="V37" s="3"/>
    </row>
    <row r="38" spans="1:22" ht="12.75">
      <c r="A38" s="3"/>
      <c r="B38" s="12" t="s">
        <v>13</v>
      </c>
      <c r="C38" s="2"/>
      <c r="D38" s="44"/>
      <c r="E38" s="39"/>
      <c r="F38" s="8"/>
      <c r="G38" s="118">
        <f t="shared" si="2"/>
        <v>0</v>
      </c>
      <c r="H38" s="118">
        <f t="shared" si="3"/>
        <v>0</v>
      </c>
      <c r="I38" s="118">
        <f t="shared" si="4"/>
        <v>0</v>
      </c>
      <c r="J38" s="118">
        <f t="shared" si="5"/>
        <v>0</v>
      </c>
      <c r="K38" s="118">
        <f t="shared" si="6"/>
        <v>0</v>
      </c>
      <c r="L38" s="118">
        <f t="shared" si="6"/>
        <v>0</v>
      </c>
      <c r="M38" s="34"/>
      <c r="N38" s="121"/>
      <c r="O38" s="122"/>
      <c r="P38" s="121"/>
      <c r="Q38" s="122"/>
      <c r="R38" s="121"/>
      <c r="S38" s="122"/>
      <c r="T38" s="121"/>
      <c r="U38" s="122"/>
      <c r="V38" s="3"/>
    </row>
    <row r="39" spans="1:22" ht="12.75">
      <c r="A39" s="3"/>
      <c r="B39" s="12"/>
      <c r="C39" s="2" t="s">
        <v>14</v>
      </c>
      <c r="D39" s="2">
        <v>1</v>
      </c>
      <c r="E39" s="106">
        <f aca="true" t="shared" si="8" ref="E39:F44">L18*E61*0.17</f>
        <v>71.09005021933513</v>
      </c>
      <c r="F39" s="119">
        <f t="shared" si="8"/>
        <v>118.66590985829451</v>
      </c>
      <c r="G39" s="106">
        <f t="shared" si="2"/>
        <v>0</v>
      </c>
      <c r="H39" s="106">
        <f t="shared" si="3"/>
        <v>0</v>
      </c>
      <c r="I39" s="106">
        <f t="shared" si="4"/>
        <v>25.58637948231519</v>
      </c>
      <c r="J39" s="106">
        <f t="shared" si="5"/>
        <v>0</v>
      </c>
      <c r="K39" s="106">
        <f t="shared" si="6"/>
        <v>0</v>
      </c>
      <c r="L39" s="106">
        <f t="shared" si="6"/>
        <v>29.104506661133534</v>
      </c>
      <c r="M39" s="34"/>
      <c r="N39" s="121"/>
      <c r="O39" s="122"/>
      <c r="P39" s="121"/>
      <c r="Q39" s="122"/>
      <c r="R39" s="121"/>
      <c r="S39" s="122"/>
      <c r="T39" s="121"/>
      <c r="U39" s="122"/>
      <c r="V39" s="3"/>
    </row>
    <row r="40" spans="1:22" ht="12.75">
      <c r="A40" s="3"/>
      <c r="B40" s="12"/>
      <c r="C40" s="2"/>
      <c r="D40" s="2">
        <v>2</v>
      </c>
      <c r="E40" s="106">
        <f t="shared" si="8"/>
        <v>6.012927749900971</v>
      </c>
      <c r="F40" s="119">
        <f t="shared" si="8"/>
        <v>55.98068162055839</v>
      </c>
      <c r="G40" s="106">
        <f t="shared" si="2"/>
        <v>0</v>
      </c>
      <c r="H40" s="106">
        <f t="shared" si="3"/>
        <v>0</v>
      </c>
      <c r="I40" s="106">
        <f t="shared" si="4"/>
        <v>0</v>
      </c>
      <c r="J40" s="106">
        <f t="shared" si="5"/>
        <v>4.797446152934098</v>
      </c>
      <c r="K40" s="106">
        <f t="shared" si="6"/>
        <v>0</v>
      </c>
      <c r="L40" s="106">
        <f t="shared" si="6"/>
        <v>4.797446152934098</v>
      </c>
      <c r="M40" s="34"/>
      <c r="N40" s="121"/>
      <c r="O40" s="122"/>
      <c r="P40" s="121"/>
      <c r="Q40" s="122"/>
      <c r="R40" s="121"/>
      <c r="S40" s="122"/>
      <c r="T40" s="121"/>
      <c r="U40" s="122"/>
      <c r="V40" s="3"/>
    </row>
    <row r="41" spans="1:22" ht="12.75">
      <c r="A41" s="3"/>
      <c r="B41" s="12"/>
      <c r="C41" s="66"/>
      <c r="D41" s="66">
        <v>3</v>
      </c>
      <c r="E41" s="117">
        <f t="shared" si="8"/>
        <v>2.267705301775034</v>
      </c>
      <c r="F41" s="120">
        <f t="shared" si="8"/>
        <v>7.491505131851667</v>
      </c>
      <c r="G41" s="117">
        <f t="shared" si="2"/>
        <v>0</v>
      </c>
      <c r="H41" s="117">
        <f t="shared" si="3"/>
        <v>0</v>
      </c>
      <c r="I41" s="117">
        <f t="shared" si="4"/>
        <v>0</v>
      </c>
      <c r="J41" s="117">
        <f t="shared" si="5"/>
        <v>0</v>
      </c>
      <c r="K41" s="117">
        <f t="shared" si="6"/>
        <v>0</v>
      </c>
      <c r="L41" s="117">
        <f t="shared" si="6"/>
        <v>69.29111393554481</v>
      </c>
      <c r="M41" s="34"/>
      <c r="N41" s="121"/>
      <c r="O41" s="122"/>
      <c r="P41" s="121"/>
      <c r="Q41" s="122"/>
      <c r="R41" s="121"/>
      <c r="S41" s="122"/>
      <c r="T41" s="121"/>
      <c r="U41" s="122"/>
      <c r="V41" s="3"/>
    </row>
    <row r="42" spans="1:22" ht="12.75">
      <c r="A42" s="3"/>
      <c r="B42" s="44"/>
      <c r="C42" s="44" t="s">
        <v>15</v>
      </c>
      <c r="D42" s="2">
        <v>1</v>
      </c>
      <c r="E42" s="106">
        <f t="shared" si="8"/>
        <v>9.900267983797837</v>
      </c>
      <c r="F42" s="106">
        <f t="shared" si="8"/>
        <v>4.953233142113708</v>
      </c>
      <c r="G42" s="106">
        <f t="shared" si="2"/>
        <v>0</v>
      </c>
      <c r="H42" s="106">
        <f t="shared" si="3"/>
        <v>0</v>
      </c>
      <c r="I42" s="106">
        <f t="shared" si="4"/>
        <v>0</v>
      </c>
      <c r="J42" s="106">
        <f t="shared" si="5"/>
        <v>0</v>
      </c>
      <c r="K42" s="106">
        <f t="shared" si="6"/>
        <v>4.6695142555225235</v>
      </c>
      <c r="L42" s="106">
        <f t="shared" si="6"/>
        <v>0</v>
      </c>
      <c r="M42" s="34"/>
      <c r="N42" s="121"/>
      <c r="O42" s="122"/>
      <c r="P42" s="121"/>
      <c r="Q42" s="122"/>
      <c r="R42" s="121"/>
      <c r="S42" s="122"/>
      <c r="T42" s="121"/>
      <c r="U42" s="122"/>
      <c r="V42" s="3"/>
    </row>
    <row r="43" spans="1:22" ht="12.75">
      <c r="A43" s="3"/>
      <c r="B43" s="44"/>
      <c r="C43" s="44"/>
      <c r="D43" s="2">
        <v>2</v>
      </c>
      <c r="E43" s="106">
        <f t="shared" si="8"/>
        <v>57.02394529510159</v>
      </c>
      <c r="F43" s="106">
        <f t="shared" si="8"/>
        <v>74.95030823003923</v>
      </c>
      <c r="G43" s="106">
        <f t="shared" si="2"/>
        <v>0</v>
      </c>
      <c r="H43" s="106">
        <f t="shared" si="3"/>
        <v>0</v>
      </c>
      <c r="I43" s="106">
        <f t="shared" si="4"/>
        <v>0</v>
      </c>
      <c r="J43" s="106">
        <f t="shared" si="5"/>
        <v>7.484015998577195</v>
      </c>
      <c r="K43" s="106">
        <f t="shared" si="6"/>
        <v>3.1982974352893994</v>
      </c>
      <c r="L43" s="106">
        <f t="shared" si="6"/>
        <v>0</v>
      </c>
      <c r="M43" s="34"/>
      <c r="N43" s="121"/>
      <c r="O43" s="122"/>
      <c r="P43" s="121"/>
      <c r="Q43" s="122"/>
      <c r="R43" s="121"/>
      <c r="S43" s="122"/>
      <c r="T43" s="121"/>
      <c r="U43" s="122"/>
      <c r="V43" s="3"/>
    </row>
    <row r="44" spans="1:22" ht="12.75">
      <c r="A44" s="3"/>
      <c r="B44" s="44"/>
      <c r="C44" s="40"/>
      <c r="D44" s="66">
        <v>3</v>
      </c>
      <c r="E44" s="106">
        <f t="shared" si="8"/>
        <v>17.90697693477822</v>
      </c>
      <c r="F44" s="106">
        <f t="shared" si="8"/>
        <v>10.268240419301211</v>
      </c>
      <c r="G44" s="106">
        <f t="shared" si="2"/>
        <v>0</v>
      </c>
      <c r="H44" s="106">
        <f t="shared" si="3"/>
        <v>0</v>
      </c>
      <c r="I44" s="106">
        <f t="shared" si="4"/>
        <v>0</v>
      </c>
      <c r="J44" s="106">
        <f t="shared" si="5"/>
        <v>0</v>
      </c>
      <c r="K44" s="106">
        <f t="shared" si="6"/>
        <v>0</v>
      </c>
      <c r="L44" s="106">
        <f t="shared" si="6"/>
        <v>0</v>
      </c>
      <c r="M44" s="34"/>
      <c r="N44" s="121"/>
      <c r="O44" s="122"/>
      <c r="P44" s="121"/>
      <c r="Q44" s="122"/>
      <c r="R44" s="121"/>
      <c r="S44" s="122"/>
      <c r="T44" s="121"/>
      <c r="U44" s="122"/>
      <c r="V44" s="3"/>
    </row>
    <row r="45" spans="1:22" ht="12.75">
      <c r="A45" s="3"/>
      <c r="B45" s="36" t="s">
        <v>1</v>
      </c>
      <c r="C45" s="37"/>
      <c r="D45" s="23"/>
      <c r="E45" s="41">
        <f aca="true" t="shared" si="9" ref="E45:L45">SUM(E28:E44)</f>
        <v>480.86644514445095</v>
      </c>
      <c r="F45" s="42">
        <f t="shared" si="9"/>
        <v>853.1873757130057</v>
      </c>
      <c r="G45" s="41">
        <f t="shared" si="9"/>
        <v>743.2683324740798</v>
      </c>
      <c r="H45" s="42">
        <f t="shared" si="9"/>
        <v>1041.7974150839925</v>
      </c>
      <c r="I45" s="41">
        <f t="shared" si="9"/>
        <v>178.5769372993836</v>
      </c>
      <c r="J45" s="42">
        <f t="shared" si="9"/>
        <v>131.59394797498234</v>
      </c>
      <c r="K45" s="41">
        <f t="shared" si="9"/>
        <v>49340.37440651721</v>
      </c>
      <c r="L45" s="42">
        <f t="shared" si="9"/>
        <v>26514.38147465159</v>
      </c>
      <c r="M45" s="34"/>
      <c r="N45" s="121"/>
      <c r="O45" s="122"/>
      <c r="P45" s="121"/>
      <c r="Q45" s="122"/>
      <c r="R45" s="121"/>
      <c r="S45" s="122"/>
      <c r="T45" s="121"/>
      <c r="U45" s="122"/>
      <c r="V45" s="3"/>
    </row>
    <row r="46" spans="1:22" ht="12.75">
      <c r="A46" s="3"/>
      <c r="B46" s="9"/>
      <c r="C46" s="5"/>
      <c r="D46" s="6"/>
      <c r="E46" s="121" t="s">
        <v>59</v>
      </c>
      <c r="F46" s="122">
        <f>SUM(E45+F45)</f>
        <v>1334.0538208574567</v>
      </c>
      <c r="G46" s="121" t="s">
        <v>65</v>
      </c>
      <c r="H46" s="122">
        <f>SUM(G45+H45)</f>
        <v>1785.0657475580724</v>
      </c>
      <c r="I46" s="121" t="s">
        <v>67</v>
      </c>
      <c r="J46" s="122">
        <f>SUM(I45+J45)</f>
        <v>310.1708852743659</v>
      </c>
      <c r="K46" s="121" t="s">
        <v>69</v>
      </c>
      <c r="L46" s="122">
        <f>SUM(K45+L45)</f>
        <v>75854.75588116879</v>
      </c>
      <c r="M46" s="34"/>
      <c r="N46" s="121"/>
      <c r="O46" s="122"/>
      <c r="P46" s="121"/>
      <c r="Q46" s="122"/>
      <c r="R46" s="121"/>
      <c r="S46" s="122"/>
      <c r="T46" s="121"/>
      <c r="U46" s="122"/>
      <c r="V46" s="3"/>
    </row>
    <row r="47" spans="1:22" ht="12.75">
      <c r="A47" s="3"/>
      <c r="B47" s="9"/>
      <c r="C47" s="5"/>
      <c r="D47" s="6"/>
      <c r="E47" s="30"/>
      <c r="F47" s="30"/>
      <c r="G47" s="6"/>
      <c r="H47" s="6"/>
      <c r="I47" s="6"/>
      <c r="J47" s="7"/>
      <c r="K47" s="34"/>
      <c r="L47" s="3"/>
      <c r="M47" s="34"/>
      <c r="N47" s="121"/>
      <c r="O47" s="122"/>
      <c r="P47" s="121"/>
      <c r="Q47" s="122"/>
      <c r="R47" s="121"/>
      <c r="S47" s="122"/>
      <c r="T47" s="121"/>
      <c r="U47" s="122"/>
      <c r="V47" s="3"/>
    </row>
    <row r="48" spans="1:22" ht="12.75">
      <c r="A48" s="3"/>
      <c r="B48" s="11" t="s">
        <v>0</v>
      </c>
      <c r="C48" s="11" t="s">
        <v>9</v>
      </c>
      <c r="D48" s="39"/>
      <c r="E48" s="123" t="s">
        <v>71</v>
      </c>
      <c r="F48" s="123" t="s">
        <v>72</v>
      </c>
      <c r="G48" s="123" t="s">
        <v>73</v>
      </c>
      <c r="H48" s="123" t="s">
        <v>74</v>
      </c>
      <c r="I48" s="123" t="s">
        <v>75</v>
      </c>
      <c r="J48" s="123" t="s">
        <v>76</v>
      </c>
      <c r="K48" s="123" t="s">
        <v>77</v>
      </c>
      <c r="L48" s="123" t="s">
        <v>78</v>
      </c>
      <c r="M48" s="34"/>
      <c r="N48" s="121"/>
      <c r="O48" s="122"/>
      <c r="P48" s="121"/>
      <c r="Q48" s="122"/>
      <c r="R48" s="121"/>
      <c r="S48" s="122"/>
      <c r="T48" s="121"/>
      <c r="U48" s="122"/>
      <c r="V48" s="3"/>
    </row>
    <row r="49" spans="1:22" ht="12.75">
      <c r="A49" s="3"/>
      <c r="B49" s="2"/>
      <c r="C49" s="66" t="s">
        <v>0</v>
      </c>
      <c r="D49" s="66" t="s">
        <v>48</v>
      </c>
      <c r="E49" s="124" t="s">
        <v>70</v>
      </c>
      <c r="F49" s="124" t="s">
        <v>70</v>
      </c>
      <c r="G49" s="124" t="s">
        <v>70</v>
      </c>
      <c r="H49" s="124" t="s">
        <v>70</v>
      </c>
      <c r="I49" s="124" t="s">
        <v>70</v>
      </c>
      <c r="J49" s="124" t="s">
        <v>70</v>
      </c>
      <c r="K49" s="124" t="s">
        <v>70</v>
      </c>
      <c r="L49" s="124" t="s">
        <v>70</v>
      </c>
      <c r="M49" s="34"/>
      <c r="N49" s="121"/>
      <c r="O49" s="122"/>
      <c r="P49" s="121"/>
      <c r="Q49" s="122"/>
      <c r="R49" s="121"/>
      <c r="S49" s="122"/>
      <c r="T49" s="121"/>
      <c r="U49" s="122"/>
      <c r="V49" s="3"/>
    </row>
    <row r="50" spans="1:22" ht="12.75">
      <c r="A50" s="3"/>
      <c r="B50" s="29" t="s">
        <v>2</v>
      </c>
      <c r="C50" s="11"/>
      <c r="D50" s="39"/>
      <c r="E50" s="39"/>
      <c r="F50" s="39"/>
      <c r="G50" s="39"/>
      <c r="H50" s="39"/>
      <c r="I50" s="39"/>
      <c r="J50" s="39"/>
      <c r="K50" s="39"/>
      <c r="L50" s="39"/>
      <c r="M50" s="34"/>
      <c r="N50" s="121"/>
      <c r="O50" s="122"/>
      <c r="P50" s="121"/>
      <c r="Q50" s="122"/>
      <c r="R50" s="121"/>
      <c r="S50" s="122"/>
      <c r="T50" s="121"/>
      <c r="U50" s="122"/>
      <c r="V50" s="3"/>
    </row>
    <row r="51" spans="1:22" ht="12.75">
      <c r="A51" s="3"/>
      <c r="B51" s="12"/>
      <c r="C51" s="2" t="s">
        <v>10</v>
      </c>
      <c r="D51" s="2">
        <v>1</v>
      </c>
      <c r="E51" s="142">
        <v>0.01610430750005346</v>
      </c>
      <c r="F51" s="142">
        <v>0.016722203475867062</v>
      </c>
      <c r="G51" s="142">
        <v>0.024547029203214592</v>
      </c>
      <c r="H51" s="142">
        <v>0.036850154767721924</v>
      </c>
      <c r="I51" s="142">
        <v>0.007249926805393113</v>
      </c>
      <c r="J51" s="142">
        <v>0</v>
      </c>
      <c r="K51" s="142">
        <v>1.6106908171847385</v>
      </c>
      <c r="L51" s="142">
        <v>0.30841690915249526</v>
      </c>
      <c r="M51" s="34"/>
      <c r="N51" s="121"/>
      <c r="O51" s="122"/>
      <c r="P51" s="121"/>
      <c r="Q51" s="122"/>
      <c r="R51" s="121"/>
      <c r="S51" s="122"/>
      <c r="T51" s="121"/>
      <c r="U51" s="122"/>
      <c r="V51" s="3"/>
    </row>
    <row r="52" spans="1:22" ht="12.75">
      <c r="A52" s="3"/>
      <c r="B52" s="12"/>
      <c r="C52" s="2"/>
      <c r="D52" s="2">
        <v>2</v>
      </c>
      <c r="E52" s="142">
        <v>0.0878192152496257</v>
      </c>
      <c r="F52" s="142">
        <v>0.11575581441534563</v>
      </c>
      <c r="G52" s="142">
        <v>0.16269299206784582</v>
      </c>
      <c r="H52" s="142">
        <v>0.02162518089022486</v>
      </c>
      <c r="I52" s="142"/>
      <c r="J52" s="142"/>
      <c r="K52" s="142">
        <v>0.7046084354033748</v>
      </c>
      <c r="L52" s="142">
        <v>0.09929930000613452</v>
      </c>
      <c r="M52" s="34"/>
      <c r="N52" s="121"/>
      <c r="O52" s="122"/>
      <c r="P52" s="121"/>
      <c r="Q52" s="122"/>
      <c r="R52" s="121"/>
      <c r="S52" s="122"/>
      <c r="T52" s="121"/>
      <c r="U52" s="122"/>
      <c r="V52" s="3"/>
    </row>
    <row r="53" spans="1:22" ht="12.75">
      <c r="A53" s="3"/>
      <c r="B53" s="12"/>
      <c r="C53" s="66"/>
      <c r="D53" s="66">
        <v>3</v>
      </c>
      <c r="E53" s="143">
        <v>0.03769189751646998</v>
      </c>
      <c r="F53" s="143">
        <v>0.07612907043979754</v>
      </c>
      <c r="G53" s="143">
        <v>0.058624388838810285</v>
      </c>
      <c r="H53" s="143">
        <v>0</v>
      </c>
      <c r="I53" s="143"/>
      <c r="J53" s="143"/>
      <c r="K53" s="143">
        <v>0.42695459786136375</v>
      </c>
      <c r="L53" s="143">
        <v>0</v>
      </c>
      <c r="M53" s="34"/>
      <c r="N53" s="121"/>
      <c r="O53" s="122"/>
      <c r="P53" s="121"/>
      <c r="Q53" s="122"/>
      <c r="R53" s="121"/>
      <c r="S53" s="122"/>
      <c r="T53" s="121"/>
      <c r="U53" s="122"/>
      <c r="V53" s="3"/>
    </row>
    <row r="54" spans="1:22" ht="12.75">
      <c r="A54" s="3"/>
      <c r="B54" s="44"/>
      <c r="C54" s="2" t="s">
        <v>11</v>
      </c>
      <c r="D54" s="11">
        <v>1</v>
      </c>
      <c r="E54" s="144">
        <v>0.01620738258332084</v>
      </c>
      <c r="F54" s="144">
        <v>0.07728520099811617</v>
      </c>
      <c r="G54" s="144">
        <v>0.018072461320468414</v>
      </c>
      <c r="H54" s="144">
        <v>0.03206835739218981</v>
      </c>
      <c r="I54" s="144"/>
      <c r="J54" s="144"/>
      <c r="K54" s="144">
        <v>0.20203328054503072</v>
      </c>
      <c r="L54" s="144">
        <v>0.9036053195560381</v>
      </c>
      <c r="M54" s="34"/>
      <c r="N54" s="121"/>
      <c r="O54" s="122"/>
      <c r="P54" s="121"/>
      <c r="Q54" s="122"/>
      <c r="R54" s="121"/>
      <c r="S54" s="122"/>
      <c r="T54" s="121"/>
      <c r="U54" s="122"/>
      <c r="V54" s="3"/>
    </row>
    <row r="55" spans="1:22" ht="12.75">
      <c r="A55" s="3"/>
      <c r="B55" s="44"/>
      <c r="C55" s="2"/>
      <c r="D55" s="2">
        <v>2</v>
      </c>
      <c r="E55" s="142">
        <v>0.04558167831204428</v>
      </c>
      <c r="F55" s="142">
        <v>0.11390839136899177</v>
      </c>
      <c r="G55" s="142">
        <v>0.12199319272076956</v>
      </c>
      <c r="H55" s="142">
        <v>0.2606311268012909</v>
      </c>
      <c r="I55" s="142"/>
      <c r="J55" s="142"/>
      <c r="K55" s="142">
        <v>0.19258973766087592</v>
      </c>
      <c r="L55" s="142">
        <v>0.027236893072043335</v>
      </c>
      <c r="M55" s="34"/>
      <c r="N55" s="121"/>
      <c r="O55" s="122"/>
      <c r="P55" s="121"/>
      <c r="Q55" s="122"/>
      <c r="R55" s="121"/>
      <c r="S55" s="122"/>
      <c r="T55" s="121"/>
      <c r="U55" s="122"/>
      <c r="V55" s="3"/>
    </row>
    <row r="56" spans="1:22" ht="12.75">
      <c r="A56" s="3"/>
      <c r="B56" s="40"/>
      <c r="C56" s="66"/>
      <c r="D56" s="66">
        <v>3</v>
      </c>
      <c r="E56" s="143">
        <v>0.041388795294430486</v>
      </c>
      <c r="F56" s="143">
        <v>0.13916992727938227</v>
      </c>
      <c r="G56" s="143">
        <v>0</v>
      </c>
      <c r="H56" s="143">
        <v>0.006365474866950123</v>
      </c>
      <c r="I56" s="143"/>
      <c r="J56" s="143"/>
      <c r="K56" s="143">
        <v>5.29231680092184</v>
      </c>
      <c r="L56" s="143">
        <v>0</v>
      </c>
      <c r="M56" s="34"/>
      <c r="N56" s="121"/>
      <c r="O56" s="122"/>
      <c r="P56" s="121"/>
      <c r="Q56" s="122"/>
      <c r="R56" s="121"/>
      <c r="S56" s="122"/>
      <c r="T56" s="121"/>
      <c r="U56" s="122"/>
      <c r="V56" s="3"/>
    </row>
    <row r="57" spans="1:22" ht="12.75">
      <c r="A57" s="3"/>
      <c r="B57" s="12" t="s">
        <v>3</v>
      </c>
      <c r="C57" s="2"/>
      <c r="D57" s="11">
        <v>1</v>
      </c>
      <c r="E57" s="144">
        <v>0.003106460913210504</v>
      </c>
      <c r="F57" s="144">
        <v>0.011069622820152523</v>
      </c>
      <c r="G57" s="144"/>
      <c r="H57" s="144"/>
      <c r="I57" s="144">
        <v>0.004222679255831041</v>
      </c>
      <c r="J57" s="144">
        <v>0.07589787146143627</v>
      </c>
      <c r="K57" s="144">
        <v>4.258285825689376</v>
      </c>
      <c r="L57" s="144">
        <v>15.894429389755823</v>
      </c>
      <c r="M57" s="34"/>
      <c r="N57" s="121"/>
      <c r="O57" s="122"/>
      <c r="P57" s="121"/>
      <c r="Q57" s="122"/>
      <c r="R57" s="121"/>
      <c r="S57" s="122"/>
      <c r="T57" s="121"/>
      <c r="U57" s="122"/>
      <c r="V57" s="3"/>
    </row>
    <row r="58" spans="1:22" ht="12.75">
      <c r="A58" s="3"/>
      <c r="B58" s="12"/>
      <c r="C58" s="2"/>
      <c r="D58" s="2">
        <v>2</v>
      </c>
      <c r="E58" s="142">
        <v>0.039130357308827766</v>
      </c>
      <c r="F58" s="142">
        <v>0.11765122586288781</v>
      </c>
      <c r="G58" s="142"/>
      <c r="H58" s="142"/>
      <c r="I58" s="142">
        <v>0</v>
      </c>
      <c r="J58" s="142">
        <v>0.02373549680228914</v>
      </c>
      <c r="K58" s="142">
        <v>2.2455900361920014</v>
      </c>
      <c r="L58" s="142">
        <v>0.3977637709576349</v>
      </c>
      <c r="M58" s="34"/>
      <c r="N58" s="121"/>
      <c r="O58" s="122"/>
      <c r="P58" s="121"/>
      <c r="Q58" s="122"/>
      <c r="R58" s="121"/>
      <c r="S58" s="122"/>
      <c r="T58" s="121"/>
      <c r="U58" s="122"/>
      <c r="V58" s="3"/>
    </row>
    <row r="59" spans="1:22" ht="12.75">
      <c r="A59" s="3"/>
      <c r="B59" s="13"/>
      <c r="C59" s="66"/>
      <c r="D59" s="66">
        <v>3</v>
      </c>
      <c r="E59" s="143">
        <v>0.03089533980337318</v>
      </c>
      <c r="F59" s="143">
        <v>0.18688415452585286</v>
      </c>
      <c r="G59" s="143"/>
      <c r="H59" s="143"/>
      <c r="I59" s="143"/>
      <c r="J59" s="143"/>
      <c r="K59" s="143">
        <v>0.2646673616681709</v>
      </c>
      <c r="L59" s="143">
        <v>0</v>
      </c>
      <c r="M59" s="34"/>
      <c r="N59" s="121"/>
      <c r="O59" s="122"/>
      <c r="P59" s="121"/>
      <c r="Q59" s="122"/>
      <c r="R59" s="121"/>
      <c r="S59" s="122"/>
      <c r="T59" s="121"/>
      <c r="U59" s="122"/>
      <c r="V59" s="3"/>
    </row>
    <row r="60" spans="1:22" ht="12.75">
      <c r="A60" s="3"/>
      <c r="B60" s="12" t="s">
        <v>13</v>
      </c>
      <c r="C60" s="2"/>
      <c r="D60" s="39"/>
      <c r="E60" s="144"/>
      <c r="F60" s="144"/>
      <c r="G60" s="144"/>
      <c r="H60" s="144"/>
      <c r="I60" s="144"/>
      <c r="J60" s="144"/>
      <c r="K60" s="144"/>
      <c r="L60" s="144"/>
      <c r="M60" s="34"/>
      <c r="N60" s="121"/>
      <c r="O60" s="122"/>
      <c r="P60" s="121"/>
      <c r="Q60" s="122"/>
      <c r="R60" s="121"/>
      <c r="S60" s="122"/>
      <c r="T60" s="121"/>
      <c r="U60" s="122"/>
      <c r="V60" s="3"/>
    </row>
    <row r="61" spans="1:22" ht="12.75">
      <c r="A61" s="3"/>
      <c r="B61" s="12"/>
      <c r="C61" s="2" t="s">
        <v>14</v>
      </c>
      <c r="D61" s="2">
        <v>1</v>
      </c>
      <c r="E61" s="142">
        <v>0.13466972419753848</v>
      </c>
      <c r="F61" s="142">
        <v>0.261942215028755</v>
      </c>
      <c r="G61" s="142"/>
      <c r="H61" s="142"/>
      <c r="I61" s="142">
        <v>0.008239842450092435</v>
      </c>
      <c r="J61" s="142">
        <v>0</v>
      </c>
      <c r="K61" s="142">
        <v>0</v>
      </c>
      <c r="L61" s="142">
        <v>0.010921660835119872</v>
      </c>
      <c r="M61" s="34"/>
      <c r="N61" s="121"/>
      <c r="O61" s="122"/>
      <c r="P61" s="121"/>
      <c r="Q61" s="122"/>
      <c r="R61" s="121"/>
      <c r="S61" s="122"/>
      <c r="T61" s="121"/>
      <c r="U61" s="122"/>
      <c r="V61" s="3"/>
    </row>
    <row r="62" spans="1:22" ht="12.75">
      <c r="A62" s="3"/>
      <c r="B62" s="12"/>
      <c r="C62" s="2"/>
      <c r="D62" s="2">
        <v>2</v>
      </c>
      <c r="E62" s="142">
        <v>0.953372172614686</v>
      </c>
      <c r="F62" s="142">
        <v>0.9938509598738271</v>
      </c>
      <c r="G62" s="142"/>
      <c r="H62" s="142"/>
      <c r="I62" s="142">
        <v>0</v>
      </c>
      <c r="J62" s="142">
        <v>0.01447911807112664</v>
      </c>
      <c r="K62" s="142">
        <v>0</v>
      </c>
      <c r="L62" s="142">
        <v>0.01447911807112664</v>
      </c>
      <c r="M62" s="34"/>
      <c r="N62" s="121"/>
      <c r="O62" s="122"/>
      <c r="P62" s="121"/>
      <c r="Q62" s="122"/>
      <c r="R62" s="121"/>
      <c r="S62" s="122"/>
      <c r="T62" s="121"/>
      <c r="U62" s="122"/>
      <c r="V62" s="3"/>
    </row>
    <row r="63" spans="1:22" ht="12.75">
      <c r="A63" s="3"/>
      <c r="B63" s="12"/>
      <c r="C63" s="66"/>
      <c r="D63" s="66">
        <v>3</v>
      </c>
      <c r="E63" s="143">
        <v>6.608299202243541</v>
      </c>
      <c r="F63" s="143">
        <v>0.7576100648988249</v>
      </c>
      <c r="G63" s="143"/>
      <c r="H63" s="143"/>
      <c r="I63" s="143"/>
      <c r="J63" s="143"/>
      <c r="K63" s="143">
        <v>0</v>
      </c>
      <c r="L63" s="143">
        <v>1.1912505629091916</v>
      </c>
      <c r="M63" s="34"/>
      <c r="N63" s="121"/>
      <c r="O63" s="122"/>
      <c r="P63" s="121"/>
      <c r="Q63" s="122"/>
      <c r="R63" s="121"/>
      <c r="S63" s="122"/>
      <c r="T63" s="121"/>
      <c r="U63" s="122"/>
      <c r="V63" s="3"/>
    </row>
    <row r="64" spans="1:22" ht="12.75">
      <c r="A64" s="3"/>
      <c r="B64" s="44"/>
      <c r="C64" s="44" t="s">
        <v>15</v>
      </c>
      <c r="D64" s="2">
        <v>1</v>
      </c>
      <c r="E64" s="142">
        <v>0.16337228960323696</v>
      </c>
      <c r="F64" s="142">
        <v>0.8487603840920347</v>
      </c>
      <c r="G64" s="142"/>
      <c r="H64" s="142"/>
      <c r="I64" s="142">
        <v>0</v>
      </c>
      <c r="J64" s="142">
        <v>0</v>
      </c>
      <c r="K64" s="142">
        <v>0.013099420157755597</v>
      </c>
      <c r="L64" s="142">
        <v>0</v>
      </c>
      <c r="M64" s="34"/>
      <c r="N64" s="121"/>
      <c r="O64" s="122"/>
      <c r="P64" s="121"/>
      <c r="Q64" s="122"/>
      <c r="R64" s="121"/>
      <c r="S64" s="122"/>
      <c r="T64" s="121"/>
      <c r="U64" s="122"/>
      <c r="V64" s="3"/>
    </row>
    <row r="65" spans="1:22" ht="12.75">
      <c r="A65" s="3"/>
      <c r="B65" s="44"/>
      <c r="C65" s="44"/>
      <c r="D65" s="2">
        <v>2</v>
      </c>
      <c r="E65" s="142">
        <v>7.8093013870398</v>
      </c>
      <c r="F65" s="142">
        <v>8.980201812396357</v>
      </c>
      <c r="G65" s="142"/>
      <c r="H65" s="142"/>
      <c r="I65" s="142">
        <v>0</v>
      </c>
      <c r="J65" s="142">
        <v>0.15243907404337148</v>
      </c>
      <c r="K65" s="142">
        <v>0.07445994204038112</v>
      </c>
      <c r="L65" s="142">
        <v>0</v>
      </c>
      <c r="M65" s="34"/>
      <c r="N65" s="121"/>
      <c r="O65" s="122"/>
      <c r="P65" s="121"/>
      <c r="Q65" s="122"/>
      <c r="R65" s="121"/>
      <c r="S65" s="122"/>
      <c r="T65" s="121"/>
      <c r="U65" s="122"/>
      <c r="V65" s="3"/>
    </row>
    <row r="66" spans="1:22" ht="12.75">
      <c r="A66" s="3"/>
      <c r="B66" s="40"/>
      <c r="C66" s="40"/>
      <c r="D66" s="66">
        <v>3</v>
      </c>
      <c r="E66" s="143">
        <v>8.407429531263562</v>
      </c>
      <c r="F66" s="143">
        <v>16.213295673561895</v>
      </c>
      <c r="G66" s="143"/>
      <c r="H66" s="143"/>
      <c r="I66" s="143"/>
      <c r="J66" s="143"/>
      <c r="K66" s="143">
        <v>0</v>
      </c>
      <c r="L66" s="143">
        <v>0</v>
      </c>
      <c r="M66" s="34"/>
      <c r="N66" s="121"/>
      <c r="O66" s="122"/>
      <c r="P66" s="121"/>
      <c r="Q66" s="122"/>
      <c r="R66" s="121"/>
      <c r="S66" s="122"/>
      <c r="T66" s="121"/>
      <c r="U66" s="122"/>
      <c r="V66" s="3"/>
    </row>
    <row r="67" spans="1:22" ht="12.75">
      <c r="A67" s="3"/>
      <c r="B67" s="9"/>
      <c r="C67" s="5"/>
      <c r="D67" s="6"/>
      <c r="E67" s="75"/>
      <c r="F67" s="75"/>
      <c r="G67" s="75"/>
      <c r="H67" s="75"/>
      <c r="I67" s="75"/>
      <c r="J67" s="75"/>
      <c r="K67" s="75"/>
      <c r="L67" s="75"/>
      <c r="M67" s="34"/>
      <c r="N67" s="121"/>
      <c r="O67" s="122"/>
      <c r="P67" s="121"/>
      <c r="Q67" s="122"/>
      <c r="R67" s="121"/>
      <c r="S67" s="122"/>
      <c r="T67" s="121"/>
      <c r="U67" s="122"/>
      <c r="V67" s="3"/>
    </row>
    <row r="68" spans="1:22" ht="12.75">
      <c r="A68" s="3"/>
      <c r="B68" s="9"/>
      <c r="C68" s="5"/>
      <c r="D68" s="6"/>
      <c r="E68" s="122"/>
      <c r="F68" s="122"/>
      <c r="G68" s="122"/>
      <c r="H68" s="122"/>
      <c r="I68" s="122"/>
      <c r="J68" s="122"/>
      <c r="K68" s="122"/>
      <c r="L68" s="122"/>
      <c r="M68" s="34"/>
      <c r="N68" s="121"/>
      <c r="O68" s="122"/>
      <c r="P68" s="121"/>
      <c r="Q68" s="122"/>
      <c r="R68" s="121"/>
      <c r="S68" s="122"/>
      <c r="T68" s="121"/>
      <c r="U68" s="122"/>
      <c r="V68" s="3"/>
    </row>
    <row r="69" spans="23:24" ht="12.75">
      <c r="W69" s="108"/>
      <c r="X69" s="108"/>
    </row>
    <row r="70" spans="2:24" ht="15.75">
      <c r="B70" s="69" t="s">
        <v>40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108"/>
      <c r="X70" s="108"/>
    </row>
    <row r="71" spans="1:24" ht="15.75">
      <c r="A71" s="69"/>
      <c r="B71" s="69" t="s">
        <v>8</v>
      </c>
      <c r="C71" s="69" t="s">
        <v>33</v>
      </c>
      <c r="D71" s="70"/>
      <c r="E71" s="70"/>
      <c r="F71" s="70"/>
      <c r="G71" s="70"/>
      <c r="H71" s="70"/>
      <c r="I71" s="3"/>
      <c r="J71" s="3"/>
      <c r="K71" s="6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108"/>
      <c r="X71" s="108"/>
    </row>
    <row r="72" spans="1:24" ht="15.75">
      <c r="A72" s="70"/>
      <c r="B72" s="69" t="s">
        <v>34</v>
      </c>
      <c r="C72" s="69"/>
      <c r="D72" s="70"/>
      <c r="E72" s="70"/>
      <c r="F72" s="70"/>
      <c r="G72" s="70"/>
      <c r="H72" s="130">
        <v>20625</v>
      </c>
      <c r="I72" s="3"/>
      <c r="J72" s="3"/>
      <c r="K72" s="6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108"/>
      <c r="X72" s="108"/>
    </row>
    <row r="73" spans="1:24" ht="12.75">
      <c r="A73" s="3"/>
      <c r="B73" s="4"/>
      <c r="C73" s="4"/>
      <c r="D73" s="4"/>
      <c r="E73" s="6"/>
      <c r="F73" s="4"/>
      <c r="G73" s="4"/>
      <c r="H73" s="4"/>
      <c r="I73" s="4"/>
      <c r="J73" s="4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108"/>
      <c r="X73" s="108"/>
    </row>
    <row r="74" spans="1:24" ht="12.75">
      <c r="A74" s="3"/>
      <c r="B74" s="11" t="s">
        <v>0</v>
      </c>
      <c r="C74" s="2" t="s">
        <v>9</v>
      </c>
      <c r="D74" s="39"/>
      <c r="E74" s="11" t="s">
        <v>28</v>
      </c>
      <c r="F74" s="11" t="s">
        <v>28</v>
      </c>
      <c r="G74" s="39" t="s">
        <v>12</v>
      </c>
      <c r="H74" s="1" t="s">
        <v>12</v>
      </c>
      <c r="I74" s="39" t="s">
        <v>30</v>
      </c>
      <c r="J74" s="1" t="s">
        <v>28</v>
      </c>
      <c r="K74" s="11" t="s">
        <v>28</v>
      </c>
      <c r="L74" s="29" t="s">
        <v>29</v>
      </c>
      <c r="M74" s="29" t="s">
        <v>29</v>
      </c>
      <c r="N74" s="3"/>
      <c r="V74" s="3"/>
      <c r="W74" s="108"/>
      <c r="X74" s="108"/>
    </row>
    <row r="75" spans="1:22" ht="12.75">
      <c r="A75" s="3"/>
      <c r="B75" s="2"/>
      <c r="C75" s="2" t="s">
        <v>0</v>
      </c>
      <c r="D75" s="66" t="s">
        <v>48</v>
      </c>
      <c r="E75" s="66" t="s">
        <v>36</v>
      </c>
      <c r="F75" s="66" t="s">
        <v>38</v>
      </c>
      <c r="G75" s="40" t="s">
        <v>35</v>
      </c>
      <c r="H75" s="2" t="s">
        <v>39</v>
      </c>
      <c r="I75" s="66" t="s">
        <v>48</v>
      </c>
      <c r="J75" s="1" t="s">
        <v>4</v>
      </c>
      <c r="K75" s="66" t="s">
        <v>5</v>
      </c>
      <c r="L75" s="13" t="s">
        <v>6</v>
      </c>
      <c r="M75" s="21" t="s">
        <v>7</v>
      </c>
      <c r="N75" s="3"/>
      <c r="V75" s="3"/>
    </row>
    <row r="76" spans="1:24" ht="12.75">
      <c r="A76" s="3"/>
      <c r="B76" s="29" t="s">
        <v>2</v>
      </c>
      <c r="C76" s="11"/>
      <c r="D76" s="39"/>
      <c r="E76" s="45">
        <v>0.5880341701477692</v>
      </c>
      <c r="F76" s="48">
        <f>E76*$H$72</f>
        <v>12128.20475929774</v>
      </c>
      <c r="G76" s="47"/>
      <c r="H76" s="49"/>
      <c r="I76" s="39"/>
      <c r="J76" s="47"/>
      <c r="K76" s="50"/>
      <c r="L76" s="39"/>
      <c r="M76" s="39"/>
      <c r="N76" s="3"/>
      <c r="V76" s="3"/>
      <c r="W76" s="108"/>
      <c r="X76" s="108"/>
    </row>
    <row r="77" spans="1:22" ht="12.75">
      <c r="A77" s="3"/>
      <c r="B77" s="12"/>
      <c r="C77" s="2" t="s">
        <v>10</v>
      </c>
      <c r="D77" s="2">
        <v>1</v>
      </c>
      <c r="E77" s="46"/>
      <c r="F77" s="44"/>
      <c r="G77" s="18">
        <v>0.8932983263332797</v>
      </c>
      <c r="H77" s="32">
        <f>E76*G77*$H$72</f>
        <v>10834.105012907987</v>
      </c>
      <c r="I77" s="18">
        <v>0.9819298710183936</v>
      </c>
      <c r="J77" s="18">
        <v>0.9667963594157822</v>
      </c>
      <c r="K77" s="22">
        <f aca="true" t="shared" si="10" ref="K77:K92">1-J77</f>
        <v>0.033203640584217764</v>
      </c>
      <c r="L77" s="52">
        <f>H77*I77*J77</f>
        <v>10285.100007764206</v>
      </c>
      <c r="M77" s="101">
        <f>H77*I77*K77</f>
        <v>353.2313301602646</v>
      </c>
      <c r="N77" s="3"/>
      <c r="V77" s="3"/>
    </row>
    <row r="78" spans="1:22" ht="12.75">
      <c r="A78" s="3"/>
      <c r="B78" s="12"/>
      <c r="C78" s="2"/>
      <c r="D78" s="2">
        <v>2</v>
      </c>
      <c r="E78" s="46"/>
      <c r="F78" s="44"/>
      <c r="G78" s="18"/>
      <c r="H78" s="32"/>
      <c r="I78" s="18">
        <v>0.0004841838185595037</v>
      </c>
      <c r="J78" s="18">
        <v>1</v>
      </c>
      <c r="K78" s="22">
        <f t="shared" si="10"/>
        <v>0</v>
      </c>
      <c r="L78" s="52">
        <f>H77*I78*J78</f>
        <v>5.24569833582445</v>
      </c>
      <c r="M78" s="101">
        <f>H77*I78*K78</f>
        <v>0</v>
      </c>
      <c r="N78" s="3"/>
      <c r="V78" s="3"/>
    </row>
    <row r="79" spans="1:22" ht="12.75">
      <c r="A79" s="3"/>
      <c r="B79" s="12"/>
      <c r="C79" s="66"/>
      <c r="D79" s="66">
        <v>3</v>
      </c>
      <c r="E79" s="74"/>
      <c r="F79" s="40"/>
      <c r="G79" s="19"/>
      <c r="H79" s="68"/>
      <c r="I79" s="19">
        <v>0.01758594516304689</v>
      </c>
      <c r="J79" s="19">
        <v>0</v>
      </c>
      <c r="K79" s="51">
        <f t="shared" si="10"/>
        <v>1</v>
      </c>
      <c r="L79" s="53">
        <f>H77*I79*J79</f>
        <v>0</v>
      </c>
      <c r="M79" s="102">
        <f>H77*I79*K79</f>
        <v>190.52797664769128</v>
      </c>
      <c r="N79" s="3"/>
      <c r="V79" s="3"/>
    </row>
    <row r="80" spans="1:22" ht="12.75">
      <c r="A80" s="3"/>
      <c r="B80" s="44"/>
      <c r="C80" s="2" t="s">
        <v>11</v>
      </c>
      <c r="D80" s="2">
        <v>1</v>
      </c>
      <c r="E80" s="18"/>
      <c r="F80" s="44"/>
      <c r="G80" s="18">
        <v>0.10670167366672038</v>
      </c>
      <c r="H80" s="32">
        <f>E76*G80*$H$72</f>
        <v>1294.0997463897525</v>
      </c>
      <c r="I80" s="18">
        <v>0.9795281828617216</v>
      </c>
      <c r="J80" s="18">
        <v>0.7596296854886201</v>
      </c>
      <c r="K80" s="22">
        <f t="shared" si="10"/>
        <v>0.2403703145113799</v>
      </c>
      <c r="L80" s="52">
        <f>H80*I80*J80</f>
        <v>962.9120381665567</v>
      </c>
      <c r="M80" s="101">
        <f>H80*I80*K80</f>
        <v>304.6951348564122</v>
      </c>
      <c r="N80" s="3"/>
      <c r="V80" s="3"/>
    </row>
    <row r="81" spans="1:22" ht="12.75">
      <c r="A81" s="3"/>
      <c r="B81" s="44"/>
      <c r="C81" s="2"/>
      <c r="D81" s="2">
        <v>2</v>
      </c>
      <c r="E81" s="18"/>
      <c r="F81" s="44"/>
      <c r="G81" s="18"/>
      <c r="H81" s="32"/>
      <c r="I81" s="18">
        <v>0.012468174846202686</v>
      </c>
      <c r="J81" s="18">
        <v>1</v>
      </c>
      <c r="K81" s="22">
        <f t="shared" si="10"/>
        <v>0</v>
      </c>
      <c r="L81" s="52">
        <f>H80*I81*J81</f>
        <v>16.135061906413988</v>
      </c>
      <c r="M81" s="101">
        <f>H80*I81*K81</f>
        <v>0</v>
      </c>
      <c r="N81" s="3"/>
      <c r="V81" s="3"/>
    </row>
    <row r="82" spans="1:22" ht="12.75">
      <c r="A82" s="3"/>
      <c r="B82" s="40"/>
      <c r="C82" s="66"/>
      <c r="D82" s="66">
        <v>3</v>
      </c>
      <c r="E82" s="19"/>
      <c r="F82" s="40"/>
      <c r="G82" s="19"/>
      <c r="H82" s="68"/>
      <c r="I82" s="19">
        <v>0.008003642292075558</v>
      </c>
      <c r="J82" s="19">
        <v>0</v>
      </c>
      <c r="K82" s="51">
        <f t="shared" si="10"/>
        <v>1</v>
      </c>
      <c r="L82" s="53">
        <f>H80*I82*J82</f>
        <v>0</v>
      </c>
      <c r="M82" s="102">
        <f>H80*I82*K82</f>
        <v>10.357511460369278</v>
      </c>
      <c r="N82" s="3"/>
      <c r="V82" s="3"/>
    </row>
    <row r="83" spans="1:22" ht="12.75">
      <c r="A83" s="3"/>
      <c r="B83" s="12" t="s">
        <v>3</v>
      </c>
      <c r="C83" s="2"/>
      <c r="D83" s="2">
        <v>1</v>
      </c>
      <c r="E83" s="46">
        <v>0.09088542977100057</v>
      </c>
      <c r="F83" s="32">
        <f>E83*$H$72</f>
        <v>1874.5119890268868</v>
      </c>
      <c r="G83" s="18">
        <v>1</v>
      </c>
      <c r="H83" s="32">
        <f>E83*G83*$H$72</f>
        <v>1874.5119890268868</v>
      </c>
      <c r="I83" s="18">
        <v>0.3946571224152111</v>
      </c>
      <c r="J83" s="18">
        <v>0.8881151678128124</v>
      </c>
      <c r="K83" s="22">
        <f t="shared" si="10"/>
        <v>0.11188483218718759</v>
      </c>
      <c r="L83" s="52">
        <f>H83*I83*J83</f>
        <v>657.0182826192054</v>
      </c>
      <c r="M83" s="101">
        <f>H83*I83*K83</f>
        <v>82.77122490295957</v>
      </c>
      <c r="N83" s="3"/>
      <c r="V83" s="3"/>
    </row>
    <row r="84" spans="1:22" ht="12.75">
      <c r="A84" s="3"/>
      <c r="B84" s="12"/>
      <c r="C84" s="2"/>
      <c r="D84" s="2">
        <v>2</v>
      </c>
      <c r="E84" s="46"/>
      <c r="F84" s="32"/>
      <c r="G84" s="18"/>
      <c r="H84" s="32"/>
      <c r="I84" s="18">
        <v>0.40050392720050937</v>
      </c>
      <c r="J84" s="18">
        <v>0.7694737998298379</v>
      </c>
      <c r="K84" s="22">
        <f t="shared" si="10"/>
        <v>0.23052620017016212</v>
      </c>
      <c r="L84" s="52">
        <f>H83*I84*J84</f>
        <v>577.6820036871043</v>
      </c>
      <c r="M84" s="101">
        <f>H83*I84*K84</f>
        <v>173.06740950260198</v>
      </c>
      <c r="N84" s="3"/>
      <c r="V84" s="3"/>
    </row>
    <row r="85" spans="1:22" ht="12.75">
      <c r="A85" s="3"/>
      <c r="B85" s="13"/>
      <c r="C85" s="66"/>
      <c r="D85" s="66">
        <v>3</v>
      </c>
      <c r="E85" s="74"/>
      <c r="F85" s="68"/>
      <c r="G85" s="19"/>
      <c r="H85" s="68"/>
      <c r="I85" s="19">
        <v>0.20483895038427952</v>
      </c>
      <c r="J85" s="19">
        <v>0.9166466353789489</v>
      </c>
      <c r="K85" s="51">
        <f t="shared" si="10"/>
        <v>0.08335336462105114</v>
      </c>
      <c r="L85" s="53">
        <f>H83*I85*J85</f>
        <v>351.96762114709026</v>
      </c>
      <c r="M85" s="102">
        <f>H83*I85*K85</f>
        <v>32.00544716792527</v>
      </c>
      <c r="N85" s="3"/>
      <c r="V85" s="3"/>
    </row>
    <row r="86" spans="1:22" ht="12.75">
      <c r="A86" s="3"/>
      <c r="B86" s="12" t="s">
        <v>13</v>
      </c>
      <c r="C86" s="2"/>
      <c r="D86" s="44"/>
      <c r="E86" s="46">
        <v>0.3210804000812303</v>
      </c>
      <c r="F86" s="32">
        <f>E86*$H$72</f>
        <v>6622.283251675375</v>
      </c>
      <c r="G86" s="18"/>
      <c r="H86" s="18"/>
      <c r="I86" s="44"/>
      <c r="J86" s="18"/>
      <c r="K86" s="22"/>
      <c r="L86" s="44"/>
      <c r="M86" s="103"/>
      <c r="N86" s="3"/>
      <c r="V86" s="3"/>
    </row>
    <row r="87" spans="1:22" ht="12.75">
      <c r="A87" s="3"/>
      <c r="B87" s="12"/>
      <c r="C87" s="2" t="s">
        <v>14</v>
      </c>
      <c r="D87" s="2">
        <v>1</v>
      </c>
      <c r="E87" s="46"/>
      <c r="F87" s="44"/>
      <c r="G87" s="18">
        <v>0.9671018619990569</v>
      </c>
      <c r="H87" s="32">
        <f>E86*G87*$H$72</f>
        <v>6404.422463380424</v>
      </c>
      <c r="I87" s="18">
        <v>0.9790476273288012</v>
      </c>
      <c r="J87" s="18">
        <v>0.5427899029596209</v>
      </c>
      <c r="K87" s="22">
        <f t="shared" si="10"/>
        <v>0.45721009704037907</v>
      </c>
      <c r="L87" s="52">
        <f>H87*I87*J87</f>
        <v>3403.4200393952947</v>
      </c>
      <c r="M87" s="101">
        <f>H87*I87*K87</f>
        <v>2866.814577788586</v>
      </c>
      <c r="N87" s="3"/>
      <c r="V87" s="3"/>
    </row>
    <row r="88" spans="1:22" ht="12.75">
      <c r="A88" s="3"/>
      <c r="B88" s="12"/>
      <c r="C88" s="2"/>
      <c r="D88" s="2">
        <v>2</v>
      </c>
      <c r="E88" s="46"/>
      <c r="F88" s="44"/>
      <c r="G88" s="18"/>
      <c r="H88" s="32"/>
      <c r="I88" s="18">
        <v>0.015759195626278834</v>
      </c>
      <c r="J88" s="18">
        <v>0.12761730723885878</v>
      </c>
      <c r="K88" s="22">
        <f t="shared" si="10"/>
        <v>0.8723826927611412</v>
      </c>
      <c r="L88" s="52">
        <f>H87*I88*J88</f>
        <v>12.88022932451157</v>
      </c>
      <c r="M88" s="101">
        <f>H87*I88*K88</f>
        <v>88.04831714923513</v>
      </c>
      <c r="N88" s="3"/>
      <c r="V88" s="3"/>
    </row>
    <row r="89" spans="1:22" ht="12.75">
      <c r="A89" s="3"/>
      <c r="B89" s="12"/>
      <c r="C89" s="66"/>
      <c r="D89" s="66">
        <v>3</v>
      </c>
      <c r="E89" s="74"/>
      <c r="F89" s="40"/>
      <c r="G89" s="19"/>
      <c r="H89" s="68"/>
      <c r="I89" s="19">
        <v>0.005193177044920063</v>
      </c>
      <c r="J89" s="19">
        <v>0.061205323602017817</v>
      </c>
      <c r="K89" s="51">
        <f t="shared" si="10"/>
        <v>0.9387946763979822</v>
      </c>
      <c r="L89" s="53">
        <f>H87*I89*J89</f>
        <v>2.0356462023103297</v>
      </c>
      <c r="M89" s="102">
        <f>H87*I89*K89</f>
        <v>31.223653520487293</v>
      </c>
      <c r="N89" s="3"/>
      <c r="V89" s="3"/>
    </row>
    <row r="90" spans="1:22" ht="12.75">
      <c r="A90" s="3"/>
      <c r="B90" s="44"/>
      <c r="C90" s="44" t="s">
        <v>15</v>
      </c>
      <c r="D90" s="2">
        <v>1</v>
      </c>
      <c r="E90" s="44"/>
      <c r="F90" s="44"/>
      <c r="G90" s="18">
        <v>0.03289813800094311</v>
      </c>
      <c r="H90" s="32">
        <f>E86*G90*$H$72</f>
        <v>217.86078829495074</v>
      </c>
      <c r="I90" s="18">
        <v>0.6887291066379485</v>
      </c>
      <c r="J90" s="18">
        <v>0.9905566286392362</v>
      </c>
      <c r="K90" s="22">
        <f t="shared" si="10"/>
        <v>0.009443371360763786</v>
      </c>
      <c r="L90" s="52">
        <f>H90*I90*J90</f>
        <v>148.63011592710365</v>
      </c>
      <c r="M90" s="101">
        <f>H90*I90*K90</f>
        <v>1.416950166717017</v>
      </c>
      <c r="N90" s="3"/>
      <c r="V90" s="3"/>
    </row>
    <row r="91" spans="1:22" ht="12.75">
      <c r="A91" s="3"/>
      <c r="B91" s="44"/>
      <c r="C91" s="44"/>
      <c r="D91" s="2">
        <v>2</v>
      </c>
      <c r="E91" s="44"/>
      <c r="F91" s="44"/>
      <c r="G91" s="18"/>
      <c r="H91" s="32"/>
      <c r="I91" s="18">
        <v>0.2650911890335571</v>
      </c>
      <c r="J91" s="18">
        <v>0.641466503486802</v>
      </c>
      <c r="K91" s="22">
        <f t="shared" si="10"/>
        <v>0.358533496513198</v>
      </c>
      <c r="L91" s="52">
        <f>H90*I91*J91</f>
        <v>37.04659920407</v>
      </c>
      <c r="M91" s="101">
        <f>H90*I91*K91</f>
        <v>20.706376208826555</v>
      </c>
      <c r="N91" s="3"/>
      <c r="V91" s="3"/>
    </row>
    <row r="92" spans="1:22" ht="12.75">
      <c r="A92" s="3"/>
      <c r="B92" s="44"/>
      <c r="C92" s="40"/>
      <c r="D92" s="66">
        <v>3</v>
      </c>
      <c r="E92" s="40"/>
      <c r="F92" s="40"/>
      <c r="G92" s="19"/>
      <c r="H92" s="68"/>
      <c r="I92" s="19">
        <v>0.04617970432849444</v>
      </c>
      <c r="J92" s="19">
        <v>0.9096926676667305</v>
      </c>
      <c r="K92" s="51">
        <f t="shared" si="10"/>
        <v>0.09030733233326949</v>
      </c>
      <c r="L92" s="53">
        <f>H90*I92*J92</f>
        <v>9.152187584507667</v>
      </c>
      <c r="M92" s="102">
        <f>H90*I92*K92</f>
        <v>0.9085592037258806</v>
      </c>
      <c r="N92" s="3"/>
      <c r="V92" s="3"/>
    </row>
    <row r="93" spans="1:22" ht="12.75">
      <c r="A93" s="3"/>
      <c r="B93" s="36" t="s">
        <v>1</v>
      </c>
      <c r="C93" s="37"/>
      <c r="D93" s="23"/>
      <c r="E93" s="23"/>
      <c r="F93" s="38">
        <f>SUM(F76:F92)</f>
        <v>20625</v>
      </c>
      <c r="G93" s="35"/>
      <c r="H93" s="38">
        <f>SUM(H76:H92)</f>
        <v>20625</v>
      </c>
      <c r="I93" s="23"/>
      <c r="J93" s="35"/>
      <c r="K93" s="23"/>
      <c r="L93" s="41">
        <f>SUM(L76:L92)</f>
        <v>16469.225531264197</v>
      </c>
      <c r="M93" s="42">
        <f>SUM(M76:M92)</f>
        <v>4155.774468735804</v>
      </c>
      <c r="N93" s="3"/>
      <c r="V93" s="3"/>
    </row>
    <row r="94" spans="1:22" ht="12.75">
      <c r="A94" s="3"/>
      <c r="B94" s="9"/>
      <c r="C94" s="5"/>
      <c r="D94" s="6"/>
      <c r="E94" s="30"/>
      <c r="F94" s="30"/>
      <c r="G94" s="6"/>
      <c r="H94" s="6"/>
      <c r="I94" s="6"/>
      <c r="J94" s="7"/>
      <c r="K94" s="34"/>
      <c r="L94" s="3"/>
      <c r="M94" s="34"/>
      <c r="N94" s="3"/>
      <c r="V94" s="3"/>
    </row>
    <row r="95" spans="1:22" ht="12.75">
      <c r="A95" s="3"/>
      <c r="B95" s="11" t="s">
        <v>0</v>
      </c>
      <c r="C95" s="11" t="s">
        <v>9</v>
      </c>
      <c r="D95" s="39"/>
      <c r="E95" s="123" t="s">
        <v>29</v>
      </c>
      <c r="F95" s="123" t="s">
        <v>29</v>
      </c>
      <c r="G95" s="123" t="s">
        <v>29</v>
      </c>
      <c r="H95" s="123" t="s">
        <v>29</v>
      </c>
      <c r="I95" s="123" t="s">
        <v>29</v>
      </c>
      <c r="J95" s="123" t="s">
        <v>29</v>
      </c>
      <c r="K95" s="123" t="s">
        <v>29</v>
      </c>
      <c r="L95" s="123" t="s">
        <v>29</v>
      </c>
      <c r="M95" s="34"/>
      <c r="N95" s="121"/>
      <c r="O95" s="122"/>
      <c r="P95" s="121"/>
      <c r="Q95" s="122"/>
      <c r="R95" s="121"/>
      <c r="S95" s="122"/>
      <c r="T95" s="121"/>
      <c r="U95" s="122"/>
      <c r="V95" s="3"/>
    </row>
    <row r="96" spans="1:22" ht="12.75">
      <c r="A96" s="3"/>
      <c r="B96" s="2"/>
      <c r="C96" s="66" t="s">
        <v>0</v>
      </c>
      <c r="D96" s="66" t="s">
        <v>48</v>
      </c>
      <c r="E96" s="124" t="s">
        <v>58</v>
      </c>
      <c r="F96" s="124" t="s">
        <v>58</v>
      </c>
      <c r="G96" s="124" t="s">
        <v>64</v>
      </c>
      <c r="H96" s="124" t="s">
        <v>64</v>
      </c>
      <c r="I96" s="124" t="s">
        <v>66</v>
      </c>
      <c r="J96" s="124" t="s">
        <v>66</v>
      </c>
      <c r="K96" s="124" t="s">
        <v>68</v>
      </c>
      <c r="L96" s="124" t="s">
        <v>68</v>
      </c>
      <c r="M96" s="34"/>
      <c r="N96" s="121"/>
      <c r="O96" s="122"/>
      <c r="P96" s="121"/>
      <c r="Q96" s="122"/>
      <c r="R96" s="121"/>
      <c r="S96" s="122"/>
      <c r="T96" s="121"/>
      <c r="U96" s="122"/>
      <c r="V96" s="3"/>
    </row>
    <row r="97" spans="1:22" ht="12.75">
      <c r="A97" s="3"/>
      <c r="B97" s="29" t="s">
        <v>2</v>
      </c>
      <c r="C97" s="11"/>
      <c r="D97" s="39"/>
      <c r="E97" s="39"/>
      <c r="F97" s="39"/>
      <c r="G97" s="39"/>
      <c r="H97" s="39"/>
      <c r="I97" s="39"/>
      <c r="J97" s="39"/>
      <c r="K97" s="39"/>
      <c r="L97" s="39"/>
      <c r="M97" s="34"/>
      <c r="N97" s="121"/>
      <c r="O97" s="122"/>
      <c r="P97" s="121"/>
      <c r="Q97" s="122"/>
      <c r="R97" s="121"/>
      <c r="S97" s="122"/>
      <c r="T97" s="121"/>
      <c r="U97" s="122"/>
      <c r="V97" s="3"/>
    </row>
    <row r="98" spans="1:22" ht="12.75">
      <c r="A98" s="3"/>
      <c r="B98" s="12"/>
      <c r="C98" s="2" t="s">
        <v>10</v>
      </c>
      <c r="D98" s="2">
        <v>1</v>
      </c>
      <c r="E98" s="106">
        <f aca="true" t="shared" si="11" ref="E98:F103">L77*E120*0.63</f>
        <v>61.19172653195344</v>
      </c>
      <c r="F98" s="106">
        <f t="shared" si="11"/>
        <v>3.831553789139966</v>
      </c>
      <c r="G98" s="106">
        <f aca="true" t="shared" si="12" ref="G98:G113">L77*G120</f>
        <v>59.57505179736208</v>
      </c>
      <c r="H98" s="106">
        <f aca="true" t="shared" si="13" ref="H98:H113">M77*H120</f>
        <v>0</v>
      </c>
      <c r="I98" s="106">
        <f aca="true" t="shared" si="14" ref="I98:I113">L77*I120</f>
        <v>1.9831908055047296</v>
      </c>
      <c r="J98" s="106">
        <f aca="true" t="shared" si="15" ref="J98:J113">M77*J120</f>
        <v>0</v>
      </c>
      <c r="K98" s="106">
        <f aca="true" t="shared" si="16" ref="K98:L113">L77*K120</f>
        <v>2478.651364443976</v>
      </c>
      <c r="L98" s="106">
        <f t="shared" si="16"/>
        <v>2701.7008343390894</v>
      </c>
      <c r="M98" s="34"/>
      <c r="N98" s="121"/>
      <c r="O98" s="122"/>
      <c r="P98" s="121"/>
      <c r="Q98" s="122"/>
      <c r="R98" s="121"/>
      <c r="S98" s="122"/>
      <c r="T98" s="121"/>
      <c r="U98" s="122"/>
      <c r="V98" s="3"/>
    </row>
    <row r="99" spans="1:22" ht="12.75">
      <c r="A99" s="3"/>
      <c r="B99" s="12"/>
      <c r="C99" s="2"/>
      <c r="D99" s="2">
        <v>2</v>
      </c>
      <c r="E99" s="106">
        <f t="shared" si="11"/>
        <v>1.2044064517949828</v>
      </c>
      <c r="F99" s="106">
        <f t="shared" si="11"/>
        <v>0</v>
      </c>
      <c r="G99" s="106">
        <f t="shared" si="12"/>
        <v>0</v>
      </c>
      <c r="H99" s="106">
        <f t="shared" si="13"/>
        <v>0</v>
      </c>
      <c r="I99" s="106">
        <f t="shared" si="14"/>
        <v>0</v>
      </c>
      <c r="J99" s="106">
        <f t="shared" si="15"/>
        <v>0</v>
      </c>
      <c r="K99" s="106">
        <f t="shared" si="16"/>
        <v>0</v>
      </c>
      <c r="L99" s="106">
        <f t="shared" si="16"/>
        <v>0</v>
      </c>
      <c r="M99" s="34"/>
      <c r="N99" s="121"/>
      <c r="O99" s="122"/>
      <c r="P99" s="121"/>
      <c r="Q99" s="122"/>
      <c r="R99" s="121"/>
      <c r="S99" s="122"/>
      <c r="T99" s="121"/>
      <c r="U99" s="122"/>
      <c r="V99" s="3"/>
    </row>
    <row r="100" spans="1:22" ht="12.75">
      <c r="A100" s="3"/>
      <c r="B100" s="12"/>
      <c r="C100" s="66"/>
      <c r="D100" s="66">
        <v>3</v>
      </c>
      <c r="E100" s="117">
        <f t="shared" si="11"/>
        <v>0</v>
      </c>
      <c r="F100" s="117">
        <f t="shared" si="11"/>
        <v>0</v>
      </c>
      <c r="G100" s="117">
        <f t="shared" si="12"/>
        <v>0</v>
      </c>
      <c r="H100" s="117">
        <f t="shared" si="13"/>
        <v>0</v>
      </c>
      <c r="I100" s="117">
        <f t="shared" si="14"/>
        <v>0</v>
      </c>
      <c r="J100" s="117">
        <f t="shared" si="15"/>
        <v>0</v>
      </c>
      <c r="K100" s="117">
        <f t="shared" si="16"/>
        <v>0</v>
      </c>
      <c r="L100" s="117">
        <f t="shared" si="16"/>
        <v>0</v>
      </c>
      <c r="M100" s="34"/>
      <c r="N100" s="121"/>
      <c r="O100" s="122"/>
      <c r="P100" s="121"/>
      <c r="Q100" s="122"/>
      <c r="R100" s="121"/>
      <c r="S100" s="122"/>
      <c r="T100" s="121"/>
      <c r="U100" s="122"/>
      <c r="V100" s="3"/>
    </row>
    <row r="101" spans="1:22" ht="12.75">
      <c r="A101" s="3"/>
      <c r="B101" s="44"/>
      <c r="C101" s="2" t="s">
        <v>11</v>
      </c>
      <c r="D101" s="2">
        <v>1</v>
      </c>
      <c r="E101" s="118">
        <f t="shared" si="11"/>
        <v>13.198919360916632</v>
      </c>
      <c r="F101" s="118">
        <f t="shared" si="11"/>
        <v>16.746419739388763</v>
      </c>
      <c r="G101" s="118">
        <f t="shared" si="12"/>
        <v>42.99557666334254</v>
      </c>
      <c r="H101" s="118">
        <f t="shared" si="13"/>
        <v>0</v>
      </c>
      <c r="I101" s="118">
        <f t="shared" si="14"/>
        <v>0</v>
      </c>
      <c r="J101" s="118">
        <f t="shared" si="15"/>
        <v>0</v>
      </c>
      <c r="K101" s="118">
        <f t="shared" si="16"/>
        <v>1038.9936630039278</v>
      </c>
      <c r="L101" s="118">
        <f t="shared" si="16"/>
        <v>766.3644229711928</v>
      </c>
      <c r="M101" s="34"/>
      <c r="N101" s="121"/>
      <c r="O101" s="122"/>
      <c r="P101" s="121"/>
      <c r="Q101" s="122"/>
      <c r="R101" s="121"/>
      <c r="S101" s="122"/>
      <c r="T101" s="121"/>
      <c r="U101" s="122"/>
      <c r="V101" s="3"/>
    </row>
    <row r="102" spans="1:22" ht="12.75">
      <c r="A102" s="3"/>
      <c r="B102" s="44"/>
      <c r="C102" s="2"/>
      <c r="D102" s="2">
        <v>2</v>
      </c>
      <c r="E102" s="106">
        <f t="shared" si="11"/>
        <v>1.0001778592822672</v>
      </c>
      <c r="F102" s="106">
        <f t="shared" si="11"/>
        <v>0</v>
      </c>
      <c r="G102" s="106">
        <f t="shared" si="12"/>
        <v>0</v>
      </c>
      <c r="H102" s="106">
        <f t="shared" si="13"/>
        <v>0</v>
      </c>
      <c r="I102" s="106">
        <f t="shared" si="14"/>
        <v>0</v>
      </c>
      <c r="J102" s="106">
        <f t="shared" si="15"/>
        <v>0</v>
      </c>
      <c r="K102" s="106">
        <f t="shared" si="16"/>
        <v>0</v>
      </c>
      <c r="L102" s="106">
        <f t="shared" si="16"/>
        <v>0</v>
      </c>
      <c r="M102" s="34"/>
      <c r="N102" s="121"/>
      <c r="O102" s="122"/>
      <c r="P102" s="121"/>
      <c r="Q102" s="122"/>
      <c r="R102" s="121"/>
      <c r="S102" s="122"/>
      <c r="T102" s="121"/>
      <c r="U102" s="122"/>
      <c r="V102" s="3"/>
    </row>
    <row r="103" spans="1:22" ht="12.75">
      <c r="A103" s="3"/>
      <c r="B103" s="40"/>
      <c r="C103" s="66"/>
      <c r="D103" s="66">
        <v>3</v>
      </c>
      <c r="E103" s="117">
        <f t="shared" si="11"/>
        <v>0</v>
      </c>
      <c r="F103" s="117">
        <f t="shared" si="11"/>
        <v>0.7592166066699926</v>
      </c>
      <c r="G103" s="117">
        <f t="shared" si="12"/>
        <v>0</v>
      </c>
      <c r="H103" s="117">
        <f t="shared" si="13"/>
        <v>0</v>
      </c>
      <c r="I103" s="117">
        <f t="shared" si="14"/>
        <v>0</v>
      </c>
      <c r="J103" s="117">
        <f t="shared" si="15"/>
        <v>0</v>
      </c>
      <c r="K103" s="117">
        <f t="shared" si="16"/>
        <v>0</v>
      </c>
      <c r="L103" s="117">
        <f t="shared" si="16"/>
        <v>0</v>
      </c>
      <c r="M103" s="34"/>
      <c r="N103" s="121"/>
      <c r="O103" s="122"/>
      <c r="P103" s="121"/>
      <c r="Q103" s="122"/>
      <c r="R103" s="121"/>
      <c r="S103" s="122"/>
      <c r="T103" s="121"/>
      <c r="U103" s="122"/>
      <c r="V103" s="3"/>
    </row>
    <row r="104" spans="1:22" ht="12.75">
      <c r="A104" s="3"/>
      <c r="B104" s="12" t="s">
        <v>3</v>
      </c>
      <c r="C104" s="2"/>
      <c r="D104" s="2">
        <v>1</v>
      </c>
      <c r="E104" s="118">
        <f aca="true" t="shared" si="17" ref="E104:F106">L83*E126*0.14</f>
        <v>0.3032651749580112</v>
      </c>
      <c r="F104" s="118">
        <f t="shared" si="17"/>
        <v>0.07510898873871953</v>
      </c>
      <c r="G104" s="118">
        <f t="shared" si="12"/>
        <v>0</v>
      </c>
      <c r="H104" s="118">
        <f t="shared" si="13"/>
        <v>0</v>
      </c>
      <c r="I104" s="118">
        <f t="shared" si="14"/>
        <v>0</v>
      </c>
      <c r="J104" s="118">
        <f t="shared" si="15"/>
        <v>121.0737986760637</v>
      </c>
      <c r="K104" s="118">
        <f t="shared" si="16"/>
        <v>1377.4450058713649</v>
      </c>
      <c r="L104" s="118">
        <f t="shared" si="16"/>
        <v>71.45436472233555</v>
      </c>
      <c r="M104" s="34"/>
      <c r="N104" s="121"/>
      <c r="O104" s="122"/>
      <c r="P104" s="121"/>
      <c r="Q104" s="122"/>
      <c r="R104" s="121"/>
      <c r="S104" s="122"/>
      <c r="T104" s="121"/>
      <c r="U104" s="122"/>
      <c r="V104" s="3"/>
    </row>
    <row r="105" spans="1:22" ht="12.75">
      <c r="A105" s="3"/>
      <c r="B105" s="12"/>
      <c r="C105" s="2"/>
      <c r="D105" s="2">
        <v>2</v>
      </c>
      <c r="E105" s="106">
        <f t="shared" si="17"/>
        <v>1.6188830175532831</v>
      </c>
      <c r="F105" s="106">
        <f t="shared" si="17"/>
        <v>1.5227117491837814</v>
      </c>
      <c r="G105" s="106">
        <f t="shared" si="12"/>
        <v>0</v>
      </c>
      <c r="H105" s="106">
        <f t="shared" si="13"/>
        <v>0</v>
      </c>
      <c r="I105" s="106">
        <f t="shared" si="14"/>
        <v>0</v>
      </c>
      <c r="J105" s="106">
        <f t="shared" si="15"/>
        <v>0</v>
      </c>
      <c r="K105" s="106">
        <f t="shared" si="16"/>
        <v>365.97803124784275</v>
      </c>
      <c r="L105" s="106">
        <f t="shared" si="16"/>
        <v>6.6238572903858035</v>
      </c>
      <c r="M105" s="34"/>
      <c r="N105" s="121"/>
      <c r="O105" s="122"/>
      <c r="P105" s="121"/>
      <c r="Q105" s="122"/>
      <c r="R105" s="121"/>
      <c r="S105" s="122"/>
      <c r="T105" s="121"/>
      <c r="U105" s="122"/>
      <c r="V105" s="3"/>
    </row>
    <row r="106" spans="1:22" ht="12.75">
      <c r="A106" s="3"/>
      <c r="B106" s="13"/>
      <c r="C106" s="66"/>
      <c r="D106" s="66">
        <v>3</v>
      </c>
      <c r="E106" s="117">
        <f t="shared" si="17"/>
        <v>1.0657830010428468</v>
      </c>
      <c r="F106" s="117">
        <f t="shared" si="17"/>
        <v>0.07292113264208666</v>
      </c>
      <c r="G106" s="117">
        <f t="shared" si="12"/>
        <v>0</v>
      </c>
      <c r="H106" s="117">
        <f t="shared" si="13"/>
        <v>0</v>
      </c>
      <c r="I106" s="117">
        <f t="shared" si="14"/>
        <v>0</v>
      </c>
      <c r="J106" s="117">
        <f t="shared" si="15"/>
        <v>0</v>
      </c>
      <c r="K106" s="117">
        <f t="shared" si="16"/>
        <v>104.73230643870478</v>
      </c>
      <c r="L106" s="117">
        <f t="shared" si="16"/>
        <v>0</v>
      </c>
      <c r="M106" s="34"/>
      <c r="N106" s="121"/>
      <c r="O106" s="122"/>
      <c r="P106" s="121"/>
      <c r="Q106" s="122"/>
      <c r="R106" s="121"/>
      <c r="S106" s="122"/>
      <c r="T106" s="121"/>
      <c r="U106" s="122"/>
      <c r="V106" s="3"/>
    </row>
    <row r="107" spans="1:22" ht="12.75">
      <c r="A107" s="3"/>
      <c r="B107" s="12" t="s">
        <v>13</v>
      </c>
      <c r="C107" s="2"/>
      <c r="D107" s="44"/>
      <c r="E107" s="39"/>
      <c r="F107" s="39"/>
      <c r="G107" s="118">
        <f t="shared" si="12"/>
        <v>0</v>
      </c>
      <c r="H107" s="118">
        <f t="shared" si="13"/>
        <v>0</v>
      </c>
      <c r="I107" s="118">
        <f t="shared" si="14"/>
        <v>0</v>
      </c>
      <c r="J107" s="118">
        <f t="shared" si="15"/>
        <v>0</v>
      </c>
      <c r="K107" s="118">
        <f t="shared" si="16"/>
        <v>0</v>
      </c>
      <c r="L107" s="118">
        <f t="shared" si="16"/>
        <v>0</v>
      </c>
      <c r="M107" s="34"/>
      <c r="N107" s="121"/>
      <c r="O107" s="122"/>
      <c r="P107" s="121"/>
      <c r="Q107" s="122"/>
      <c r="R107" s="121"/>
      <c r="S107" s="122"/>
      <c r="T107" s="121"/>
      <c r="U107" s="122"/>
      <c r="V107" s="3"/>
    </row>
    <row r="108" spans="1:22" ht="12.75">
      <c r="A108" s="3"/>
      <c r="B108" s="12"/>
      <c r="C108" s="2" t="s">
        <v>14</v>
      </c>
      <c r="D108" s="2">
        <v>1</v>
      </c>
      <c r="E108" s="106">
        <f aca="true" t="shared" si="18" ref="E108:F113">L87*E130*0.17</f>
        <v>78.23483300407928</v>
      </c>
      <c r="F108" s="106">
        <f t="shared" si="18"/>
        <v>129.30670334920296</v>
      </c>
      <c r="G108" s="106">
        <f t="shared" si="12"/>
        <v>0</v>
      </c>
      <c r="H108" s="106">
        <f t="shared" si="13"/>
        <v>0</v>
      </c>
      <c r="I108" s="106">
        <f t="shared" si="14"/>
        <v>31.73105288807568</v>
      </c>
      <c r="J108" s="106">
        <f t="shared" si="15"/>
        <v>0</v>
      </c>
      <c r="K108" s="106">
        <f t="shared" si="16"/>
        <v>0</v>
      </c>
      <c r="L108" s="106">
        <f t="shared" si="16"/>
        <v>36.09407266018607</v>
      </c>
      <c r="M108" s="34"/>
      <c r="N108" s="121"/>
      <c r="O108" s="122"/>
      <c r="P108" s="121"/>
      <c r="Q108" s="122"/>
      <c r="R108" s="121"/>
      <c r="S108" s="122"/>
      <c r="T108" s="121"/>
      <c r="U108" s="122"/>
      <c r="V108" s="3"/>
    </row>
    <row r="109" spans="1:22" ht="12.75">
      <c r="A109" s="3"/>
      <c r="B109" s="12"/>
      <c r="C109" s="2"/>
      <c r="D109" s="2">
        <v>2</v>
      </c>
      <c r="E109" s="106">
        <f t="shared" si="18"/>
        <v>0.5129723320709341</v>
      </c>
      <c r="F109" s="106">
        <f t="shared" si="18"/>
        <v>23.21604963544564</v>
      </c>
      <c r="G109" s="106">
        <f t="shared" si="12"/>
        <v>0</v>
      </c>
      <c r="H109" s="106">
        <f t="shared" si="13"/>
        <v>0</v>
      </c>
      <c r="I109" s="106">
        <f t="shared" si="14"/>
        <v>0</v>
      </c>
      <c r="J109" s="106">
        <f t="shared" si="15"/>
        <v>0</v>
      </c>
      <c r="K109" s="106">
        <f t="shared" si="16"/>
        <v>0</v>
      </c>
      <c r="L109" s="106">
        <f t="shared" si="16"/>
        <v>0</v>
      </c>
      <c r="M109" s="34"/>
      <c r="N109" s="121"/>
      <c r="O109" s="122"/>
      <c r="P109" s="121"/>
      <c r="Q109" s="122"/>
      <c r="R109" s="121"/>
      <c r="S109" s="122"/>
      <c r="T109" s="121"/>
      <c r="U109" s="122"/>
      <c r="V109" s="3"/>
    </row>
    <row r="110" spans="1:22" ht="12.75">
      <c r="A110" s="3"/>
      <c r="B110" s="12"/>
      <c r="C110" s="66"/>
      <c r="D110" s="66">
        <v>3</v>
      </c>
      <c r="E110" s="117">
        <f t="shared" si="18"/>
        <v>0.8384125550206962</v>
      </c>
      <c r="F110" s="117">
        <f t="shared" si="18"/>
        <v>3.34222446289503</v>
      </c>
      <c r="G110" s="117">
        <f t="shared" si="12"/>
        <v>0</v>
      </c>
      <c r="H110" s="117">
        <f t="shared" si="13"/>
        <v>0</v>
      </c>
      <c r="I110" s="117">
        <f t="shared" si="14"/>
        <v>0</v>
      </c>
      <c r="J110" s="117">
        <f t="shared" si="15"/>
        <v>0</v>
      </c>
      <c r="K110" s="117">
        <f t="shared" si="16"/>
        <v>0</v>
      </c>
      <c r="L110" s="117">
        <f t="shared" si="16"/>
        <v>0</v>
      </c>
      <c r="M110" s="34"/>
      <c r="N110" s="121"/>
      <c r="O110" s="122"/>
      <c r="P110" s="121"/>
      <c r="Q110" s="122"/>
      <c r="R110" s="121"/>
      <c r="S110" s="122"/>
      <c r="T110" s="121"/>
      <c r="U110" s="122"/>
      <c r="V110" s="3"/>
    </row>
    <row r="111" spans="1:22" ht="12.75">
      <c r="A111" s="3"/>
      <c r="B111" s="44"/>
      <c r="C111" s="44" t="s">
        <v>15</v>
      </c>
      <c r="D111" s="2">
        <v>1</v>
      </c>
      <c r="E111" s="106">
        <f t="shared" si="18"/>
        <v>3.828636713784163</v>
      </c>
      <c r="F111" s="106">
        <f t="shared" si="18"/>
        <v>0.4501930388891203</v>
      </c>
      <c r="G111" s="106">
        <f t="shared" si="12"/>
        <v>0</v>
      </c>
      <c r="H111" s="106">
        <f t="shared" si="13"/>
        <v>0</v>
      </c>
      <c r="I111" s="106">
        <f t="shared" si="14"/>
        <v>0</v>
      </c>
      <c r="J111" s="106">
        <f t="shared" si="15"/>
        <v>0</v>
      </c>
      <c r="K111" s="106">
        <f t="shared" si="16"/>
        <v>0</v>
      </c>
      <c r="L111" s="106">
        <f t="shared" si="16"/>
        <v>0</v>
      </c>
      <c r="M111" s="34"/>
      <c r="N111" s="121"/>
      <c r="O111" s="122"/>
      <c r="P111" s="121"/>
      <c r="Q111" s="122"/>
      <c r="R111" s="121"/>
      <c r="S111" s="122"/>
      <c r="T111" s="121"/>
      <c r="U111" s="122"/>
      <c r="V111" s="3"/>
    </row>
    <row r="112" spans="1:22" ht="12.75">
      <c r="A112" s="3"/>
      <c r="B112" s="44"/>
      <c r="C112" s="44"/>
      <c r="D112" s="2">
        <v>2</v>
      </c>
      <c r="E112" s="106">
        <f t="shared" si="18"/>
        <v>59.49239042139784</v>
      </c>
      <c r="F112" s="106">
        <f t="shared" si="18"/>
        <v>18.976169948511547</v>
      </c>
      <c r="G112" s="106">
        <f t="shared" si="12"/>
        <v>0</v>
      </c>
      <c r="H112" s="106">
        <f t="shared" si="13"/>
        <v>0</v>
      </c>
      <c r="I112" s="106">
        <f t="shared" si="14"/>
        <v>0</v>
      </c>
      <c r="J112" s="106">
        <f t="shared" si="15"/>
        <v>9.281332969762135</v>
      </c>
      <c r="K112" s="106">
        <f t="shared" si="16"/>
        <v>0</v>
      </c>
      <c r="L112" s="106">
        <f t="shared" si="16"/>
        <v>0</v>
      </c>
      <c r="M112" s="34"/>
      <c r="N112" s="121"/>
      <c r="O112" s="122"/>
      <c r="P112" s="121"/>
      <c r="Q112" s="122"/>
      <c r="R112" s="121"/>
      <c r="S112" s="122"/>
      <c r="T112" s="121"/>
      <c r="U112" s="122"/>
      <c r="V112" s="3"/>
    </row>
    <row r="113" spans="1:22" ht="12.75">
      <c r="A113" s="3"/>
      <c r="B113" s="44"/>
      <c r="C113" s="40"/>
      <c r="D113" s="66">
        <v>3</v>
      </c>
      <c r="E113" s="106">
        <f t="shared" si="18"/>
        <v>18.512588983451714</v>
      </c>
      <c r="F113" s="106">
        <f t="shared" si="18"/>
        <v>3.689322715993547</v>
      </c>
      <c r="G113" s="106">
        <f t="shared" si="12"/>
        <v>0</v>
      </c>
      <c r="H113" s="106">
        <f t="shared" si="13"/>
        <v>0</v>
      </c>
      <c r="I113" s="106">
        <f t="shared" si="14"/>
        <v>0</v>
      </c>
      <c r="J113" s="106">
        <f t="shared" si="15"/>
        <v>0</v>
      </c>
      <c r="K113" s="106">
        <f t="shared" si="16"/>
        <v>0</v>
      </c>
      <c r="L113" s="106">
        <f t="shared" si="16"/>
        <v>0</v>
      </c>
      <c r="M113" s="34"/>
      <c r="N113" s="121"/>
      <c r="O113" s="122"/>
      <c r="P113" s="121"/>
      <c r="Q113" s="122"/>
      <c r="R113" s="121"/>
      <c r="S113" s="122"/>
      <c r="T113" s="121"/>
      <c r="U113" s="122"/>
      <c r="V113" s="3"/>
    </row>
    <row r="114" spans="1:22" ht="12.75">
      <c r="A114" s="3"/>
      <c r="B114" s="36" t="s">
        <v>1</v>
      </c>
      <c r="C114" s="37"/>
      <c r="D114" s="23"/>
      <c r="E114" s="41">
        <f aca="true" t="shared" si="19" ref="E114:L114">SUM(E97:E113)</f>
        <v>241.0029954073061</v>
      </c>
      <c r="F114" s="42">
        <f t="shared" si="19"/>
        <v>201.98859515670114</v>
      </c>
      <c r="G114" s="41">
        <f t="shared" si="19"/>
        <v>102.57062846070463</v>
      </c>
      <c r="H114" s="42">
        <f t="shared" si="19"/>
        <v>0</v>
      </c>
      <c r="I114" s="41">
        <f t="shared" si="19"/>
        <v>33.71424369358041</v>
      </c>
      <c r="J114" s="42">
        <f t="shared" si="19"/>
        <v>130.35513164582585</v>
      </c>
      <c r="K114" s="41">
        <f t="shared" si="19"/>
        <v>5365.800371005816</v>
      </c>
      <c r="L114" s="42">
        <f t="shared" si="19"/>
        <v>3582.2375519831894</v>
      </c>
      <c r="M114" s="34"/>
      <c r="N114" s="121"/>
      <c r="O114" s="122"/>
      <c r="P114" s="121"/>
      <c r="Q114" s="122"/>
      <c r="R114" s="121"/>
      <c r="S114" s="122"/>
      <c r="T114" s="121"/>
      <c r="U114" s="122"/>
      <c r="V114" s="3"/>
    </row>
    <row r="115" spans="1:22" ht="12.75">
      <c r="A115" s="3"/>
      <c r="B115" s="9"/>
      <c r="C115" s="5"/>
      <c r="D115" s="6"/>
      <c r="E115" s="121" t="s">
        <v>59</v>
      </c>
      <c r="F115" s="122">
        <f>SUM(E114+F114)</f>
        <v>442.9915905640072</v>
      </c>
      <c r="G115" s="121" t="s">
        <v>65</v>
      </c>
      <c r="H115" s="122">
        <f>SUM(G114+H114)</f>
        <v>102.57062846070463</v>
      </c>
      <c r="I115" s="121" t="s">
        <v>67</v>
      </c>
      <c r="J115" s="122">
        <f>SUM(I114+J114)</f>
        <v>164.06937533940626</v>
      </c>
      <c r="K115" s="121" t="s">
        <v>69</v>
      </c>
      <c r="L115" s="122">
        <f>SUM(K114+L114)</f>
        <v>8948.037922989006</v>
      </c>
      <c r="M115" s="34"/>
      <c r="N115" s="121"/>
      <c r="O115" s="122"/>
      <c r="P115" s="121"/>
      <c r="Q115" s="122"/>
      <c r="R115" s="121"/>
      <c r="S115" s="122"/>
      <c r="T115" s="121"/>
      <c r="U115" s="122"/>
      <c r="V115" s="3"/>
    </row>
    <row r="116" spans="1:22" ht="12.75">
      <c r="A116" s="3"/>
      <c r="B116" s="9"/>
      <c r="C116" s="5"/>
      <c r="D116" s="6"/>
      <c r="E116" s="30"/>
      <c r="F116" s="30"/>
      <c r="G116" s="6"/>
      <c r="H116" s="6"/>
      <c r="I116" s="6"/>
      <c r="J116" s="7"/>
      <c r="K116" s="34"/>
      <c r="L116" s="3"/>
      <c r="M116" s="34"/>
      <c r="N116" s="121"/>
      <c r="O116" s="122"/>
      <c r="P116" s="121"/>
      <c r="Q116" s="122"/>
      <c r="R116" s="121"/>
      <c r="S116" s="122"/>
      <c r="T116" s="121"/>
      <c r="U116" s="122"/>
      <c r="V116" s="3"/>
    </row>
    <row r="117" spans="1:22" ht="12.75">
      <c r="A117" s="3"/>
      <c r="B117" s="11" t="s">
        <v>0</v>
      </c>
      <c r="C117" s="11" t="s">
        <v>9</v>
      </c>
      <c r="D117" s="39"/>
      <c r="E117" s="123" t="s">
        <v>71</v>
      </c>
      <c r="F117" s="123" t="s">
        <v>72</v>
      </c>
      <c r="G117" s="123" t="s">
        <v>73</v>
      </c>
      <c r="H117" s="123" t="s">
        <v>74</v>
      </c>
      <c r="I117" s="123" t="s">
        <v>75</v>
      </c>
      <c r="J117" s="123" t="s">
        <v>76</v>
      </c>
      <c r="K117" s="123" t="s">
        <v>77</v>
      </c>
      <c r="L117" s="123" t="s">
        <v>78</v>
      </c>
      <c r="M117" s="34"/>
      <c r="N117" s="121"/>
      <c r="O117" s="122"/>
      <c r="P117" s="121"/>
      <c r="Q117" s="122"/>
      <c r="R117" s="121"/>
      <c r="S117" s="122"/>
      <c r="T117" s="121"/>
      <c r="U117" s="122"/>
      <c r="V117" s="3"/>
    </row>
    <row r="118" spans="1:22" ht="12.75">
      <c r="A118" s="3"/>
      <c r="B118" s="2"/>
      <c r="C118" s="66" t="s">
        <v>0</v>
      </c>
      <c r="D118" s="66" t="s">
        <v>48</v>
      </c>
      <c r="E118" s="124" t="s">
        <v>70</v>
      </c>
      <c r="F118" s="124" t="s">
        <v>70</v>
      </c>
      <c r="G118" s="124" t="s">
        <v>70</v>
      </c>
      <c r="H118" s="124" t="s">
        <v>70</v>
      </c>
      <c r="I118" s="124" t="s">
        <v>70</v>
      </c>
      <c r="J118" s="124" t="s">
        <v>70</v>
      </c>
      <c r="K118" s="124" t="s">
        <v>70</v>
      </c>
      <c r="L118" s="124" t="s">
        <v>70</v>
      </c>
      <c r="M118" s="34"/>
      <c r="N118" s="121"/>
      <c r="O118" s="122"/>
      <c r="P118" s="121"/>
      <c r="Q118" s="122"/>
      <c r="R118" s="121"/>
      <c r="S118" s="122"/>
      <c r="T118" s="121"/>
      <c r="U118" s="122"/>
      <c r="V118" s="3"/>
    </row>
    <row r="119" spans="1:22" ht="12.75">
      <c r="A119" s="3"/>
      <c r="B119" s="29" t="s">
        <v>2</v>
      </c>
      <c r="C119" s="11"/>
      <c r="D119" s="39"/>
      <c r="E119" s="39"/>
      <c r="F119" s="39"/>
      <c r="G119" s="39"/>
      <c r="H119" s="39"/>
      <c r="I119" s="39"/>
      <c r="J119" s="39"/>
      <c r="K119" s="39"/>
      <c r="L119" s="8"/>
      <c r="M119" s="34"/>
      <c r="N119" s="121"/>
      <c r="O119" s="122"/>
      <c r="P119" s="121"/>
      <c r="Q119" s="122"/>
      <c r="R119" s="121"/>
      <c r="S119" s="122"/>
      <c r="T119" s="121"/>
      <c r="U119" s="122"/>
      <c r="V119" s="3"/>
    </row>
    <row r="120" spans="1:22" ht="12.75">
      <c r="A120" s="3"/>
      <c r="B120" s="12"/>
      <c r="C120" s="2" t="s">
        <v>10</v>
      </c>
      <c r="D120" s="2">
        <v>1</v>
      </c>
      <c r="E120" s="131">
        <v>0.009443731668196837</v>
      </c>
      <c r="F120" s="131">
        <v>0.017217700956973128</v>
      </c>
      <c r="G120" s="131">
        <v>0.005792364853272109</v>
      </c>
      <c r="H120" s="131">
        <v>0</v>
      </c>
      <c r="I120" s="131">
        <v>0.00019282173279867206</v>
      </c>
      <c r="J120" s="131">
        <v>0</v>
      </c>
      <c r="K120" s="131">
        <v>0.2409943863037643</v>
      </c>
      <c r="L120" s="146">
        <v>7.648531156942678</v>
      </c>
      <c r="M120" s="34"/>
      <c r="N120" s="121"/>
      <c r="O120" s="122"/>
      <c r="P120" s="121"/>
      <c r="Q120" s="122"/>
      <c r="R120" s="121"/>
      <c r="S120" s="122"/>
      <c r="T120" s="121"/>
      <c r="U120" s="122"/>
      <c r="V120" s="3"/>
    </row>
    <row r="121" spans="1:22" ht="12.75">
      <c r="A121" s="3"/>
      <c r="B121" s="12"/>
      <c r="C121" s="2"/>
      <c r="D121" s="2">
        <v>2</v>
      </c>
      <c r="E121" s="131">
        <v>0.36444266335989833</v>
      </c>
      <c r="F121" s="131">
        <v>0</v>
      </c>
      <c r="G121" s="131">
        <v>0</v>
      </c>
      <c r="H121" s="131">
        <v>0</v>
      </c>
      <c r="I121" s="131"/>
      <c r="J121" s="131"/>
      <c r="K121" s="131">
        <v>0</v>
      </c>
      <c r="L121" s="146">
        <v>0</v>
      </c>
      <c r="M121" s="34"/>
      <c r="N121" s="121"/>
      <c r="O121" s="122"/>
      <c r="P121" s="121"/>
      <c r="Q121" s="122"/>
      <c r="R121" s="121"/>
      <c r="S121" s="122"/>
      <c r="T121" s="121"/>
      <c r="U121" s="122"/>
      <c r="V121" s="3"/>
    </row>
    <row r="122" spans="1:22" ht="12.75">
      <c r="A122" s="3"/>
      <c r="B122" s="12"/>
      <c r="C122" s="66"/>
      <c r="D122" s="66">
        <v>3</v>
      </c>
      <c r="E122" s="141">
        <v>0</v>
      </c>
      <c r="F122" s="141">
        <v>0</v>
      </c>
      <c r="G122" s="141">
        <v>0</v>
      </c>
      <c r="H122" s="141">
        <v>0</v>
      </c>
      <c r="I122" s="141"/>
      <c r="J122" s="141"/>
      <c r="K122" s="141">
        <v>0</v>
      </c>
      <c r="L122" s="147">
        <v>0</v>
      </c>
      <c r="M122" s="34"/>
      <c r="N122" s="121"/>
      <c r="O122" s="122"/>
      <c r="P122" s="121"/>
      <c r="Q122" s="122"/>
      <c r="R122" s="121"/>
      <c r="S122" s="122"/>
      <c r="T122" s="121"/>
      <c r="U122" s="122"/>
      <c r="V122" s="3"/>
    </row>
    <row r="123" spans="1:22" ht="12.75">
      <c r="A123" s="3"/>
      <c r="B123" s="44"/>
      <c r="C123" s="2" t="s">
        <v>11</v>
      </c>
      <c r="D123" s="11">
        <v>1</v>
      </c>
      <c r="E123" s="149">
        <v>0.021757611102401386</v>
      </c>
      <c r="F123" s="149">
        <v>0.08724004945624428</v>
      </c>
      <c r="G123" s="149">
        <v>0.04465161401991478</v>
      </c>
      <c r="H123" s="149">
        <v>0</v>
      </c>
      <c r="I123" s="149"/>
      <c r="J123" s="149"/>
      <c r="K123" s="149">
        <v>1.0790120196048594</v>
      </c>
      <c r="L123" s="148">
        <v>2.5151843114670753</v>
      </c>
      <c r="M123" s="34"/>
      <c r="N123" s="121"/>
      <c r="O123" s="122"/>
      <c r="P123" s="121"/>
      <c r="Q123" s="122"/>
      <c r="R123" s="121"/>
      <c r="S123" s="122"/>
      <c r="T123" s="121"/>
      <c r="U123" s="122"/>
      <c r="V123" s="3"/>
    </row>
    <row r="124" spans="1:22" ht="12.75">
      <c r="A124" s="3"/>
      <c r="B124" s="44"/>
      <c r="C124" s="2"/>
      <c r="D124" s="2">
        <v>2</v>
      </c>
      <c r="E124" s="131">
        <v>0.09839341880625523</v>
      </c>
      <c r="F124" s="131">
        <v>0</v>
      </c>
      <c r="G124" s="131">
        <v>0</v>
      </c>
      <c r="H124" s="131">
        <v>0</v>
      </c>
      <c r="I124" s="131"/>
      <c r="J124" s="131"/>
      <c r="K124" s="131">
        <v>0</v>
      </c>
      <c r="L124" s="146">
        <v>0</v>
      </c>
      <c r="M124" s="34"/>
      <c r="N124" s="121"/>
      <c r="O124" s="122"/>
      <c r="P124" s="121"/>
      <c r="Q124" s="122"/>
      <c r="R124" s="121"/>
      <c r="S124" s="122"/>
      <c r="T124" s="121"/>
      <c r="U124" s="122"/>
      <c r="V124" s="3"/>
    </row>
    <row r="125" spans="1:22" ht="12.75">
      <c r="A125" s="3"/>
      <c r="B125" s="40"/>
      <c r="C125" s="66"/>
      <c r="D125" s="66">
        <v>3</v>
      </c>
      <c r="E125" s="141">
        <v>0</v>
      </c>
      <c r="F125" s="141">
        <v>0.11635089466075652</v>
      </c>
      <c r="G125" s="141">
        <v>0</v>
      </c>
      <c r="H125" s="141">
        <v>0</v>
      </c>
      <c r="I125" s="141"/>
      <c r="J125" s="141"/>
      <c r="K125" s="141">
        <v>0</v>
      </c>
      <c r="L125" s="147">
        <v>0</v>
      </c>
      <c r="M125" s="34"/>
      <c r="N125" s="121"/>
      <c r="O125" s="122"/>
      <c r="P125" s="121"/>
      <c r="Q125" s="122"/>
      <c r="R125" s="121"/>
      <c r="S125" s="122"/>
      <c r="T125" s="121"/>
      <c r="U125" s="122"/>
      <c r="V125" s="3"/>
    </row>
    <row r="126" spans="1:22" ht="12.75">
      <c r="A126" s="3"/>
      <c r="B126" s="12" t="s">
        <v>3</v>
      </c>
      <c r="C126" s="2"/>
      <c r="D126" s="11">
        <v>1</v>
      </c>
      <c r="E126" s="149">
        <v>0.0032969856066914437</v>
      </c>
      <c r="F126" s="149">
        <v>0.006481633893108626</v>
      </c>
      <c r="G126" s="149"/>
      <c r="H126" s="149"/>
      <c r="I126" s="149">
        <v>0</v>
      </c>
      <c r="J126" s="149">
        <v>1.4627522888299624</v>
      </c>
      <c r="K126" s="149">
        <v>2.0965094005910707</v>
      </c>
      <c r="L126" s="148">
        <v>0.8632754294274149</v>
      </c>
      <c r="M126" s="34"/>
      <c r="N126" s="121"/>
      <c r="O126" s="122"/>
      <c r="P126" s="121"/>
      <c r="Q126" s="122"/>
      <c r="R126" s="121"/>
      <c r="S126" s="122"/>
      <c r="T126" s="121"/>
      <c r="U126" s="122"/>
      <c r="V126" s="3"/>
    </row>
    <row r="127" spans="1:22" ht="12.75">
      <c r="A127" s="3"/>
      <c r="B127" s="12"/>
      <c r="C127" s="2"/>
      <c r="D127" s="2">
        <v>2</v>
      </c>
      <c r="E127" s="131">
        <v>0.02001698175047153</v>
      </c>
      <c r="F127" s="131">
        <v>0.06284552663860346</v>
      </c>
      <c r="G127" s="131"/>
      <c r="H127" s="131"/>
      <c r="I127" s="131"/>
      <c r="J127" s="131"/>
      <c r="K127" s="131">
        <v>0.6335285311156605</v>
      </c>
      <c r="L127" s="146">
        <v>0.03827327923508451</v>
      </c>
      <c r="M127" s="34"/>
      <c r="N127" s="121"/>
      <c r="O127" s="122"/>
      <c r="P127" s="121"/>
      <c r="Q127" s="122"/>
      <c r="R127" s="121"/>
      <c r="S127" s="122"/>
      <c r="T127" s="121"/>
      <c r="U127" s="122"/>
      <c r="V127" s="3"/>
    </row>
    <row r="128" spans="1:22" ht="12.75">
      <c r="A128" s="3"/>
      <c r="B128" s="13"/>
      <c r="C128" s="66"/>
      <c r="D128" s="66">
        <v>3</v>
      </c>
      <c r="E128" s="141">
        <v>0.021629079677625212</v>
      </c>
      <c r="F128" s="141">
        <v>0.016274268265176892</v>
      </c>
      <c r="G128" s="141"/>
      <c r="H128" s="141"/>
      <c r="I128" s="141"/>
      <c r="J128" s="141"/>
      <c r="K128" s="141">
        <v>0.2975623328571359</v>
      </c>
      <c r="L128" s="147">
        <v>0</v>
      </c>
      <c r="M128" s="34"/>
      <c r="N128" s="121"/>
      <c r="O128" s="122"/>
      <c r="P128" s="121"/>
      <c r="Q128" s="122"/>
      <c r="R128" s="121"/>
      <c r="S128" s="122"/>
      <c r="T128" s="121"/>
      <c r="U128" s="122"/>
      <c r="V128" s="3"/>
    </row>
    <row r="129" spans="1:22" ht="12.75">
      <c r="A129" s="3"/>
      <c r="B129" s="12" t="s">
        <v>13</v>
      </c>
      <c r="C129" s="2"/>
      <c r="D129" s="39"/>
      <c r="E129" s="149"/>
      <c r="F129" s="149"/>
      <c r="G129" s="149"/>
      <c r="H129" s="149"/>
      <c r="I129" s="149"/>
      <c r="J129" s="149"/>
      <c r="K129" s="149"/>
      <c r="L129" s="148"/>
      <c r="M129" s="34"/>
      <c r="N129" s="121"/>
      <c r="O129" s="122"/>
      <c r="P129" s="121"/>
      <c r="Q129" s="122"/>
      <c r="R129" s="121"/>
      <c r="S129" s="122"/>
      <c r="T129" s="121"/>
      <c r="U129" s="122"/>
      <c r="V129" s="3"/>
    </row>
    <row r="130" spans="1:22" ht="12.75">
      <c r="A130" s="3"/>
      <c r="B130" s="12"/>
      <c r="C130" s="2" t="s">
        <v>14</v>
      </c>
      <c r="D130" s="2">
        <v>1</v>
      </c>
      <c r="E130" s="131">
        <v>0.1352183670240606</v>
      </c>
      <c r="F130" s="131">
        <v>0.2653215428207963</v>
      </c>
      <c r="G130" s="131"/>
      <c r="H130" s="131"/>
      <c r="I130" s="131">
        <v>0.009323284378884224</v>
      </c>
      <c r="J130" s="131">
        <v>0</v>
      </c>
      <c r="K130" s="131">
        <v>0</v>
      </c>
      <c r="L130" s="146">
        <v>0.012590305958339465</v>
      </c>
      <c r="M130" s="34"/>
      <c r="N130" s="121"/>
      <c r="O130" s="122"/>
      <c r="P130" s="121"/>
      <c r="Q130" s="122"/>
      <c r="R130" s="121"/>
      <c r="S130" s="122"/>
      <c r="T130" s="121"/>
      <c r="U130" s="122"/>
      <c r="V130" s="3"/>
    </row>
    <row r="131" spans="1:22" ht="12.75">
      <c r="A131" s="3"/>
      <c r="B131" s="12"/>
      <c r="C131" s="2"/>
      <c r="D131" s="2">
        <v>2</v>
      </c>
      <c r="E131" s="131">
        <v>0.23427256070334274</v>
      </c>
      <c r="F131" s="131">
        <v>1.5510233730429555</v>
      </c>
      <c r="G131" s="131"/>
      <c r="H131" s="131"/>
      <c r="I131" s="131"/>
      <c r="J131" s="131"/>
      <c r="K131" s="131">
        <v>0</v>
      </c>
      <c r="L131" s="146">
        <v>0</v>
      </c>
      <c r="M131" s="34"/>
      <c r="N131" s="121"/>
      <c r="O131" s="122"/>
      <c r="P131" s="121"/>
      <c r="Q131" s="122"/>
      <c r="R131" s="121"/>
      <c r="S131" s="122"/>
      <c r="T131" s="121"/>
      <c r="U131" s="122"/>
      <c r="V131" s="3"/>
    </row>
    <row r="132" spans="1:22" ht="12.75">
      <c r="A132" s="3"/>
      <c r="B132" s="12"/>
      <c r="C132" s="66"/>
      <c r="D132" s="66">
        <v>3</v>
      </c>
      <c r="E132" s="141">
        <v>2.42273856495689</v>
      </c>
      <c r="F132" s="141">
        <v>0.6296554593293381</v>
      </c>
      <c r="G132" s="141"/>
      <c r="H132" s="141"/>
      <c r="I132" s="141"/>
      <c r="J132" s="141"/>
      <c r="K132" s="141">
        <v>0</v>
      </c>
      <c r="L132" s="147">
        <v>0</v>
      </c>
      <c r="M132" s="34"/>
      <c r="N132" s="121"/>
      <c r="O132" s="122"/>
      <c r="P132" s="121"/>
      <c r="Q132" s="122"/>
      <c r="R132" s="121"/>
      <c r="S132" s="122"/>
      <c r="T132" s="121"/>
      <c r="U132" s="122"/>
      <c r="V132" s="3"/>
    </row>
    <row r="133" spans="1:22" ht="12.75">
      <c r="A133" s="3"/>
      <c r="B133" s="44"/>
      <c r="C133" s="44" t="s">
        <v>15</v>
      </c>
      <c r="D133" s="2">
        <v>1</v>
      </c>
      <c r="E133" s="149">
        <v>0.15152644061093384</v>
      </c>
      <c r="F133" s="149">
        <v>1.868939648415644</v>
      </c>
      <c r="G133" s="149"/>
      <c r="H133" s="149"/>
      <c r="I133" s="149"/>
      <c r="J133" s="149"/>
      <c r="K133" s="149">
        <v>0</v>
      </c>
      <c r="L133" s="148">
        <v>0</v>
      </c>
      <c r="M133" s="34"/>
      <c r="N133" s="121"/>
      <c r="O133" s="122"/>
      <c r="P133" s="121"/>
      <c r="Q133" s="122"/>
      <c r="R133" s="121"/>
      <c r="S133" s="122"/>
      <c r="T133" s="121"/>
      <c r="U133" s="122"/>
      <c r="V133" s="3"/>
    </row>
    <row r="134" spans="1:22" ht="12.75">
      <c r="A134" s="3"/>
      <c r="B134" s="44"/>
      <c r="C134" s="44"/>
      <c r="D134" s="2">
        <v>2</v>
      </c>
      <c r="E134" s="131">
        <v>9.446352574637453</v>
      </c>
      <c r="F134" s="131">
        <v>5.390828795108484</v>
      </c>
      <c r="G134" s="131"/>
      <c r="H134" s="131"/>
      <c r="I134" s="131">
        <v>0</v>
      </c>
      <c r="J134" s="131">
        <v>0.4482355036998584</v>
      </c>
      <c r="K134" s="131">
        <v>0</v>
      </c>
      <c r="L134" s="146">
        <v>0</v>
      </c>
      <c r="M134" s="34"/>
      <c r="N134" s="121"/>
      <c r="O134" s="122"/>
      <c r="P134" s="121"/>
      <c r="Q134" s="122"/>
      <c r="R134" s="121"/>
      <c r="S134" s="122"/>
      <c r="T134" s="121"/>
      <c r="U134" s="122"/>
      <c r="V134" s="3"/>
    </row>
    <row r="135" spans="1:22" ht="12.75">
      <c r="A135" s="3"/>
      <c r="B135" s="40"/>
      <c r="C135" s="40"/>
      <c r="D135" s="66">
        <v>3</v>
      </c>
      <c r="E135" s="141">
        <v>11.898530405991055</v>
      </c>
      <c r="F135" s="141">
        <v>23.886058542335164</v>
      </c>
      <c r="G135" s="141"/>
      <c r="H135" s="141"/>
      <c r="I135" s="141"/>
      <c r="J135" s="141"/>
      <c r="K135" s="141">
        <v>0</v>
      </c>
      <c r="L135" s="147">
        <v>0</v>
      </c>
      <c r="M135" s="34"/>
      <c r="N135" s="121"/>
      <c r="O135" s="122"/>
      <c r="P135" s="121"/>
      <c r="Q135" s="122"/>
      <c r="R135" s="121"/>
      <c r="S135" s="122"/>
      <c r="T135" s="121"/>
      <c r="U135" s="122"/>
      <c r="V135" s="3"/>
    </row>
    <row r="136" spans="1:22" ht="12.75">
      <c r="A136" s="3"/>
      <c r="B136" s="9"/>
      <c r="C136" s="5"/>
      <c r="D136" s="6"/>
      <c r="E136" s="30"/>
      <c r="F136" s="30"/>
      <c r="G136" s="6"/>
      <c r="H136" s="6"/>
      <c r="I136" s="6"/>
      <c r="J136" s="7"/>
      <c r="K136" s="34"/>
      <c r="L136" s="3"/>
      <c r="M136" s="34"/>
      <c r="N136" s="121"/>
      <c r="O136" s="122"/>
      <c r="P136" s="121"/>
      <c r="Q136" s="122"/>
      <c r="R136" s="121"/>
      <c r="S136" s="122"/>
      <c r="T136" s="121"/>
      <c r="U136" s="122"/>
      <c r="V136" s="3"/>
    </row>
    <row r="137" spans="1:22" ht="12.75">
      <c r="A137" s="3"/>
      <c r="B137" s="9"/>
      <c r="C137" s="5"/>
      <c r="D137" s="6"/>
      <c r="E137" s="30"/>
      <c r="F137" s="30"/>
      <c r="G137" s="6"/>
      <c r="H137" s="6"/>
      <c r="I137" s="6"/>
      <c r="J137" s="7"/>
      <c r="K137" s="34"/>
      <c r="L137" s="3"/>
      <c r="M137" s="34"/>
      <c r="N137" s="121"/>
      <c r="O137" s="122"/>
      <c r="P137" s="121"/>
      <c r="Q137" s="122"/>
      <c r="R137" s="121"/>
      <c r="S137" s="122"/>
      <c r="T137" s="121"/>
      <c r="U137" s="122"/>
      <c r="V137" s="3"/>
    </row>
    <row r="138" spans="21:22" ht="12.75">
      <c r="U138" s="108"/>
      <c r="V138" s="108"/>
    </row>
    <row r="139" spans="2:22" ht="15.75">
      <c r="B139" s="69" t="s">
        <v>42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129"/>
      <c r="V139" s="129"/>
    </row>
    <row r="140" spans="1:22" ht="15.75">
      <c r="A140" s="69"/>
      <c r="B140" s="69" t="s">
        <v>8</v>
      </c>
      <c r="C140" s="69" t="s">
        <v>33</v>
      </c>
      <c r="D140" s="70"/>
      <c r="E140" s="70"/>
      <c r="F140" s="70"/>
      <c r="G140" s="70"/>
      <c r="H140" s="70"/>
      <c r="I140" s="3"/>
      <c r="J140" s="3"/>
      <c r="K140" s="6"/>
      <c r="L140" s="3"/>
      <c r="M140" s="3"/>
      <c r="N140" s="3"/>
      <c r="O140" s="3"/>
      <c r="P140" s="3"/>
      <c r="Q140" s="3"/>
      <c r="R140" s="3"/>
      <c r="S140" s="3"/>
      <c r="T140" s="3"/>
      <c r="U140" s="129"/>
      <c r="V140" s="129"/>
    </row>
    <row r="141" spans="1:22" ht="15.75">
      <c r="A141" s="70"/>
      <c r="B141" s="69" t="s">
        <v>34</v>
      </c>
      <c r="C141" s="69"/>
      <c r="D141" s="70"/>
      <c r="E141" s="70"/>
      <c r="F141" s="70"/>
      <c r="G141" s="70"/>
      <c r="H141" s="130">
        <v>34080</v>
      </c>
      <c r="I141" s="3"/>
      <c r="J141" s="3"/>
      <c r="K141" s="6"/>
      <c r="L141" s="3"/>
      <c r="M141" s="3"/>
      <c r="N141" s="3"/>
      <c r="O141" s="3"/>
      <c r="P141" s="3"/>
      <c r="Q141" s="3"/>
      <c r="R141" s="3"/>
      <c r="S141" s="3"/>
      <c r="T141" s="3"/>
      <c r="U141" s="129"/>
      <c r="V141" s="129"/>
    </row>
    <row r="142" spans="1:22" ht="12.75">
      <c r="A142" s="3"/>
      <c r="B142" s="4"/>
      <c r="C142" s="4"/>
      <c r="D142" s="6"/>
      <c r="E142" s="6"/>
      <c r="F142" s="4"/>
      <c r="G142" s="4"/>
      <c r="H142" s="4"/>
      <c r="I142" s="4"/>
      <c r="J142" s="4"/>
      <c r="K142" s="6"/>
      <c r="L142" s="3"/>
      <c r="M142" s="3"/>
      <c r="N142" s="3"/>
      <c r="O142" s="3"/>
      <c r="P142" s="3"/>
      <c r="Q142" s="3"/>
      <c r="R142" s="3"/>
      <c r="S142" s="3"/>
      <c r="T142" s="3"/>
      <c r="U142" s="129"/>
      <c r="V142" s="129"/>
    </row>
    <row r="143" spans="1:22" ht="12.75">
      <c r="A143" s="3"/>
      <c r="B143" s="11" t="s">
        <v>0</v>
      </c>
      <c r="C143" s="2" t="s">
        <v>9</v>
      </c>
      <c r="D143" s="39"/>
      <c r="E143" s="11" t="s">
        <v>28</v>
      </c>
      <c r="F143" s="11" t="s">
        <v>28</v>
      </c>
      <c r="G143" s="39" t="s">
        <v>12</v>
      </c>
      <c r="H143" s="1" t="s">
        <v>12</v>
      </c>
      <c r="I143" s="39" t="s">
        <v>30</v>
      </c>
      <c r="J143" s="1" t="s">
        <v>28</v>
      </c>
      <c r="K143" s="11" t="s">
        <v>28</v>
      </c>
      <c r="L143" s="29" t="s">
        <v>29</v>
      </c>
      <c r="M143" s="29" t="s">
        <v>29</v>
      </c>
      <c r="N143" s="3"/>
      <c r="V143" s="3"/>
    </row>
    <row r="144" spans="1:22" ht="12.75">
      <c r="A144" s="3"/>
      <c r="B144" s="2"/>
      <c r="C144" s="2" t="s">
        <v>0</v>
      </c>
      <c r="D144" s="66" t="s">
        <v>48</v>
      </c>
      <c r="E144" s="66" t="s">
        <v>36</v>
      </c>
      <c r="F144" s="66" t="s">
        <v>38</v>
      </c>
      <c r="G144" s="40" t="s">
        <v>35</v>
      </c>
      <c r="H144" s="2" t="s">
        <v>39</v>
      </c>
      <c r="I144" s="66" t="s">
        <v>48</v>
      </c>
      <c r="J144" s="1" t="s">
        <v>4</v>
      </c>
      <c r="K144" s="66" t="s">
        <v>5</v>
      </c>
      <c r="L144" s="13" t="s">
        <v>6</v>
      </c>
      <c r="M144" s="21" t="s">
        <v>7</v>
      </c>
      <c r="N144" s="3"/>
      <c r="V144" s="3"/>
    </row>
    <row r="145" spans="1:22" ht="12.75">
      <c r="A145" s="3"/>
      <c r="B145" s="29" t="s">
        <v>2</v>
      </c>
      <c r="C145" s="11"/>
      <c r="D145" s="39"/>
      <c r="E145" s="45">
        <v>0.8454387407425803</v>
      </c>
      <c r="F145" s="48">
        <f>E145*$H$141</f>
        <v>28812.552284507135</v>
      </c>
      <c r="G145" s="47"/>
      <c r="H145" s="49"/>
      <c r="I145" s="39"/>
      <c r="J145" s="47"/>
      <c r="K145" s="50"/>
      <c r="L145" s="39"/>
      <c r="M145" s="39"/>
      <c r="N145" s="3"/>
      <c r="V145" s="3"/>
    </row>
    <row r="146" spans="1:22" ht="12.75">
      <c r="A146" s="3"/>
      <c r="B146" s="12"/>
      <c r="C146" s="2" t="s">
        <v>10</v>
      </c>
      <c r="D146" s="2">
        <v>1</v>
      </c>
      <c r="E146" s="46"/>
      <c r="F146" s="44"/>
      <c r="G146" s="18">
        <v>0.7809707518428743</v>
      </c>
      <c r="H146" s="32">
        <f>E145*G146*$H$141</f>
        <v>22501.760620143665</v>
      </c>
      <c r="I146" s="18">
        <v>0.8510272943484336</v>
      </c>
      <c r="J146" s="18">
        <v>0.4577373121461771</v>
      </c>
      <c r="K146" s="22">
        <f aca="true" t="shared" si="20" ref="K146:K161">1-J146</f>
        <v>0.5422626878538229</v>
      </c>
      <c r="L146" s="52">
        <f>H146*I146*J146</f>
        <v>8765.492135457444</v>
      </c>
      <c r="M146" s="101">
        <f>H146*I146*K146</f>
        <v>10384.120323179552</v>
      </c>
      <c r="N146" s="3"/>
      <c r="V146" s="3"/>
    </row>
    <row r="147" spans="1:22" ht="12.75">
      <c r="A147" s="3"/>
      <c r="B147" s="12"/>
      <c r="C147" s="2"/>
      <c r="D147" s="2">
        <v>2</v>
      </c>
      <c r="E147" s="46"/>
      <c r="F147" s="44"/>
      <c r="G147" s="18"/>
      <c r="H147" s="32"/>
      <c r="I147" s="18">
        <v>0.0377322054606262</v>
      </c>
      <c r="J147" s="18">
        <v>0.44701459069338617</v>
      </c>
      <c r="K147" s="22">
        <f t="shared" si="20"/>
        <v>0.5529854093066138</v>
      </c>
      <c r="L147" s="52">
        <f>H146*I147*J147</f>
        <v>379.5337396581595</v>
      </c>
      <c r="M147" s="101">
        <f>H146*I147*K147</f>
        <v>469.5073152869289</v>
      </c>
      <c r="N147" s="3"/>
      <c r="V147" s="3"/>
    </row>
    <row r="148" spans="1:22" ht="12.75">
      <c r="A148" s="3"/>
      <c r="B148" s="12"/>
      <c r="C148" s="66"/>
      <c r="D148" s="66">
        <v>3</v>
      </c>
      <c r="E148" s="74"/>
      <c r="F148" s="40"/>
      <c r="G148" s="19"/>
      <c r="H148" s="68"/>
      <c r="I148" s="19">
        <v>0.11124050019094024</v>
      </c>
      <c r="J148" s="19">
        <v>0.46765136640815125</v>
      </c>
      <c r="K148" s="51">
        <f t="shared" si="20"/>
        <v>0.5323486335918488</v>
      </c>
      <c r="L148" s="53">
        <f>H146*I148*J148</f>
        <v>1170.581458649478</v>
      </c>
      <c r="M148" s="102">
        <f>H146*I148*K148</f>
        <v>1332.525647912105</v>
      </c>
      <c r="N148" s="3"/>
      <c r="V148" s="3"/>
    </row>
    <row r="149" spans="1:22" ht="12.75">
      <c r="A149" s="3"/>
      <c r="B149" s="44"/>
      <c r="C149" s="2" t="s">
        <v>11</v>
      </c>
      <c r="D149" s="2">
        <v>1</v>
      </c>
      <c r="E149" s="18"/>
      <c r="F149" s="44"/>
      <c r="G149" s="18">
        <v>0.2190292481571256</v>
      </c>
      <c r="H149" s="32">
        <f>E145*G149*$H$141</f>
        <v>6310.791664363469</v>
      </c>
      <c r="I149" s="18">
        <v>0.5256734510167812</v>
      </c>
      <c r="J149" s="18">
        <v>0.8816380313968195</v>
      </c>
      <c r="K149" s="22">
        <f t="shared" si="20"/>
        <v>0.11836196860318049</v>
      </c>
      <c r="L149" s="52">
        <f>H149*I149*J149</f>
        <v>2924.75978787433</v>
      </c>
      <c r="M149" s="101">
        <f>H149*I149*K149</f>
        <v>392.6558449795512</v>
      </c>
      <c r="N149" s="3"/>
      <c r="V149" s="3"/>
    </row>
    <row r="150" spans="1:22" ht="12.75">
      <c r="A150" s="3"/>
      <c r="B150" s="44"/>
      <c r="C150" s="2"/>
      <c r="D150" s="2">
        <v>2</v>
      </c>
      <c r="E150" s="18"/>
      <c r="F150" s="44"/>
      <c r="G150" s="18"/>
      <c r="H150" s="32"/>
      <c r="I150" s="18">
        <v>0.2862204536673022</v>
      </c>
      <c r="J150" s="18">
        <v>0.1155297041015849</v>
      </c>
      <c r="K150" s="22">
        <f t="shared" si="20"/>
        <v>0.8844702958984151</v>
      </c>
      <c r="L150" s="52">
        <f>H149*I150*J150</f>
        <v>208.67872279649063</v>
      </c>
      <c r="M150" s="101">
        <f>H149*I150*K150</f>
        <v>1597.5989303774506</v>
      </c>
      <c r="N150" s="3"/>
      <c r="V150" s="3"/>
    </row>
    <row r="151" spans="1:22" ht="12.75">
      <c r="A151" s="3"/>
      <c r="B151" s="40"/>
      <c r="C151" s="66"/>
      <c r="D151" s="66">
        <v>3</v>
      </c>
      <c r="E151" s="19"/>
      <c r="F151" s="40"/>
      <c r="G151" s="19"/>
      <c r="H151" s="68"/>
      <c r="I151" s="19">
        <v>0.18810609531591663</v>
      </c>
      <c r="J151" s="19">
        <v>0.07680002939418396</v>
      </c>
      <c r="K151" s="51">
        <f t="shared" si="20"/>
        <v>0.923199970605816</v>
      </c>
      <c r="L151" s="53">
        <f>H149*I151*J151</f>
        <v>91.16919034996579</v>
      </c>
      <c r="M151" s="102">
        <f>H149*I151*K151</f>
        <v>1095.9291879856812</v>
      </c>
      <c r="N151" s="3"/>
      <c r="V151" s="3"/>
    </row>
    <row r="152" spans="1:22" ht="12.75">
      <c r="A152" s="3"/>
      <c r="B152" s="12" t="s">
        <v>3</v>
      </c>
      <c r="C152" s="2"/>
      <c r="D152" s="2">
        <v>1</v>
      </c>
      <c r="E152" s="46">
        <v>0.12229430385937509</v>
      </c>
      <c r="F152" s="32">
        <f>E152*$H$141</f>
        <v>4167.789875527503</v>
      </c>
      <c r="G152" s="18">
        <v>1</v>
      </c>
      <c r="H152" s="32">
        <f>E152*G152*$H$141</f>
        <v>4167.789875527503</v>
      </c>
      <c r="I152" s="18">
        <v>0.8067795580238204</v>
      </c>
      <c r="J152" s="18">
        <v>0.6932838023815455</v>
      </c>
      <c r="K152" s="22">
        <f t="shared" si="20"/>
        <v>0.3067161976184545</v>
      </c>
      <c r="L152" s="52">
        <f>H152*I152*J152</f>
        <v>2331.1582398936803</v>
      </c>
      <c r="M152" s="101">
        <f>H152*I152*K152</f>
        <v>1031.3294338205517</v>
      </c>
      <c r="N152" s="3"/>
      <c r="V152" s="3"/>
    </row>
    <row r="153" spans="1:22" ht="12.75">
      <c r="A153" s="3"/>
      <c r="B153" s="12"/>
      <c r="C153" s="2"/>
      <c r="D153" s="2">
        <v>2</v>
      </c>
      <c r="E153" s="46"/>
      <c r="F153" s="32"/>
      <c r="G153" s="18"/>
      <c r="H153" s="32"/>
      <c r="I153" s="18">
        <v>0.150709225064501</v>
      </c>
      <c r="J153" s="18">
        <v>0.22441592350995046</v>
      </c>
      <c r="K153" s="22">
        <f t="shared" si="20"/>
        <v>0.7755840764900496</v>
      </c>
      <c r="L153" s="52">
        <f>H152*I153*J153</f>
        <v>140.96111334922455</v>
      </c>
      <c r="M153" s="101">
        <f>H152*I153*K153</f>
        <v>487.1632690231984</v>
      </c>
      <c r="N153" s="3"/>
      <c r="V153" s="3"/>
    </row>
    <row r="154" spans="1:22" ht="12.75">
      <c r="A154" s="3"/>
      <c r="B154" s="13"/>
      <c r="C154" s="66"/>
      <c r="D154" s="66">
        <v>3</v>
      </c>
      <c r="E154" s="74"/>
      <c r="F154" s="68"/>
      <c r="G154" s="19"/>
      <c r="H154" s="68"/>
      <c r="I154" s="19">
        <v>0.04251121691167856</v>
      </c>
      <c r="J154" s="19">
        <v>0.5202501657021783</v>
      </c>
      <c r="K154" s="51">
        <f t="shared" si="20"/>
        <v>0.4797498342978217</v>
      </c>
      <c r="L154" s="53">
        <f>H152*I154*J154</f>
        <v>92.1767899228515</v>
      </c>
      <c r="M154" s="102">
        <f>H152*I154*K154</f>
        <v>85.00102951799593</v>
      </c>
      <c r="N154" s="3"/>
      <c r="V154" s="3"/>
    </row>
    <row r="155" spans="1:22" ht="12.75">
      <c r="A155" s="3"/>
      <c r="B155" s="12" t="s">
        <v>13</v>
      </c>
      <c r="C155" s="2"/>
      <c r="D155" s="44"/>
      <c r="E155" s="46">
        <v>0.03226695539804461</v>
      </c>
      <c r="F155" s="32">
        <f>E155*$H$141</f>
        <v>1099.6578399653604</v>
      </c>
      <c r="G155" s="18"/>
      <c r="H155" s="18"/>
      <c r="I155" s="44"/>
      <c r="J155" s="18"/>
      <c r="K155" s="22"/>
      <c r="L155" s="44"/>
      <c r="M155" s="103"/>
      <c r="N155" s="3"/>
      <c r="V155" s="3"/>
    </row>
    <row r="156" spans="1:22" ht="12.75">
      <c r="A156" s="3"/>
      <c r="B156" s="12"/>
      <c r="C156" s="2" t="s">
        <v>14</v>
      </c>
      <c r="D156" s="2">
        <v>1</v>
      </c>
      <c r="E156" s="46"/>
      <c r="F156" s="44"/>
      <c r="G156" s="18">
        <v>0.7618149063600543</v>
      </c>
      <c r="H156" s="32">
        <f>E155*G156*$H$141</f>
        <v>837.7357343813106</v>
      </c>
      <c r="I156" s="18">
        <v>0.6902527351728793</v>
      </c>
      <c r="J156" s="18">
        <v>0.5053690653790925</v>
      </c>
      <c r="K156" s="22">
        <f t="shared" si="20"/>
        <v>0.49463093462090746</v>
      </c>
      <c r="L156" s="52">
        <f>H156*I156*J156</f>
        <v>292.22934974180504</v>
      </c>
      <c r="M156" s="101">
        <f>H156*I156*K156</f>
        <v>286.0200322669553</v>
      </c>
      <c r="N156" s="3"/>
      <c r="V156" s="3"/>
    </row>
    <row r="157" spans="1:22" ht="12.75">
      <c r="A157" s="3"/>
      <c r="B157" s="12"/>
      <c r="C157" s="2"/>
      <c r="D157" s="2">
        <v>2</v>
      </c>
      <c r="E157" s="46"/>
      <c r="F157" s="44"/>
      <c r="G157" s="18"/>
      <c r="H157" s="32"/>
      <c r="I157" s="18">
        <v>0.2774918831807516</v>
      </c>
      <c r="J157" s="18">
        <v>0.09306360758009262</v>
      </c>
      <c r="K157" s="22">
        <f t="shared" si="20"/>
        <v>0.9069363924199074</v>
      </c>
      <c r="L157" s="52">
        <f>H156*I157*J157</f>
        <v>21.634019115956264</v>
      </c>
      <c r="M157" s="101">
        <f>H156*I157*K157</f>
        <v>210.83084742532353</v>
      </c>
      <c r="N157" s="3"/>
      <c r="V157" s="3"/>
    </row>
    <row r="158" spans="1:22" ht="12.75">
      <c r="A158" s="3"/>
      <c r="B158" s="12"/>
      <c r="C158" s="66"/>
      <c r="D158" s="66">
        <v>3</v>
      </c>
      <c r="E158" s="74"/>
      <c r="F158" s="40"/>
      <c r="G158" s="19"/>
      <c r="H158" s="68"/>
      <c r="I158" s="19">
        <v>0.032255381646369194</v>
      </c>
      <c r="J158" s="19">
        <v>0.011303014632477092</v>
      </c>
      <c r="K158" s="51">
        <f t="shared" si="20"/>
        <v>0.9886969853675229</v>
      </c>
      <c r="L158" s="53">
        <f>H156*I158*J158</f>
        <v>0.3054242497421234</v>
      </c>
      <c r="M158" s="102">
        <f>H156*I158*K158</f>
        <v>26.71606158152842</v>
      </c>
      <c r="N158" s="3"/>
      <c r="V158" s="3"/>
    </row>
    <row r="159" spans="1:22" ht="12.75">
      <c r="A159" s="3"/>
      <c r="B159" s="44"/>
      <c r="C159" s="44" t="s">
        <v>15</v>
      </c>
      <c r="D159" s="2">
        <v>1</v>
      </c>
      <c r="E159" s="44"/>
      <c r="F159" s="44"/>
      <c r="G159" s="18">
        <v>0.23818509363994553</v>
      </c>
      <c r="H159" s="32">
        <f>E155*G159*$H$141</f>
        <v>261.9221055840496</v>
      </c>
      <c r="I159" s="18">
        <v>0.8342095557814488</v>
      </c>
      <c r="J159" s="18">
        <v>0.877000335589683</v>
      </c>
      <c r="K159" s="22">
        <f t="shared" si="20"/>
        <v>0.12299966441031696</v>
      </c>
      <c r="L159" s="52">
        <f>H159*I159*J159</f>
        <v>191.62275210238136</v>
      </c>
      <c r="M159" s="101">
        <f>H159*I159*K159</f>
        <v>26.8751712462304</v>
      </c>
      <c r="N159" s="3"/>
      <c r="V159" s="3"/>
    </row>
    <row r="160" spans="1:22" ht="12.75">
      <c r="A160" s="3"/>
      <c r="B160" s="44"/>
      <c r="C160" s="44"/>
      <c r="D160" s="2">
        <v>2</v>
      </c>
      <c r="E160" s="44"/>
      <c r="F160" s="44"/>
      <c r="G160" s="18"/>
      <c r="H160" s="32"/>
      <c r="I160" s="18">
        <v>0.14061700320006731</v>
      </c>
      <c r="J160" s="18">
        <v>0.2876190724000277</v>
      </c>
      <c r="K160" s="22">
        <f t="shared" si="20"/>
        <v>0.7123809275999723</v>
      </c>
      <c r="L160" s="52">
        <f>H159*I160*J160</f>
        <v>10.593212218265036</v>
      </c>
      <c r="M160" s="101">
        <f>H159*I160*K160</f>
        <v>26.237489340815632</v>
      </c>
      <c r="N160" s="3"/>
      <c r="V160" s="3"/>
    </row>
    <row r="161" spans="1:22" ht="12.75">
      <c r="A161" s="3"/>
      <c r="B161" s="44"/>
      <c r="C161" s="40"/>
      <c r="D161" s="66">
        <v>3</v>
      </c>
      <c r="E161" s="40"/>
      <c r="F161" s="40"/>
      <c r="G161" s="19"/>
      <c r="H161" s="68"/>
      <c r="I161" s="19">
        <v>0.02517344101848381</v>
      </c>
      <c r="J161" s="19">
        <v>0.6324121540667413</v>
      </c>
      <c r="K161" s="51">
        <f t="shared" si="20"/>
        <v>0.36758784593325866</v>
      </c>
      <c r="L161" s="53">
        <f>H159*I161*J161</f>
        <v>4.169797317332467</v>
      </c>
      <c r="M161" s="102">
        <f>H159*I161*K161</f>
        <v>2.423683359024694</v>
      </c>
      <c r="N161" s="3"/>
      <c r="V161" s="3"/>
    </row>
    <row r="162" spans="1:22" ht="12.75">
      <c r="A162" s="3"/>
      <c r="B162" s="36" t="s">
        <v>1</v>
      </c>
      <c r="C162" s="37"/>
      <c r="D162" s="23"/>
      <c r="E162" s="23"/>
      <c r="F162" s="41">
        <f>SUM(F145:F161)</f>
        <v>34080</v>
      </c>
      <c r="G162" s="35"/>
      <c r="H162" s="41">
        <f>SUM(H145:H161)</f>
        <v>34079.99999999999</v>
      </c>
      <c r="I162" s="23"/>
      <c r="J162" s="35"/>
      <c r="K162" s="23"/>
      <c r="L162" s="41">
        <f>SUM(L145:L161)</f>
        <v>16625.06573269711</v>
      </c>
      <c r="M162" s="42">
        <f>SUM(M145:M161)</f>
        <v>17454.9342673029</v>
      </c>
      <c r="N162" s="3"/>
      <c r="V162" s="3"/>
    </row>
    <row r="163" spans="1:22" ht="12.75">
      <c r="A163" s="3"/>
      <c r="B163" s="9"/>
      <c r="C163" s="37"/>
      <c r="D163" s="6"/>
      <c r="E163" s="30"/>
      <c r="F163" s="30"/>
      <c r="G163" s="6"/>
      <c r="H163" s="6"/>
      <c r="I163" s="6"/>
      <c r="J163" s="7"/>
      <c r="K163" s="34"/>
      <c r="L163" s="3"/>
      <c r="M163" s="34"/>
      <c r="N163" s="3"/>
      <c r="V163" s="3"/>
    </row>
    <row r="164" spans="1:22" ht="12.75">
      <c r="A164" s="3"/>
      <c r="B164" s="11" t="s">
        <v>0</v>
      </c>
      <c r="C164" s="2" t="s">
        <v>9</v>
      </c>
      <c r="D164" s="39"/>
      <c r="E164" s="123" t="s">
        <v>29</v>
      </c>
      <c r="F164" s="123" t="s">
        <v>29</v>
      </c>
      <c r="G164" s="123" t="s">
        <v>29</v>
      </c>
      <c r="H164" s="123" t="s">
        <v>29</v>
      </c>
      <c r="I164" s="123" t="s">
        <v>29</v>
      </c>
      <c r="J164" s="123" t="s">
        <v>29</v>
      </c>
      <c r="K164" s="123" t="s">
        <v>29</v>
      </c>
      <c r="L164" s="123" t="s">
        <v>29</v>
      </c>
      <c r="M164" s="6"/>
      <c r="N164" s="7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2"/>
      <c r="C165" s="2" t="s">
        <v>0</v>
      </c>
      <c r="D165" s="66" t="s">
        <v>48</v>
      </c>
      <c r="E165" s="124" t="s">
        <v>58</v>
      </c>
      <c r="F165" s="124" t="s">
        <v>58</v>
      </c>
      <c r="G165" s="124" t="s">
        <v>64</v>
      </c>
      <c r="H165" s="124" t="s">
        <v>64</v>
      </c>
      <c r="I165" s="124" t="s">
        <v>66</v>
      </c>
      <c r="J165" s="124" t="s">
        <v>66</v>
      </c>
      <c r="K165" s="124" t="s">
        <v>68</v>
      </c>
      <c r="L165" s="124" t="s">
        <v>68</v>
      </c>
      <c r="M165" s="9"/>
      <c r="N165" s="7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29" t="s">
        <v>2</v>
      </c>
      <c r="C166" s="11"/>
      <c r="D166" s="39"/>
      <c r="E166" s="39"/>
      <c r="F166" s="39"/>
      <c r="G166" s="39"/>
      <c r="H166" s="39"/>
      <c r="I166" s="39"/>
      <c r="J166" s="39"/>
      <c r="K166" s="39"/>
      <c r="L166" s="39"/>
      <c r="M166" s="7"/>
      <c r="N166" s="6"/>
      <c r="O166" s="3"/>
      <c r="P166" s="3"/>
      <c r="Q166" s="3"/>
      <c r="R166" s="3"/>
      <c r="S166" s="3"/>
      <c r="T166" s="3"/>
      <c r="U166" s="6"/>
      <c r="V166" s="6"/>
    </row>
    <row r="167" spans="1:22" ht="12.75">
      <c r="A167" s="3"/>
      <c r="B167" s="12"/>
      <c r="C167" s="2" t="s">
        <v>10</v>
      </c>
      <c r="D167" s="2">
        <v>1</v>
      </c>
      <c r="E167" s="106">
        <f aca="true" t="shared" si="21" ref="E167:F172">L146*E189*0.63</f>
        <v>117.11486070307322</v>
      </c>
      <c r="F167" s="106">
        <f t="shared" si="21"/>
        <v>109.32457994758323</v>
      </c>
      <c r="G167" s="106">
        <f aca="true" t="shared" si="22" ref="G167:G182">L146*G189</f>
        <v>341.12873823173646</v>
      </c>
      <c r="H167" s="106">
        <f aca="true" t="shared" si="23" ref="H167:H182">M146*H189</f>
        <v>391.15646367075544</v>
      </c>
      <c r="I167" s="106">
        <f aca="true" t="shared" si="24" ref="I167:I182">L146*I189</f>
        <v>110.94680917320095</v>
      </c>
      <c r="J167" s="106">
        <f aca="true" t="shared" si="25" ref="J167:J182">M146*J189</f>
        <v>0</v>
      </c>
      <c r="K167" s="106">
        <f aca="true" t="shared" si="26" ref="K167:L182">L146*K189</f>
        <v>23317.789437126205</v>
      </c>
      <c r="L167" s="106">
        <f t="shared" si="26"/>
        <v>1509.5344894183072</v>
      </c>
      <c r="M167" s="7"/>
      <c r="N167" s="3"/>
      <c r="O167" s="3"/>
      <c r="P167" s="3"/>
      <c r="Q167" s="3"/>
      <c r="R167" s="3"/>
      <c r="S167" s="3"/>
      <c r="T167" s="3"/>
      <c r="U167" s="6"/>
      <c r="V167" s="6"/>
    </row>
    <row r="168" spans="1:22" ht="12.75">
      <c r="A168" s="3"/>
      <c r="B168" s="12"/>
      <c r="C168" s="2"/>
      <c r="D168" s="2">
        <v>2</v>
      </c>
      <c r="E168" s="106">
        <f t="shared" si="21"/>
        <v>20.401151157710927</v>
      </c>
      <c r="F168" s="106">
        <f t="shared" si="21"/>
        <v>34.23936704265056</v>
      </c>
      <c r="G168" s="106">
        <f t="shared" si="22"/>
        <v>62.304785681366845</v>
      </c>
      <c r="H168" s="106">
        <f t="shared" si="23"/>
        <v>10.153180622363672</v>
      </c>
      <c r="I168" s="106">
        <f t="shared" si="24"/>
        <v>0</v>
      </c>
      <c r="J168" s="106">
        <f t="shared" si="25"/>
        <v>0</v>
      </c>
      <c r="K168" s="106">
        <f t="shared" si="26"/>
        <v>269.83631562189976</v>
      </c>
      <c r="L168" s="106">
        <f t="shared" si="26"/>
        <v>46.621747755751535</v>
      </c>
      <c r="M168" s="7"/>
      <c r="N168" s="3"/>
      <c r="O168" s="3"/>
      <c r="P168" s="3"/>
      <c r="Q168" s="3"/>
      <c r="R168" s="3"/>
      <c r="S168" s="3"/>
      <c r="T168" s="3"/>
      <c r="U168" s="6"/>
      <c r="V168" s="6"/>
    </row>
    <row r="169" spans="1:22" ht="12.75">
      <c r="A169" s="3"/>
      <c r="B169" s="12"/>
      <c r="C169" s="66"/>
      <c r="D169" s="66">
        <v>3</v>
      </c>
      <c r="E169" s="117">
        <f t="shared" si="21"/>
        <v>27.79650491568052</v>
      </c>
      <c r="F169" s="117">
        <f t="shared" si="21"/>
        <v>69.8768923274475</v>
      </c>
      <c r="G169" s="106">
        <f t="shared" si="22"/>
        <v>68.62462259936872</v>
      </c>
      <c r="H169" s="106">
        <f t="shared" si="23"/>
        <v>0</v>
      </c>
      <c r="I169" s="106">
        <f t="shared" si="24"/>
        <v>0</v>
      </c>
      <c r="J169" s="106">
        <f t="shared" si="25"/>
        <v>0</v>
      </c>
      <c r="K169" s="106">
        <f t="shared" si="26"/>
        <v>499.7851359416565</v>
      </c>
      <c r="L169" s="106">
        <f t="shared" si="26"/>
        <v>0</v>
      </c>
      <c r="M169" s="7"/>
      <c r="N169" s="3"/>
      <c r="O169" s="3"/>
      <c r="P169" s="3"/>
      <c r="Q169" s="3"/>
      <c r="R169" s="3"/>
      <c r="S169" s="3"/>
      <c r="T169" s="3"/>
      <c r="U169" s="129"/>
      <c r="V169" s="129"/>
    </row>
    <row r="170" spans="1:22" ht="12.75">
      <c r="A170" s="3"/>
      <c r="B170" s="44"/>
      <c r="C170" s="2" t="s">
        <v>11</v>
      </c>
      <c r="D170" s="2">
        <v>1</v>
      </c>
      <c r="E170" s="118">
        <f t="shared" si="21"/>
        <v>27.665033918096686</v>
      </c>
      <c r="F170" s="118">
        <f t="shared" si="21"/>
        <v>17.870436439295375</v>
      </c>
      <c r="G170" s="106">
        <f t="shared" si="22"/>
        <v>36.14480499619515</v>
      </c>
      <c r="H170" s="106">
        <f t="shared" si="23"/>
        <v>18.97246123949333</v>
      </c>
      <c r="I170" s="106">
        <f t="shared" si="24"/>
        <v>0</v>
      </c>
      <c r="J170" s="106">
        <f t="shared" si="25"/>
        <v>0</v>
      </c>
      <c r="K170" s="106">
        <f t="shared" si="26"/>
        <v>39.460129281048594</v>
      </c>
      <c r="L170" s="106">
        <f t="shared" si="26"/>
        <v>34.150430231087995</v>
      </c>
      <c r="M170" s="6"/>
      <c r="N170" s="3"/>
      <c r="O170" s="3"/>
      <c r="P170" s="3"/>
      <c r="Q170" s="3"/>
      <c r="R170" s="3"/>
      <c r="S170" s="3"/>
      <c r="T170" s="3"/>
      <c r="U170" s="129"/>
      <c r="V170" s="129"/>
    </row>
    <row r="171" spans="1:22" ht="12.75">
      <c r="A171" s="3"/>
      <c r="B171" s="44"/>
      <c r="C171" s="2"/>
      <c r="D171" s="2">
        <v>2</v>
      </c>
      <c r="E171" s="106">
        <f t="shared" si="21"/>
        <v>5.641952949992456</v>
      </c>
      <c r="F171" s="106">
        <f t="shared" si="21"/>
        <v>114.64735225363388</v>
      </c>
      <c r="G171" s="106">
        <f t="shared" si="22"/>
        <v>26.742752532118583</v>
      </c>
      <c r="H171" s="106">
        <f t="shared" si="23"/>
        <v>416.3840094008121</v>
      </c>
      <c r="I171" s="106">
        <f t="shared" si="24"/>
        <v>0</v>
      </c>
      <c r="J171" s="106">
        <f t="shared" si="25"/>
        <v>0</v>
      </c>
      <c r="K171" s="106">
        <f t="shared" si="26"/>
        <v>42.21858268993056</v>
      </c>
      <c r="L171" s="106">
        <f t="shared" si="26"/>
        <v>43.51363123870143</v>
      </c>
      <c r="M171" s="3"/>
      <c r="N171" s="3"/>
      <c r="U171" s="108"/>
      <c r="V171" s="108"/>
    </row>
    <row r="172" spans="1:22" ht="12.75">
      <c r="A172" s="3"/>
      <c r="B172" s="40"/>
      <c r="C172" s="66"/>
      <c r="D172" s="66">
        <v>3</v>
      </c>
      <c r="E172" s="117">
        <f t="shared" si="21"/>
        <v>2.3772312626288317</v>
      </c>
      <c r="F172" s="117">
        <f t="shared" si="21"/>
        <v>96.18507603745311</v>
      </c>
      <c r="G172" s="106">
        <f t="shared" si="22"/>
        <v>0</v>
      </c>
      <c r="H172" s="106">
        <f t="shared" si="23"/>
        <v>7.0191631343381475</v>
      </c>
      <c r="I172" s="106">
        <f t="shared" si="24"/>
        <v>0</v>
      </c>
      <c r="J172" s="106">
        <f t="shared" si="25"/>
        <v>0</v>
      </c>
      <c r="K172" s="106">
        <f t="shared" si="26"/>
        <v>482.4962378155653</v>
      </c>
      <c r="L172" s="106">
        <f t="shared" si="26"/>
        <v>0</v>
      </c>
      <c r="M172" s="3"/>
      <c r="N172" s="3"/>
      <c r="U172" s="108"/>
      <c r="V172" s="108"/>
    </row>
    <row r="173" spans="1:22" ht="12.75">
      <c r="A173" s="3"/>
      <c r="B173" s="12" t="s">
        <v>3</v>
      </c>
      <c r="C173" s="2"/>
      <c r="D173" s="2">
        <v>1</v>
      </c>
      <c r="E173" s="118">
        <f aca="true" t="shared" si="27" ref="E173:F175">L152*E195*0.14</f>
        <v>1.0023872614865992</v>
      </c>
      <c r="F173" s="118">
        <f t="shared" si="27"/>
        <v>1.6330176275533217</v>
      </c>
      <c r="G173" s="106">
        <f t="shared" si="22"/>
        <v>0</v>
      </c>
      <c r="H173" s="106">
        <f t="shared" si="23"/>
        <v>0</v>
      </c>
      <c r="I173" s="106">
        <f t="shared" si="24"/>
        <v>11.655436938937884</v>
      </c>
      <c r="J173" s="106">
        <f t="shared" si="25"/>
        <v>3.315324284853444</v>
      </c>
      <c r="K173" s="106">
        <f t="shared" si="26"/>
        <v>10854.229253269805</v>
      </c>
      <c r="L173" s="106">
        <f t="shared" si="26"/>
        <v>17204.836524790477</v>
      </c>
      <c r="M173" s="3"/>
      <c r="N173" s="3"/>
      <c r="U173" s="108"/>
      <c r="V173" s="108"/>
    </row>
    <row r="174" spans="1:22" ht="12.75">
      <c r="A174" s="3"/>
      <c r="B174" s="12"/>
      <c r="C174" s="2"/>
      <c r="D174" s="2">
        <v>2</v>
      </c>
      <c r="E174" s="106">
        <f t="shared" si="27"/>
        <v>1.7816493134569165</v>
      </c>
      <c r="F174" s="106">
        <f t="shared" si="27"/>
        <v>8.891292568713197</v>
      </c>
      <c r="G174" s="106">
        <f t="shared" si="22"/>
        <v>0</v>
      </c>
      <c r="H174" s="106">
        <f t="shared" si="23"/>
        <v>0</v>
      </c>
      <c r="I174" s="106">
        <f t="shared" si="24"/>
        <v>0</v>
      </c>
      <c r="J174" s="106">
        <f t="shared" si="25"/>
        <v>14.245534036479633</v>
      </c>
      <c r="K174" s="106">
        <f t="shared" si="26"/>
        <v>924.6646638224055</v>
      </c>
      <c r="L174" s="106">
        <f t="shared" si="26"/>
        <v>234.40378732752853</v>
      </c>
      <c r="M174" s="3"/>
      <c r="N174" s="3"/>
      <c r="U174" s="108"/>
      <c r="V174" s="108"/>
    </row>
    <row r="175" spans="1:22" ht="12.75">
      <c r="A175" s="3"/>
      <c r="B175" s="13"/>
      <c r="C175" s="66"/>
      <c r="D175" s="66">
        <v>3</v>
      </c>
      <c r="E175" s="117">
        <f t="shared" si="27"/>
        <v>0.6968617389479622</v>
      </c>
      <c r="F175" s="117">
        <f t="shared" si="27"/>
        <v>2.7231519395007298</v>
      </c>
      <c r="G175" s="106">
        <f t="shared" si="22"/>
        <v>0</v>
      </c>
      <c r="H175" s="106">
        <f t="shared" si="23"/>
        <v>0</v>
      </c>
      <c r="I175" s="106">
        <f t="shared" si="24"/>
        <v>0</v>
      </c>
      <c r="J175" s="106">
        <f t="shared" si="25"/>
        <v>0</v>
      </c>
      <c r="K175" s="106">
        <f t="shared" si="26"/>
        <v>16.835631134021387</v>
      </c>
      <c r="L175" s="106">
        <f t="shared" si="26"/>
        <v>0</v>
      </c>
      <c r="M175" s="3"/>
      <c r="N175" s="3"/>
      <c r="U175" s="108"/>
      <c r="V175" s="108"/>
    </row>
    <row r="176" spans="1:22" ht="12.75">
      <c r="A176" s="3"/>
      <c r="B176" s="12" t="s">
        <v>13</v>
      </c>
      <c r="C176" s="2"/>
      <c r="D176" s="44"/>
      <c r="E176" s="39"/>
      <c r="F176" s="8"/>
      <c r="G176" s="106">
        <f t="shared" si="22"/>
        <v>0</v>
      </c>
      <c r="H176" s="106">
        <f t="shared" si="23"/>
        <v>0</v>
      </c>
      <c r="I176" s="106">
        <f t="shared" si="24"/>
        <v>0</v>
      </c>
      <c r="J176" s="106">
        <f t="shared" si="25"/>
        <v>0</v>
      </c>
      <c r="K176" s="106">
        <f t="shared" si="26"/>
        <v>0</v>
      </c>
      <c r="L176" s="106">
        <f t="shared" si="26"/>
        <v>0</v>
      </c>
      <c r="M176" s="3"/>
      <c r="N176" s="3"/>
      <c r="U176" s="108"/>
      <c r="V176" s="108"/>
    </row>
    <row r="177" spans="1:22" ht="12.75">
      <c r="A177" s="3"/>
      <c r="B177" s="12"/>
      <c r="C177" s="2" t="s">
        <v>14</v>
      </c>
      <c r="D177" s="2">
        <v>1</v>
      </c>
      <c r="E177" s="106">
        <f aca="true" t="shared" si="28" ref="E177:F182">L156*E199*0.17</f>
        <v>6.4829670609235235</v>
      </c>
      <c r="F177" s="119">
        <f t="shared" si="28"/>
        <v>11.661047348260869</v>
      </c>
      <c r="G177" s="106">
        <f t="shared" si="22"/>
        <v>0</v>
      </c>
      <c r="H177" s="106">
        <f t="shared" si="23"/>
        <v>0</v>
      </c>
      <c r="I177" s="106">
        <f t="shared" si="24"/>
        <v>0</v>
      </c>
      <c r="J177" s="106">
        <f t="shared" si="25"/>
        <v>0</v>
      </c>
      <c r="K177" s="106">
        <f t="shared" si="26"/>
        <v>0</v>
      </c>
      <c r="L177" s="106">
        <f t="shared" si="26"/>
        <v>0</v>
      </c>
      <c r="M177" s="3"/>
      <c r="N177" s="3"/>
      <c r="U177" s="108"/>
      <c r="V177" s="108"/>
    </row>
    <row r="178" spans="1:22" ht="12.75">
      <c r="A178" s="3"/>
      <c r="B178" s="12"/>
      <c r="C178" s="2"/>
      <c r="D178" s="2">
        <v>2</v>
      </c>
      <c r="E178" s="106">
        <f t="shared" si="28"/>
        <v>4.534509278151885</v>
      </c>
      <c r="F178" s="119">
        <f t="shared" si="28"/>
        <v>30.17481093909999</v>
      </c>
      <c r="G178" s="106">
        <f t="shared" si="22"/>
        <v>0</v>
      </c>
      <c r="H178" s="106">
        <f t="shared" si="23"/>
        <v>0</v>
      </c>
      <c r="I178" s="106">
        <f t="shared" si="24"/>
        <v>0</v>
      </c>
      <c r="J178" s="106">
        <f t="shared" si="25"/>
        <v>3.885145646312628</v>
      </c>
      <c r="K178" s="106">
        <f t="shared" si="26"/>
        <v>0</v>
      </c>
      <c r="L178" s="106">
        <f t="shared" si="26"/>
        <v>3.885145646312628</v>
      </c>
      <c r="M178" s="3"/>
      <c r="N178" s="3"/>
      <c r="U178" s="73"/>
      <c r="V178" s="73"/>
    </row>
    <row r="179" spans="1:22" ht="12.75">
      <c r="A179" s="3"/>
      <c r="B179" s="12"/>
      <c r="C179" s="66"/>
      <c r="D179" s="66">
        <v>3</v>
      </c>
      <c r="E179" s="117">
        <f t="shared" si="28"/>
        <v>1.2889759366208347</v>
      </c>
      <c r="F179" s="120">
        <f t="shared" si="28"/>
        <v>3.8843775530183517</v>
      </c>
      <c r="G179" s="106">
        <f t="shared" si="22"/>
        <v>0</v>
      </c>
      <c r="H179" s="106">
        <f t="shared" si="23"/>
        <v>0</v>
      </c>
      <c r="I179" s="106">
        <f t="shared" si="24"/>
        <v>0</v>
      </c>
      <c r="J179" s="106">
        <f t="shared" si="25"/>
        <v>0</v>
      </c>
      <c r="K179" s="106">
        <f t="shared" si="26"/>
        <v>0</v>
      </c>
      <c r="L179" s="106">
        <f t="shared" si="26"/>
        <v>56.11445361824205</v>
      </c>
      <c r="M179" s="3"/>
      <c r="N179" s="3"/>
      <c r="U179" s="108"/>
      <c r="V179" s="108"/>
    </row>
    <row r="180" spans="1:22" ht="12.75">
      <c r="A180" s="3"/>
      <c r="B180" s="44"/>
      <c r="C180" s="44" t="s">
        <v>15</v>
      </c>
      <c r="D180" s="2">
        <v>1</v>
      </c>
      <c r="E180" s="106">
        <f t="shared" si="28"/>
        <v>5.517447630037899</v>
      </c>
      <c r="F180" s="106">
        <f t="shared" si="28"/>
        <v>3.7173258735861694</v>
      </c>
      <c r="G180" s="106">
        <f t="shared" si="22"/>
        <v>0</v>
      </c>
      <c r="H180" s="106">
        <f t="shared" si="23"/>
        <v>0</v>
      </c>
      <c r="I180" s="106">
        <f t="shared" si="24"/>
        <v>0</v>
      </c>
      <c r="J180" s="106">
        <f t="shared" si="25"/>
        <v>0</v>
      </c>
      <c r="K180" s="106">
        <f t="shared" si="26"/>
        <v>3.7815417624109577</v>
      </c>
      <c r="L180" s="106">
        <f t="shared" si="26"/>
        <v>0</v>
      </c>
      <c r="M180" s="3"/>
      <c r="N180" s="3"/>
      <c r="U180" s="108"/>
      <c r="V180" s="108"/>
    </row>
    <row r="181" spans="1:22" ht="12.75">
      <c r="A181" s="3"/>
      <c r="B181" s="44"/>
      <c r="C181" s="44"/>
      <c r="D181" s="2">
        <v>2</v>
      </c>
      <c r="E181" s="106">
        <f t="shared" si="28"/>
        <v>7.330776680104558</v>
      </c>
      <c r="F181" s="106">
        <f t="shared" si="28"/>
        <v>48.305796382854616</v>
      </c>
      <c r="G181" s="106">
        <f t="shared" si="22"/>
        <v>0</v>
      </c>
      <c r="H181" s="106">
        <f t="shared" si="23"/>
        <v>0</v>
      </c>
      <c r="I181" s="106">
        <f t="shared" si="24"/>
        <v>0</v>
      </c>
      <c r="J181" s="106">
        <f t="shared" si="25"/>
        <v>0</v>
      </c>
      <c r="K181" s="106">
        <f t="shared" si="26"/>
        <v>2.5900970975417517</v>
      </c>
      <c r="L181" s="106">
        <f t="shared" si="26"/>
        <v>0</v>
      </c>
      <c r="M181" s="3"/>
      <c r="N181" s="3"/>
      <c r="U181" s="108"/>
      <c r="V181" s="108"/>
    </row>
    <row r="182" spans="1:22" ht="12.75">
      <c r="A182" s="3"/>
      <c r="B182" s="44"/>
      <c r="C182" s="40"/>
      <c r="D182" s="66">
        <v>3</v>
      </c>
      <c r="E182" s="106">
        <f t="shared" si="28"/>
        <v>2.4127649342148625</v>
      </c>
      <c r="F182" s="106">
        <f t="shared" si="28"/>
        <v>5.906418828787457</v>
      </c>
      <c r="G182" s="106">
        <f t="shared" si="22"/>
        <v>0</v>
      </c>
      <c r="H182" s="106">
        <f t="shared" si="23"/>
        <v>0</v>
      </c>
      <c r="I182" s="106">
        <f t="shared" si="24"/>
        <v>0</v>
      </c>
      <c r="J182" s="106">
        <f t="shared" si="25"/>
        <v>0</v>
      </c>
      <c r="K182" s="106">
        <f t="shared" si="26"/>
        <v>0</v>
      </c>
      <c r="L182" s="106">
        <f t="shared" si="26"/>
        <v>0</v>
      </c>
      <c r="M182" s="3"/>
      <c r="N182" s="3"/>
      <c r="U182" s="108"/>
      <c r="V182" s="108"/>
    </row>
    <row r="183" spans="1:22" ht="12.75">
      <c r="A183" s="3"/>
      <c r="B183" s="36" t="s">
        <v>1</v>
      </c>
      <c r="C183" s="37"/>
      <c r="D183" s="23"/>
      <c r="E183" s="41">
        <f aca="true" t="shared" si="29" ref="E183:L183">SUM(E166:E182)</f>
        <v>232.0450747411277</v>
      </c>
      <c r="F183" s="42">
        <f t="shared" si="29"/>
        <v>559.0409431094382</v>
      </c>
      <c r="G183" s="41">
        <f t="shared" si="29"/>
        <v>534.9457040407858</v>
      </c>
      <c r="H183" s="42">
        <f t="shared" si="29"/>
        <v>843.6852780677626</v>
      </c>
      <c r="I183" s="41">
        <f t="shared" si="29"/>
        <v>122.60224611213883</v>
      </c>
      <c r="J183" s="42">
        <f t="shared" si="29"/>
        <v>21.4460039676457</v>
      </c>
      <c r="K183" s="41">
        <f t="shared" si="29"/>
        <v>36453.68702556248</v>
      </c>
      <c r="L183" s="42">
        <f t="shared" si="29"/>
        <v>19133.06021002641</v>
      </c>
      <c r="M183" s="3"/>
      <c r="N183" s="3"/>
      <c r="U183" s="108"/>
      <c r="V183" s="108"/>
    </row>
    <row r="184" spans="1:22" ht="12.75">
      <c r="A184" s="3"/>
      <c r="B184" s="3"/>
      <c r="C184" s="3"/>
      <c r="D184" s="3"/>
      <c r="E184" s="121" t="s">
        <v>59</v>
      </c>
      <c r="F184" s="122">
        <f>SUM(E183+F183)</f>
        <v>791.0860178505659</v>
      </c>
      <c r="G184" s="121" t="s">
        <v>65</v>
      </c>
      <c r="H184" s="122">
        <f>SUM(G183+H183)</f>
        <v>1378.6309821085483</v>
      </c>
      <c r="I184" s="121" t="s">
        <v>67</v>
      </c>
      <c r="J184" s="122">
        <f>SUM(I183+J183)</f>
        <v>144.04825007978454</v>
      </c>
      <c r="K184" s="121" t="s">
        <v>69</v>
      </c>
      <c r="L184" s="122">
        <f>SUM(K183+L183)</f>
        <v>55586.74723558889</v>
      </c>
      <c r="M184" s="3"/>
      <c r="N184" s="3"/>
      <c r="U184" s="108"/>
      <c r="V184" s="108"/>
    </row>
    <row r="185" spans="1:2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U185" s="109"/>
      <c r="V185" s="109"/>
    </row>
    <row r="186" spans="1:14" ht="12.75">
      <c r="A186" s="3"/>
      <c r="B186" s="11" t="s">
        <v>0</v>
      </c>
      <c r="C186" s="11" t="s">
        <v>9</v>
      </c>
      <c r="D186" s="39"/>
      <c r="E186" s="123" t="s">
        <v>71</v>
      </c>
      <c r="F186" s="123" t="s">
        <v>72</v>
      </c>
      <c r="G186" s="123" t="s">
        <v>73</v>
      </c>
      <c r="H186" s="123" t="s">
        <v>74</v>
      </c>
      <c r="I186" s="123" t="s">
        <v>75</v>
      </c>
      <c r="J186" s="123" t="s">
        <v>76</v>
      </c>
      <c r="K186" s="123" t="s">
        <v>77</v>
      </c>
      <c r="L186" s="123" t="s">
        <v>78</v>
      </c>
      <c r="M186" s="3"/>
      <c r="N186" s="3"/>
    </row>
    <row r="187" spans="1:14" ht="12.75">
      <c r="A187" s="3"/>
      <c r="B187" s="2"/>
      <c r="C187" s="66" t="s">
        <v>0</v>
      </c>
      <c r="D187" s="66" t="s">
        <v>48</v>
      </c>
      <c r="E187" s="124" t="s">
        <v>70</v>
      </c>
      <c r="F187" s="124" t="s">
        <v>70</v>
      </c>
      <c r="G187" s="124" t="s">
        <v>70</v>
      </c>
      <c r="H187" s="124" t="s">
        <v>70</v>
      </c>
      <c r="I187" s="124" t="s">
        <v>70</v>
      </c>
      <c r="J187" s="124" t="s">
        <v>70</v>
      </c>
      <c r="K187" s="124" t="s">
        <v>70</v>
      </c>
      <c r="L187" s="124" t="s">
        <v>70</v>
      </c>
      <c r="M187" s="3"/>
      <c r="N187" s="3"/>
    </row>
    <row r="188" spans="1:14" ht="12.75">
      <c r="A188" s="3"/>
      <c r="B188" s="29" t="s">
        <v>2</v>
      </c>
      <c r="C188" s="11"/>
      <c r="D188" s="39"/>
      <c r="E188" s="39"/>
      <c r="F188" s="39"/>
      <c r="G188" s="39"/>
      <c r="H188" s="39"/>
      <c r="I188" s="39"/>
      <c r="J188" s="39"/>
      <c r="K188" s="39"/>
      <c r="L188" s="39"/>
      <c r="M188" s="3"/>
      <c r="N188" s="3"/>
    </row>
    <row r="189" spans="1:14" ht="12.75">
      <c r="A189" s="3"/>
      <c r="B189" s="12"/>
      <c r="C189" s="2" t="s">
        <v>10</v>
      </c>
      <c r="D189" s="2">
        <v>1</v>
      </c>
      <c r="E189" s="131">
        <v>0.0212077772038171</v>
      </c>
      <c r="F189" s="131">
        <v>0.016711196893059884</v>
      </c>
      <c r="G189" s="131">
        <v>0.03891723738497588</v>
      </c>
      <c r="H189" s="131">
        <v>0.03766871448875756</v>
      </c>
      <c r="I189" s="131">
        <v>0.012657225339853776</v>
      </c>
      <c r="J189" s="131">
        <v>0</v>
      </c>
      <c r="K189" s="131">
        <v>2.660180292992679</v>
      </c>
      <c r="L189" s="131">
        <v>0.14536951060252135</v>
      </c>
      <c r="M189" s="3"/>
      <c r="N189" s="3"/>
    </row>
    <row r="190" spans="1:14" ht="12.75">
      <c r="A190" s="3"/>
      <c r="B190" s="12"/>
      <c r="C190" s="2"/>
      <c r="D190" s="2">
        <v>2</v>
      </c>
      <c r="E190" s="131">
        <v>0.08532253191661134</v>
      </c>
      <c r="F190" s="131">
        <v>0.11575581441534558</v>
      </c>
      <c r="G190" s="131">
        <v>0.1641613884907409</v>
      </c>
      <c r="H190" s="131">
        <v>0.02162518089022486</v>
      </c>
      <c r="I190" s="131"/>
      <c r="J190" s="131"/>
      <c r="K190" s="131">
        <v>0.7109679257104714</v>
      </c>
      <c r="L190" s="131">
        <v>0.09929930000613452</v>
      </c>
      <c r="M190" s="3"/>
      <c r="N190" s="3"/>
    </row>
    <row r="191" spans="1:14" ht="12.75">
      <c r="A191" s="3"/>
      <c r="B191" s="12"/>
      <c r="C191" s="66"/>
      <c r="D191" s="66">
        <v>3</v>
      </c>
      <c r="E191" s="141">
        <v>0.03769189751646998</v>
      </c>
      <c r="F191" s="141">
        <v>0.08323719868420547</v>
      </c>
      <c r="G191" s="141">
        <v>0.058624388838810285</v>
      </c>
      <c r="H191" s="141">
        <v>0</v>
      </c>
      <c r="I191" s="141"/>
      <c r="J191" s="141"/>
      <c r="K191" s="141">
        <v>0.42695459786136375</v>
      </c>
      <c r="L191" s="141">
        <v>0</v>
      </c>
      <c r="M191" s="3"/>
      <c r="N191" s="3"/>
    </row>
    <row r="192" spans="1:14" ht="12.75">
      <c r="A192" s="3"/>
      <c r="B192" s="44"/>
      <c r="C192" s="2" t="s">
        <v>11</v>
      </c>
      <c r="D192" s="11">
        <v>1</v>
      </c>
      <c r="E192" s="149">
        <v>0.015014139770727027</v>
      </c>
      <c r="F192" s="149">
        <v>0.07224079938843878</v>
      </c>
      <c r="G192" s="149">
        <v>0.012358213192771169</v>
      </c>
      <c r="H192" s="149">
        <v>0.048318295734223395</v>
      </c>
      <c r="I192" s="149"/>
      <c r="J192" s="149"/>
      <c r="K192" s="149">
        <v>0.013491750483114923</v>
      </c>
      <c r="L192" s="149">
        <v>0.08697293232160211</v>
      </c>
      <c r="M192" s="3"/>
      <c r="N192" s="3"/>
    </row>
    <row r="193" spans="1:14" ht="12.75">
      <c r="A193" s="3"/>
      <c r="B193" s="44"/>
      <c r="C193" s="2"/>
      <c r="D193" s="2">
        <v>2</v>
      </c>
      <c r="E193" s="131">
        <v>0.04291516045810542</v>
      </c>
      <c r="F193" s="131">
        <v>0.11390839136899177</v>
      </c>
      <c r="G193" s="131">
        <v>0.12815275162575568</v>
      </c>
      <c r="H193" s="131">
        <v>0.2606311268012909</v>
      </c>
      <c r="I193" s="131"/>
      <c r="J193" s="131"/>
      <c r="K193" s="131">
        <v>0.20231378707020028</v>
      </c>
      <c r="L193" s="131">
        <v>0.027236893072043335</v>
      </c>
      <c r="M193" s="3"/>
      <c r="N193" s="3"/>
    </row>
    <row r="194" spans="1:14" ht="12.75">
      <c r="A194" s="3"/>
      <c r="B194" s="40"/>
      <c r="C194" s="66"/>
      <c r="D194" s="66">
        <v>3</v>
      </c>
      <c r="E194" s="141">
        <v>0.041388795294430486</v>
      </c>
      <c r="F194" s="141">
        <v>0.13931075615349697</v>
      </c>
      <c r="G194" s="141">
        <v>0</v>
      </c>
      <c r="H194" s="141">
        <v>0.006404759733828584</v>
      </c>
      <c r="I194" s="141"/>
      <c r="J194" s="141"/>
      <c r="K194" s="141">
        <v>5.29231680092184</v>
      </c>
      <c r="L194" s="141">
        <v>0</v>
      </c>
      <c r="M194" s="3"/>
      <c r="N194" s="3"/>
    </row>
    <row r="195" spans="1:14" ht="12.75">
      <c r="A195" s="3"/>
      <c r="B195" s="12" t="s">
        <v>3</v>
      </c>
      <c r="C195" s="2"/>
      <c r="D195" s="11">
        <v>1</v>
      </c>
      <c r="E195" s="149">
        <v>0.0030713955355279165</v>
      </c>
      <c r="F195" s="149">
        <v>0.011310073428400224</v>
      </c>
      <c r="G195" s="149"/>
      <c r="H195" s="149"/>
      <c r="I195" s="149">
        <v>0.004999848032396748</v>
      </c>
      <c r="J195" s="149">
        <v>0.003214612301495024</v>
      </c>
      <c r="K195" s="149">
        <v>4.656152923263092</v>
      </c>
      <c r="L195" s="149">
        <v>16.682192867370514</v>
      </c>
      <c r="M195" s="3"/>
      <c r="N195" s="3"/>
    </row>
    <row r="196" spans="1:14" ht="12.75">
      <c r="A196" s="3"/>
      <c r="B196" s="12"/>
      <c r="C196" s="2"/>
      <c r="D196" s="2">
        <v>2</v>
      </c>
      <c r="E196" s="131">
        <v>0.09028068963362985</v>
      </c>
      <c r="F196" s="131">
        <v>0.13036539630955105</v>
      </c>
      <c r="G196" s="131"/>
      <c r="H196" s="131"/>
      <c r="I196" s="131">
        <v>0</v>
      </c>
      <c r="J196" s="131">
        <v>0.029241806479053885</v>
      </c>
      <c r="K196" s="131">
        <v>6.559714532983236</v>
      </c>
      <c r="L196" s="131">
        <v>0.481160633882614</v>
      </c>
      <c r="M196" s="3"/>
      <c r="N196" s="3"/>
    </row>
    <row r="197" spans="1:14" ht="12.75">
      <c r="A197" s="3"/>
      <c r="B197" s="13"/>
      <c r="C197" s="66"/>
      <c r="D197" s="66">
        <v>3</v>
      </c>
      <c r="E197" s="141">
        <v>0.054000403504985924</v>
      </c>
      <c r="F197" s="141">
        <v>0.22883352581076674</v>
      </c>
      <c r="G197" s="141"/>
      <c r="H197" s="141"/>
      <c r="I197" s="141"/>
      <c r="J197" s="141"/>
      <c r="K197" s="141">
        <v>0.18264501452168358</v>
      </c>
      <c r="L197" s="141">
        <v>0</v>
      </c>
      <c r="M197" s="3"/>
      <c r="N197" s="3"/>
    </row>
    <row r="198" spans="1:14" ht="12.75">
      <c r="A198" s="3"/>
      <c r="B198" s="12" t="s">
        <v>13</v>
      </c>
      <c r="C198" s="2"/>
      <c r="D198" s="39"/>
      <c r="E198" s="149"/>
      <c r="F198" s="149"/>
      <c r="G198" s="149"/>
      <c r="H198" s="149"/>
      <c r="I198" s="149"/>
      <c r="J198" s="149"/>
      <c r="K198" s="149"/>
      <c r="L198" s="149"/>
      <c r="M198" s="3"/>
      <c r="N198" s="3"/>
    </row>
    <row r="199" spans="1:14" ht="12.75">
      <c r="A199" s="3"/>
      <c r="B199" s="12"/>
      <c r="C199" s="2" t="s">
        <v>14</v>
      </c>
      <c r="D199" s="2">
        <v>1</v>
      </c>
      <c r="E199" s="131">
        <v>0.13049716050789345</v>
      </c>
      <c r="F199" s="131">
        <v>0.2398237480870507</v>
      </c>
      <c r="G199" s="131"/>
      <c r="H199" s="131"/>
      <c r="I199" s="131"/>
      <c r="J199" s="131"/>
      <c r="K199" s="131">
        <v>0</v>
      </c>
      <c r="L199" s="131">
        <v>0</v>
      </c>
      <c r="M199" s="3"/>
      <c r="N199" s="3"/>
    </row>
    <row r="200" spans="1:14" ht="12.75">
      <c r="A200" s="3"/>
      <c r="B200" s="12"/>
      <c r="C200" s="2"/>
      <c r="D200" s="2">
        <v>2</v>
      </c>
      <c r="E200" s="131">
        <v>1.232946307672231</v>
      </c>
      <c r="F200" s="131">
        <v>0.8419018850641817</v>
      </c>
      <c r="G200" s="131"/>
      <c r="H200" s="131"/>
      <c r="I200" s="131">
        <v>0</v>
      </c>
      <c r="J200" s="131">
        <v>0.01842778556249341</v>
      </c>
      <c r="K200" s="131">
        <v>0</v>
      </c>
      <c r="L200" s="131">
        <v>0.01842778556249341</v>
      </c>
      <c r="M200" s="3"/>
      <c r="N200" s="3"/>
    </row>
    <row r="201" spans="1:14" ht="12.75">
      <c r="A201" s="3"/>
      <c r="B201" s="12"/>
      <c r="C201" s="66"/>
      <c r="D201" s="66">
        <v>3</v>
      </c>
      <c r="E201" s="141">
        <v>24.825178086838537</v>
      </c>
      <c r="F201" s="141">
        <v>0.8552637765828266</v>
      </c>
      <c r="G201" s="141"/>
      <c r="H201" s="141"/>
      <c r="I201" s="141"/>
      <c r="J201" s="141"/>
      <c r="K201" s="141">
        <v>0</v>
      </c>
      <c r="L201" s="141">
        <v>2.100401417589177</v>
      </c>
      <c r="M201" s="3"/>
      <c r="N201" s="3"/>
    </row>
    <row r="202" spans="1:14" ht="12.75">
      <c r="A202" s="3"/>
      <c r="B202" s="44"/>
      <c r="C202" s="44" t="s">
        <v>15</v>
      </c>
      <c r="D202" s="2">
        <v>1</v>
      </c>
      <c r="E202" s="131">
        <v>0.16937223757750866</v>
      </c>
      <c r="F202" s="131">
        <v>0.8136365936223784</v>
      </c>
      <c r="G202" s="131"/>
      <c r="H202" s="131"/>
      <c r="I202" s="131"/>
      <c r="J202" s="131"/>
      <c r="K202" s="131">
        <v>0.01973430462156463</v>
      </c>
      <c r="L202" s="131">
        <v>0</v>
      </c>
      <c r="M202" s="3"/>
      <c r="N202" s="3"/>
    </row>
    <row r="203" spans="1:14" ht="12.75">
      <c r="A203" s="3"/>
      <c r="B203" s="44"/>
      <c r="C203" s="44"/>
      <c r="D203" s="2">
        <v>2</v>
      </c>
      <c r="E203" s="131">
        <v>4.070740288858625</v>
      </c>
      <c r="F203" s="131">
        <v>10.829989856785712</v>
      </c>
      <c r="G203" s="131"/>
      <c r="H203" s="131"/>
      <c r="I203" s="131"/>
      <c r="J203" s="131"/>
      <c r="K203" s="131">
        <v>0.24450535344471364</v>
      </c>
      <c r="L203" s="131">
        <v>0</v>
      </c>
      <c r="M203" s="3"/>
      <c r="N203" s="3"/>
    </row>
    <row r="204" spans="1:14" ht="12.75">
      <c r="A204" s="3"/>
      <c r="B204" s="40"/>
      <c r="C204" s="40"/>
      <c r="D204" s="66">
        <v>3</v>
      </c>
      <c r="E204" s="141">
        <v>3.403698987514752</v>
      </c>
      <c r="F204" s="141">
        <v>14.335057440555703</v>
      </c>
      <c r="G204" s="141"/>
      <c r="H204" s="141"/>
      <c r="I204" s="141"/>
      <c r="J204" s="141"/>
      <c r="K204" s="141">
        <v>0</v>
      </c>
      <c r="L204" s="141">
        <v>0</v>
      </c>
      <c r="M204" s="3"/>
      <c r="N204" s="3"/>
    </row>
    <row r="205" spans="1:1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9"/>
  <sheetViews>
    <sheetView zoomScale="50" zoomScaleNormal="50" workbookViewId="0" topLeftCell="A1">
      <selection activeCell="P32" sqref="P32"/>
    </sheetView>
  </sheetViews>
  <sheetFormatPr defaultColWidth="9.140625" defaultRowHeight="12.75"/>
  <cols>
    <col min="2" max="2" width="12.8515625" style="0" customWidth="1"/>
    <col min="3" max="3" width="9.7109375" style="0" customWidth="1"/>
    <col min="4" max="4" width="6.421875" style="0" customWidth="1"/>
    <col min="5" max="5" width="9.421875" style="0" customWidth="1"/>
    <col min="6" max="6" width="10.8515625" style="0" customWidth="1"/>
    <col min="7" max="7" width="10.57421875" style="0" customWidth="1"/>
    <col min="8" max="8" width="13.57421875" style="0" customWidth="1"/>
    <col min="9" max="9" width="12.57421875" style="0" customWidth="1"/>
    <col min="10" max="10" width="11.8515625" style="0" customWidth="1"/>
    <col min="11" max="11" width="12.421875" style="0" customWidth="1"/>
    <col min="12" max="12" width="15.140625" style="0" customWidth="1"/>
    <col min="13" max="13" width="10.57421875" style="0" customWidth="1"/>
    <col min="14" max="14" width="14.140625" style="0" customWidth="1"/>
    <col min="15" max="15" width="13.00390625" style="0" customWidth="1"/>
    <col min="16" max="16" width="14.28125" style="0" customWidth="1"/>
    <col min="17" max="17" width="12.57421875" style="0" customWidth="1"/>
    <col min="18" max="18" width="16.421875" style="0" customWidth="1"/>
    <col min="19" max="19" width="12.8515625" style="0" customWidth="1"/>
    <col min="20" max="20" width="15.421875" style="0" customWidth="1"/>
    <col min="21" max="21" width="13.00390625" style="0" customWidth="1"/>
  </cols>
  <sheetData>
    <row r="1" spans="2:22" ht="12.75">
      <c r="B1" s="151" t="s">
        <v>37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3"/>
      <c r="O1" s="3"/>
      <c r="P1" s="3"/>
      <c r="Q1" s="3"/>
      <c r="R1" s="3"/>
      <c r="S1" s="3"/>
      <c r="T1" s="3"/>
      <c r="U1" s="3"/>
      <c r="V1" s="3"/>
    </row>
    <row r="2" spans="1:22" ht="15.75">
      <c r="A2" s="69"/>
      <c r="B2" s="151" t="s">
        <v>8</v>
      </c>
      <c r="C2" s="151" t="s">
        <v>51</v>
      </c>
      <c r="D2" s="152"/>
      <c r="E2" s="152"/>
      <c r="F2" s="152"/>
      <c r="G2" s="152"/>
      <c r="H2" s="152"/>
      <c r="I2" s="152"/>
      <c r="J2" s="152"/>
      <c r="K2" s="15"/>
      <c r="L2" s="152"/>
      <c r="M2" s="152"/>
      <c r="N2" s="3"/>
      <c r="O2" s="3"/>
      <c r="P2" s="3"/>
      <c r="Q2" s="3"/>
      <c r="R2" s="3"/>
      <c r="S2" s="3"/>
      <c r="T2" s="3"/>
      <c r="U2" s="3"/>
      <c r="V2" s="3"/>
    </row>
    <row r="3" spans="1:22" ht="15">
      <c r="A3" s="70"/>
      <c r="B3" s="151" t="s">
        <v>34</v>
      </c>
      <c r="C3" s="151"/>
      <c r="D3" s="152"/>
      <c r="E3" s="152"/>
      <c r="F3" s="152"/>
      <c r="G3" s="152"/>
      <c r="H3" s="153">
        <v>58715</v>
      </c>
      <c r="I3" s="152"/>
      <c r="J3" s="152"/>
      <c r="K3" s="15"/>
      <c r="L3" s="152"/>
      <c r="M3" s="152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3"/>
      <c r="B4" s="154"/>
      <c r="C4" s="154"/>
      <c r="D4" s="154"/>
      <c r="E4" s="15"/>
      <c r="F4" s="154"/>
      <c r="G4" s="154"/>
      <c r="H4" s="154"/>
      <c r="I4" s="154"/>
      <c r="J4" s="154"/>
      <c r="K4" s="15"/>
      <c r="L4" s="152"/>
      <c r="M4" s="152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3"/>
      <c r="B5" s="155" t="s">
        <v>0</v>
      </c>
      <c r="C5" s="156" t="s">
        <v>9</v>
      </c>
      <c r="D5" s="157"/>
      <c r="E5" s="155" t="s">
        <v>28</v>
      </c>
      <c r="F5" s="155" t="s">
        <v>28</v>
      </c>
      <c r="G5" s="157" t="s">
        <v>12</v>
      </c>
      <c r="H5" s="158" t="s">
        <v>12</v>
      </c>
      <c r="I5" s="155" t="s">
        <v>17</v>
      </c>
      <c r="J5" s="158"/>
      <c r="K5" s="155"/>
      <c r="L5" s="159" t="s">
        <v>29</v>
      </c>
      <c r="M5" s="159" t="s">
        <v>29</v>
      </c>
      <c r="N5" s="3"/>
      <c r="V5" s="3"/>
    </row>
    <row r="6" spans="1:29" ht="12.75">
      <c r="A6" s="3"/>
      <c r="B6" s="156"/>
      <c r="C6" s="156" t="s">
        <v>0</v>
      </c>
      <c r="D6" s="160" t="s">
        <v>48</v>
      </c>
      <c r="E6" s="160" t="s">
        <v>36</v>
      </c>
      <c r="F6" s="160" t="s">
        <v>38</v>
      </c>
      <c r="G6" s="161" t="s">
        <v>35</v>
      </c>
      <c r="H6" s="156" t="s">
        <v>39</v>
      </c>
      <c r="I6" s="160" t="s">
        <v>48</v>
      </c>
      <c r="J6" s="158" t="s">
        <v>4</v>
      </c>
      <c r="K6" s="160" t="s">
        <v>5</v>
      </c>
      <c r="L6" s="162" t="s">
        <v>6</v>
      </c>
      <c r="M6" s="163" t="s">
        <v>7</v>
      </c>
      <c r="N6" s="3"/>
      <c r="V6" s="3"/>
      <c r="Y6" t="s">
        <v>61</v>
      </c>
      <c r="AA6" t="s">
        <v>62</v>
      </c>
      <c r="AC6" t="s">
        <v>63</v>
      </c>
    </row>
    <row r="7" spans="1:22" ht="12.75">
      <c r="A7" s="3"/>
      <c r="B7" s="159" t="s">
        <v>2</v>
      </c>
      <c r="C7" s="155"/>
      <c r="D7" s="157"/>
      <c r="E7" s="164">
        <v>0.7725085795302381</v>
      </c>
      <c r="F7" s="165">
        <f>E7*$H$3</f>
        <v>45357.84124711793</v>
      </c>
      <c r="G7" s="166"/>
      <c r="H7" s="167"/>
      <c r="I7" s="166"/>
      <c r="J7" s="166"/>
      <c r="K7" s="166"/>
      <c r="L7" s="157"/>
      <c r="M7" s="157"/>
      <c r="N7" s="3"/>
      <c r="V7" s="3"/>
    </row>
    <row r="8" spans="1:22" ht="12.75">
      <c r="A8" s="3"/>
      <c r="B8" s="168"/>
      <c r="C8" s="156" t="s">
        <v>10</v>
      </c>
      <c r="D8" s="156">
        <v>1</v>
      </c>
      <c r="E8" s="169"/>
      <c r="F8" s="170"/>
      <c r="G8" s="171">
        <v>0.8051896777688015</v>
      </c>
      <c r="H8" s="172">
        <f>E7*G8*$H$3</f>
        <v>36521.66557805534</v>
      </c>
      <c r="I8" s="171">
        <v>0.4</v>
      </c>
      <c r="J8" s="171">
        <v>0</v>
      </c>
      <c r="K8" s="171">
        <f aca="true" t="shared" si="0" ref="K8:K23">1-J8</f>
        <v>1</v>
      </c>
      <c r="L8" s="173">
        <f>H8*I8*J8</f>
        <v>0</v>
      </c>
      <c r="M8" s="174">
        <f>H8*I8*K8</f>
        <v>14608.666231222138</v>
      </c>
      <c r="N8" s="3"/>
      <c r="V8" s="3"/>
    </row>
    <row r="9" spans="1:22" ht="12.75">
      <c r="A9" s="3"/>
      <c r="B9" s="168"/>
      <c r="C9" s="156"/>
      <c r="D9" s="156">
        <v>2</v>
      </c>
      <c r="E9" s="169"/>
      <c r="F9" s="170"/>
      <c r="G9" s="171"/>
      <c r="H9" s="172"/>
      <c r="I9" s="175">
        <v>0.3</v>
      </c>
      <c r="J9" s="171">
        <v>0</v>
      </c>
      <c r="K9" s="171">
        <f t="shared" si="0"/>
        <v>1</v>
      </c>
      <c r="L9" s="173">
        <f>H8*I9*J9</f>
        <v>0</v>
      </c>
      <c r="M9" s="174">
        <f>H8*I9*K9</f>
        <v>10956.499673416602</v>
      </c>
      <c r="N9" s="3"/>
      <c r="V9" s="3"/>
    </row>
    <row r="10" spans="1:22" ht="12.75">
      <c r="A10" s="3"/>
      <c r="B10" s="168"/>
      <c r="C10" s="160"/>
      <c r="D10" s="160">
        <v>3</v>
      </c>
      <c r="E10" s="176"/>
      <c r="F10" s="161"/>
      <c r="G10" s="177"/>
      <c r="H10" s="178"/>
      <c r="I10" s="177">
        <v>0.3</v>
      </c>
      <c r="J10" s="177">
        <v>0</v>
      </c>
      <c r="K10" s="177">
        <f t="shared" si="0"/>
        <v>1</v>
      </c>
      <c r="L10" s="179">
        <f>H8*I10*J10</f>
        <v>0</v>
      </c>
      <c r="M10" s="180">
        <f>H8*I10*K10</f>
        <v>10956.499673416602</v>
      </c>
      <c r="N10" s="3"/>
      <c r="V10" s="3"/>
    </row>
    <row r="11" spans="1:22" ht="12.75">
      <c r="A11" s="3"/>
      <c r="B11" s="170"/>
      <c r="C11" s="156" t="s">
        <v>11</v>
      </c>
      <c r="D11" s="156">
        <v>1</v>
      </c>
      <c r="E11" s="171"/>
      <c r="F11" s="170"/>
      <c r="G11" s="171">
        <v>0.19481032223119849</v>
      </c>
      <c r="H11" s="172">
        <f>E7*G11*$H$3</f>
        <v>8836.17566906259</v>
      </c>
      <c r="I11" s="171">
        <v>0.4</v>
      </c>
      <c r="J11" s="171">
        <v>0</v>
      </c>
      <c r="K11" s="171">
        <f t="shared" si="0"/>
        <v>1</v>
      </c>
      <c r="L11" s="173">
        <f>H11*I11*J11</f>
        <v>0</v>
      </c>
      <c r="M11" s="174">
        <f>H11*I11*K11</f>
        <v>3534.4702676250363</v>
      </c>
      <c r="N11" s="3"/>
      <c r="V11" s="3"/>
    </row>
    <row r="12" spans="1:22" ht="12.75">
      <c r="A12" s="3"/>
      <c r="B12" s="170"/>
      <c r="C12" s="156"/>
      <c r="D12" s="156">
        <v>2</v>
      </c>
      <c r="E12" s="171"/>
      <c r="F12" s="170"/>
      <c r="G12" s="171"/>
      <c r="H12" s="172"/>
      <c r="I12" s="175">
        <v>0.3</v>
      </c>
      <c r="J12" s="171">
        <v>0</v>
      </c>
      <c r="K12" s="171">
        <f t="shared" si="0"/>
        <v>1</v>
      </c>
      <c r="L12" s="173">
        <f>H11*I12*J12</f>
        <v>0</v>
      </c>
      <c r="M12" s="174">
        <f>H11*I12*K12</f>
        <v>2650.8527007187768</v>
      </c>
      <c r="N12" s="3"/>
      <c r="V12" s="3"/>
    </row>
    <row r="13" spans="1:22" ht="12.75">
      <c r="A13" s="3"/>
      <c r="B13" s="161"/>
      <c r="C13" s="160"/>
      <c r="D13" s="160">
        <v>3</v>
      </c>
      <c r="E13" s="177"/>
      <c r="F13" s="161"/>
      <c r="G13" s="177"/>
      <c r="H13" s="178"/>
      <c r="I13" s="177">
        <v>0.3</v>
      </c>
      <c r="J13" s="177">
        <v>0</v>
      </c>
      <c r="K13" s="177">
        <f t="shared" si="0"/>
        <v>1</v>
      </c>
      <c r="L13" s="179">
        <f>H11*I13*J13</f>
        <v>0</v>
      </c>
      <c r="M13" s="180">
        <f>H11*I13*K13</f>
        <v>2650.8527007187768</v>
      </c>
      <c r="N13" s="3"/>
      <c r="V13" s="3"/>
    </row>
    <row r="14" spans="1:22" ht="12.75">
      <c r="A14" s="3"/>
      <c r="B14" s="168" t="s">
        <v>3</v>
      </c>
      <c r="C14" s="156"/>
      <c r="D14" s="156">
        <v>1</v>
      </c>
      <c r="E14" s="169">
        <v>0.11339479888507903</v>
      </c>
      <c r="F14" s="172">
        <f>E14*$H$3</f>
        <v>6657.975616537416</v>
      </c>
      <c r="G14" s="171">
        <v>1</v>
      </c>
      <c r="H14" s="172">
        <f>E14*G14*$H$3</f>
        <v>6657.975616537416</v>
      </c>
      <c r="I14" s="171">
        <v>0.4</v>
      </c>
      <c r="J14" s="171">
        <v>0</v>
      </c>
      <c r="K14" s="171">
        <f t="shared" si="0"/>
        <v>1</v>
      </c>
      <c r="L14" s="173">
        <f>H14*I14*J14</f>
        <v>0</v>
      </c>
      <c r="M14" s="174">
        <f>H14*I14*K14</f>
        <v>2663.1902466149663</v>
      </c>
      <c r="N14" s="3"/>
      <c r="V14" s="3"/>
    </row>
    <row r="15" spans="1:22" ht="12.75">
      <c r="A15" s="3"/>
      <c r="B15" s="168"/>
      <c r="C15" s="156"/>
      <c r="D15" s="156">
        <v>2</v>
      </c>
      <c r="E15" s="169"/>
      <c r="F15" s="172"/>
      <c r="G15" s="171"/>
      <c r="H15" s="172"/>
      <c r="I15" s="175">
        <v>0.3</v>
      </c>
      <c r="J15" s="171">
        <v>0</v>
      </c>
      <c r="K15" s="171">
        <f t="shared" si="0"/>
        <v>1</v>
      </c>
      <c r="L15" s="173">
        <f>H14*I15*J15</f>
        <v>0</v>
      </c>
      <c r="M15" s="174">
        <f>H14*I15*K15</f>
        <v>1997.3926849612246</v>
      </c>
      <c r="N15" s="3"/>
      <c r="V15" s="3"/>
    </row>
    <row r="16" spans="1:22" ht="12.75">
      <c r="A16" s="3"/>
      <c r="B16" s="162"/>
      <c r="C16" s="160"/>
      <c r="D16" s="160">
        <v>3</v>
      </c>
      <c r="E16" s="176"/>
      <c r="F16" s="178"/>
      <c r="G16" s="177"/>
      <c r="H16" s="178"/>
      <c r="I16" s="177">
        <v>0.3</v>
      </c>
      <c r="J16" s="177">
        <v>0</v>
      </c>
      <c r="K16" s="177">
        <f t="shared" si="0"/>
        <v>1</v>
      </c>
      <c r="L16" s="179">
        <f>H14*I16*J16</f>
        <v>0</v>
      </c>
      <c r="M16" s="180">
        <f>H14*I16*K16</f>
        <v>1997.3926849612246</v>
      </c>
      <c r="N16" s="3"/>
      <c r="V16" s="3"/>
    </row>
    <row r="17" spans="1:22" ht="12.75">
      <c r="A17" s="3"/>
      <c r="B17" s="168" t="s">
        <v>13</v>
      </c>
      <c r="C17" s="156"/>
      <c r="D17" s="170"/>
      <c r="E17" s="169">
        <v>0.1140966215846829</v>
      </c>
      <c r="F17" s="172">
        <f>E17*$H$3</f>
        <v>6699.183136344656</v>
      </c>
      <c r="G17" s="171"/>
      <c r="H17" s="171"/>
      <c r="I17" s="171"/>
      <c r="J17" s="171"/>
      <c r="K17" s="171"/>
      <c r="L17" s="170"/>
      <c r="M17" s="170"/>
      <c r="N17" s="3"/>
      <c r="V17" s="3"/>
    </row>
    <row r="18" spans="1:22" ht="12.75">
      <c r="A18" s="3"/>
      <c r="B18" s="168"/>
      <c r="C18" s="156" t="s">
        <v>14</v>
      </c>
      <c r="D18" s="156">
        <v>1</v>
      </c>
      <c r="E18" s="169"/>
      <c r="F18" s="170"/>
      <c r="G18" s="171">
        <v>0.9252868328653406</v>
      </c>
      <c r="H18" s="172">
        <f>E17*G18*$H$3</f>
        <v>6198.665947013246</v>
      </c>
      <c r="I18" s="171">
        <v>0.4</v>
      </c>
      <c r="J18" s="171">
        <v>0</v>
      </c>
      <c r="K18" s="171">
        <f t="shared" si="0"/>
        <v>1</v>
      </c>
      <c r="L18" s="173">
        <f>H18*I18*J18</f>
        <v>0</v>
      </c>
      <c r="M18" s="174">
        <f>H18*I18*K18</f>
        <v>2479.4663788052985</v>
      </c>
      <c r="N18" s="3"/>
      <c r="V18" s="3"/>
    </row>
    <row r="19" spans="1:22" ht="12.75">
      <c r="A19" s="3"/>
      <c r="B19" s="168"/>
      <c r="C19" s="156"/>
      <c r="D19" s="156">
        <v>2</v>
      </c>
      <c r="E19" s="169"/>
      <c r="F19" s="170"/>
      <c r="G19" s="171"/>
      <c r="H19" s="172"/>
      <c r="I19" s="175">
        <v>0.3</v>
      </c>
      <c r="J19" s="171">
        <v>0</v>
      </c>
      <c r="K19" s="171">
        <f t="shared" si="0"/>
        <v>1</v>
      </c>
      <c r="L19" s="173">
        <f>H18*I19*J19</f>
        <v>0</v>
      </c>
      <c r="M19" s="174">
        <f>H18*I19*K19</f>
        <v>1859.599784103974</v>
      </c>
      <c r="N19" s="3"/>
      <c r="V19" s="3"/>
    </row>
    <row r="20" spans="1:22" ht="12.75">
      <c r="A20" s="3"/>
      <c r="B20" s="168"/>
      <c r="C20" s="160"/>
      <c r="D20" s="160">
        <v>3</v>
      </c>
      <c r="E20" s="176"/>
      <c r="F20" s="161"/>
      <c r="G20" s="177"/>
      <c r="H20" s="178"/>
      <c r="I20" s="177">
        <v>0.3</v>
      </c>
      <c r="J20" s="177">
        <v>0</v>
      </c>
      <c r="K20" s="177">
        <f t="shared" si="0"/>
        <v>1</v>
      </c>
      <c r="L20" s="179">
        <f>H18*I20*J20</f>
        <v>0</v>
      </c>
      <c r="M20" s="180">
        <f>H18*I20*K20</f>
        <v>1859.599784103974</v>
      </c>
      <c r="N20" s="3"/>
      <c r="V20" s="3"/>
    </row>
    <row r="21" spans="1:22" ht="12.75">
      <c r="A21" s="3"/>
      <c r="B21" s="170"/>
      <c r="C21" s="170" t="s">
        <v>15</v>
      </c>
      <c r="D21" s="156">
        <v>1</v>
      </c>
      <c r="E21" s="170"/>
      <c r="F21" s="170"/>
      <c r="G21" s="171">
        <v>0.07450137822131277</v>
      </c>
      <c r="H21" s="172">
        <f>E17*G21*$H$3</f>
        <v>499.09837661465355</v>
      </c>
      <c r="I21" s="171">
        <v>0.4</v>
      </c>
      <c r="J21" s="171">
        <v>0</v>
      </c>
      <c r="K21" s="171">
        <f t="shared" si="0"/>
        <v>1</v>
      </c>
      <c r="L21" s="173">
        <f>H21*I21*J21</f>
        <v>0</v>
      </c>
      <c r="M21" s="174">
        <f>H21*I21*K21</f>
        <v>199.63935064586144</v>
      </c>
      <c r="N21" s="3"/>
      <c r="V21" s="3"/>
    </row>
    <row r="22" spans="1:22" ht="12.75">
      <c r="A22" s="3"/>
      <c r="B22" s="170"/>
      <c r="C22" s="170"/>
      <c r="D22" s="156">
        <v>2</v>
      </c>
      <c r="E22" s="170"/>
      <c r="F22" s="170"/>
      <c r="G22" s="171"/>
      <c r="H22" s="172"/>
      <c r="I22" s="175">
        <v>0.3</v>
      </c>
      <c r="J22" s="171">
        <v>0</v>
      </c>
      <c r="K22" s="171">
        <f t="shared" si="0"/>
        <v>1</v>
      </c>
      <c r="L22" s="173">
        <f>H21*I22*J22</f>
        <v>0</v>
      </c>
      <c r="M22" s="174">
        <f>H21*I22*K22</f>
        <v>149.72951298439605</v>
      </c>
      <c r="N22" s="3"/>
      <c r="V22" s="3"/>
    </row>
    <row r="23" spans="1:22" ht="12.75">
      <c r="A23" s="3"/>
      <c r="B23" s="170"/>
      <c r="C23" s="161"/>
      <c r="D23" s="160">
        <v>3</v>
      </c>
      <c r="E23" s="161"/>
      <c r="F23" s="161"/>
      <c r="G23" s="177"/>
      <c r="H23" s="178"/>
      <c r="I23" s="177">
        <v>0.3</v>
      </c>
      <c r="J23" s="177">
        <v>0</v>
      </c>
      <c r="K23" s="177">
        <f t="shared" si="0"/>
        <v>1</v>
      </c>
      <c r="L23" s="179">
        <f>H21*I23*J23</f>
        <v>0</v>
      </c>
      <c r="M23" s="180">
        <f>H21*I23*K23</f>
        <v>149.72951298439605</v>
      </c>
      <c r="N23" s="3"/>
      <c r="V23" s="3"/>
    </row>
    <row r="24" spans="1:22" ht="12.75">
      <c r="A24" s="3"/>
      <c r="B24" s="181" t="s">
        <v>1</v>
      </c>
      <c r="C24" s="182"/>
      <c r="D24" s="183"/>
      <c r="E24" s="183"/>
      <c r="F24" s="184">
        <f>SUM(F7:F23)</f>
        <v>58715</v>
      </c>
      <c r="G24" s="185"/>
      <c r="H24" s="184">
        <f>SUM(H7:H23)</f>
        <v>58713.58118728324</v>
      </c>
      <c r="I24" s="183"/>
      <c r="J24" s="185"/>
      <c r="K24" s="183"/>
      <c r="L24" s="186">
        <f>SUM(L7:L23)</f>
        <v>0</v>
      </c>
      <c r="M24" s="187">
        <f>SUM(M7:M23)</f>
        <v>58713.58118728326</v>
      </c>
      <c r="N24" s="3"/>
      <c r="V24" s="3"/>
    </row>
    <row r="25" spans="1:22" ht="12.75">
      <c r="A25" s="3"/>
      <c r="B25" s="188"/>
      <c r="C25" s="182"/>
      <c r="D25" s="15"/>
      <c r="E25" s="189"/>
      <c r="F25" s="189"/>
      <c r="G25" s="15"/>
      <c r="H25" s="15"/>
      <c r="I25" s="15"/>
      <c r="J25" s="190"/>
      <c r="K25" s="191"/>
      <c r="L25" s="152"/>
      <c r="M25" s="191"/>
      <c r="N25" s="121"/>
      <c r="O25" s="122"/>
      <c r="P25" s="121"/>
      <c r="Q25" s="122"/>
      <c r="R25" s="121"/>
      <c r="S25" s="122"/>
      <c r="T25" s="121"/>
      <c r="U25" s="122"/>
      <c r="V25" s="3"/>
    </row>
    <row r="26" spans="1:22" ht="12.75">
      <c r="A26" s="3"/>
      <c r="B26" s="155" t="s">
        <v>0</v>
      </c>
      <c r="C26" s="156" t="s">
        <v>9</v>
      </c>
      <c r="D26" s="157"/>
      <c r="E26" s="192" t="s">
        <v>29</v>
      </c>
      <c r="F26" s="192" t="s">
        <v>29</v>
      </c>
      <c r="G26" s="192" t="s">
        <v>29</v>
      </c>
      <c r="H26" s="192" t="s">
        <v>29</v>
      </c>
      <c r="I26" s="192" t="s">
        <v>29</v>
      </c>
      <c r="J26" s="192" t="s">
        <v>29</v>
      </c>
      <c r="K26" s="192" t="s">
        <v>29</v>
      </c>
      <c r="L26" s="192" t="s">
        <v>29</v>
      </c>
      <c r="M26" s="191"/>
      <c r="N26" s="121"/>
      <c r="O26" s="122"/>
      <c r="P26" s="121"/>
      <c r="Q26" s="150"/>
      <c r="R26" s="121"/>
      <c r="S26" s="122"/>
      <c r="T26" s="121"/>
      <c r="U26" s="122"/>
      <c r="V26" s="3"/>
    </row>
    <row r="27" spans="1:22" ht="12.75">
      <c r="A27" s="3"/>
      <c r="B27" s="156"/>
      <c r="C27" s="156" t="s">
        <v>0</v>
      </c>
      <c r="D27" s="160" t="s">
        <v>48</v>
      </c>
      <c r="E27" s="193" t="s">
        <v>58</v>
      </c>
      <c r="F27" s="193" t="s">
        <v>58</v>
      </c>
      <c r="G27" s="193" t="s">
        <v>64</v>
      </c>
      <c r="H27" s="193" t="s">
        <v>64</v>
      </c>
      <c r="I27" s="193" t="s">
        <v>66</v>
      </c>
      <c r="J27" s="193" t="s">
        <v>66</v>
      </c>
      <c r="K27" s="193" t="s">
        <v>68</v>
      </c>
      <c r="L27" s="193" t="s">
        <v>68</v>
      </c>
      <c r="M27" s="191"/>
      <c r="N27" s="121"/>
      <c r="O27" s="122"/>
      <c r="P27" s="121"/>
      <c r="Q27" s="122"/>
      <c r="R27" s="121"/>
      <c r="S27" s="122"/>
      <c r="T27" s="121"/>
      <c r="U27" s="122"/>
      <c r="V27" s="3"/>
    </row>
    <row r="28" spans="1:22" ht="12.75">
      <c r="A28" s="3"/>
      <c r="B28" s="159" t="s">
        <v>2</v>
      </c>
      <c r="C28" s="155"/>
      <c r="D28" s="157"/>
      <c r="E28" s="157"/>
      <c r="F28" s="157"/>
      <c r="G28" s="157"/>
      <c r="H28" s="157"/>
      <c r="I28" s="157"/>
      <c r="J28" s="157"/>
      <c r="K28" s="157"/>
      <c r="L28" s="157"/>
      <c r="M28" s="191"/>
      <c r="N28" s="121"/>
      <c r="O28" s="122"/>
      <c r="P28" s="121"/>
      <c r="Q28" s="122"/>
      <c r="R28" s="121"/>
      <c r="S28" s="122"/>
      <c r="T28" s="121"/>
      <c r="U28" s="122"/>
      <c r="V28" s="3"/>
    </row>
    <row r="29" spans="1:22" ht="12.75">
      <c r="A29" s="3"/>
      <c r="B29" s="168"/>
      <c r="C29" s="156" t="s">
        <v>10</v>
      </c>
      <c r="D29" s="156">
        <v>1</v>
      </c>
      <c r="E29" s="194">
        <f aca="true" t="shared" si="1" ref="E29:F34">L8*E51*0.63</f>
        <v>0</v>
      </c>
      <c r="F29" s="194">
        <f t="shared" si="1"/>
        <v>153.90212621460051</v>
      </c>
      <c r="G29" s="194">
        <f aca="true" t="shared" si="2" ref="G29:G44">L8*G51</f>
        <v>0</v>
      </c>
      <c r="H29" s="194">
        <f aca="true" t="shared" si="3" ref="H29:H44">M8*H51</f>
        <v>538.3316115705287</v>
      </c>
      <c r="I29" s="194">
        <f aca="true" t="shared" si="4" ref="I29:I44">L8*I51</f>
        <v>0</v>
      </c>
      <c r="J29" s="194">
        <f aca="true" t="shared" si="5" ref="J29:J44">M8*J51</f>
        <v>0</v>
      </c>
      <c r="K29" s="194">
        <f aca="true" t="shared" si="6" ref="K29:L44">L8*K51</f>
        <v>0</v>
      </c>
      <c r="L29" s="194">
        <f t="shared" si="6"/>
        <v>4505.559685873964</v>
      </c>
      <c r="M29" s="191"/>
      <c r="N29" s="121"/>
      <c r="O29" s="122"/>
      <c r="P29" s="121"/>
      <c r="Q29" s="122"/>
      <c r="R29" s="121"/>
      <c r="S29" s="122"/>
      <c r="T29" s="121"/>
      <c r="U29" s="122"/>
      <c r="V29" s="3"/>
    </row>
    <row r="30" spans="1:22" ht="12.75">
      <c r="A30" s="3"/>
      <c r="B30" s="168"/>
      <c r="C30" s="156"/>
      <c r="D30" s="156">
        <v>2</v>
      </c>
      <c r="E30" s="194">
        <f t="shared" si="1"/>
        <v>0</v>
      </c>
      <c r="F30" s="194">
        <f t="shared" si="1"/>
        <v>799.0154819878186</v>
      </c>
      <c r="G30" s="194">
        <f t="shared" si="2"/>
        <v>0</v>
      </c>
      <c r="H30" s="194">
        <f t="shared" si="3"/>
        <v>236.93628736132362</v>
      </c>
      <c r="I30" s="194">
        <f t="shared" si="4"/>
        <v>0</v>
      </c>
      <c r="J30" s="194">
        <f t="shared" si="5"/>
        <v>0</v>
      </c>
      <c r="K30" s="194">
        <f t="shared" si="6"/>
        <v>0</v>
      </c>
      <c r="L30" s="194">
        <f t="shared" si="6"/>
        <v>1087.97274808771</v>
      </c>
      <c r="M30" s="191"/>
      <c r="N30" s="121"/>
      <c r="O30" s="122"/>
      <c r="P30" s="121"/>
      <c r="Q30" s="122"/>
      <c r="R30" s="121"/>
      <c r="S30" s="122"/>
      <c r="T30" s="121"/>
      <c r="U30" s="122"/>
      <c r="V30" s="3"/>
    </row>
    <row r="31" spans="1:22" ht="12.75">
      <c r="A31" s="3"/>
      <c r="B31" s="168"/>
      <c r="C31" s="160"/>
      <c r="D31" s="160">
        <v>3</v>
      </c>
      <c r="E31" s="195">
        <f t="shared" si="1"/>
        <v>0</v>
      </c>
      <c r="F31" s="195">
        <f t="shared" si="1"/>
        <v>525.4881253090252</v>
      </c>
      <c r="G31" s="195">
        <f t="shared" si="2"/>
        <v>0</v>
      </c>
      <c r="H31" s="195">
        <f t="shared" si="3"/>
        <v>0</v>
      </c>
      <c r="I31" s="195">
        <f t="shared" si="4"/>
        <v>0</v>
      </c>
      <c r="J31" s="195">
        <f t="shared" si="5"/>
        <v>0</v>
      </c>
      <c r="K31" s="195">
        <f t="shared" si="6"/>
        <v>0</v>
      </c>
      <c r="L31" s="195">
        <f t="shared" si="6"/>
        <v>0</v>
      </c>
      <c r="M31" s="191"/>
      <c r="N31" s="121"/>
      <c r="O31" s="122"/>
      <c r="P31" s="121"/>
      <c r="Q31" s="122"/>
      <c r="R31" s="121"/>
      <c r="S31" s="122"/>
      <c r="T31" s="121"/>
      <c r="U31" s="122"/>
      <c r="V31" s="3"/>
    </row>
    <row r="32" spans="1:22" ht="12.75">
      <c r="A32" s="3"/>
      <c r="B32" s="170"/>
      <c r="C32" s="156" t="s">
        <v>11</v>
      </c>
      <c r="D32" s="156">
        <v>1</v>
      </c>
      <c r="E32" s="196">
        <f t="shared" si="1"/>
        <v>0</v>
      </c>
      <c r="F32" s="196">
        <f t="shared" si="1"/>
        <v>172.09221438481782</v>
      </c>
      <c r="G32" s="196">
        <f t="shared" si="2"/>
        <v>0</v>
      </c>
      <c r="H32" s="196">
        <f t="shared" si="3"/>
        <v>113.34465573426841</v>
      </c>
      <c r="I32" s="196">
        <f t="shared" si="4"/>
        <v>0</v>
      </c>
      <c r="J32" s="196">
        <f t="shared" si="5"/>
        <v>0</v>
      </c>
      <c r="K32" s="196">
        <f t="shared" si="6"/>
        <v>0</v>
      </c>
      <c r="L32" s="196">
        <f t="shared" si="6"/>
        <v>3193.766135638636</v>
      </c>
      <c r="M32" s="191"/>
      <c r="N32" s="121"/>
      <c r="O32" s="122"/>
      <c r="P32" s="121"/>
      <c r="Q32" s="122"/>
      <c r="R32" s="121"/>
      <c r="S32" s="122"/>
      <c r="T32" s="121"/>
      <c r="U32" s="122"/>
      <c r="V32" s="3"/>
    </row>
    <row r="33" spans="1:22" ht="12.75">
      <c r="A33" s="3"/>
      <c r="B33" s="170"/>
      <c r="C33" s="156"/>
      <c r="D33" s="156">
        <v>2</v>
      </c>
      <c r="E33" s="194">
        <f t="shared" si="1"/>
        <v>0</v>
      </c>
      <c r="F33" s="194">
        <f t="shared" si="1"/>
        <v>190.23125114386463</v>
      </c>
      <c r="G33" s="194">
        <f t="shared" si="2"/>
        <v>0</v>
      </c>
      <c r="H33" s="194">
        <f t="shared" si="3"/>
        <v>690.89472637258</v>
      </c>
      <c r="I33" s="194">
        <f t="shared" si="4"/>
        <v>0</v>
      </c>
      <c r="J33" s="194">
        <f t="shared" si="5"/>
        <v>0</v>
      </c>
      <c r="K33" s="194">
        <f t="shared" si="6"/>
        <v>0</v>
      </c>
      <c r="L33" s="194">
        <f t="shared" si="6"/>
        <v>72.20099155921461</v>
      </c>
      <c r="M33" s="191"/>
      <c r="N33" s="121"/>
      <c r="O33" s="122"/>
      <c r="P33" s="121"/>
      <c r="Q33" s="122"/>
      <c r="R33" s="121"/>
      <c r="S33" s="122"/>
      <c r="T33" s="121"/>
      <c r="U33" s="122"/>
      <c r="V33" s="3"/>
    </row>
    <row r="34" spans="1:22" ht="12.75">
      <c r="A34" s="3"/>
      <c r="B34" s="161"/>
      <c r="C34" s="160"/>
      <c r="D34" s="160">
        <v>3</v>
      </c>
      <c r="E34" s="195">
        <f t="shared" si="1"/>
        <v>0</v>
      </c>
      <c r="F34" s="195">
        <f t="shared" si="1"/>
        <v>232.41895588005332</v>
      </c>
      <c r="G34" s="195">
        <f t="shared" si="2"/>
        <v>0</v>
      </c>
      <c r="H34" s="195">
        <f t="shared" si="3"/>
        <v>16.87393624241223</v>
      </c>
      <c r="I34" s="195">
        <f t="shared" si="4"/>
        <v>0</v>
      </c>
      <c r="J34" s="195">
        <f t="shared" si="5"/>
        <v>0</v>
      </c>
      <c r="K34" s="195">
        <f t="shared" si="6"/>
        <v>0</v>
      </c>
      <c r="L34" s="195">
        <f t="shared" si="6"/>
        <v>0</v>
      </c>
      <c r="M34" s="191"/>
      <c r="N34" s="121"/>
      <c r="O34" s="122"/>
      <c r="P34" s="121"/>
      <c r="Q34" s="122"/>
      <c r="R34" s="121"/>
      <c r="S34" s="122"/>
      <c r="T34" s="121"/>
      <c r="U34" s="122"/>
      <c r="V34" s="3"/>
    </row>
    <row r="35" spans="1:22" ht="12.75">
      <c r="A35" s="3"/>
      <c r="B35" s="168" t="s">
        <v>3</v>
      </c>
      <c r="C35" s="156"/>
      <c r="D35" s="156">
        <v>1</v>
      </c>
      <c r="E35" s="196">
        <f aca="true" t="shared" si="7" ref="E35:F37">L14*E57*0.14</f>
        <v>0</v>
      </c>
      <c r="F35" s="196">
        <f t="shared" si="7"/>
        <v>4.127271613967133</v>
      </c>
      <c r="G35" s="196">
        <f t="shared" si="2"/>
        <v>0</v>
      </c>
      <c r="H35" s="196">
        <f t="shared" si="3"/>
        <v>0</v>
      </c>
      <c r="I35" s="196">
        <f t="shared" si="4"/>
        <v>0</v>
      </c>
      <c r="J35" s="196">
        <f t="shared" si="5"/>
        <v>202.13047101493348</v>
      </c>
      <c r="K35" s="196">
        <f t="shared" si="6"/>
        <v>0</v>
      </c>
      <c r="L35" s="196">
        <f t="shared" si="6"/>
        <v>42329.88932630798</v>
      </c>
      <c r="M35" s="191"/>
      <c r="N35" s="121"/>
      <c r="O35" s="122"/>
      <c r="P35" s="121"/>
      <c r="Q35" s="122"/>
      <c r="R35" s="121"/>
      <c r="S35" s="122"/>
      <c r="T35" s="121"/>
      <c r="U35" s="122"/>
      <c r="V35" s="3"/>
    </row>
    <row r="36" spans="1:22" ht="12.75">
      <c r="A36" s="3"/>
      <c r="B36" s="168"/>
      <c r="C36" s="156"/>
      <c r="D36" s="156">
        <v>2</v>
      </c>
      <c r="E36" s="194">
        <f t="shared" si="7"/>
        <v>0</v>
      </c>
      <c r="F36" s="194">
        <f t="shared" si="7"/>
        <v>32.89939770813542</v>
      </c>
      <c r="G36" s="194">
        <f t="shared" si="2"/>
        <v>0</v>
      </c>
      <c r="H36" s="194">
        <f t="shared" si="3"/>
        <v>0</v>
      </c>
      <c r="I36" s="194">
        <f t="shared" si="4"/>
        <v>0</v>
      </c>
      <c r="J36" s="194">
        <f t="shared" si="5"/>
        <v>47.40910768681287</v>
      </c>
      <c r="K36" s="194">
        <f t="shared" si="6"/>
        <v>0</v>
      </c>
      <c r="L36" s="194">
        <f t="shared" si="6"/>
        <v>794.4904464533719</v>
      </c>
      <c r="M36" s="191"/>
      <c r="N36" s="121"/>
      <c r="O36" s="122"/>
      <c r="P36" s="121"/>
      <c r="Q36" s="122"/>
      <c r="R36" s="121"/>
      <c r="S36" s="122"/>
      <c r="T36" s="121"/>
      <c r="U36" s="122"/>
      <c r="V36" s="3"/>
    </row>
    <row r="37" spans="1:22" ht="12.75">
      <c r="A37" s="3"/>
      <c r="B37" s="162"/>
      <c r="C37" s="160"/>
      <c r="D37" s="160">
        <v>3</v>
      </c>
      <c r="E37" s="195">
        <f t="shared" si="7"/>
        <v>0</v>
      </c>
      <c r="F37" s="195">
        <f t="shared" si="7"/>
        <v>52.259346045914235</v>
      </c>
      <c r="G37" s="195">
        <f t="shared" si="2"/>
        <v>0</v>
      </c>
      <c r="H37" s="195">
        <f t="shared" si="3"/>
        <v>0</v>
      </c>
      <c r="I37" s="195">
        <f t="shared" si="4"/>
        <v>0</v>
      </c>
      <c r="J37" s="195">
        <f t="shared" si="5"/>
        <v>0</v>
      </c>
      <c r="K37" s="195">
        <f t="shared" si="6"/>
        <v>0</v>
      </c>
      <c r="L37" s="195">
        <f t="shared" si="6"/>
        <v>0</v>
      </c>
      <c r="M37" s="191"/>
      <c r="N37" s="121"/>
      <c r="O37" s="122"/>
      <c r="P37" s="121"/>
      <c r="Q37" s="122"/>
      <c r="R37" s="121"/>
      <c r="S37" s="122"/>
      <c r="T37" s="121"/>
      <c r="U37" s="122"/>
      <c r="V37" s="3"/>
    </row>
    <row r="38" spans="1:22" ht="12.75">
      <c r="A38" s="3"/>
      <c r="B38" s="168" t="s">
        <v>13</v>
      </c>
      <c r="C38" s="156"/>
      <c r="D38" s="170"/>
      <c r="E38" s="157"/>
      <c r="F38" s="157"/>
      <c r="G38" s="196">
        <f t="shared" si="2"/>
        <v>0</v>
      </c>
      <c r="H38" s="196">
        <f t="shared" si="3"/>
        <v>0</v>
      </c>
      <c r="I38" s="196">
        <f t="shared" si="4"/>
        <v>0</v>
      </c>
      <c r="J38" s="196">
        <f t="shared" si="5"/>
        <v>0</v>
      </c>
      <c r="K38" s="196">
        <f t="shared" si="6"/>
        <v>0</v>
      </c>
      <c r="L38" s="196">
        <f t="shared" si="6"/>
        <v>0</v>
      </c>
      <c r="M38" s="191"/>
      <c r="N38" s="121"/>
      <c r="O38" s="122"/>
      <c r="P38" s="121"/>
      <c r="Q38" s="122"/>
      <c r="R38" s="121"/>
      <c r="S38" s="122"/>
      <c r="T38" s="121"/>
      <c r="U38" s="122"/>
      <c r="V38" s="3"/>
    </row>
    <row r="39" spans="1:22" ht="12.75">
      <c r="A39" s="3"/>
      <c r="B39" s="168"/>
      <c r="C39" s="156" t="s">
        <v>14</v>
      </c>
      <c r="D39" s="156">
        <v>1</v>
      </c>
      <c r="E39" s="194">
        <f aca="true" t="shared" si="8" ref="E39:F44">L18*E61*0.17</f>
        <v>0</v>
      </c>
      <c r="F39" s="194">
        <f t="shared" si="8"/>
        <v>110.41107561010962</v>
      </c>
      <c r="G39" s="194">
        <f t="shared" si="2"/>
        <v>0</v>
      </c>
      <c r="H39" s="194">
        <f t="shared" si="3"/>
        <v>0</v>
      </c>
      <c r="I39" s="194">
        <f t="shared" si="4"/>
        <v>0</v>
      </c>
      <c r="J39" s="194">
        <f t="shared" si="5"/>
        <v>0</v>
      </c>
      <c r="K39" s="194">
        <f t="shared" si="6"/>
        <v>0</v>
      </c>
      <c r="L39" s="194">
        <f t="shared" si="6"/>
        <v>27.079890841394324</v>
      </c>
      <c r="M39" s="191"/>
      <c r="N39" s="121"/>
      <c r="O39" s="122"/>
      <c r="P39" s="121"/>
      <c r="Q39" s="122"/>
      <c r="R39" s="121"/>
      <c r="S39" s="122"/>
      <c r="T39" s="121"/>
      <c r="U39" s="122"/>
      <c r="V39" s="3"/>
    </row>
    <row r="40" spans="1:22" ht="12.75">
      <c r="A40" s="3"/>
      <c r="B40" s="168"/>
      <c r="C40" s="156"/>
      <c r="D40" s="156">
        <v>2</v>
      </c>
      <c r="E40" s="194">
        <f t="shared" si="8"/>
        <v>0</v>
      </c>
      <c r="F40" s="194">
        <f t="shared" si="8"/>
        <v>314.18805517019234</v>
      </c>
      <c r="G40" s="194">
        <f t="shared" si="2"/>
        <v>0</v>
      </c>
      <c r="H40" s="194">
        <f t="shared" si="3"/>
        <v>0</v>
      </c>
      <c r="I40" s="194">
        <f t="shared" si="4"/>
        <v>0</v>
      </c>
      <c r="J40" s="194">
        <f t="shared" si="5"/>
        <v>26.92536483908305</v>
      </c>
      <c r="K40" s="194">
        <f t="shared" si="6"/>
        <v>0</v>
      </c>
      <c r="L40" s="194">
        <f t="shared" si="6"/>
        <v>26.92536483908305</v>
      </c>
      <c r="M40" s="191"/>
      <c r="N40" s="121"/>
      <c r="O40" s="122"/>
      <c r="P40" s="121"/>
      <c r="Q40" s="122"/>
      <c r="R40" s="121"/>
      <c r="S40" s="122"/>
      <c r="T40" s="121"/>
      <c r="U40" s="122"/>
      <c r="V40" s="3"/>
    </row>
    <row r="41" spans="1:22" ht="12.75">
      <c r="A41" s="3"/>
      <c r="B41" s="168"/>
      <c r="C41" s="160"/>
      <c r="D41" s="160">
        <v>3</v>
      </c>
      <c r="E41" s="195">
        <f t="shared" si="8"/>
        <v>0</v>
      </c>
      <c r="F41" s="195">
        <f t="shared" si="8"/>
        <v>239.50475723054493</v>
      </c>
      <c r="G41" s="195">
        <f t="shared" si="2"/>
        <v>0</v>
      </c>
      <c r="H41" s="195">
        <f t="shared" si="3"/>
        <v>0</v>
      </c>
      <c r="I41" s="195">
        <f t="shared" si="4"/>
        <v>0</v>
      </c>
      <c r="J41" s="195">
        <f t="shared" si="5"/>
        <v>0</v>
      </c>
      <c r="K41" s="195">
        <f t="shared" si="6"/>
        <v>0</v>
      </c>
      <c r="L41" s="195">
        <f t="shared" si="6"/>
        <v>2215.24928959967</v>
      </c>
      <c r="M41" s="191"/>
      <c r="N41" s="121"/>
      <c r="O41" s="122"/>
      <c r="P41" s="121"/>
      <c r="Q41" s="122"/>
      <c r="R41" s="121"/>
      <c r="S41" s="122"/>
      <c r="T41" s="121"/>
      <c r="U41" s="122"/>
      <c r="V41" s="3"/>
    </row>
    <row r="42" spans="1:22" ht="12.75">
      <c r="A42" s="3"/>
      <c r="B42" s="170"/>
      <c r="C42" s="170" t="s">
        <v>15</v>
      </c>
      <c r="D42" s="156">
        <v>1</v>
      </c>
      <c r="E42" s="194">
        <f t="shared" si="8"/>
        <v>0</v>
      </c>
      <c r="F42" s="194">
        <f t="shared" si="8"/>
        <v>28.80581522879118</v>
      </c>
      <c r="G42" s="194">
        <f t="shared" si="2"/>
        <v>0</v>
      </c>
      <c r="H42" s="194">
        <f t="shared" si="3"/>
        <v>0</v>
      </c>
      <c r="I42" s="194">
        <f t="shared" si="4"/>
        <v>0</v>
      </c>
      <c r="J42" s="194">
        <f t="shared" si="5"/>
        <v>0</v>
      </c>
      <c r="K42" s="194">
        <f t="shared" si="6"/>
        <v>0</v>
      </c>
      <c r="L42" s="194">
        <f t="shared" si="6"/>
        <v>0</v>
      </c>
      <c r="M42" s="191"/>
      <c r="N42" s="121"/>
      <c r="O42" s="122"/>
      <c r="P42" s="121"/>
      <c r="Q42" s="122"/>
      <c r="R42" s="121"/>
      <c r="S42" s="122"/>
      <c r="T42" s="121"/>
      <c r="U42" s="122"/>
      <c r="V42" s="3"/>
    </row>
    <row r="43" spans="1:22" ht="12.75">
      <c r="A43" s="3"/>
      <c r="B43" s="170"/>
      <c r="C43" s="170"/>
      <c r="D43" s="156">
        <v>2</v>
      </c>
      <c r="E43" s="194">
        <f t="shared" si="8"/>
        <v>0</v>
      </c>
      <c r="F43" s="194">
        <f t="shared" si="8"/>
        <v>228.58221145818857</v>
      </c>
      <c r="G43" s="194">
        <f t="shared" si="2"/>
        <v>0</v>
      </c>
      <c r="H43" s="194">
        <f t="shared" si="3"/>
        <v>0</v>
      </c>
      <c r="I43" s="194">
        <f t="shared" si="4"/>
        <v>0</v>
      </c>
      <c r="J43" s="194">
        <f t="shared" si="5"/>
        <v>22.824628316306303</v>
      </c>
      <c r="K43" s="194">
        <f t="shared" si="6"/>
        <v>0</v>
      </c>
      <c r="L43" s="194">
        <f t="shared" si="6"/>
        <v>0</v>
      </c>
      <c r="M43" s="191"/>
      <c r="N43" s="121"/>
      <c r="O43" s="122"/>
      <c r="P43" s="121"/>
      <c r="Q43" s="122"/>
      <c r="R43" s="121"/>
      <c r="S43" s="122"/>
      <c r="T43" s="121"/>
      <c r="U43" s="122"/>
      <c r="V43" s="3"/>
    </row>
    <row r="44" spans="1:22" ht="12.75">
      <c r="A44" s="3"/>
      <c r="B44" s="170"/>
      <c r="C44" s="161"/>
      <c r="D44" s="160">
        <v>3</v>
      </c>
      <c r="E44" s="194">
        <f t="shared" si="8"/>
        <v>0</v>
      </c>
      <c r="F44" s="194">
        <f t="shared" si="8"/>
        <v>412.69350706265453</v>
      </c>
      <c r="G44" s="194">
        <f t="shared" si="2"/>
        <v>0</v>
      </c>
      <c r="H44" s="194">
        <f t="shared" si="3"/>
        <v>0</v>
      </c>
      <c r="I44" s="194">
        <f t="shared" si="4"/>
        <v>0</v>
      </c>
      <c r="J44" s="194">
        <f t="shared" si="5"/>
        <v>0</v>
      </c>
      <c r="K44" s="194">
        <f t="shared" si="6"/>
        <v>0</v>
      </c>
      <c r="L44" s="194">
        <f t="shared" si="6"/>
        <v>0</v>
      </c>
      <c r="M44" s="191"/>
      <c r="N44" s="121"/>
      <c r="O44" s="122"/>
      <c r="P44" s="121"/>
      <c r="Q44" s="122"/>
      <c r="R44" s="121"/>
      <c r="S44" s="122"/>
      <c r="T44" s="121"/>
      <c r="U44" s="122"/>
      <c r="V44" s="3"/>
    </row>
    <row r="45" spans="1:22" ht="12.75">
      <c r="A45" s="3"/>
      <c r="B45" s="181" t="s">
        <v>1</v>
      </c>
      <c r="C45" s="182"/>
      <c r="D45" s="183"/>
      <c r="E45" s="186">
        <f aca="true" t="shared" si="9" ref="E45:L45">SUM(E28:E44)</f>
        <v>0</v>
      </c>
      <c r="F45" s="187">
        <f t="shared" si="9"/>
        <v>3496.6195920486784</v>
      </c>
      <c r="G45" s="186">
        <f t="shared" si="9"/>
        <v>0</v>
      </c>
      <c r="H45" s="187">
        <f t="shared" si="9"/>
        <v>1596.3812172811126</v>
      </c>
      <c r="I45" s="186">
        <f t="shared" si="9"/>
        <v>0</v>
      </c>
      <c r="J45" s="187">
        <f t="shared" si="9"/>
        <v>299.2895718571357</v>
      </c>
      <c r="K45" s="186">
        <f t="shared" si="9"/>
        <v>0</v>
      </c>
      <c r="L45" s="187">
        <f t="shared" si="9"/>
        <v>54253.133879201014</v>
      </c>
      <c r="M45" s="191"/>
      <c r="N45" s="121"/>
      <c r="O45" s="122"/>
      <c r="P45" s="121"/>
      <c r="Q45" s="122"/>
      <c r="R45" s="121"/>
      <c r="S45" s="122"/>
      <c r="T45" s="121"/>
      <c r="U45" s="122"/>
      <c r="V45" s="3"/>
    </row>
    <row r="46" spans="1:22" ht="12.75">
      <c r="A46" s="3"/>
      <c r="B46" s="188"/>
      <c r="C46" s="197"/>
      <c r="D46" s="15"/>
      <c r="E46" s="153" t="s">
        <v>59</v>
      </c>
      <c r="F46" s="150">
        <f>SUM(E45+F45)</f>
        <v>3496.6195920486784</v>
      </c>
      <c r="G46" s="153" t="s">
        <v>65</v>
      </c>
      <c r="H46" s="150">
        <f>SUM(G45+H45)</f>
        <v>1596.3812172811126</v>
      </c>
      <c r="I46" s="153" t="s">
        <v>67</v>
      </c>
      <c r="J46" s="150">
        <f>SUM(I45+J45)</f>
        <v>299.2895718571357</v>
      </c>
      <c r="K46" s="153" t="s">
        <v>69</v>
      </c>
      <c r="L46" s="150">
        <f>SUM(K45+L45)</f>
        <v>54253.133879201014</v>
      </c>
      <c r="M46" s="191"/>
      <c r="N46" s="121"/>
      <c r="O46" s="122"/>
      <c r="P46" s="121"/>
      <c r="Q46" s="122"/>
      <c r="R46" s="121"/>
      <c r="S46" s="122"/>
      <c r="T46" s="121"/>
      <c r="U46" s="122"/>
      <c r="V46" s="3"/>
    </row>
    <row r="47" spans="1:22" ht="12.75">
      <c r="A47" s="3"/>
      <c r="B47" s="188"/>
      <c r="C47" s="197"/>
      <c r="D47" s="15"/>
      <c r="E47" s="189"/>
      <c r="F47" s="189"/>
      <c r="G47" s="15"/>
      <c r="H47" s="15"/>
      <c r="I47" s="15"/>
      <c r="J47" s="190"/>
      <c r="K47" s="191"/>
      <c r="L47" s="152"/>
      <c r="M47" s="191"/>
      <c r="N47" s="121"/>
      <c r="O47" s="122"/>
      <c r="P47" s="121"/>
      <c r="Q47" s="122"/>
      <c r="R47" s="121"/>
      <c r="S47" s="122"/>
      <c r="T47" s="121"/>
      <c r="U47" s="122"/>
      <c r="V47" s="3"/>
    </row>
    <row r="48" spans="1:22" ht="12.75">
      <c r="A48" s="3"/>
      <c r="B48" s="155" t="s">
        <v>0</v>
      </c>
      <c r="C48" s="155" t="s">
        <v>9</v>
      </c>
      <c r="D48" s="157"/>
      <c r="E48" s="192" t="s">
        <v>71</v>
      </c>
      <c r="F48" s="192" t="s">
        <v>72</v>
      </c>
      <c r="G48" s="192" t="s">
        <v>73</v>
      </c>
      <c r="H48" s="192" t="s">
        <v>74</v>
      </c>
      <c r="I48" s="192" t="s">
        <v>75</v>
      </c>
      <c r="J48" s="192" t="s">
        <v>76</v>
      </c>
      <c r="K48" s="192" t="s">
        <v>77</v>
      </c>
      <c r="L48" s="192" t="s">
        <v>78</v>
      </c>
      <c r="M48" s="191"/>
      <c r="N48" s="121"/>
      <c r="O48" s="122"/>
      <c r="P48" s="121"/>
      <c r="Q48" s="122"/>
      <c r="R48" s="121"/>
      <c r="S48" s="122"/>
      <c r="T48" s="121"/>
      <c r="U48" s="122"/>
      <c r="V48" s="3"/>
    </row>
    <row r="49" spans="1:22" ht="12.75">
      <c r="A49" s="3"/>
      <c r="B49" s="156"/>
      <c r="C49" s="160" t="s">
        <v>0</v>
      </c>
      <c r="D49" s="160" t="s">
        <v>48</v>
      </c>
      <c r="E49" s="193" t="s">
        <v>70</v>
      </c>
      <c r="F49" s="193" t="s">
        <v>70</v>
      </c>
      <c r="G49" s="193" t="s">
        <v>70</v>
      </c>
      <c r="H49" s="193" t="s">
        <v>70</v>
      </c>
      <c r="I49" s="193" t="s">
        <v>70</v>
      </c>
      <c r="J49" s="193" t="s">
        <v>70</v>
      </c>
      <c r="K49" s="193" t="s">
        <v>70</v>
      </c>
      <c r="L49" s="193" t="s">
        <v>70</v>
      </c>
      <c r="M49" s="191"/>
      <c r="N49" s="121"/>
      <c r="O49" s="122"/>
      <c r="P49" s="121"/>
      <c r="Q49" s="122"/>
      <c r="R49" s="121"/>
      <c r="S49" s="122"/>
      <c r="T49" s="121"/>
      <c r="U49" s="122"/>
      <c r="V49" s="3"/>
    </row>
    <row r="50" spans="1:22" ht="12.75">
      <c r="A50" s="3"/>
      <c r="B50" s="159" t="s">
        <v>2</v>
      </c>
      <c r="C50" s="155"/>
      <c r="D50" s="157"/>
      <c r="E50" s="157"/>
      <c r="F50" s="157"/>
      <c r="G50" s="157"/>
      <c r="H50" s="157"/>
      <c r="I50" s="157"/>
      <c r="J50" s="157"/>
      <c r="K50" s="157"/>
      <c r="L50" s="198"/>
      <c r="M50" s="191"/>
      <c r="N50" s="121"/>
      <c r="O50" s="122"/>
      <c r="P50" s="121"/>
      <c r="Q50" s="122"/>
      <c r="R50" s="121"/>
      <c r="S50" s="122"/>
      <c r="T50" s="121"/>
      <c r="U50" s="122"/>
      <c r="V50" s="3"/>
    </row>
    <row r="51" spans="1:22" ht="12.75">
      <c r="A51" s="3"/>
      <c r="B51" s="168"/>
      <c r="C51" s="156" t="s">
        <v>10</v>
      </c>
      <c r="D51" s="156">
        <v>1</v>
      </c>
      <c r="E51" s="199">
        <v>0.01610430750005346</v>
      </c>
      <c r="F51" s="199">
        <v>0.016722203475867062</v>
      </c>
      <c r="G51" s="199">
        <v>0.024547029203214592</v>
      </c>
      <c r="H51" s="199">
        <v>0.036850154767721924</v>
      </c>
      <c r="I51" s="199">
        <v>0.007249926805393113</v>
      </c>
      <c r="J51" s="199">
        <v>0</v>
      </c>
      <c r="K51" s="199">
        <v>1.6106908171847385</v>
      </c>
      <c r="L51" s="200">
        <v>0.30841690915249526</v>
      </c>
      <c r="M51" s="191"/>
      <c r="N51" s="121"/>
      <c r="O51" s="122"/>
      <c r="P51" s="121"/>
      <c r="Q51" s="122"/>
      <c r="R51" s="121"/>
      <c r="S51" s="122"/>
      <c r="T51" s="121"/>
      <c r="U51" s="122"/>
      <c r="V51" s="3"/>
    </row>
    <row r="52" spans="1:22" ht="12.75">
      <c r="A52" s="3"/>
      <c r="B52" s="168"/>
      <c r="C52" s="156"/>
      <c r="D52" s="156">
        <v>2</v>
      </c>
      <c r="E52" s="199">
        <v>0.0878192152496257</v>
      </c>
      <c r="F52" s="199">
        <v>0.11575581441534563</v>
      </c>
      <c r="G52" s="199">
        <v>0.16269299206784582</v>
      </c>
      <c r="H52" s="199">
        <v>0.02162518089022486</v>
      </c>
      <c r="I52" s="199"/>
      <c r="J52" s="199"/>
      <c r="K52" s="199">
        <v>0.7046084354033748</v>
      </c>
      <c r="L52" s="200">
        <v>0.09929930000613452</v>
      </c>
      <c r="M52" s="191"/>
      <c r="N52" s="121"/>
      <c r="O52" s="122"/>
      <c r="P52" s="121"/>
      <c r="Q52" s="122"/>
      <c r="R52" s="121"/>
      <c r="S52" s="122"/>
      <c r="T52" s="121"/>
      <c r="U52" s="122"/>
      <c r="V52" s="3"/>
    </row>
    <row r="53" spans="1:22" ht="12.75">
      <c r="A53" s="3"/>
      <c r="B53" s="168"/>
      <c r="C53" s="160"/>
      <c r="D53" s="160">
        <v>3</v>
      </c>
      <c r="E53" s="201">
        <v>0.03769189751646998</v>
      </c>
      <c r="F53" s="201">
        <v>0.07612907043979754</v>
      </c>
      <c r="G53" s="201">
        <v>0.058624388838810285</v>
      </c>
      <c r="H53" s="201">
        <v>0</v>
      </c>
      <c r="I53" s="201"/>
      <c r="J53" s="201"/>
      <c r="K53" s="201">
        <v>0.42695459786136375</v>
      </c>
      <c r="L53" s="202">
        <v>0</v>
      </c>
      <c r="M53" s="191"/>
      <c r="N53" s="121"/>
      <c r="O53" s="122"/>
      <c r="P53" s="121"/>
      <c r="Q53" s="122"/>
      <c r="R53" s="121"/>
      <c r="S53" s="122"/>
      <c r="T53" s="121"/>
      <c r="U53" s="122"/>
      <c r="V53" s="3"/>
    </row>
    <row r="54" spans="1:22" ht="12.75">
      <c r="A54" s="3"/>
      <c r="B54" s="170"/>
      <c r="C54" s="156" t="s">
        <v>11</v>
      </c>
      <c r="D54" s="155">
        <v>1</v>
      </c>
      <c r="E54" s="203">
        <v>0.01620738258332084</v>
      </c>
      <c r="F54" s="203">
        <v>0.07728520099811617</v>
      </c>
      <c r="G54" s="203">
        <v>0.018072461320468414</v>
      </c>
      <c r="H54" s="203">
        <v>0.03206835739218981</v>
      </c>
      <c r="I54" s="203"/>
      <c r="J54" s="203"/>
      <c r="K54" s="203">
        <v>0.20203328054503072</v>
      </c>
      <c r="L54" s="204">
        <v>0.9036053195560381</v>
      </c>
      <c r="M54" s="191"/>
      <c r="N54" s="121"/>
      <c r="O54" s="122"/>
      <c r="P54" s="121"/>
      <c r="Q54" s="122"/>
      <c r="R54" s="121"/>
      <c r="S54" s="122"/>
      <c r="T54" s="121"/>
      <c r="U54" s="122"/>
      <c r="V54" s="3"/>
    </row>
    <row r="55" spans="1:22" ht="12.75">
      <c r="A55" s="3"/>
      <c r="B55" s="170"/>
      <c r="C55" s="156"/>
      <c r="D55" s="156">
        <v>2</v>
      </c>
      <c r="E55" s="199">
        <v>0.04558167831204428</v>
      </c>
      <c r="F55" s="199">
        <v>0.11390839136899177</v>
      </c>
      <c r="G55" s="199">
        <v>0.12199319272076956</v>
      </c>
      <c r="H55" s="199">
        <v>0.2606311268012909</v>
      </c>
      <c r="I55" s="199"/>
      <c r="J55" s="199"/>
      <c r="K55" s="199">
        <v>0.19258973766087592</v>
      </c>
      <c r="L55" s="200">
        <v>0.027236893072043335</v>
      </c>
      <c r="M55" s="191"/>
      <c r="N55" s="121"/>
      <c r="O55" s="122"/>
      <c r="P55" s="121"/>
      <c r="Q55" s="122"/>
      <c r="R55" s="121"/>
      <c r="S55" s="122"/>
      <c r="T55" s="121"/>
      <c r="U55" s="122"/>
      <c r="V55" s="3"/>
    </row>
    <row r="56" spans="1:22" ht="12.75">
      <c r="A56" s="3"/>
      <c r="B56" s="161"/>
      <c r="C56" s="160"/>
      <c r="D56" s="160">
        <v>3</v>
      </c>
      <c r="E56" s="201">
        <v>0.041388795294430486</v>
      </c>
      <c r="F56" s="201">
        <v>0.13916992727938227</v>
      </c>
      <c r="G56" s="201">
        <v>0</v>
      </c>
      <c r="H56" s="201">
        <v>0.006365474866950123</v>
      </c>
      <c r="I56" s="201"/>
      <c r="J56" s="201"/>
      <c r="K56" s="201">
        <v>5.29231680092184</v>
      </c>
      <c r="L56" s="202">
        <v>0</v>
      </c>
      <c r="M56" s="191"/>
      <c r="N56" s="121"/>
      <c r="O56" s="122"/>
      <c r="P56" s="121"/>
      <c r="Q56" s="122"/>
      <c r="R56" s="121"/>
      <c r="S56" s="122"/>
      <c r="T56" s="121"/>
      <c r="U56" s="122"/>
      <c r="V56" s="3"/>
    </row>
    <row r="57" spans="1:22" ht="12.75">
      <c r="A57" s="3"/>
      <c r="B57" s="168" t="s">
        <v>3</v>
      </c>
      <c r="C57" s="156"/>
      <c r="D57" s="155">
        <v>1</v>
      </c>
      <c r="E57" s="203">
        <v>0.003106460913210504</v>
      </c>
      <c r="F57" s="203">
        <v>0.011069622820152523</v>
      </c>
      <c r="G57" s="203"/>
      <c r="H57" s="203"/>
      <c r="I57" s="203">
        <v>0.004222679255831041</v>
      </c>
      <c r="J57" s="203">
        <v>0.07589787146143627</v>
      </c>
      <c r="K57" s="203">
        <v>4.258285825689376</v>
      </c>
      <c r="L57" s="204">
        <v>15.894429389755823</v>
      </c>
      <c r="M57" s="191"/>
      <c r="N57" s="121"/>
      <c r="O57" s="122"/>
      <c r="P57" s="121"/>
      <c r="Q57" s="122"/>
      <c r="R57" s="121"/>
      <c r="S57" s="122"/>
      <c r="T57" s="121"/>
      <c r="U57" s="122"/>
      <c r="V57" s="3"/>
    </row>
    <row r="58" spans="1:22" ht="12.75">
      <c r="A58" s="3"/>
      <c r="B58" s="168"/>
      <c r="C58" s="156"/>
      <c r="D58" s="156">
        <v>2</v>
      </c>
      <c r="E58" s="199">
        <v>0.039130357308827766</v>
      </c>
      <c r="F58" s="199">
        <v>0.11765122586288781</v>
      </c>
      <c r="G58" s="199"/>
      <c r="H58" s="199"/>
      <c r="I58" s="199">
        <v>0</v>
      </c>
      <c r="J58" s="199">
        <v>0.02373549680228914</v>
      </c>
      <c r="K58" s="199">
        <v>2.2455900361920014</v>
      </c>
      <c r="L58" s="200">
        <v>0.3977637709576349</v>
      </c>
      <c r="M58" s="191"/>
      <c r="N58" s="121"/>
      <c r="O58" s="122"/>
      <c r="P58" s="121"/>
      <c r="Q58" s="122"/>
      <c r="R58" s="121"/>
      <c r="S58" s="122"/>
      <c r="T58" s="121"/>
      <c r="U58" s="122"/>
      <c r="V58" s="3"/>
    </row>
    <row r="59" spans="1:22" ht="12.75">
      <c r="A59" s="3"/>
      <c r="B59" s="162"/>
      <c r="C59" s="160"/>
      <c r="D59" s="160">
        <v>3</v>
      </c>
      <c r="E59" s="201">
        <v>0.03089533980337318</v>
      </c>
      <c r="F59" s="201">
        <v>0.18688415452585286</v>
      </c>
      <c r="G59" s="201"/>
      <c r="H59" s="201"/>
      <c r="I59" s="201"/>
      <c r="J59" s="201"/>
      <c r="K59" s="201">
        <v>0.2646673616681709</v>
      </c>
      <c r="L59" s="202">
        <v>0</v>
      </c>
      <c r="M59" s="191"/>
      <c r="N59" s="121"/>
      <c r="O59" s="122"/>
      <c r="P59" s="121"/>
      <c r="Q59" s="122"/>
      <c r="R59" s="121"/>
      <c r="S59" s="122"/>
      <c r="T59" s="121"/>
      <c r="U59" s="122"/>
      <c r="V59" s="3"/>
    </row>
    <row r="60" spans="1:22" ht="12.75">
      <c r="A60" s="3"/>
      <c r="B60" s="168" t="s">
        <v>13</v>
      </c>
      <c r="C60" s="156"/>
      <c r="D60" s="157"/>
      <c r="E60" s="203"/>
      <c r="F60" s="203"/>
      <c r="G60" s="203"/>
      <c r="H60" s="203"/>
      <c r="I60" s="203"/>
      <c r="J60" s="203"/>
      <c r="K60" s="203"/>
      <c r="L60" s="204"/>
      <c r="M60" s="191"/>
      <c r="N60" s="121"/>
      <c r="O60" s="122"/>
      <c r="P60" s="121"/>
      <c r="Q60" s="122"/>
      <c r="R60" s="121"/>
      <c r="S60" s="122"/>
      <c r="T60" s="121"/>
      <c r="U60" s="122"/>
      <c r="V60" s="3"/>
    </row>
    <row r="61" spans="1:22" ht="12.75">
      <c r="A61" s="3"/>
      <c r="B61" s="168"/>
      <c r="C61" s="156" t="s">
        <v>14</v>
      </c>
      <c r="D61" s="156">
        <v>1</v>
      </c>
      <c r="E61" s="199">
        <v>0.13466972419753848</v>
      </c>
      <c r="F61" s="199">
        <v>0.261942215028755</v>
      </c>
      <c r="G61" s="199"/>
      <c r="H61" s="199"/>
      <c r="I61" s="199">
        <v>0.008239842450092435</v>
      </c>
      <c r="J61" s="199">
        <v>0</v>
      </c>
      <c r="K61" s="199">
        <v>0</v>
      </c>
      <c r="L61" s="200">
        <v>0.010921660835119872</v>
      </c>
      <c r="M61" s="191"/>
      <c r="N61" s="121"/>
      <c r="O61" s="122"/>
      <c r="P61" s="121"/>
      <c r="Q61" s="122"/>
      <c r="R61" s="121"/>
      <c r="S61" s="122"/>
      <c r="T61" s="121"/>
      <c r="U61" s="122"/>
      <c r="V61" s="3"/>
    </row>
    <row r="62" spans="1:22" ht="12.75">
      <c r="A62" s="3"/>
      <c r="B62" s="168"/>
      <c r="C62" s="156"/>
      <c r="D62" s="156">
        <v>2</v>
      </c>
      <c r="E62" s="199">
        <v>0.953372172614686</v>
      </c>
      <c r="F62" s="199">
        <v>0.9938509598738271</v>
      </c>
      <c r="G62" s="199"/>
      <c r="H62" s="199"/>
      <c r="I62" s="199">
        <v>0</v>
      </c>
      <c r="J62" s="199">
        <v>0.01447911807112664</v>
      </c>
      <c r="K62" s="199">
        <v>0</v>
      </c>
      <c r="L62" s="200">
        <v>0.01447911807112664</v>
      </c>
      <c r="M62" s="191"/>
      <c r="N62" s="121"/>
      <c r="O62" s="122"/>
      <c r="P62" s="121"/>
      <c r="Q62" s="122"/>
      <c r="R62" s="121"/>
      <c r="S62" s="122"/>
      <c r="T62" s="121"/>
      <c r="U62" s="122"/>
      <c r="V62" s="3"/>
    </row>
    <row r="63" spans="1:22" ht="12.75">
      <c r="A63" s="3"/>
      <c r="B63" s="168"/>
      <c r="C63" s="160"/>
      <c r="D63" s="160">
        <v>3</v>
      </c>
      <c r="E63" s="201">
        <v>6.608299202243541</v>
      </c>
      <c r="F63" s="201">
        <v>0.7576100648988249</v>
      </c>
      <c r="G63" s="201"/>
      <c r="H63" s="201"/>
      <c r="I63" s="201"/>
      <c r="J63" s="201"/>
      <c r="K63" s="201">
        <v>0</v>
      </c>
      <c r="L63" s="202">
        <v>1.1912505629091916</v>
      </c>
      <c r="M63" s="191"/>
      <c r="N63" s="121"/>
      <c r="O63" s="122"/>
      <c r="P63" s="121"/>
      <c r="Q63" s="122"/>
      <c r="R63" s="121"/>
      <c r="S63" s="122"/>
      <c r="T63" s="121"/>
      <c r="U63" s="122"/>
      <c r="V63" s="3"/>
    </row>
    <row r="64" spans="1:22" ht="12.75">
      <c r="A64" s="3"/>
      <c r="B64" s="170"/>
      <c r="C64" s="170" t="s">
        <v>15</v>
      </c>
      <c r="D64" s="156">
        <v>1</v>
      </c>
      <c r="E64" s="203">
        <v>0.16337228960323696</v>
      </c>
      <c r="F64" s="203">
        <v>0.8487603840920347</v>
      </c>
      <c r="G64" s="203"/>
      <c r="H64" s="203"/>
      <c r="I64" s="203">
        <v>0</v>
      </c>
      <c r="J64" s="203">
        <v>0</v>
      </c>
      <c r="K64" s="203">
        <v>0.013099420157755597</v>
      </c>
      <c r="L64" s="204">
        <v>0</v>
      </c>
      <c r="M64" s="191"/>
      <c r="N64" s="121"/>
      <c r="O64" s="122"/>
      <c r="P64" s="121"/>
      <c r="Q64" s="122"/>
      <c r="R64" s="121"/>
      <c r="S64" s="122"/>
      <c r="T64" s="121"/>
      <c r="U64" s="122"/>
      <c r="V64" s="3"/>
    </row>
    <row r="65" spans="1:22" ht="12.75">
      <c r="A65" s="3"/>
      <c r="B65" s="170"/>
      <c r="C65" s="170"/>
      <c r="D65" s="156">
        <v>2</v>
      </c>
      <c r="E65" s="199">
        <v>7.8093013870398</v>
      </c>
      <c r="F65" s="199">
        <v>8.980201812396357</v>
      </c>
      <c r="G65" s="199"/>
      <c r="H65" s="199"/>
      <c r="I65" s="199">
        <v>0</v>
      </c>
      <c r="J65" s="199">
        <v>0.15243907404337148</v>
      </c>
      <c r="K65" s="199">
        <v>0.07445994204038112</v>
      </c>
      <c r="L65" s="200">
        <v>0</v>
      </c>
      <c r="M65" s="191"/>
      <c r="N65" s="121"/>
      <c r="O65" s="122"/>
      <c r="P65" s="121"/>
      <c r="Q65" s="122"/>
      <c r="R65" s="121"/>
      <c r="S65" s="122"/>
      <c r="T65" s="121"/>
      <c r="U65" s="122"/>
      <c r="V65" s="3"/>
    </row>
    <row r="66" spans="1:22" ht="12.75">
      <c r="A66" s="3"/>
      <c r="B66" s="161"/>
      <c r="C66" s="161"/>
      <c r="D66" s="160">
        <v>3</v>
      </c>
      <c r="E66" s="201">
        <v>8.407429531263562</v>
      </c>
      <c r="F66" s="201">
        <v>16.213295673561895</v>
      </c>
      <c r="G66" s="201"/>
      <c r="H66" s="201"/>
      <c r="I66" s="201"/>
      <c r="J66" s="201"/>
      <c r="K66" s="201">
        <v>0</v>
      </c>
      <c r="L66" s="202">
        <v>0</v>
      </c>
      <c r="M66" s="191"/>
      <c r="N66" s="121"/>
      <c r="O66" s="122"/>
      <c r="P66" s="121"/>
      <c r="Q66" s="122"/>
      <c r="R66" s="121"/>
      <c r="S66" s="122"/>
      <c r="T66" s="121"/>
      <c r="U66" s="122"/>
      <c r="V66" s="3"/>
    </row>
    <row r="67" spans="1:22" ht="12.75">
      <c r="A67" s="3"/>
      <c r="B67" s="6"/>
      <c r="C67" s="6"/>
      <c r="D67" s="5"/>
      <c r="E67" s="145"/>
      <c r="F67" s="145"/>
      <c r="G67" s="145"/>
      <c r="H67" s="145"/>
      <c r="I67" s="145"/>
      <c r="J67" s="145"/>
      <c r="K67" s="145"/>
      <c r="L67" s="145"/>
      <c r="M67" s="34"/>
      <c r="N67" s="121"/>
      <c r="O67" s="122"/>
      <c r="P67" s="121"/>
      <c r="Q67" s="122"/>
      <c r="R67" s="121"/>
      <c r="S67" s="122"/>
      <c r="T67" s="121"/>
      <c r="U67" s="122"/>
      <c r="V67" s="3"/>
    </row>
    <row r="68" spans="1:22" ht="12.75">
      <c r="A68" s="3"/>
      <c r="B68" s="6"/>
      <c r="C68" s="6"/>
      <c r="D68" s="5"/>
      <c r="E68" s="145"/>
      <c r="F68" s="145"/>
      <c r="G68" s="145"/>
      <c r="H68" s="145"/>
      <c r="I68" s="145"/>
      <c r="J68" s="145"/>
      <c r="K68" s="145"/>
      <c r="L68" s="145"/>
      <c r="M68" s="34"/>
      <c r="N68" s="121"/>
      <c r="O68" s="122"/>
      <c r="P68" s="121"/>
      <c r="Q68" s="122"/>
      <c r="R68" s="121"/>
      <c r="S68" s="122"/>
      <c r="T68" s="121"/>
      <c r="U68" s="122"/>
      <c r="V68" s="3"/>
    </row>
    <row r="69" spans="1:22" ht="12.75">
      <c r="A69" s="3"/>
      <c r="B69" s="9"/>
      <c r="C69" s="5"/>
      <c r="D69" s="6"/>
      <c r="E69" s="30"/>
      <c r="F69" s="30"/>
      <c r="G69" s="6"/>
      <c r="H69" s="6"/>
      <c r="I69" s="6"/>
      <c r="J69" s="7"/>
      <c r="K69" s="34"/>
      <c r="L69" s="3"/>
      <c r="M69" s="34"/>
      <c r="N69" s="121"/>
      <c r="O69" s="122"/>
      <c r="P69" s="121"/>
      <c r="Q69" s="122"/>
      <c r="R69" s="121"/>
      <c r="S69" s="122"/>
      <c r="T69" s="121"/>
      <c r="U69" s="122"/>
      <c r="V69" s="3"/>
    </row>
    <row r="70" spans="1:22" ht="12.75">
      <c r="A70" s="3"/>
      <c r="B70" s="9"/>
      <c r="C70" s="5"/>
      <c r="D70" s="6"/>
      <c r="E70" s="30"/>
      <c r="F70" s="30"/>
      <c r="G70" s="6"/>
      <c r="H70" s="6"/>
      <c r="I70" s="6"/>
      <c r="J70" s="7"/>
      <c r="K70" s="34"/>
      <c r="L70" s="3"/>
      <c r="M70" s="34"/>
      <c r="N70" s="121"/>
      <c r="O70" s="122"/>
      <c r="P70" s="121"/>
      <c r="Q70" s="122"/>
      <c r="R70" s="121"/>
      <c r="S70" s="122"/>
      <c r="T70" s="121"/>
      <c r="U70" s="122"/>
      <c r="V70" s="3"/>
    </row>
    <row r="72" spans="1:22" ht="15.75">
      <c r="A72" s="3"/>
      <c r="B72" s="69" t="s">
        <v>40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>
      <c r="A73" s="69"/>
      <c r="B73" s="69" t="s">
        <v>51</v>
      </c>
      <c r="C73" s="3"/>
      <c r="D73" s="70"/>
      <c r="E73" s="70"/>
      <c r="F73" s="70"/>
      <c r="G73" s="70"/>
      <c r="H73" s="70"/>
      <c r="I73" s="3"/>
      <c r="J73" s="3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>
      <c r="A74" s="70"/>
      <c r="B74" s="3"/>
      <c r="C74" s="69"/>
      <c r="D74" s="70"/>
      <c r="E74" s="70"/>
      <c r="F74" s="69" t="s">
        <v>34</v>
      </c>
      <c r="G74" s="70"/>
      <c r="H74" s="130">
        <v>20625</v>
      </c>
      <c r="I74" s="3"/>
      <c r="J74" s="3"/>
      <c r="K74" s="6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>
      <c r="A75" s="3"/>
      <c r="B75" s="4"/>
      <c r="C75" s="4"/>
      <c r="D75" s="4"/>
      <c r="E75" s="6"/>
      <c r="F75" s="4"/>
      <c r="G75" s="4"/>
      <c r="H75" s="4"/>
      <c r="I75" s="4"/>
      <c r="J75" s="4"/>
      <c r="K75" s="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4" ht="12.75">
      <c r="A76" s="3"/>
      <c r="B76" s="11" t="s">
        <v>0</v>
      </c>
      <c r="C76" s="2" t="s">
        <v>9</v>
      </c>
      <c r="D76" s="11"/>
      <c r="E76" s="11" t="s">
        <v>28</v>
      </c>
      <c r="F76" s="11" t="s">
        <v>28</v>
      </c>
      <c r="G76" s="11" t="s">
        <v>12</v>
      </c>
      <c r="H76" s="1" t="s">
        <v>12</v>
      </c>
      <c r="I76" s="11" t="s">
        <v>49</v>
      </c>
      <c r="J76" s="1"/>
      <c r="K76" s="11"/>
      <c r="L76" s="29" t="s">
        <v>29</v>
      </c>
      <c r="M76" s="29" t="s">
        <v>29</v>
      </c>
      <c r="N76" s="3"/>
      <c r="V76" s="3"/>
      <c r="W76" s="108"/>
      <c r="X76" s="108"/>
    </row>
    <row r="77" spans="1:29" ht="12.75">
      <c r="A77" s="3"/>
      <c r="B77" s="2"/>
      <c r="C77" s="2" t="s">
        <v>0</v>
      </c>
      <c r="D77" s="66" t="s">
        <v>48</v>
      </c>
      <c r="E77" s="66" t="s">
        <v>36</v>
      </c>
      <c r="F77" s="66" t="s">
        <v>38</v>
      </c>
      <c r="G77" s="66" t="s">
        <v>35</v>
      </c>
      <c r="H77" s="2" t="s">
        <v>39</v>
      </c>
      <c r="I77" s="66" t="s">
        <v>48</v>
      </c>
      <c r="J77" s="1" t="s">
        <v>4</v>
      </c>
      <c r="K77" s="66" t="s">
        <v>5</v>
      </c>
      <c r="L77" s="13" t="s">
        <v>6</v>
      </c>
      <c r="M77" s="21" t="s">
        <v>7</v>
      </c>
      <c r="N77" s="3"/>
      <c r="V77" s="3"/>
      <c r="W77" t="s">
        <v>60</v>
      </c>
      <c r="Y77" t="s">
        <v>61</v>
      </c>
      <c r="AA77" t="s">
        <v>62</v>
      </c>
      <c r="AC77" t="s">
        <v>63</v>
      </c>
    </row>
    <row r="78" spans="1:24" ht="12.75">
      <c r="A78" s="3"/>
      <c r="B78" s="29" t="s">
        <v>2</v>
      </c>
      <c r="C78" s="11"/>
      <c r="D78" s="11"/>
      <c r="E78" s="81">
        <v>0.5880341701477692</v>
      </c>
      <c r="F78" s="82">
        <f>E78*$H$74</f>
        <v>12128.20475929774</v>
      </c>
      <c r="G78" s="83"/>
      <c r="H78" s="84"/>
      <c r="I78" s="11"/>
      <c r="J78" s="83"/>
      <c r="K78" s="85"/>
      <c r="L78" s="39"/>
      <c r="M78" s="39"/>
      <c r="N78" s="3"/>
      <c r="V78" s="3"/>
      <c r="W78" s="108"/>
      <c r="X78" s="108"/>
    </row>
    <row r="79" spans="1:22" ht="12.75">
      <c r="A79" s="3"/>
      <c r="B79" s="12"/>
      <c r="C79" s="2" t="s">
        <v>10</v>
      </c>
      <c r="D79" s="2">
        <v>1</v>
      </c>
      <c r="E79" s="86"/>
      <c r="F79" s="2"/>
      <c r="G79" s="87">
        <v>0.8932983263332797</v>
      </c>
      <c r="H79" s="88">
        <f>E78*G79*$H$74</f>
        <v>10834.105012907987</v>
      </c>
      <c r="I79" s="87">
        <v>0.4</v>
      </c>
      <c r="J79" s="87">
        <v>0</v>
      </c>
      <c r="K79" s="89">
        <f aca="true" t="shared" si="10" ref="K79:K94">1-J79</f>
        <v>1</v>
      </c>
      <c r="L79" s="52">
        <f>H79*I79*J79</f>
        <v>0</v>
      </c>
      <c r="M79" s="101">
        <f>H79*I79*K79</f>
        <v>4333.642005163195</v>
      </c>
      <c r="N79" s="3"/>
      <c r="V79" s="3"/>
    </row>
    <row r="80" spans="1:22" ht="12.75">
      <c r="A80" s="3"/>
      <c r="B80" s="12"/>
      <c r="C80" s="2"/>
      <c r="D80" s="2">
        <v>2</v>
      </c>
      <c r="E80" s="86"/>
      <c r="F80" s="2"/>
      <c r="G80" s="87"/>
      <c r="H80" s="88"/>
      <c r="I80" s="90">
        <v>0.3</v>
      </c>
      <c r="J80" s="87">
        <v>0</v>
      </c>
      <c r="K80" s="89">
        <f t="shared" si="10"/>
        <v>1</v>
      </c>
      <c r="L80" s="52">
        <f>H79*I80*J80</f>
        <v>0</v>
      </c>
      <c r="M80" s="101">
        <f>H79*I80*K80</f>
        <v>3250.231503872396</v>
      </c>
      <c r="N80" s="3"/>
      <c r="V80" s="3"/>
    </row>
    <row r="81" spans="1:22" ht="12.75">
      <c r="A81" s="3"/>
      <c r="B81" s="12"/>
      <c r="C81" s="66"/>
      <c r="D81" s="66">
        <v>3</v>
      </c>
      <c r="E81" s="99"/>
      <c r="F81" s="66"/>
      <c r="G81" s="91"/>
      <c r="H81" s="100"/>
      <c r="I81" s="91">
        <v>0.3</v>
      </c>
      <c r="J81" s="91">
        <v>0</v>
      </c>
      <c r="K81" s="92">
        <f t="shared" si="10"/>
        <v>1</v>
      </c>
      <c r="L81" s="53">
        <f>H79*I81*J81</f>
        <v>0</v>
      </c>
      <c r="M81" s="102">
        <f>H79*I81*K81</f>
        <v>3250.231503872396</v>
      </c>
      <c r="N81" s="3"/>
      <c r="V81" s="3"/>
    </row>
    <row r="82" spans="1:22" ht="12.75">
      <c r="A82" s="3"/>
      <c r="B82" s="2"/>
      <c r="C82" s="2" t="s">
        <v>11</v>
      </c>
      <c r="D82" s="2">
        <v>1</v>
      </c>
      <c r="E82" s="87"/>
      <c r="F82" s="2"/>
      <c r="G82" s="87">
        <v>0.10670167366672038</v>
      </c>
      <c r="H82" s="88">
        <f>E78*G82*$H$74</f>
        <v>1294.0997463897525</v>
      </c>
      <c r="I82" s="87">
        <v>0.4</v>
      </c>
      <c r="J82" s="87">
        <v>0</v>
      </c>
      <c r="K82" s="89">
        <f t="shared" si="10"/>
        <v>1</v>
      </c>
      <c r="L82" s="52">
        <f>H82*I82*J82</f>
        <v>0</v>
      </c>
      <c r="M82" s="101">
        <f>H82*I82*K82</f>
        <v>517.639898555901</v>
      </c>
      <c r="N82" s="3"/>
      <c r="V82" s="3"/>
    </row>
    <row r="83" spans="1:22" ht="12.75">
      <c r="A83" s="3"/>
      <c r="B83" s="2"/>
      <c r="C83" s="2"/>
      <c r="D83" s="2">
        <v>2</v>
      </c>
      <c r="E83" s="87"/>
      <c r="F83" s="2"/>
      <c r="G83" s="87"/>
      <c r="H83" s="88"/>
      <c r="I83" s="90">
        <v>0.3</v>
      </c>
      <c r="J83" s="87">
        <v>0</v>
      </c>
      <c r="K83" s="89">
        <f t="shared" si="10"/>
        <v>1</v>
      </c>
      <c r="L83" s="52">
        <f>H82*I83*J83</f>
        <v>0</v>
      </c>
      <c r="M83" s="101">
        <f>H82*I83*K83</f>
        <v>388.2299239169257</v>
      </c>
      <c r="N83" s="3"/>
      <c r="V83" s="3"/>
    </row>
    <row r="84" spans="1:22" ht="12.75">
      <c r="A84" s="3"/>
      <c r="B84" s="66"/>
      <c r="C84" s="66"/>
      <c r="D84" s="66">
        <v>3</v>
      </c>
      <c r="E84" s="91"/>
      <c r="F84" s="66"/>
      <c r="G84" s="91"/>
      <c r="H84" s="100"/>
      <c r="I84" s="91">
        <v>0.3</v>
      </c>
      <c r="J84" s="91">
        <v>0</v>
      </c>
      <c r="K84" s="92">
        <f t="shared" si="10"/>
        <v>1</v>
      </c>
      <c r="L84" s="53">
        <f>H82*I84*J84</f>
        <v>0</v>
      </c>
      <c r="M84" s="102">
        <f>H82*I84*K84</f>
        <v>388.2299239169257</v>
      </c>
      <c r="N84" s="3"/>
      <c r="V84" s="3"/>
    </row>
    <row r="85" spans="1:22" ht="12.75">
      <c r="A85" s="3"/>
      <c r="B85" s="12" t="s">
        <v>3</v>
      </c>
      <c r="C85" s="2"/>
      <c r="D85" s="2">
        <v>1</v>
      </c>
      <c r="E85" s="86">
        <v>0.09088542977100057</v>
      </c>
      <c r="F85" s="88">
        <f>E85*$H$74</f>
        <v>1874.5119890268868</v>
      </c>
      <c r="G85" s="87">
        <v>1</v>
      </c>
      <c r="H85" s="88">
        <f>E85*G85*$H$74</f>
        <v>1874.5119890268868</v>
      </c>
      <c r="I85" s="87">
        <v>0.4</v>
      </c>
      <c r="J85" s="87">
        <v>0</v>
      </c>
      <c r="K85" s="89">
        <f t="shared" si="10"/>
        <v>1</v>
      </c>
      <c r="L85" s="52">
        <f>H85*I85*J85</f>
        <v>0</v>
      </c>
      <c r="M85" s="101">
        <f>H85*I85*K85</f>
        <v>749.8047956107548</v>
      </c>
      <c r="N85" s="3"/>
      <c r="V85" s="3"/>
    </row>
    <row r="86" spans="1:22" ht="12.75">
      <c r="A86" s="3"/>
      <c r="B86" s="12"/>
      <c r="C86" s="2"/>
      <c r="D86" s="2">
        <v>2</v>
      </c>
      <c r="E86" s="86"/>
      <c r="F86" s="88"/>
      <c r="G86" s="87"/>
      <c r="H86" s="88"/>
      <c r="I86" s="90">
        <v>0.3</v>
      </c>
      <c r="J86" s="87">
        <v>0</v>
      </c>
      <c r="K86" s="89">
        <f t="shared" si="10"/>
        <v>1</v>
      </c>
      <c r="L86" s="52">
        <f>H85*I86*J86</f>
        <v>0</v>
      </c>
      <c r="M86" s="101">
        <f>H85*I86*K86</f>
        <v>562.353596708066</v>
      </c>
      <c r="N86" s="3"/>
      <c r="V86" s="3"/>
    </row>
    <row r="87" spans="1:22" ht="12.75">
      <c r="A87" s="3"/>
      <c r="B87" s="13"/>
      <c r="C87" s="66"/>
      <c r="D87" s="66">
        <v>3</v>
      </c>
      <c r="E87" s="99"/>
      <c r="F87" s="100"/>
      <c r="G87" s="91"/>
      <c r="H87" s="100"/>
      <c r="I87" s="91">
        <v>0.3</v>
      </c>
      <c r="J87" s="91">
        <v>0</v>
      </c>
      <c r="K87" s="92">
        <f t="shared" si="10"/>
        <v>1</v>
      </c>
      <c r="L87" s="53">
        <f>H85*I87*J87</f>
        <v>0</v>
      </c>
      <c r="M87" s="102">
        <f>H85*I87*K87</f>
        <v>562.353596708066</v>
      </c>
      <c r="N87" s="3"/>
      <c r="V87" s="3"/>
    </row>
    <row r="88" spans="1:22" ht="12.75">
      <c r="A88" s="3"/>
      <c r="B88" s="12" t="s">
        <v>13</v>
      </c>
      <c r="C88" s="2"/>
      <c r="D88" s="2"/>
      <c r="E88" s="86">
        <v>0.3210804000812303</v>
      </c>
      <c r="F88" s="88">
        <f>E88*$H$74</f>
        <v>6622.283251675375</v>
      </c>
      <c r="G88" s="87"/>
      <c r="H88" s="87"/>
      <c r="I88" s="2"/>
      <c r="J88" s="87"/>
      <c r="K88" s="89"/>
      <c r="L88" s="44"/>
      <c r="M88" s="103"/>
      <c r="N88" s="3"/>
      <c r="V88" s="3"/>
    </row>
    <row r="89" spans="1:22" ht="12.75">
      <c r="A89" s="3"/>
      <c r="B89" s="12"/>
      <c r="C89" s="2" t="s">
        <v>14</v>
      </c>
      <c r="D89" s="2">
        <v>1</v>
      </c>
      <c r="E89" s="86"/>
      <c r="F89" s="2"/>
      <c r="G89" s="87">
        <v>0.9671018619990569</v>
      </c>
      <c r="H89" s="88">
        <f>E88*G89*$H$74</f>
        <v>6404.422463380424</v>
      </c>
      <c r="I89" s="87">
        <v>0.4</v>
      </c>
      <c r="J89" s="87">
        <v>0</v>
      </c>
      <c r="K89" s="89">
        <f t="shared" si="10"/>
        <v>1</v>
      </c>
      <c r="L89" s="52">
        <f>H89*I89*J89</f>
        <v>0</v>
      </c>
      <c r="M89" s="101">
        <f>H89*I89*K89</f>
        <v>2561.7689853521697</v>
      </c>
      <c r="N89" s="3"/>
      <c r="V89" s="3"/>
    </row>
    <row r="90" spans="1:22" ht="12.75">
      <c r="A90" s="3"/>
      <c r="B90" s="12"/>
      <c r="C90" s="2"/>
      <c r="D90" s="2">
        <v>2</v>
      </c>
      <c r="E90" s="86"/>
      <c r="F90" s="2"/>
      <c r="G90" s="87"/>
      <c r="H90" s="88"/>
      <c r="I90" s="90">
        <v>0.3</v>
      </c>
      <c r="J90" s="87">
        <v>0</v>
      </c>
      <c r="K90" s="89">
        <f t="shared" si="10"/>
        <v>1</v>
      </c>
      <c r="L90" s="52">
        <f>H89*I90*J90</f>
        <v>0</v>
      </c>
      <c r="M90" s="101">
        <f>H89*I90*K90</f>
        <v>1921.3267390141273</v>
      </c>
      <c r="N90" s="3"/>
      <c r="V90" s="3"/>
    </row>
    <row r="91" spans="1:22" ht="12.75">
      <c r="A91" s="3"/>
      <c r="B91" s="12"/>
      <c r="C91" s="66"/>
      <c r="D91" s="66">
        <v>3</v>
      </c>
      <c r="E91" s="99"/>
      <c r="F91" s="66"/>
      <c r="G91" s="91"/>
      <c r="H91" s="100"/>
      <c r="I91" s="91">
        <v>0.3</v>
      </c>
      <c r="J91" s="91">
        <v>0</v>
      </c>
      <c r="K91" s="92">
        <f t="shared" si="10"/>
        <v>1</v>
      </c>
      <c r="L91" s="53">
        <f>H89*I91*J91</f>
        <v>0</v>
      </c>
      <c r="M91" s="102">
        <f>H89*I91*K91</f>
        <v>1921.3267390141273</v>
      </c>
      <c r="N91" s="3"/>
      <c r="V91" s="3"/>
    </row>
    <row r="92" spans="1:22" ht="12.75">
      <c r="A92" s="3"/>
      <c r="B92" s="2"/>
      <c r="C92" s="2" t="s">
        <v>15</v>
      </c>
      <c r="D92" s="2">
        <v>1</v>
      </c>
      <c r="E92" s="2"/>
      <c r="F92" s="2"/>
      <c r="G92" s="87">
        <v>0.03289813800094311</v>
      </c>
      <c r="H92" s="88">
        <f>E88*G92*$H$74</f>
        <v>217.86078829495074</v>
      </c>
      <c r="I92" s="87">
        <v>0.4</v>
      </c>
      <c r="J92" s="87">
        <v>0</v>
      </c>
      <c r="K92" s="89">
        <f t="shared" si="10"/>
        <v>1</v>
      </c>
      <c r="L92" s="52">
        <f>H92*I92*J92</f>
        <v>0</v>
      </c>
      <c r="M92" s="101">
        <f>H92*I92*K92</f>
        <v>87.1443153179803</v>
      </c>
      <c r="N92" s="3"/>
      <c r="V92" s="3"/>
    </row>
    <row r="93" spans="1:22" ht="12.75">
      <c r="A93" s="3"/>
      <c r="B93" s="2"/>
      <c r="C93" s="2"/>
      <c r="D93" s="2">
        <v>2</v>
      </c>
      <c r="E93" s="2"/>
      <c r="F93" s="2"/>
      <c r="G93" s="87"/>
      <c r="H93" s="88"/>
      <c r="I93" s="90">
        <v>0.3</v>
      </c>
      <c r="J93" s="87">
        <v>0</v>
      </c>
      <c r="K93" s="89">
        <f t="shared" si="10"/>
        <v>1</v>
      </c>
      <c r="L93" s="52">
        <f>H92*I93*J93</f>
        <v>0</v>
      </c>
      <c r="M93" s="101">
        <f>H92*I93*K93</f>
        <v>65.35823648848522</v>
      </c>
      <c r="N93" s="3"/>
      <c r="V93" s="3"/>
    </row>
    <row r="94" spans="1:22" ht="12.75">
      <c r="A94" s="3"/>
      <c r="B94" s="2"/>
      <c r="C94" s="66"/>
      <c r="D94" s="66">
        <v>3</v>
      </c>
      <c r="E94" s="66"/>
      <c r="F94" s="66"/>
      <c r="G94" s="91"/>
      <c r="H94" s="100"/>
      <c r="I94" s="91">
        <v>0.3</v>
      </c>
      <c r="J94" s="91">
        <v>0</v>
      </c>
      <c r="K94" s="92">
        <f t="shared" si="10"/>
        <v>1</v>
      </c>
      <c r="L94" s="53">
        <f>H92*I94*J94</f>
        <v>0</v>
      </c>
      <c r="M94" s="102">
        <f>H92*I94*K94</f>
        <v>65.35823648848522</v>
      </c>
      <c r="N94" s="3"/>
      <c r="V94" s="3"/>
    </row>
    <row r="95" spans="1:22" ht="12.75">
      <c r="A95" s="3"/>
      <c r="B95" s="36" t="s">
        <v>1</v>
      </c>
      <c r="C95" s="37"/>
      <c r="D95" s="37"/>
      <c r="E95" s="37"/>
      <c r="F95" s="93">
        <f>SUM(F78:F94)</f>
        <v>20625</v>
      </c>
      <c r="G95" s="94"/>
      <c r="H95" s="93">
        <f>SUM(H78:H94)</f>
        <v>20625</v>
      </c>
      <c r="I95" s="37"/>
      <c r="J95" s="94"/>
      <c r="K95" s="37"/>
      <c r="L95" s="41">
        <f>SUM(L78:L94)</f>
        <v>0</v>
      </c>
      <c r="M95" s="42">
        <f>SUM(M78:M94)</f>
        <v>20625</v>
      </c>
      <c r="N95" s="3"/>
      <c r="V95" s="3"/>
    </row>
    <row r="96" spans="1:22" ht="12.75">
      <c r="A96" s="3"/>
      <c r="B96" s="9"/>
      <c r="C96" s="37"/>
      <c r="D96" s="6"/>
      <c r="E96" s="30"/>
      <c r="F96" s="30"/>
      <c r="G96" s="6"/>
      <c r="H96" s="6"/>
      <c r="I96" s="6"/>
      <c r="J96" s="7"/>
      <c r="K96" s="34"/>
      <c r="L96" s="3"/>
      <c r="M96" s="34"/>
      <c r="N96" s="121"/>
      <c r="O96" s="122"/>
      <c r="P96" s="121"/>
      <c r="Q96" s="122"/>
      <c r="R96" s="121"/>
      <c r="S96" s="122"/>
      <c r="T96" s="121"/>
      <c r="U96" s="122"/>
      <c r="V96" s="3"/>
    </row>
    <row r="97" spans="1:22" ht="12.75">
      <c r="A97" s="3"/>
      <c r="B97" s="11" t="s">
        <v>0</v>
      </c>
      <c r="C97" s="2" t="s">
        <v>9</v>
      </c>
      <c r="D97" s="11"/>
      <c r="E97" s="123" t="s">
        <v>29</v>
      </c>
      <c r="F97" s="123" t="s">
        <v>29</v>
      </c>
      <c r="G97" s="123" t="s">
        <v>29</v>
      </c>
      <c r="H97" s="123" t="s">
        <v>29</v>
      </c>
      <c r="I97" s="123" t="s">
        <v>29</v>
      </c>
      <c r="J97" s="123" t="s">
        <v>29</v>
      </c>
      <c r="K97" s="123" t="s">
        <v>29</v>
      </c>
      <c r="L97" s="123" t="s">
        <v>29</v>
      </c>
      <c r="M97" s="34"/>
      <c r="N97" s="121"/>
      <c r="O97" s="122"/>
      <c r="P97" s="121"/>
      <c r="Q97" s="122"/>
      <c r="R97" s="121"/>
      <c r="S97" s="122"/>
      <c r="T97" s="121"/>
      <c r="U97" s="122"/>
      <c r="V97" s="3"/>
    </row>
    <row r="98" spans="1:22" ht="12.75">
      <c r="A98" s="3"/>
      <c r="B98" s="2"/>
      <c r="C98" s="2" t="s">
        <v>0</v>
      </c>
      <c r="D98" s="66" t="s">
        <v>48</v>
      </c>
      <c r="E98" s="124" t="s">
        <v>58</v>
      </c>
      <c r="F98" s="124" t="s">
        <v>58</v>
      </c>
      <c r="G98" s="124" t="s">
        <v>64</v>
      </c>
      <c r="H98" s="124" t="s">
        <v>64</v>
      </c>
      <c r="I98" s="124" t="s">
        <v>66</v>
      </c>
      <c r="J98" s="124" t="s">
        <v>66</v>
      </c>
      <c r="K98" s="124" t="s">
        <v>68</v>
      </c>
      <c r="L98" s="124" t="s">
        <v>68</v>
      </c>
      <c r="M98" s="34"/>
      <c r="N98" s="121"/>
      <c r="O98" s="122"/>
      <c r="P98" s="121"/>
      <c r="Q98" s="122"/>
      <c r="R98" s="121"/>
      <c r="S98" s="122"/>
      <c r="T98" s="121"/>
      <c r="U98" s="122"/>
      <c r="V98" s="3"/>
    </row>
    <row r="99" spans="1:22" ht="12.75">
      <c r="A99" s="3"/>
      <c r="B99" s="29" t="s">
        <v>2</v>
      </c>
      <c r="C99" s="11"/>
      <c r="D99" s="11"/>
      <c r="E99" s="39"/>
      <c r="F99" s="39"/>
      <c r="G99" s="39"/>
      <c r="H99" s="39"/>
      <c r="I99" s="39"/>
      <c r="J99" s="39"/>
      <c r="K99" s="39"/>
      <c r="L99" s="39"/>
      <c r="M99" s="34"/>
      <c r="N99" s="121"/>
      <c r="O99" s="122"/>
      <c r="P99" s="121"/>
      <c r="Q99" s="122"/>
      <c r="R99" s="121"/>
      <c r="S99" s="122"/>
      <c r="T99" s="121"/>
      <c r="U99" s="122"/>
      <c r="V99" s="3"/>
    </row>
    <row r="100" spans="1:22" ht="12.75">
      <c r="A100" s="3"/>
      <c r="B100" s="12"/>
      <c r="C100" s="2" t="s">
        <v>10</v>
      </c>
      <c r="D100" s="2">
        <v>1</v>
      </c>
      <c r="E100" s="106">
        <f aca="true" t="shared" si="11" ref="E100:F105">L79*E122*0.63</f>
        <v>0</v>
      </c>
      <c r="F100" s="106">
        <f t="shared" si="11"/>
        <v>47.007671822670694</v>
      </c>
      <c r="G100" s="106">
        <f aca="true" t="shared" si="12" ref="G100:G115">L79*G122</f>
        <v>0</v>
      </c>
      <c r="H100" s="106">
        <f aca="true" t="shared" si="13" ref="H100:H115">M79*H122</f>
        <v>0</v>
      </c>
      <c r="I100" s="106">
        <f aca="true" t="shared" si="14" ref="I100:I115">L79*I122</f>
        <v>0</v>
      </c>
      <c r="J100" s="106">
        <f aca="true" t="shared" si="15" ref="J100:J115">M79*J122</f>
        <v>0</v>
      </c>
      <c r="K100" s="106">
        <f aca="true" t="shared" si="16" ref="K100:L115">L79*K122</f>
        <v>0</v>
      </c>
      <c r="L100" s="106">
        <f t="shared" si="16"/>
        <v>33145.995899526235</v>
      </c>
      <c r="M100" s="34"/>
      <c r="N100" s="121"/>
      <c r="O100" s="122"/>
      <c r="P100" s="121"/>
      <c r="Q100" s="122"/>
      <c r="R100" s="121"/>
      <c r="S100" s="122"/>
      <c r="T100" s="121"/>
      <c r="U100" s="122"/>
      <c r="V100" s="3"/>
    </row>
    <row r="101" spans="1:22" ht="12.75">
      <c r="A101" s="3"/>
      <c r="B101" s="12"/>
      <c r="C101" s="2"/>
      <c r="D101" s="2">
        <v>2</v>
      </c>
      <c r="E101" s="106">
        <f t="shared" si="11"/>
        <v>0</v>
      </c>
      <c r="F101" s="106">
        <f t="shared" si="11"/>
        <v>0</v>
      </c>
      <c r="G101" s="106">
        <f t="shared" si="12"/>
        <v>0</v>
      </c>
      <c r="H101" s="106">
        <f t="shared" si="13"/>
        <v>0</v>
      </c>
      <c r="I101" s="106">
        <f t="shared" si="14"/>
        <v>0</v>
      </c>
      <c r="J101" s="106">
        <f t="shared" si="15"/>
        <v>0</v>
      </c>
      <c r="K101" s="106">
        <f t="shared" si="16"/>
        <v>0</v>
      </c>
      <c r="L101" s="106">
        <f t="shared" si="16"/>
        <v>0</v>
      </c>
      <c r="M101" s="34"/>
      <c r="N101" s="121"/>
      <c r="O101" s="122"/>
      <c r="P101" s="121"/>
      <c r="Q101" s="122"/>
      <c r="R101" s="121"/>
      <c r="S101" s="122"/>
      <c r="T101" s="121"/>
      <c r="U101" s="122"/>
      <c r="V101" s="3"/>
    </row>
    <row r="102" spans="1:22" ht="12.75">
      <c r="A102" s="3"/>
      <c r="B102" s="12"/>
      <c r="C102" s="66"/>
      <c r="D102" s="66">
        <v>3</v>
      </c>
      <c r="E102" s="117">
        <f t="shared" si="11"/>
        <v>0</v>
      </c>
      <c r="F102" s="117">
        <f t="shared" si="11"/>
        <v>0</v>
      </c>
      <c r="G102" s="117">
        <f t="shared" si="12"/>
        <v>0</v>
      </c>
      <c r="H102" s="117">
        <f t="shared" si="13"/>
        <v>0</v>
      </c>
      <c r="I102" s="117">
        <f t="shared" si="14"/>
        <v>0</v>
      </c>
      <c r="J102" s="117">
        <f t="shared" si="15"/>
        <v>0</v>
      </c>
      <c r="K102" s="117">
        <f t="shared" si="16"/>
        <v>0</v>
      </c>
      <c r="L102" s="117">
        <f t="shared" si="16"/>
        <v>0</v>
      </c>
      <c r="M102" s="34"/>
      <c r="N102" s="121"/>
      <c r="O102" s="122"/>
      <c r="P102" s="121"/>
      <c r="Q102" s="122"/>
      <c r="R102" s="121"/>
      <c r="S102" s="122"/>
      <c r="T102" s="121"/>
      <c r="U102" s="122"/>
      <c r="V102" s="3"/>
    </row>
    <row r="103" spans="1:22" ht="12.75">
      <c r="A103" s="3"/>
      <c r="B103" s="2"/>
      <c r="C103" s="2" t="s">
        <v>11</v>
      </c>
      <c r="D103" s="2">
        <v>1</v>
      </c>
      <c r="E103" s="118">
        <f t="shared" si="11"/>
        <v>0</v>
      </c>
      <c r="F103" s="118">
        <f t="shared" si="11"/>
        <v>28.45012612084151</v>
      </c>
      <c r="G103" s="118">
        <f t="shared" si="12"/>
        <v>0</v>
      </c>
      <c r="H103" s="118">
        <f t="shared" si="13"/>
        <v>0</v>
      </c>
      <c r="I103" s="118">
        <f t="shared" si="14"/>
        <v>0</v>
      </c>
      <c r="J103" s="118">
        <f t="shared" si="15"/>
        <v>0</v>
      </c>
      <c r="K103" s="118">
        <f t="shared" si="16"/>
        <v>0</v>
      </c>
      <c r="L103" s="118">
        <f t="shared" si="16"/>
        <v>1301.9597518372107</v>
      </c>
      <c r="M103" s="34"/>
      <c r="N103" s="121"/>
      <c r="O103" s="122"/>
      <c r="P103" s="121"/>
      <c r="Q103" s="122"/>
      <c r="R103" s="121"/>
      <c r="S103" s="122"/>
      <c r="T103" s="121"/>
      <c r="U103" s="122"/>
      <c r="V103" s="3"/>
    </row>
    <row r="104" spans="1:22" ht="12.75">
      <c r="A104" s="3"/>
      <c r="B104" s="2"/>
      <c r="C104" s="2"/>
      <c r="D104" s="2">
        <v>2</v>
      </c>
      <c r="E104" s="106">
        <f t="shared" si="11"/>
        <v>0</v>
      </c>
      <c r="F104" s="106">
        <f t="shared" si="11"/>
        <v>0</v>
      </c>
      <c r="G104" s="106">
        <f t="shared" si="12"/>
        <v>0</v>
      </c>
      <c r="H104" s="106">
        <f t="shared" si="13"/>
        <v>0</v>
      </c>
      <c r="I104" s="106">
        <f t="shared" si="14"/>
        <v>0</v>
      </c>
      <c r="J104" s="106">
        <f t="shared" si="15"/>
        <v>0</v>
      </c>
      <c r="K104" s="106">
        <f t="shared" si="16"/>
        <v>0</v>
      </c>
      <c r="L104" s="106">
        <f t="shared" si="16"/>
        <v>0</v>
      </c>
      <c r="M104" s="34"/>
      <c r="N104" s="121"/>
      <c r="O104" s="122"/>
      <c r="P104" s="121"/>
      <c r="Q104" s="122"/>
      <c r="R104" s="121"/>
      <c r="S104" s="122"/>
      <c r="T104" s="121"/>
      <c r="U104" s="122"/>
      <c r="V104" s="3"/>
    </row>
    <row r="105" spans="1:22" ht="12.75">
      <c r="A105" s="3"/>
      <c r="B105" s="66"/>
      <c r="C105" s="66"/>
      <c r="D105" s="66">
        <v>3</v>
      </c>
      <c r="E105" s="117">
        <f t="shared" si="11"/>
        <v>0</v>
      </c>
      <c r="F105" s="117">
        <f t="shared" si="11"/>
        <v>28.457666358541395</v>
      </c>
      <c r="G105" s="117">
        <f t="shared" si="12"/>
        <v>0</v>
      </c>
      <c r="H105" s="117">
        <f t="shared" si="13"/>
        <v>0</v>
      </c>
      <c r="I105" s="117">
        <f t="shared" si="14"/>
        <v>0</v>
      </c>
      <c r="J105" s="117">
        <f t="shared" si="15"/>
        <v>0</v>
      </c>
      <c r="K105" s="117">
        <f t="shared" si="16"/>
        <v>0</v>
      </c>
      <c r="L105" s="117">
        <f t="shared" si="16"/>
        <v>0</v>
      </c>
      <c r="M105" s="34"/>
      <c r="N105" s="121"/>
      <c r="O105" s="122"/>
      <c r="P105" s="121"/>
      <c r="Q105" s="122"/>
      <c r="R105" s="121"/>
      <c r="S105" s="122"/>
      <c r="T105" s="121"/>
      <c r="U105" s="122"/>
      <c r="V105" s="3"/>
    </row>
    <row r="106" spans="1:22" ht="12.75">
      <c r="A106" s="3"/>
      <c r="B106" s="12" t="s">
        <v>3</v>
      </c>
      <c r="C106" s="2"/>
      <c r="D106" s="2">
        <v>1</v>
      </c>
      <c r="E106" s="118">
        <f aca="true" t="shared" si="17" ref="E106:F108">L85*E128*0.14</f>
        <v>0</v>
      </c>
      <c r="F106" s="118">
        <f t="shared" si="17"/>
        <v>0.6803944247024477</v>
      </c>
      <c r="G106" s="118">
        <f t="shared" si="12"/>
        <v>0</v>
      </c>
      <c r="H106" s="118">
        <f t="shared" si="13"/>
        <v>0</v>
      </c>
      <c r="I106" s="118">
        <f t="shared" si="14"/>
        <v>0</v>
      </c>
      <c r="J106" s="118">
        <f t="shared" si="15"/>
        <v>1096.7786809553138</v>
      </c>
      <c r="K106" s="118">
        <f t="shared" si="16"/>
        <v>0</v>
      </c>
      <c r="L106" s="118">
        <f t="shared" si="16"/>
        <v>647.2880569176094</v>
      </c>
      <c r="M106" s="34"/>
      <c r="N106" s="121"/>
      <c r="O106" s="122"/>
      <c r="P106" s="121"/>
      <c r="Q106" s="122"/>
      <c r="R106" s="121"/>
      <c r="S106" s="122"/>
      <c r="T106" s="121"/>
      <c r="U106" s="122"/>
      <c r="V106" s="3"/>
    </row>
    <row r="107" spans="1:22" ht="12.75">
      <c r="A107" s="3"/>
      <c r="B107" s="12"/>
      <c r="C107" s="2"/>
      <c r="D107" s="2">
        <v>2</v>
      </c>
      <c r="E107" s="106">
        <f t="shared" si="17"/>
        <v>0</v>
      </c>
      <c r="F107" s="106">
        <f t="shared" si="17"/>
        <v>4.947797111912372</v>
      </c>
      <c r="G107" s="106">
        <f t="shared" si="12"/>
        <v>0</v>
      </c>
      <c r="H107" s="106">
        <f t="shared" si="13"/>
        <v>0</v>
      </c>
      <c r="I107" s="106">
        <f t="shared" si="14"/>
        <v>0</v>
      </c>
      <c r="J107" s="106">
        <f t="shared" si="15"/>
        <v>0</v>
      </c>
      <c r="K107" s="106">
        <f t="shared" si="16"/>
        <v>0</v>
      </c>
      <c r="L107" s="106">
        <f t="shared" si="16"/>
        <v>21.52311623566191</v>
      </c>
      <c r="M107" s="34"/>
      <c r="N107" s="121"/>
      <c r="O107" s="122"/>
      <c r="P107" s="121"/>
      <c r="Q107" s="122"/>
      <c r="R107" s="121"/>
      <c r="S107" s="122"/>
      <c r="T107" s="121"/>
      <c r="U107" s="122"/>
      <c r="V107" s="3"/>
    </row>
    <row r="108" spans="1:22" ht="12.75">
      <c r="A108" s="3"/>
      <c r="B108" s="13"/>
      <c r="C108" s="66"/>
      <c r="D108" s="66">
        <v>3</v>
      </c>
      <c r="E108" s="117">
        <f t="shared" si="17"/>
        <v>0</v>
      </c>
      <c r="F108" s="117">
        <f t="shared" si="17"/>
        <v>1.281265060979983</v>
      </c>
      <c r="G108" s="117">
        <f t="shared" si="12"/>
        <v>0</v>
      </c>
      <c r="H108" s="117">
        <f t="shared" si="13"/>
        <v>0</v>
      </c>
      <c r="I108" s="117">
        <f t="shared" si="14"/>
        <v>0</v>
      </c>
      <c r="J108" s="117">
        <f t="shared" si="15"/>
        <v>0</v>
      </c>
      <c r="K108" s="117">
        <f t="shared" si="16"/>
        <v>0</v>
      </c>
      <c r="L108" s="117">
        <f t="shared" si="16"/>
        <v>0</v>
      </c>
      <c r="M108" s="34"/>
      <c r="N108" s="121"/>
      <c r="O108" s="122"/>
      <c r="P108" s="121"/>
      <c r="Q108" s="122"/>
      <c r="R108" s="121"/>
      <c r="S108" s="122"/>
      <c r="T108" s="121"/>
      <c r="U108" s="122"/>
      <c r="V108" s="3"/>
    </row>
    <row r="109" spans="1:22" ht="12.75">
      <c r="A109" s="3"/>
      <c r="B109" s="12" t="s">
        <v>13</v>
      </c>
      <c r="C109" s="2"/>
      <c r="D109" s="2"/>
      <c r="E109" s="39"/>
      <c r="F109" s="39"/>
      <c r="G109" s="118">
        <f t="shared" si="12"/>
        <v>0</v>
      </c>
      <c r="H109" s="118">
        <f t="shared" si="13"/>
        <v>0</v>
      </c>
      <c r="I109" s="118">
        <f t="shared" si="14"/>
        <v>0</v>
      </c>
      <c r="J109" s="118">
        <f t="shared" si="15"/>
        <v>0</v>
      </c>
      <c r="K109" s="118">
        <f t="shared" si="16"/>
        <v>0</v>
      </c>
      <c r="L109" s="118">
        <f t="shared" si="16"/>
        <v>0</v>
      </c>
      <c r="M109" s="34"/>
      <c r="N109" s="121"/>
      <c r="O109" s="122"/>
      <c r="P109" s="121"/>
      <c r="Q109" s="122"/>
      <c r="R109" s="121"/>
      <c r="S109" s="122"/>
      <c r="T109" s="121"/>
      <c r="U109" s="122"/>
      <c r="V109" s="3"/>
    </row>
    <row r="110" spans="1:22" ht="12.75">
      <c r="A110" s="3"/>
      <c r="B110" s="12"/>
      <c r="C110" s="2" t="s">
        <v>14</v>
      </c>
      <c r="D110" s="2">
        <v>1</v>
      </c>
      <c r="E110" s="106">
        <f aca="true" t="shared" si="18" ref="E110:F115">L89*E132*0.17</f>
        <v>0</v>
      </c>
      <c r="F110" s="106">
        <f t="shared" si="18"/>
        <v>115.54772492249761</v>
      </c>
      <c r="G110" s="106">
        <f t="shared" si="12"/>
        <v>0</v>
      </c>
      <c r="H110" s="106">
        <f t="shared" si="13"/>
        <v>0</v>
      </c>
      <c r="I110" s="106">
        <f t="shared" si="14"/>
        <v>0</v>
      </c>
      <c r="J110" s="106">
        <f t="shared" si="15"/>
        <v>0</v>
      </c>
      <c r="K110" s="106">
        <f t="shared" si="16"/>
        <v>0</v>
      </c>
      <c r="L110" s="106">
        <f t="shared" si="16"/>
        <v>32.25345532016867</v>
      </c>
      <c r="M110" s="34"/>
      <c r="N110" s="121"/>
      <c r="O110" s="122"/>
      <c r="P110" s="121"/>
      <c r="Q110" s="122"/>
      <c r="R110" s="121"/>
      <c r="S110" s="122"/>
      <c r="T110" s="121"/>
      <c r="U110" s="122"/>
      <c r="V110" s="3"/>
    </row>
    <row r="111" spans="1:22" ht="12.75">
      <c r="A111" s="3"/>
      <c r="B111" s="12"/>
      <c r="C111" s="2"/>
      <c r="D111" s="2">
        <v>2</v>
      </c>
      <c r="E111" s="106">
        <f t="shared" si="18"/>
        <v>0</v>
      </c>
      <c r="F111" s="106">
        <f t="shared" si="18"/>
        <v>506.60385550876344</v>
      </c>
      <c r="G111" s="106">
        <f t="shared" si="12"/>
        <v>0</v>
      </c>
      <c r="H111" s="106">
        <f t="shared" si="13"/>
        <v>0</v>
      </c>
      <c r="I111" s="106">
        <f t="shared" si="14"/>
        <v>0</v>
      </c>
      <c r="J111" s="106">
        <f t="shared" si="15"/>
        <v>0</v>
      </c>
      <c r="K111" s="106">
        <f t="shared" si="16"/>
        <v>0</v>
      </c>
      <c r="L111" s="106">
        <f t="shared" si="16"/>
        <v>0</v>
      </c>
      <c r="M111" s="34"/>
      <c r="N111" s="121"/>
      <c r="O111" s="122"/>
      <c r="P111" s="121"/>
      <c r="Q111" s="122"/>
      <c r="R111" s="121"/>
      <c r="S111" s="122"/>
      <c r="T111" s="121"/>
      <c r="U111" s="122"/>
      <c r="V111" s="3"/>
    </row>
    <row r="112" spans="1:22" ht="12.75">
      <c r="A112" s="3"/>
      <c r="B112" s="12"/>
      <c r="C112" s="66"/>
      <c r="D112" s="66">
        <v>3</v>
      </c>
      <c r="E112" s="117">
        <f t="shared" si="18"/>
        <v>0</v>
      </c>
      <c r="F112" s="117">
        <f t="shared" si="18"/>
        <v>205.66155796386553</v>
      </c>
      <c r="G112" s="117">
        <f t="shared" si="12"/>
        <v>0</v>
      </c>
      <c r="H112" s="117">
        <f t="shared" si="13"/>
        <v>0</v>
      </c>
      <c r="I112" s="117">
        <f t="shared" si="14"/>
        <v>0</v>
      </c>
      <c r="J112" s="117">
        <f t="shared" si="15"/>
        <v>0</v>
      </c>
      <c r="K112" s="117">
        <f t="shared" si="16"/>
        <v>0</v>
      </c>
      <c r="L112" s="117">
        <f t="shared" si="16"/>
        <v>0</v>
      </c>
      <c r="M112" s="34"/>
      <c r="N112" s="121"/>
      <c r="O112" s="122"/>
      <c r="P112" s="121"/>
      <c r="Q112" s="122"/>
      <c r="R112" s="121"/>
      <c r="S112" s="122"/>
      <c r="T112" s="121"/>
      <c r="U112" s="122"/>
      <c r="V112" s="3"/>
    </row>
    <row r="113" spans="1:22" ht="12.75">
      <c r="A113" s="3"/>
      <c r="B113" s="2"/>
      <c r="C113" s="2" t="s">
        <v>15</v>
      </c>
      <c r="D113" s="2">
        <v>1</v>
      </c>
      <c r="E113" s="106">
        <f t="shared" si="18"/>
        <v>0</v>
      </c>
      <c r="F113" s="106">
        <f t="shared" si="18"/>
        <v>27.68746922540738</v>
      </c>
      <c r="G113" s="106">
        <f t="shared" si="12"/>
        <v>0</v>
      </c>
      <c r="H113" s="106">
        <f t="shared" si="13"/>
        <v>0</v>
      </c>
      <c r="I113" s="106">
        <f t="shared" si="14"/>
        <v>0</v>
      </c>
      <c r="J113" s="106">
        <f t="shared" si="15"/>
        <v>0</v>
      </c>
      <c r="K113" s="106">
        <f t="shared" si="16"/>
        <v>0</v>
      </c>
      <c r="L113" s="106">
        <f t="shared" si="16"/>
        <v>0</v>
      </c>
      <c r="M113" s="34"/>
      <c r="N113" s="121"/>
      <c r="O113" s="122"/>
      <c r="P113" s="121"/>
      <c r="Q113" s="122"/>
      <c r="R113" s="121"/>
      <c r="S113" s="122"/>
      <c r="T113" s="121"/>
      <c r="U113" s="122"/>
      <c r="V113" s="3"/>
    </row>
    <row r="114" spans="1:22" ht="12.75">
      <c r="A114" s="3"/>
      <c r="B114" s="2"/>
      <c r="C114" s="2"/>
      <c r="D114" s="2">
        <v>2</v>
      </c>
      <c r="E114" s="106">
        <f t="shared" si="18"/>
        <v>0</v>
      </c>
      <c r="F114" s="106">
        <f t="shared" si="18"/>
        <v>59.89696075413814</v>
      </c>
      <c r="G114" s="106">
        <f t="shared" si="12"/>
        <v>0</v>
      </c>
      <c r="H114" s="106">
        <f t="shared" si="13"/>
        <v>0</v>
      </c>
      <c r="I114" s="106">
        <f t="shared" si="14"/>
        <v>0</v>
      </c>
      <c r="J114" s="106">
        <f t="shared" si="15"/>
        <v>29.295882053350635</v>
      </c>
      <c r="K114" s="106">
        <f t="shared" si="16"/>
        <v>0</v>
      </c>
      <c r="L114" s="106">
        <f t="shared" si="16"/>
        <v>0</v>
      </c>
      <c r="M114" s="34"/>
      <c r="N114" s="121"/>
      <c r="O114" s="122"/>
      <c r="P114" s="121"/>
      <c r="Q114" s="122"/>
      <c r="R114" s="121"/>
      <c r="S114" s="122"/>
      <c r="T114" s="121"/>
      <c r="U114" s="122"/>
      <c r="V114" s="3"/>
    </row>
    <row r="115" spans="1:22" ht="12.75">
      <c r="A115" s="3"/>
      <c r="B115" s="2"/>
      <c r="C115" s="66"/>
      <c r="D115" s="66">
        <v>3</v>
      </c>
      <c r="E115" s="106">
        <f t="shared" si="18"/>
        <v>0</v>
      </c>
      <c r="F115" s="106">
        <f t="shared" si="18"/>
        <v>265.39561270791654</v>
      </c>
      <c r="G115" s="106">
        <f t="shared" si="12"/>
        <v>0</v>
      </c>
      <c r="H115" s="106">
        <f t="shared" si="13"/>
        <v>0</v>
      </c>
      <c r="I115" s="106">
        <f t="shared" si="14"/>
        <v>0</v>
      </c>
      <c r="J115" s="106">
        <f t="shared" si="15"/>
        <v>0</v>
      </c>
      <c r="K115" s="106">
        <f t="shared" si="16"/>
        <v>0</v>
      </c>
      <c r="L115" s="106">
        <f t="shared" si="16"/>
        <v>0</v>
      </c>
      <c r="M115" s="34"/>
      <c r="N115" s="121"/>
      <c r="O115" s="122"/>
      <c r="P115" s="121"/>
      <c r="Q115" s="122"/>
      <c r="R115" s="121"/>
      <c r="S115" s="122"/>
      <c r="T115" s="121"/>
      <c r="U115" s="122"/>
      <c r="V115" s="3"/>
    </row>
    <row r="116" spans="1:22" ht="12.75">
      <c r="A116" s="3"/>
      <c r="B116" s="36" t="s">
        <v>1</v>
      </c>
      <c r="C116" s="37"/>
      <c r="D116" s="37"/>
      <c r="E116" s="41">
        <f aca="true" t="shared" si="19" ref="E116:L116">SUM(E99:E115)</f>
        <v>0</v>
      </c>
      <c r="F116" s="42">
        <f t="shared" si="19"/>
        <v>1291.6181019822372</v>
      </c>
      <c r="G116" s="41">
        <f t="shared" si="19"/>
        <v>0</v>
      </c>
      <c r="H116" s="42">
        <f t="shared" si="19"/>
        <v>0</v>
      </c>
      <c r="I116" s="41">
        <f t="shared" si="19"/>
        <v>0</v>
      </c>
      <c r="J116" s="42">
        <f t="shared" si="19"/>
        <v>1126.0745630086644</v>
      </c>
      <c r="K116" s="41">
        <f t="shared" si="19"/>
        <v>0</v>
      </c>
      <c r="L116" s="42">
        <f t="shared" si="19"/>
        <v>35149.02027983689</v>
      </c>
      <c r="M116" s="34"/>
      <c r="N116" s="121"/>
      <c r="O116" s="122"/>
      <c r="P116" s="121"/>
      <c r="Q116" s="122"/>
      <c r="R116" s="121"/>
      <c r="S116" s="122"/>
      <c r="T116" s="121"/>
      <c r="U116" s="122"/>
      <c r="V116" s="3"/>
    </row>
    <row r="117" spans="1:22" ht="12.75">
      <c r="A117" s="3"/>
      <c r="B117" s="9"/>
      <c r="C117" s="5"/>
      <c r="D117" s="6"/>
      <c r="E117" s="121" t="s">
        <v>59</v>
      </c>
      <c r="F117" s="122">
        <f>SUM(E116+F116)</f>
        <v>1291.6181019822372</v>
      </c>
      <c r="G117" s="121" t="s">
        <v>65</v>
      </c>
      <c r="H117" s="122">
        <f>SUM(G116+H116)</f>
        <v>0</v>
      </c>
      <c r="I117" s="121" t="s">
        <v>67</v>
      </c>
      <c r="J117" s="122">
        <f>SUM(I116+J116)</f>
        <v>1126.0745630086644</v>
      </c>
      <c r="K117" s="121" t="s">
        <v>69</v>
      </c>
      <c r="L117" s="122">
        <f>SUM(K116+L116)</f>
        <v>35149.02027983689</v>
      </c>
      <c r="M117" s="34"/>
      <c r="N117" s="121"/>
      <c r="O117" s="122"/>
      <c r="P117" s="121"/>
      <c r="Q117" s="122"/>
      <c r="R117" s="121"/>
      <c r="S117" s="122"/>
      <c r="T117" s="121"/>
      <c r="U117" s="122"/>
      <c r="V117" s="3"/>
    </row>
    <row r="118" spans="1:22" ht="12.75">
      <c r="A118" s="3"/>
      <c r="B118" s="9"/>
      <c r="C118" s="5"/>
      <c r="D118" s="6"/>
      <c r="E118" s="121"/>
      <c r="F118" s="122"/>
      <c r="G118" s="121"/>
      <c r="H118" s="122"/>
      <c r="I118" s="121"/>
      <c r="J118" s="122"/>
      <c r="K118" s="121"/>
      <c r="L118" s="122"/>
      <c r="M118" s="34"/>
      <c r="N118" s="121"/>
      <c r="O118" s="122"/>
      <c r="P118" s="121"/>
      <c r="Q118" s="122"/>
      <c r="R118" s="121"/>
      <c r="S118" s="122"/>
      <c r="T118" s="121"/>
      <c r="U118" s="122"/>
      <c r="V118" s="3"/>
    </row>
    <row r="119" spans="1:22" ht="12.75">
      <c r="A119" s="3"/>
      <c r="B119" s="11" t="s">
        <v>0</v>
      </c>
      <c r="C119" s="11" t="s">
        <v>9</v>
      </c>
      <c r="D119" s="39"/>
      <c r="E119" s="123" t="s">
        <v>71</v>
      </c>
      <c r="F119" s="123" t="s">
        <v>72</v>
      </c>
      <c r="G119" s="123" t="s">
        <v>73</v>
      </c>
      <c r="H119" s="123" t="s">
        <v>74</v>
      </c>
      <c r="I119" s="123" t="s">
        <v>75</v>
      </c>
      <c r="J119" s="123" t="s">
        <v>76</v>
      </c>
      <c r="K119" s="123" t="s">
        <v>77</v>
      </c>
      <c r="L119" s="123" t="s">
        <v>78</v>
      </c>
      <c r="M119" s="34"/>
      <c r="N119" s="121"/>
      <c r="O119" s="122"/>
      <c r="P119" s="121"/>
      <c r="Q119" s="122"/>
      <c r="R119" s="121"/>
      <c r="S119" s="122"/>
      <c r="T119" s="121"/>
      <c r="U119" s="122"/>
      <c r="V119" s="3"/>
    </row>
    <row r="120" spans="1:22" ht="12.75">
      <c r="A120" s="3"/>
      <c r="B120" s="2"/>
      <c r="C120" s="66" t="s">
        <v>0</v>
      </c>
      <c r="D120" s="66" t="s">
        <v>48</v>
      </c>
      <c r="E120" s="124" t="s">
        <v>70</v>
      </c>
      <c r="F120" s="124" t="s">
        <v>70</v>
      </c>
      <c r="G120" s="124" t="s">
        <v>70</v>
      </c>
      <c r="H120" s="124" t="s">
        <v>70</v>
      </c>
      <c r="I120" s="124" t="s">
        <v>70</v>
      </c>
      <c r="J120" s="124" t="s">
        <v>70</v>
      </c>
      <c r="K120" s="124" t="s">
        <v>70</v>
      </c>
      <c r="L120" s="124" t="s">
        <v>70</v>
      </c>
      <c r="M120" s="34"/>
      <c r="N120" s="121"/>
      <c r="O120" s="122"/>
      <c r="P120" s="121"/>
      <c r="Q120" s="122"/>
      <c r="R120" s="121"/>
      <c r="S120" s="122"/>
      <c r="T120" s="121"/>
      <c r="U120" s="122"/>
      <c r="V120" s="3"/>
    </row>
    <row r="121" spans="1:22" ht="12.75">
      <c r="A121" s="3"/>
      <c r="B121" s="29" t="s">
        <v>2</v>
      </c>
      <c r="C121" s="11"/>
      <c r="D121" s="39"/>
      <c r="E121" s="39"/>
      <c r="F121" s="39"/>
      <c r="G121" s="39"/>
      <c r="H121" s="39"/>
      <c r="I121" s="39"/>
      <c r="J121" s="39"/>
      <c r="K121" s="39"/>
      <c r="L121" s="39"/>
      <c r="M121" s="34"/>
      <c r="N121" s="121"/>
      <c r="O121" s="122"/>
      <c r="P121" s="121"/>
      <c r="Q121" s="122"/>
      <c r="R121" s="121"/>
      <c r="S121" s="122"/>
      <c r="T121" s="121"/>
      <c r="U121" s="122"/>
      <c r="V121" s="3"/>
    </row>
    <row r="122" spans="1:22" ht="12.75">
      <c r="A122" s="3"/>
      <c r="B122" s="12"/>
      <c r="C122" s="2" t="s">
        <v>10</v>
      </c>
      <c r="D122" s="2">
        <v>1</v>
      </c>
      <c r="E122" s="131">
        <v>0.009443731668196837</v>
      </c>
      <c r="F122" s="131">
        <v>0.017217700956973128</v>
      </c>
      <c r="G122" s="131">
        <v>0.005792364853272109</v>
      </c>
      <c r="H122" s="131">
        <v>0</v>
      </c>
      <c r="I122" s="131">
        <v>0.00019282173279867206</v>
      </c>
      <c r="J122" s="131">
        <v>0</v>
      </c>
      <c r="K122" s="131">
        <v>0.2409943863037643</v>
      </c>
      <c r="L122" s="131">
        <v>7.648531156942678</v>
      </c>
      <c r="M122" s="34"/>
      <c r="N122" s="121"/>
      <c r="O122" s="122"/>
      <c r="P122" s="121"/>
      <c r="Q122" s="122"/>
      <c r="R122" s="121"/>
      <c r="S122" s="122"/>
      <c r="T122" s="121"/>
      <c r="U122" s="122"/>
      <c r="V122" s="3"/>
    </row>
    <row r="123" spans="1:22" ht="12.75">
      <c r="A123" s="3"/>
      <c r="B123" s="12"/>
      <c r="C123" s="2"/>
      <c r="D123" s="2">
        <v>2</v>
      </c>
      <c r="E123" s="131">
        <v>0.36444266335989833</v>
      </c>
      <c r="F123" s="131">
        <v>0</v>
      </c>
      <c r="G123" s="131">
        <v>0</v>
      </c>
      <c r="H123" s="131">
        <v>0</v>
      </c>
      <c r="I123" s="131"/>
      <c r="J123" s="131"/>
      <c r="K123" s="131">
        <v>0</v>
      </c>
      <c r="L123" s="131">
        <v>0</v>
      </c>
      <c r="M123" s="34"/>
      <c r="N123" s="121"/>
      <c r="O123" s="122"/>
      <c r="P123" s="121"/>
      <c r="Q123" s="122"/>
      <c r="R123" s="121"/>
      <c r="S123" s="122"/>
      <c r="T123" s="121"/>
      <c r="U123" s="122"/>
      <c r="V123" s="3"/>
    </row>
    <row r="124" spans="1:22" ht="12.75">
      <c r="A124" s="3"/>
      <c r="B124" s="12"/>
      <c r="C124" s="66"/>
      <c r="D124" s="66">
        <v>3</v>
      </c>
      <c r="E124" s="141">
        <v>0</v>
      </c>
      <c r="F124" s="141">
        <v>0</v>
      </c>
      <c r="G124" s="141">
        <v>0</v>
      </c>
      <c r="H124" s="141">
        <v>0</v>
      </c>
      <c r="I124" s="141"/>
      <c r="J124" s="141"/>
      <c r="K124" s="141">
        <v>0</v>
      </c>
      <c r="L124" s="141">
        <v>0</v>
      </c>
      <c r="M124" s="34"/>
      <c r="N124" s="121"/>
      <c r="O124" s="122"/>
      <c r="P124" s="121"/>
      <c r="Q124" s="122"/>
      <c r="R124" s="121"/>
      <c r="S124" s="122"/>
      <c r="T124" s="121"/>
      <c r="U124" s="122"/>
      <c r="V124" s="3"/>
    </row>
    <row r="125" spans="1:22" ht="12.75">
      <c r="A125" s="3"/>
      <c r="B125" s="44"/>
      <c r="C125" s="2" t="s">
        <v>11</v>
      </c>
      <c r="D125" s="11">
        <v>1</v>
      </c>
      <c r="E125" s="149">
        <v>0.021757611102401386</v>
      </c>
      <c r="F125" s="149">
        <v>0.08724004945624428</v>
      </c>
      <c r="G125" s="149">
        <v>0.04465161401991478</v>
      </c>
      <c r="H125" s="149">
        <v>0</v>
      </c>
      <c r="I125" s="149"/>
      <c r="J125" s="149"/>
      <c r="K125" s="149">
        <v>1.0790120196048594</v>
      </c>
      <c r="L125" s="149">
        <v>2.5151843114670753</v>
      </c>
      <c r="M125" s="34"/>
      <c r="N125" s="121"/>
      <c r="O125" s="122"/>
      <c r="P125" s="121"/>
      <c r="Q125" s="122"/>
      <c r="R125" s="121"/>
      <c r="S125" s="122"/>
      <c r="T125" s="121"/>
      <c r="U125" s="122"/>
      <c r="V125" s="3"/>
    </row>
    <row r="126" spans="1:22" ht="12.75">
      <c r="A126" s="3"/>
      <c r="B126" s="44"/>
      <c r="C126" s="2"/>
      <c r="D126" s="2">
        <v>2</v>
      </c>
      <c r="E126" s="131">
        <v>0.09839341880625523</v>
      </c>
      <c r="F126" s="131">
        <v>0</v>
      </c>
      <c r="G126" s="131">
        <v>0</v>
      </c>
      <c r="H126" s="131">
        <v>0</v>
      </c>
      <c r="I126" s="131"/>
      <c r="J126" s="131"/>
      <c r="K126" s="131">
        <v>0</v>
      </c>
      <c r="L126" s="131">
        <v>0</v>
      </c>
      <c r="M126" s="34"/>
      <c r="N126" s="121"/>
      <c r="O126" s="122"/>
      <c r="P126" s="121"/>
      <c r="Q126" s="122"/>
      <c r="R126" s="121"/>
      <c r="S126" s="122"/>
      <c r="T126" s="121"/>
      <c r="U126" s="122"/>
      <c r="V126" s="3"/>
    </row>
    <row r="127" spans="1:22" ht="12.75">
      <c r="A127" s="3"/>
      <c r="B127" s="40"/>
      <c r="C127" s="66"/>
      <c r="D127" s="66">
        <v>3</v>
      </c>
      <c r="E127" s="141">
        <v>0</v>
      </c>
      <c r="F127" s="141">
        <v>0.11635089466075652</v>
      </c>
      <c r="G127" s="141">
        <v>0</v>
      </c>
      <c r="H127" s="141">
        <v>0</v>
      </c>
      <c r="I127" s="141"/>
      <c r="J127" s="141"/>
      <c r="K127" s="141">
        <v>0</v>
      </c>
      <c r="L127" s="141">
        <v>0</v>
      </c>
      <c r="M127" s="34"/>
      <c r="N127" s="121"/>
      <c r="O127" s="122"/>
      <c r="P127" s="121"/>
      <c r="Q127" s="122"/>
      <c r="R127" s="121"/>
      <c r="S127" s="122"/>
      <c r="T127" s="121"/>
      <c r="U127" s="122"/>
      <c r="V127" s="3"/>
    </row>
    <row r="128" spans="1:22" ht="12.75">
      <c r="A128" s="3"/>
      <c r="B128" s="12" t="s">
        <v>3</v>
      </c>
      <c r="C128" s="2"/>
      <c r="D128" s="11">
        <v>1</v>
      </c>
      <c r="E128" s="149">
        <v>0.0032969856066914437</v>
      </c>
      <c r="F128" s="149">
        <v>0.006481633893108626</v>
      </c>
      <c r="G128" s="149"/>
      <c r="H128" s="149"/>
      <c r="I128" s="149">
        <v>0</v>
      </c>
      <c r="J128" s="149">
        <v>1.4627522888299624</v>
      </c>
      <c r="K128" s="149">
        <v>2.0965094005910707</v>
      </c>
      <c r="L128" s="149">
        <v>0.8632754294274149</v>
      </c>
      <c r="M128" s="34"/>
      <c r="N128" s="121"/>
      <c r="O128" s="122"/>
      <c r="P128" s="121"/>
      <c r="Q128" s="122"/>
      <c r="R128" s="121"/>
      <c r="S128" s="122"/>
      <c r="T128" s="121"/>
      <c r="U128" s="122"/>
      <c r="V128" s="3"/>
    </row>
    <row r="129" spans="1:22" ht="12.75">
      <c r="A129" s="3"/>
      <c r="B129" s="12"/>
      <c r="C129" s="2"/>
      <c r="D129" s="2">
        <v>2</v>
      </c>
      <c r="E129" s="131">
        <v>0.02001698175047153</v>
      </c>
      <c r="F129" s="131">
        <v>0.06284552663860346</v>
      </c>
      <c r="G129" s="131"/>
      <c r="H129" s="131"/>
      <c r="I129" s="131"/>
      <c r="J129" s="131"/>
      <c r="K129" s="131">
        <v>0.6335285311156605</v>
      </c>
      <c r="L129" s="131">
        <v>0.03827327923508451</v>
      </c>
      <c r="M129" s="34"/>
      <c r="N129" s="121"/>
      <c r="O129" s="122"/>
      <c r="P129" s="121"/>
      <c r="Q129" s="122"/>
      <c r="R129" s="121"/>
      <c r="S129" s="122"/>
      <c r="T129" s="121"/>
      <c r="U129" s="122"/>
      <c r="V129" s="3"/>
    </row>
    <row r="130" spans="1:22" ht="12.75">
      <c r="A130" s="3"/>
      <c r="B130" s="13"/>
      <c r="C130" s="66"/>
      <c r="D130" s="66">
        <v>3</v>
      </c>
      <c r="E130" s="141">
        <v>0.021629079677625212</v>
      </c>
      <c r="F130" s="141">
        <v>0.016274268265176892</v>
      </c>
      <c r="G130" s="141"/>
      <c r="H130" s="141"/>
      <c r="I130" s="141"/>
      <c r="J130" s="141"/>
      <c r="K130" s="141">
        <v>0.2975623328571359</v>
      </c>
      <c r="L130" s="141">
        <v>0</v>
      </c>
      <c r="M130" s="34"/>
      <c r="N130" s="121"/>
      <c r="O130" s="122"/>
      <c r="P130" s="121"/>
      <c r="Q130" s="122"/>
      <c r="R130" s="121"/>
      <c r="S130" s="122"/>
      <c r="T130" s="121"/>
      <c r="U130" s="122"/>
      <c r="V130" s="3"/>
    </row>
    <row r="131" spans="1:22" ht="12.75">
      <c r="A131" s="3"/>
      <c r="B131" s="12" t="s">
        <v>13</v>
      </c>
      <c r="C131" s="2"/>
      <c r="D131" s="39"/>
      <c r="E131" s="149"/>
      <c r="F131" s="149"/>
      <c r="G131" s="149"/>
      <c r="H131" s="149"/>
      <c r="I131" s="149"/>
      <c r="J131" s="149"/>
      <c r="K131" s="149"/>
      <c r="L131" s="149"/>
      <c r="M131" s="34"/>
      <c r="N131" s="121"/>
      <c r="O131" s="122"/>
      <c r="P131" s="121"/>
      <c r="Q131" s="122"/>
      <c r="R131" s="121"/>
      <c r="S131" s="122"/>
      <c r="T131" s="121"/>
      <c r="U131" s="122"/>
      <c r="V131" s="3"/>
    </row>
    <row r="132" spans="1:22" ht="12.75">
      <c r="A132" s="3"/>
      <c r="B132" s="12"/>
      <c r="C132" s="2" t="s">
        <v>14</v>
      </c>
      <c r="D132" s="2">
        <v>1</v>
      </c>
      <c r="E132" s="131">
        <v>0.1352183670240606</v>
      </c>
      <c r="F132" s="131">
        <v>0.2653215428207963</v>
      </c>
      <c r="G132" s="131"/>
      <c r="H132" s="131"/>
      <c r="I132" s="131">
        <v>0.009323284378884224</v>
      </c>
      <c r="J132" s="131">
        <v>0</v>
      </c>
      <c r="K132" s="131">
        <v>0</v>
      </c>
      <c r="L132" s="131">
        <v>0.012590305958339465</v>
      </c>
      <c r="M132" s="34"/>
      <c r="N132" s="121"/>
      <c r="O132" s="122"/>
      <c r="P132" s="121"/>
      <c r="Q132" s="122"/>
      <c r="R132" s="121"/>
      <c r="S132" s="122"/>
      <c r="T132" s="121"/>
      <c r="U132" s="122"/>
      <c r="V132" s="3"/>
    </row>
    <row r="133" spans="1:22" ht="12.75">
      <c r="A133" s="3"/>
      <c r="B133" s="12"/>
      <c r="C133" s="2"/>
      <c r="D133" s="2">
        <v>2</v>
      </c>
      <c r="E133" s="131">
        <v>0.23427256070334274</v>
      </c>
      <c r="F133" s="131">
        <v>1.5510233730429555</v>
      </c>
      <c r="G133" s="131"/>
      <c r="H133" s="131"/>
      <c r="I133" s="131"/>
      <c r="J133" s="131"/>
      <c r="K133" s="131">
        <v>0</v>
      </c>
      <c r="L133" s="131">
        <v>0</v>
      </c>
      <c r="M133" s="34"/>
      <c r="N133" s="121"/>
      <c r="O133" s="122"/>
      <c r="P133" s="121"/>
      <c r="Q133" s="122"/>
      <c r="R133" s="121"/>
      <c r="S133" s="122"/>
      <c r="T133" s="121"/>
      <c r="U133" s="122"/>
      <c r="V133" s="3"/>
    </row>
    <row r="134" spans="1:22" ht="12.75">
      <c r="A134" s="3"/>
      <c r="B134" s="12"/>
      <c r="C134" s="66"/>
      <c r="D134" s="66">
        <v>3</v>
      </c>
      <c r="E134" s="141">
        <v>2.42273856495689</v>
      </c>
      <c r="F134" s="141">
        <v>0.6296554593293381</v>
      </c>
      <c r="G134" s="141"/>
      <c r="H134" s="141"/>
      <c r="I134" s="141"/>
      <c r="J134" s="141"/>
      <c r="K134" s="141">
        <v>0</v>
      </c>
      <c r="L134" s="141">
        <v>0</v>
      </c>
      <c r="M134" s="34"/>
      <c r="N134" s="121"/>
      <c r="O134" s="122"/>
      <c r="P134" s="121"/>
      <c r="Q134" s="122"/>
      <c r="R134" s="121"/>
      <c r="S134" s="122"/>
      <c r="T134" s="121"/>
      <c r="U134" s="122"/>
      <c r="V134" s="3"/>
    </row>
    <row r="135" spans="1:22" ht="12.75">
      <c r="A135" s="3"/>
      <c r="B135" s="44"/>
      <c r="C135" s="44" t="s">
        <v>15</v>
      </c>
      <c r="D135" s="2">
        <v>1</v>
      </c>
      <c r="E135" s="149">
        <v>0.15152644061093384</v>
      </c>
      <c r="F135" s="149">
        <v>1.868939648415644</v>
      </c>
      <c r="G135" s="149"/>
      <c r="H135" s="149"/>
      <c r="I135" s="149"/>
      <c r="J135" s="149"/>
      <c r="K135" s="149">
        <v>0</v>
      </c>
      <c r="L135" s="149">
        <v>0</v>
      </c>
      <c r="M135" s="34"/>
      <c r="N135" s="121"/>
      <c r="O135" s="122"/>
      <c r="P135" s="121"/>
      <c r="Q135" s="122"/>
      <c r="R135" s="121"/>
      <c r="S135" s="122"/>
      <c r="T135" s="121"/>
      <c r="U135" s="122"/>
      <c r="V135" s="3"/>
    </row>
    <row r="136" spans="1:22" ht="12.75">
      <c r="A136" s="3"/>
      <c r="B136" s="44"/>
      <c r="C136" s="44"/>
      <c r="D136" s="2">
        <v>2</v>
      </c>
      <c r="E136" s="131">
        <v>9.446352574637453</v>
      </c>
      <c r="F136" s="131">
        <v>5.390828795108484</v>
      </c>
      <c r="G136" s="131"/>
      <c r="H136" s="131"/>
      <c r="I136" s="131">
        <v>0</v>
      </c>
      <c r="J136" s="131">
        <v>0.4482355036998584</v>
      </c>
      <c r="K136" s="131">
        <v>0</v>
      </c>
      <c r="L136" s="131">
        <v>0</v>
      </c>
      <c r="M136" s="34"/>
      <c r="N136" s="121"/>
      <c r="O136" s="122"/>
      <c r="P136" s="121"/>
      <c r="Q136" s="122"/>
      <c r="R136" s="121"/>
      <c r="S136" s="122"/>
      <c r="T136" s="121"/>
      <c r="U136" s="122"/>
      <c r="V136" s="3"/>
    </row>
    <row r="137" spans="1:22" ht="12.75">
      <c r="A137" s="3"/>
      <c r="B137" s="40"/>
      <c r="C137" s="40"/>
      <c r="D137" s="66">
        <v>3</v>
      </c>
      <c r="E137" s="141">
        <v>11.898530405991055</v>
      </c>
      <c r="F137" s="141">
        <v>23.886058542335164</v>
      </c>
      <c r="G137" s="141"/>
      <c r="H137" s="141"/>
      <c r="I137" s="141"/>
      <c r="J137" s="141"/>
      <c r="K137" s="141">
        <v>0</v>
      </c>
      <c r="L137" s="141">
        <v>0</v>
      </c>
      <c r="M137" s="34"/>
      <c r="N137" s="121"/>
      <c r="O137" s="122"/>
      <c r="P137" s="121"/>
      <c r="Q137" s="122"/>
      <c r="R137" s="121"/>
      <c r="S137" s="122"/>
      <c r="T137" s="121"/>
      <c r="U137" s="122"/>
      <c r="V137" s="3"/>
    </row>
    <row r="138" spans="1:22" ht="12.75">
      <c r="A138" s="3"/>
      <c r="B138" s="9"/>
      <c r="C138" s="5"/>
      <c r="D138" s="6"/>
      <c r="E138" s="30"/>
      <c r="F138" s="30"/>
      <c r="G138" s="6"/>
      <c r="H138" s="6"/>
      <c r="I138" s="6"/>
      <c r="J138" s="7"/>
      <c r="K138" s="34"/>
      <c r="L138" s="3"/>
      <c r="M138" s="34"/>
      <c r="N138" s="121"/>
      <c r="O138" s="122"/>
      <c r="P138" s="121"/>
      <c r="Q138" s="122"/>
      <c r="R138" s="121"/>
      <c r="S138" s="122"/>
      <c r="T138" s="121"/>
      <c r="U138" s="122"/>
      <c r="V138" s="3"/>
    </row>
    <row r="139" spans="1:22" ht="12.75">
      <c r="A139" s="3"/>
      <c r="B139" s="9"/>
      <c r="C139" s="5"/>
      <c r="D139" s="6"/>
      <c r="E139" s="30"/>
      <c r="F139" s="30"/>
      <c r="G139" s="6"/>
      <c r="H139" s="6"/>
      <c r="I139" s="6"/>
      <c r="J139" s="7"/>
      <c r="K139" s="34"/>
      <c r="L139" s="3"/>
      <c r="M139" s="34"/>
      <c r="N139" s="121"/>
      <c r="O139" s="122"/>
      <c r="P139" s="121"/>
      <c r="Q139" s="122"/>
      <c r="R139" s="121"/>
      <c r="S139" s="122"/>
      <c r="T139" s="121"/>
      <c r="U139" s="122"/>
      <c r="V139" s="3"/>
    </row>
    <row r="140" spans="1:22" ht="12.75">
      <c r="A140" s="3"/>
      <c r="B140" s="9"/>
      <c r="C140" s="5"/>
      <c r="D140" s="6"/>
      <c r="E140" s="30"/>
      <c r="F140" s="30"/>
      <c r="G140" s="6"/>
      <c r="H140" s="6"/>
      <c r="I140" s="6"/>
      <c r="J140" s="7"/>
      <c r="K140" s="34"/>
      <c r="L140" s="3"/>
      <c r="M140" s="34"/>
      <c r="N140" s="121"/>
      <c r="O140" s="122"/>
      <c r="P140" s="121"/>
      <c r="Q140" s="122"/>
      <c r="R140" s="121"/>
      <c r="S140" s="122"/>
      <c r="T140" s="121"/>
      <c r="U140" s="122"/>
      <c r="V140" s="3"/>
    </row>
    <row r="141" spans="1:22" ht="12.75">
      <c r="A141" s="3"/>
      <c r="B141" s="9"/>
      <c r="C141" s="5"/>
      <c r="D141" s="6"/>
      <c r="E141" s="30"/>
      <c r="F141" s="30"/>
      <c r="G141" s="6"/>
      <c r="H141" s="6"/>
      <c r="I141" s="6"/>
      <c r="J141" s="7"/>
      <c r="K141" s="34"/>
      <c r="L141" s="3"/>
      <c r="M141" s="34"/>
      <c r="N141" s="121"/>
      <c r="O141" s="122"/>
      <c r="P141" s="121"/>
      <c r="Q141" s="122"/>
      <c r="R141" s="121"/>
      <c r="S141" s="122"/>
      <c r="T141" s="121"/>
      <c r="U141" s="122"/>
      <c r="V141" s="3"/>
    </row>
    <row r="143" spans="1:22" ht="15.75">
      <c r="A143" s="3"/>
      <c r="B143" s="69" t="s">
        <v>42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>
      <c r="A144" s="69"/>
      <c r="B144" s="69" t="s">
        <v>51</v>
      </c>
      <c r="C144" s="3"/>
      <c r="D144" s="70"/>
      <c r="E144" s="70"/>
      <c r="F144" s="70"/>
      <c r="G144" s="70"/>
      <c r="H144" s="70"/>
      <c r="I144" s="3"/>
      <c r="J144" s="3"/>
      <c r="K144" s="6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>
      <c r="A145" s="70"/>
      <c r="B145" s="3"/>
      <c r="C145" s="69"/>
      <c r="D145" s="70"/>
      <c r="E145" s="70"/>
      <c r="F145" s="69" t="s">
        <v>34</v>
      </c>
      <c r="G145" s="70"/>
      <c r="H145" s="130">
        <v>34080</v>
      </c>
      <c r="I145" s="3"/>
      <c r="J145" s="3"/>
      <c r="K145" s="6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4"/>
      <c r="C146" s="4"/>
      <c r="D146" s="6"/>
      <c r="E146" s="6"/>
      <c r="F146" s="4"/>
      <c r="G146" s="4"/>
      <c r="H146" s="4"/>
      <c r="I146" s="4"/>
      <c r="J146" s="4"/>
      <c r="K146" s="6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11" t="s">
        <v>0</v>
      </c>
      <c r="C147" s="2" t="s">
        <v>9</v>
      </c>
      <c r="D147" s="11"/>
      <c r="E147" s="11" t="s">
        <v>28</v>
      </c>
      <c r="F147" s="11" t="s">
        <v>28</v>
      </c>
      <c r="G147" s="11" t="s">
        <v>12</v>
      </c>
      <c r="H147" s="1" t="s">
        <v>12</v>
      </c>
      <c r="I147" s="11" t="s">
        <v>49</v>
      </c>
      <c r="J147" s="1"/>
      <c r="K147" s="11"/>
      <c r="L147" s="29" t="s">
        <v>29</v>
      </c>
      <c r="M147" s="29" t="s">
        <v>29</v>
      </c>
      <c r="N147" s="3"/>
      <c r="V147" s="3"/>
    </row>
    <row r="148" spans="1:29" ht="12.75">
      <c r="A148" s="3"/>
      <c r="B148" s="2"/>
      <c r="C148" s="2" t="s">
        <v>0</v>
      </c>
      <c r="D148" s="66" t="s">
        <v>48</v>
      </c>
      <c r="E148" s="66" t="s">
        <v>36</v>
      </c>
      <c r="F148" s="66" t="s">
        <v>38</v>
      </c>
      <c r="G148" s="66" t="s">
        <v>35</v>
      </c>
      <c r="H148" s="2" t="s">
        <v>39</v>
      </c>
      <c r="I148" s="66" t="s">
        <v>48</v>
      </c>
      <c r="J148" s="1" t="s">
        <v>4</v>
      </c>
      <c r="K148" s="66" t="s">
        <v>5</v>
      </c>
      <c r="L148" s="13" t="s">
        <v>6</v>
      </c>
      <c r="M148" s="21" t="s">
        <v>7</v>
      </c>
      <c r="N148" s="3"/>
      <c r="V148" s="3"/>
      <c r="W148" t="s">
        <v>60</v>
      </c>
      <c r="Y148" t="s">
        <v>61</v>
      </c>
      <c r="AA148" t="s">
        <v>62</v>
      </c>
      <c r="AC148" t="s">
        <v>63</v>
      </c>
    </row>
    <row r="149" spans="1:22" ht="12.75">
      <c r="A149" s="3"/>
      <c r="B149" s="29" t="s">
        <v>2</v>
      </c>
      <c r="C149" s="11"/>
      <c r="D149" s="11"/>
      <c r="E149" s="81">
        <v>0.8454387407425803</v>
      </c>
      <c r="F149" s="82">
        <f>E149*$H$145</f>
        <v>28812.552284507135</v>
      </c>
      <c r="G149" s="83"/>
      <c r="H149" s="84"/>
      <c r="I149" s="11"/>
      <c r="J149" s="83"/>
      <c r="K149" s="85"/>
      <c r="L149" s="39"/>
      <c r="M149" s="39"/>
      <c r="N149" s="3"/>
      <c r="V149" s="3"/>
    </row>
    <row r="150" spans="1:22" ht="12.75">
      <c r="A150" s="3"/>
      <c r="B150" s="12"/>
      <c r="C150" s="2" t="s">
        <v>10</v>
      </c>
      <c r="D150" s="2">
        <v>1</v>
      </c>
      <c r="E150" s="86"/>
      <c r="F150" s="2"/>
      <c r="G150" s="87">
        <v>0.7809707518428743</v>
      </c>
      <c r="H150" s="88">
        <f>E149*G150*$H$145</f>
        <v>22501.760620143665</v>
      </c>
      <c r="I150" s="87">
        <v>0.4</v>
      </c>
      <c r="J150" s="87">
        <v>0</v>
      </c>
      <c r="K150" s="89">
        <f aca="true" t="shared" si="20" ref="K150:K165">1-J150</f>
        <v>1</v>
      </c>
      <c r="L150" s="52">
        <f>H150*I150*J150</f>
        <v>0</v>
      </c>
      <c r="M150" s="101">
        <f>H150*I150*K150</f>
        <v>9000.704248057466</v>
      </c>
      <c r="N150" s="3"/>
      <c r="V150" s="3"/>
    </row>
    <row r="151" spans="1:22" ht="12.75">
      <c r="A151" s="3"/>
      <c r="B151" s="12"/>
      <c r="C151" s="2"/>
      <c r="D151" s="2">
        <v>2</v>
      </c>
      <c r="E151" s="86"/>
      <c r="F151" s="2"/>
      <c r="G151" s="87"/>
      <c r="H151" s="88"/>
      <c r="I151" s="90">
        <v>0.3</v>
      </c>
      <c r="J151" s="87">
        <v>0</v>
      </c>
      <c r="K151" s="89">
        <f t="shared" si="20"/>
        <v>1</v>
      </c>
      <c r="L151" s="52">
        <f>H150*I151*J151</f>
        <v>0</v>
      </c>
      <c r="M151" s="101">
        <f>H150*I151*K151</f>
        <v>6750.5281860431</v>
      </c>
      <c r="N151" s="3"/>
      <c r="V151" s="3"/>
    </row>
    <row r="152" spans="1:22" ht="12.75">
      <c r="A152" s="3"/>
      <c r="B152" s="12"/>
      <c r="C152" s="66"/>
      <c r="D152" s="66">
        <v>3</v>
      </c>
      <c r="E152" s="99"/>
      <c r="F152" s="66"/>
      <c r="G152" s="91"/>
      <c r="H152" s="100"/>
      <c r="I152" s="91">
        <v>0.3</v>
      </c>
      <c r="J152" s="91">
        <v>0</v>
      </c>
      <c r="K152" s="92">
        <f t="shared" si="20"/>
        <v>1</v>
      </c>
      <c r="L152" s="53">
        <f>H150*I152*J152</f>
        <v>0</v>
      </c>
      <c r="M152" s="102">
        <f>H150*I152*K152</f>
        <v>6750.5281860431</v>
      </c>
      <c r="N152" s="3"/>
      <c r="V152" s="3"/>
    </row>
    <row r="153" spans="1:22" ht="12.75">
      <c r="A153" s="3"/>
      <c r="B153" s="2"/>
      <c r="C153" s="2" t="s">
        <v>11</v>
      </c>
      <c r="D153" s="2">
        <v>1</v>
      </c>
      <c r="E153" s="87"/>
      <c r="F153" s="2"/>
      <c r="G153" s="87">
        <v>0.2190292481571256</v>
      </c>
      <c r="H153" s="88">
        <f>E149*G153*$H$145</f>
        <v>6310.791664363469</v>
      </c>
      <c r="I153" s="87">
        <v>0.4</v>
      </c>
      <c r="J153" s="87">
        <v>0</v>
      </c>
      <c r="K153" s="89">
        <f t="shared" si="20"/>
        <v>1</v>
      </c>
      <c r="L153" s="52">
        <f>H153*I153*J153</f>
        <v>0</v>
      </c>
      <c r="M153" s="101">
        <f>H153*I153*K153</f>
        <v>2524.3166657453876</v>
      </c>
      <c r="N153" s="3"/>
      <c r="V153" s="3"/>
    </row>
    <row r="154" spans="1:22" ht="12.75">
      <c r="A154" s="3"/>
      <c r="B154" s="2"/>
      <c r="C154" s="2"/>
      <c r="D154" s="2">
        <v>2</v>
      </c>
      <c r="E154" s="87"/>
      <c r="F154" s="2"/>
      <c r="G154" s="87"/>
      <c r="H154" s="88"/>
      <c r="I154" s="90">
        <v>0.3</v>
      </c>
      <c r="J154" s="87">
        <v>0</v>
      </c>
      <c r="K154" s="89">
        <f t="shared" si="20"/>
        <v>1</v>
      </c>
      <c r="L154" s="52">
        <f>H153*I154*J154</f>
        <v>0</v>
      </c>
      <c r="M154" s="101">
        <f>H153*I154*K154</f>
        <v>1893.2374993090407</v>
      </c>
      <c r="N154" s="3"/>
      <c r="V154" s="3"/>
    </row>
    <row r="155" spans="1:22" ht="12.75">
      <c r="A155" s="3"/>
      <c r="B155" s="66"/>
      <c r="C155" s="66"/>
      <c r="D155" s="66">
        <v>3</v>
      </c>
      <c r="E155" s="91"/>
      <c r="F155" s="66"/>
      <c r="G155" s="91"/>
      <c r="H155" s="100"/>
      <c r="I155" s="91">
        <v>0.3</v>
      </c>
      <c r="J155" s="91">
        <v>0</v>
      </c>
      <c r="K155" s="92">
        <f t="shared" si="20"/>
        <v>1</v>
      </c>
      <c r="L155" s="53">
        <f>H153*I155*J155</f>
        <v>0</v>
      </c>
      <c r="M155" s="102">
        <f>H153*I155*K155</f>
        <v>1893.2374993090407</v>
      </c>
      <c r="N155" s="3"/>
      <c r="V155" s="3"/>
    </row>
    <row r="156" spans="1:22" ht="12.75">
      <c r="A156" s="3"/>
      <c r="B156" s="12" t="s">
        <v>3</v>
      </c>
      <c r="C156" s="2"/>
      <c r="D156" s="2">
        <v>1</v>
      </c>
      <c r="E156" s="86">
        <v>0.12229430385937509</v>
      </c>
      <c r="F156" s="88">
        <f>E156*$H$145</f>
        <v>4167.789875527503</v>
      </c>
      <c r="G156" s="87">
        <v>1</v>
      </c>
      <c r="H156" s="88">
        <f>E156*G156*$H$145</f>
        <v>4167.789875527503</v>
      </c>
      <c r="I156" s="87">
        <v>0.4</v>
      </c>
      <c r="J156" s="87">
        <v>0</v>
      </c>
      <c r="K156" s="89">
        <f t="shared" si="20"/>
        <v>1</v>
      </c>
      <c r="L156" s="52">
        <f>H156*I156*J156</f>
        <v>0</v>
      </c>
      <c r="M156" s="101">
        <f>H156*I156*K156</f>
        <v>1667.1159502110013</v>
      </c>
      <c r="N156" s="3"/>
      <c r="V156" s="3"/>
    </row>
    <row r="157" spans="1:22" ht="12.75">
      <c r="A157" s="3"/>
      <c r="B157" s="12"/>
      <c r="C157" s="2"/>
      <c r="D157" s="2">
        <v>2</v>
      </c>
      <c r="E157" s="86"/>
      <c r="F157" s="88"/>
      <c r="G157" s="87"/>
      <c r="H157" s="88"/>
      <c r="I157" s="90">
        <v>0.3</v>
      </c>
      <c r="J157" s="87">
        <v>0</v>
      </c>
      <c r="K157" s="89">
        <f t="shared" si="20"/>
        <v>1</v>
      </c>
      <c r="L157" s="52">
        <f>H156*I157*J157</f>
        <v>0</v>
      </c>
      <c r="M157" s="101">
        <f>H156*I157*K157</f>
        <v>1250.3369626582507</v>
      </c>
      <c r="N157" s="3"/>
      <c r="V157" s="3"/>
    </row>
    <row r="158" spans="1:22" ht="12.75">
      <c r="A158" s="3"/>
      <c r="B158" s="13"/>
      <c r="C158" s="66"/>
      <c r="D158" s="66">
        <v>3</v>
      </c>
      <c r="E158" s="99"/>
      <c r="F158" s="100"/>
      <c r="G158" s="91"/>
      <c r="H158" s="100"/>
      <c r="I158" s="91">
        <v>0.3</v>
      </c>
      <c r="J158" s="91">
        <v>0</v>
      </c>
      <c r="K158" s="92">
        <f t="shared" si="20"/>
        <v>1</v>
      </c>
      <c r="L158" s="53">
        <f>H156*I158*J158</f>
        <v>0</v>
      </c>
      <c r="M158" s="102">
        <f>H156*I158*K158</f>
        <v>1250.3369626582507</v>
      </c>
      <c r="N158" s="3"/>
      <c r="V158" s="3"/>
    </row>
    <row r="159" spans="1:22" ht="12.75">
      <c r="A159" s="3"/>
      <c r="B159" s="12" t="s">
        <v>13</v>
      </c>
      <c r="C159" s="2"/>
      <c r="D159" s="2"/>
      <c r="E159" s="86">
        <v>0.03226695539804461</v>
      </c>
      <c r="F159" s="88">
        <f>E159*$H$145</f>
        <v>1099.6578399653604</v>
      </c>
      <c r="G159" s="87"/>
      <c r="H159" s="87"/>
      <c r="I159" s="2"/>
      <c r="J159" s="87"/>
      <c r="K159" s="89"/>
      <c r="L159" s="44"/>
      <c r="M159" s="103"/>
      <c r="N159" s="3"/>
      <c r="V159" s="3"/>
    </row>
    <row r="160" spans="1:22" ht="12.75">
      <c r="A160" s="3"/>
      <c r="B160" s="12"/>
      <c r="C160" s="2" t="s">
        <v>14</v>
      </c>
      <c r="D160" s="2">
        <v>1</v>
      </c>
      <c r="E160" s="86"/>
      <c r="F160" s="2"/>
      <c r="G160" s="87">
        <v>0.7618149063600543</v>
      </c>
      <c r="H160" s="88">
        <f>E159*G160*$H$145</f>
        <v>837.7357343813106</v>
      </c>
      <c r="I160" s="87">
        <v>0.4</v>
      </c>
      <c r="J160" s="87">
        <v>0</v>
      </c>
      <c r="K160" s="89">
        <f t="shared" si="20"/>
        <v>1</v>
      </c>
      <c r="L160" s="52">
        <f>H160*I160*J160</f>
        <v>0</v>
      </c>
      <c r="M160" s="101">
        <f>H160*I160*K160</f>
        <v>335.09429375252427</v>
      </c>
      <c r="N160" s="3"/>
      <c r="V160" s="3"/>
    </row>
    <row r="161" spans="1:22" ht="12.75">
      <c r="A161" s="3"/>
      <c r="B161" s="12"/>
      <c r="C161" s="2"/>
      <c r="D161" s="2">
        <v>2</v>
      </c>
      <c r="E161" s="86"/>
      <c r="F161" s="2"/>
      <c r="G161" s="87"/>
      <c r="H161" s="88"/>
      <c r="I161" s="90">
        <v>0.3</v>
      </c>
      <c r="J161" s="87">
        <v>0</v>
      </c>
      <c r="K161" s="89">
        <f t="shared" si="20"/>
        <v>1</v>
      </c>
      <c r="L161" s="52">
        <f>H160*I161*J161</f>
        <v>0</v>
      </c>
      <c r="M161" s="101">
        <f>H160*I161*K161</f>
        <v>251.32072031439318</v>
      </c>
      <c r="N161" s="3"/>
      <c r="V161" s="3"/>
    </row>
    <row r="162" spans="1:22" ht="12.75">
      <c r="A162" s="3"/>
      <c r="B162" s="12"/>
      <c r="C162" s="66"/>
      <c r="D162" s="66">
        <v>3</v>
      </c>
      <c r="E162" s="99"/>
      <c r="F162" s="66"/>
      <c r="G162" s="91"/>
      <c r="H162" s="100"/>
      <c r="I162" s="91">
        <v>0.3</v>
      </c>
      <c r="J162" s="91">
        <v>0</v>
      </c>
      <c r="K162" s="92">
        <f t="shared" si="20"/>
        <v>1</v>
      </c>
      <c r="L162" s="53">
        <f>H160*I162*J162</f>
        <v>0</v>
      </c>
      <c r="M162" s="102">
        <f>H160*I162*K162</f>
        <v>251.32072031439318</v>
      </c>
      <c r="N162" s="3"/>
      <c r="V162" s="3"/>
    </row>
    <row r="163" spans="1:22" ht="12.75">
      <c r="A163" s="3"/>
      <c r="B163" s="2"/>
      <c r="C163" s="2" t="s">
        <v>15</v>
      </c>
      <c r="D163" s="2">
        <v>1</v>
      </c>
      <c r="E163" s="2"/>
      <c r="F163" s="2"/>
      <c r="G163" s="87">
        <v>0.23818509363994553</v>
      </c>
      <c r="H163" s="88">
        <f>E159*G163*$H$145</f>
        <v>261.9221055840496</v>
      </c>
      <c r="I163" s="87">
        <v>0.4</v>
      </c>
      <c r="J163" s="87">
        <v>0</v>
      </c>
      <c r="K163" s="89">
        <f t="shared" si="20"/>
        <v>1</v>
      </c>
      <c r="L163" s="52">
        <f>H163*I163*J163</f>
        <v>0</v>
      </c>
      <c r="M163" s="101">
        <f>H163*I163*K163</f>
        <v>104.76884223361984</v>
      </c>
      <c r="N163" s="3"/>
      <c r="V163" s="3"/>
    </row>
    <row r="164" spans="1:22" ht="12.75">
      <c r="A164" s="3"/>
      <c r="B164" s="2"/>
      <c r="C164" s="2"/>
      <c r="D164" s="2">
        <v>2</v>
      </c>
      <c r="E164" s="2"/>
      <c r="F164" s="2"/>
      <c r="G164" s="87"/>
      <c r="H164" s="88"/>
      <c r="I164" s="90">
        <v>0.3</v>
      </c>
      <c r="J164" s="87">
        <v>0</v>
      </c>
      <c r="K164" s="89">
        <f t="shared" si="20"/>
        <v>1</v>
      </c>
      <c r="L164" s="52">
        <f>H163*I164*J164</f>
        <v>0</v>
      </c>
      <c r="M164" s="101">
        <f>H163*I164*K164</f>
        <v>78.57663167521487</v>
      </c>
      <c r="N164" s="3"/>
      <c r="V164" s="3"/>
    </row>
    <row r="165" spans="1:22" ht="12.75">
      <c r="A165" s="3"/>
      <c r="B165" s="2"/>
      <c r="C165" s="66"/>
      <c r="D165" s="66">
        <v>3</v>
      </c>
      <c r="E165" s="66"/>
      <c r="F165" s="66"/>
      <c r="G165" s="91"/>
      <c r="H165" s="100"/>
      <c r="I165" s="91">
        <v>0.3</v>
      </c>
      <c r="J165" s="91">
        <v>0</v>
      </c>
      <c r="K165" s="92">
        <f t="shared" si="20"/>
        <v>1</v>
      </c>
      <c r="L165" s="53">
        <f>H163*I165*J165</f>
        <v>0</v>
      </c>
      <c r="M165" s="102">
        <f>H163*I165*K165</f>
        <v>78.57663167521487</v>
      </c>
      <c r="N165" s="3"/>
      <c r="V165" s="3"/>
    </row>
    <row r="166" spans="1:22" ht="12.75">
      <c r="A166" s="3"/>
      <c r="B166" s="36" t="s">
        <v>1</v>
      </c>
      <c r="C166" s="37"/>
      <c r="D166" s="37"/>
      <c r="E166" s="37"/>
      <c r="F166" s="104">
        <f>SUM(F149:F165)</f>
        <v>34080</v>
      </c>
      <c r="G166" s="94"/>
      <c r="H166" s="104">
        <f>SUM(H149:H165)</f>
        <v>34079.99999999999</v>
      </c>
      <c r="I166" s="37"/>
      <c r="J166" s="94"/>
      <c r="K166" s="37"/>
      <c r="L166" s="41">
        <f>SUM(L149:L165)</f>
        <v>0</v>
      </c>
      <c r="M166" s="42">
        <f>SUM(M149:M165)</f>
        <v>34079.99999999999</v>
      </c>
      <c r="N166" s="3"/>
      <c r="V166" s="3"/>
    </row>
    <row r="167" spans="1:22" ht="12.75">
      <c r="A167" s="3"/>
      <c r="B167" s="9"/>
      <c r="C167" s="37"/>
      <c r="D167" s="6"/>
      <c r="E167" s="30"/>
      <c r="F167" s="30"/>
      <c r="G167" s="6"/>
      <c r="H167" s="6"/>
      <c r="I167" s="6"/>
      <c r="J167" s="7"/>
      <c r="K167" s="34"/>
      <c r="L167" s="3"/>
      <c r="M167" s="34"/>
      <c r="N167" s="3"/>
      <c r="V167" s="3"/>
    </row>
    <row r="168" spans="1:22" ht="12.75">
      <c r="A168" s="3"/>
      <c r="B168" s="11" t="s">
        <v>0</v>
      </c>
      <c r="C168" s="2" t="s">
        <v>9</v>
      </c>
      <c r="D168" s="11"/>
      <c r="E168" s="123" t="s">
        <v>29</v>
      </c>
      <c r="F168" s="123" t="s">
        <v>29</v>
      </c>
      <c r="G168" s="123" t="s">
        <v>29</v>
      </c>
      <c r="H168" s="123" t="s">
        <v>29</v>
      </c>
      <c r="I168" s="123" t="s">
        <v>29</v>
      </c>
      <c r="J168" s="123" t="s">
        <v>29</v>
      </c>
      <c r="K168" s="123" t="s">
        <v>29</v>
      </c>
      <c r="L168" s="123" t="s">
        <v>29</v>
      </c>
      <c r="M168" s="9"/>
      <c r="N168" s="7"/>
      <c r="O168" s="3"/>
      <c r="P168" s="3"/>
      <c r="Q168" s="3"/>
      <c r="R168" s="3"/>
      <c r="S168" s="3"/>
      <c r="T168" s="3"/>
      <c r="U168" s="3"/>
      <c r="V168" s="3"/>
    </row>
    <row r="169" spans="1:22" ht="12.75">
      <c r="A169" s="3"/>
      <c r="B169" s="2"/>
      <c r="C169" s="2" t="s">
        <v>0</v>
      </c>
      <c r="D169" s="66" t="s">
        <v>48</v>
      </c>
      <c r="E169" s="124" t="s">
        <v>58</v>
      </c>
      <c r="F169" s="124" t="s">
        <v>58</v>
      </c>
      <c r="G169" s="124" t="s">
        <v>64</v>
      </c>
      <c r="H169" s="124" t="s">
        <v>64</v>
      </c>
      <c r="I169" s="124" t="s">
        <v>66</v>
      </c>
      <c r="J169" s="124" t="s">
        <v>66</v>
      </c>
      <c r="K169" s="124" t="s">
        <v>68</v>
      </c>
      <c r="L169" s="124" t="s">
        <v>68</v>
      </c>
      <c r="M169" s="7"/>
      <c r="N169" s="6"/>
      <c r="O169" s="3"/>
      <c r="P169" s="3"/>
      <c r="Q169" s="3"/>
      <c r="R169" s="3"/>
      <c r="S169" s="3"/>
      <c r="T169" s="3"/>
      <c r="U169" s="3"/>
      <c r="V169" s="3"/>
    </row>
    <row r="170" spans="1:22" ht="12.75">
      <c r="A170" s="3"/>
      <c r="B170" s="29" t="s">
        <v>2</v>
      </c>
      <c r="C170" s="11"/>
      <c r="D170" s="11"/>
      <c r="E170" s="39"/>
      <c r="F170" s="39"/>
      <c r="G170" s="39"/>
      <c r="H170" s="39"/>
      <c r="I170" s="39"/>
      <c r="J170" s="39"/>
      <c r="K170" s="39"/>
      <c r="L170" s="39"/>
      <c r="M170" s="7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>
      <c r="A171" s="3"/>
      <c r="B171" s="12"/>
      <c r="C171" s="2" t="s">
        <v>10</v>
      </c>
      <c r="D171" s="2">
        <v>1</v>
      </c>
      <c r="E171" s="106">
        <f aca="true" t="shared" si="21" ref="E171:F176">L150*E193*0.63</f>
        <v>0</v>
      </c>
      <c r="F171" s="106">
        <f t="shared" si="21"/>
        <v>94.75990074525795</v>
      </c>
      <c r="G171" s="106">
        <f aca="true" t="shared" si="22" ref="G171:G186">L150*G193</f>
        <v>0</v>
      </c>
      <c r="H171" s="106">
        <f aca="true" t="shared" si="23" ref="H171:H186">M150*H193</f>
        <v>339.044958517824</v>
      </c>
      <c r="I171" s="106">
        <f aca="true" t="shared" si="24" ref="I171:I186">L150*I193</f>
        <v>0</v>
      </c>
      <c r="J171" s="106">
        <f aca="true" t="shared" si="25" ref="J171:J186">M150*J193</f>
        <v>0</v>
      </c>
      <c r="K171" s="106">
        <f aca="true" t="shared" si="26" ref="K171:L186">L150*K193</f>
        <v>0</v>
      </c>
      <c r="L171" s="106">
        <f t="shared" si="26"/>
        <v>1308.4279716181486</v>
      </c>
      <c r="M171" s="7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>
      <c r="A172" s="3"/>
      <c r="B172" s="12"/>
      <c r="C172" s="2"/>
      <c r="D172" s="2">
        <v>2</v>
      </c>
      <c r="E172" s="106">
        <f t="shared" si="21"/>
        <v>0</v>
      </c>
      <c r="F172" s="106">
        <f t="shared" si="21"/>
        <v>492.2901193827736</v>
      </c>
      <c r="G172" s="106">
        <f t="shared" si="22"/>
        <v>0</v>
      </c>
      <c r="H172" s="106">
        <f t="shared" si="23"/>
        <v>145.98139312774353</v>
      </c>
      <c r="I172" s="106">
        <f t="shared" si="24"/>
        <v>0</v>
      </c>
      <c r="J172" s="106">
        <f t="shared" si="25"/>
        <v>0</v>
      </c>
      <c r="K172" s="106">
        <f t="shared" si="26"/>
        <v>0</v>
      </c>
      <c r="L172" s="106">
        <f t="shared" si="26"/>
        <v>670.3227235457608</v>
      </c>
      <c r="M172" s="7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>
      <c r="A173" s="3"/>
      <c r="B173" s="12"/>
      <c r="C173" s="66"/>
      <c r="D173" s="66">
        <v>3</v>
      </c>
      <c r="E173" s="117">
        <f t="shared" si="21"/>
        <v>0</v>
      </c>
      <c r="F173" s="106">
        <f t="shared" si="21"/>
        <v>353.9938851823491</v>
      </c>
      <c r="G173" s="106">
        <f t="shared" si="22"/>
        <v>0</v>
      </c>
      <c r="H173" s="106">
        <f t="shared" si="23"/>
        <v>0</v>
      </c>
      <c r="I173" s="106">
        <f t="shared" si="24"/>
        <v>0</v>
      </c>
      <c r="J173" s="106">
        <f t="shared" si="25"/>
        <v>0</v>
      </c>
      <c r="K173" s="106">
        <f t="shared" si="26"/>
        <v>0</v>
      </c>
      <c r="L173" s="106">
        <f t="shared" si="26"/>
        <v>0</v>
      </c>
      <c r="M173" s="6"/>
      <c r="N173" s="3"/>
      <c r="O173" s="3"/>
      <c r="P173" s="3"/>
      <c r="Q173" s="3"/>
      <c r="R173" s="3"/>
      <c r="S173" s="3"/>
      <c r="T173" s="3"/>
      <c r="U173" s="3"/>
      <c r="V173" s="3"/>
    </row>
    <row r="174" spans="1:14" ht="12.75">
      <c r="A174" s="3"/>
      <c r="B174" s="2"/>
      <c r="C174" s="2" t="s">
        <v>11</v>
      </c>
      <c r="D174" s="2">
        <v>1</v>
      </c>
      <c r="E174" s="118">
        <f t="shared" si="21"/>
        <v>0</v>
      </c>
      <c r="F174" s="118">
        <f t="shared" si="21"/>
        <v>114.88595192109328</v>
      </c>
      <c r="G174" s="118">
        <f t="shared" si="22"/>
        <v>0</v>
      </c>
      <c r="H174" s="118">
        <f t="shared" si="23"/>
        <v>121.97067918231438</v>
      </c>
      <c r="I174" s="118">
        <f t="shared" si="24"/>
        <v>0</v>
      </c>
      <c r="J174" s="118">
        <f t="shared" si="25"/>
        <v>0</v>
      </c>
      <c r="K174" s="118">
        <f t="shared" si="26"/>
        <v>0</v>
      </c>
      <c r="L174" s="118">
        <f t="shared" si="26"/>
        <v>219.5472225281659</v>
      </c>
      <c r="M174" s="3"/>
      <c r="N174" s="3"/>
    </row>
    <row r="175" spans="1:14" ht="12.75">
      <c r="A175" s="3"/>
      <c r="B175" s="2"/>
      <c r="C175" s="2"/>
      <c r="D175" s="2">
        <v>2</v>
      </c>
      <c r="E175" s="106">
        <f t="shared" si="21"/>
        <v>0</v>
      </c>
      <c r="F175" s="106">
        <f t="shared" si="21"/>
        <v>135.86305195621966</v>
      </c>
      <c r="G175" s="106">
        <f t="shared" si="22"/>
        <v>0</v>
      </c>
      <c r="H175" s="106">
        <f t="shared" si="23"/>
        <v>493.4366227473735</v>
      </c>
      <c r="I175" s="106">
        <f t="shared" si="24"/>
        <v>0</v>
      </c>
      <c r="J175" s="106">
        <f t="shared" si="25"/>
        <v>0</v>
      </c>
      <c r="K175" s="106">
        <f t="shared" si="26"/>
        <v>0</v>
      </c>
      <c r="L175" s="106">
        <f t="shared" si="26"/>
        <v>51.56590732866306</v>
      </c>
      <c r="M175" s="3"/>
      <c r="N175" s="3"/>
    </row>
    <row r="176" spans="1:14" ht="12.75">
      <c r="A176" s="3"/>
      <c r="B176" s="66"/>
      <c r="C176" s="66"/>
      <c r="D176" s="66">
        <v>3</v>
      </c>
      <c r="E176" s="117">
        <f t="shared" si="21"/>
        <v>0</v>
      </c>
      <c r="F176" s="117">
        <f t="shared" si="21"/>
        <v>166.16145899234584</v>
      </c>
      <c r="G176" s="117">
        <f t="shared" si="22"/>
        <v>0</v>
      </c>
      <c r="H176" s="117">
        <f t="shared" si="23"/>
        <v>12.125731302148866</v>
      </c>
      <c r="I176" s="117">
        <f t="shared" si="24"/>
        <v>0</v>
      </c>
      <c r="J176" s="117">
        <f t="shared" si="25"/>
        <v>0</v>
      </c>
      <c r="K176" s="117">
        <f t="shared" si="26"/>
        <v>0</v>
      </c>
      <c r="L176" s="117">
        <f t="shared" si="26"/>
        <v>0</v>
      </c>
      <c r="M176" s="3"/>
      <c r="N176" s="3"/>
    </row>
    <row r="177" spans="1:14" ht="12.75">
      <c r="A177" s="3"/>
      <c r="B177" s="12" t="s">
        <v>3</v>
      </c>
      <c r="C177" s="2"/>
      <c r="D177" s="2">
        <v>1</v>
      </c>
      <c r="E177" s="118">
        <f aca="true" t="shared" si="27" ref="E177:F179">L156*E199*0.14</f>
        <v>0</v>
      </c>
      <c r="F177" s="118">
        <f t="shared" si="27"/>
        <v>2.6397285334761094</v>
      </c>
      <c r="G177" s="118">
        <f t="shared" si="22"/>
        <v>0</v>
      </c>
      <c r="H177" s="118">
        <f t="shared" si="23"/>
        <v>0</v>
      </c>
      <c r="I177" s="118">
        <f t="shared" si="24"/>
        <v>0</v>
      </c>
      <c r="J177" s="118">
        <f t="shared" si="25"/>
        <v>5.359131441566851</v>
      </c>
      <c r="K177" s="118">
        <f t="shared" si="26"/>
        <v>0</v>
      </c>
      <c r="L177" s="118">
        <f t="shared" si="26"/>
        <v>27811.149813689583</v>
      </c>
      <c r="M177" s="3"/>
      <c r="N177" s="3"/>
    </row>
    <row r="178" spans="1:14" ht="12.75">
      <c r="A178" s="3"/>
      <c r="B178" s="12"/>
      <c r="C178" s="2"/>
      <c r="D178" s="2">
        <v>2</v>
      </c>
      <c r="E178" s="106">
        <f t="shared" si="27"/>
        <v>0</v>
      </c>
      <c r="F178" s="106">
        <f t="shared" si="27"/>
        <v>22.82009431203925</v>
      </c>
      <c r="G178" s="106">
        <f t="shared" si="22"/>
        <v>0</v>
      </c>
      <c r="H178" s="106">
        <f t="shared" si="23"/>
        <v>0</v>
      </c>
      <c r="I178" s="106">
        <f t="shared" si="24"/>
        <v>0</v>
      </c>
      <c r="J178" s="106">
        <f t="shared" si="25"/>
        <v>36.562111495660595</v>
      </c>
      <c r="K178" s="106">
        <f t="shared" si="26"/>
        <v>0</v>
      </c>
      <c r="L178" s="106">
        <f t="shared" si="26"/>
        <v>601.6129255195062</v>
      </c>
      <c r="M178" s="3"/>
      <c r="N178" s="3"/>
    </row>
    <row r="179" spans="1:14" ht="12.75">
      <c r="A179" s="3"/>
      <c r="B179" s="13"/>
      <c r="C179" s="66"/>
      <c r="D179" s="66">
        <v>3</v>
      </c>
      <c r="E179" s="117">
        <f t="shared" si="27"/>
        <v>0</v>
      </c>
      <c r="F179" s="117">
        <f t="shared" si="27"/>
        <v>40.05666218632575</v>
      </c>
      <c r="G179" s="117">
        <f t="shared" si="22"/>
        <v>0</v>
      </c>
      <c r="H179" s="117">
        <f t="shared" si="23"/>
        <v>0</v>
      </c>
      <c r="I179" s="117">
        <f t="shared" si="24"/>
        <v>0</v>
      </c>
      <c r="J179" s="117">
        <f t="shared" si="25"/>
        <v>0</v>
      </c>
      <c r="K179" s="117">
        <f t="shared" si="26"/>
        <v>0</v>
      </c>
      <c r="L179" s="117">
        <f t="shared" si="26"/>
        <v>0</v>
      </c>
      <c r="M179" s="3"/>
      <c r="N179" s="3"/>
    </row>
    <row r="180" spans="1:14" ht="12.75">
      <c r="A180" s="3"/>
      <c r="B180" s="12" t="s">
        <v>13</v>
      </c>
      <c r="C180" s="2"/>
      <c r="D180" s="2"/>
      <c r="E180" s="39"/>
      <c r="F180" s="39"/>
      <c r="G180" s="118">
        <f t="shared" si="22"/>
        <v>0</v>
      </c>
      <c r="H180" s="118">
        <f t="shared" si="23"/>
        <v>0</v>
      </c>
      <c r="I180" s="118">
        <f t="shared" si="24"/>
        <v>0</v>
      </c>
      <c r="J180" s="118">
        <f t="shared" si="25"/>
        <v>0</v>
      </c>
      <c r="K180" s="118">
        <f t="shared" si="26"/>
        <v>0</v>
      </c>
      <c r="L180" s="118">
        <f t="shared" si="26"/>
        <v>0</v>
      </c>
      <c r="M180" s="3"/>
      <c r="N180" s="3"/>
    </row>
    <row r="181" spans="1:14" ht="12.75">
      <c r="A181" s="3"/>
      <c r="B181" s="12"/>
      <c r="C181" s="2" t="s">
        <v>14</v>
      </c>
      <c r="D181" s="2">
        <v>1</v>
      </c>
      <c r="E181" s="106">
        <f aca="true" t="shared" si="28" ref="E181:F186">L160*E203*0.17</f>
        <v>0</v>
      </c>
      <c r="F181" s="106">
        <f t="shared" si="28"/>
        <v>13.661806813353305</v>
      </c>
      <c r="G181" s="106">
        <f t="shared" si="22"/>
        <v>0</v>
      </c>
      <c r="H181" s="106">
        <f t="shared" si="23"/>
        <v>0</v>
      </c>
      <c r="I181" s="106">
        <f t="shared" si="24"/>
        <v>0</v>
      </c>
      <c r="J181" s="106">
        <f t="shared" si="25"/>
        <v>0</v>
      </c>
      <c r="K181" s="106">
        <f t="shared" si="26"/>
        <v>0</v>
      </c>
      <c r="L181" s="106">
        <f t="shared" si="26"/>
        <v>0</v>
      </c>
      <c r="M181" s="3"/>
      <c r="N181" s="3"/>
    </row>
    <row r="182" spans="1:14" ht="12.75">
      <c r="A182" s="3"/>
      <c r="B182" s="12"/>
      <c r="C182" s="2"/>
      <c r="D182" s="2">
        <v>2</v>
      </c>
      <c r="E182" s="106">
        <f t="shared" si="28"/>
        <v>0</v>
      </c>
      <c r="F182" s="106">
        <f t="shared" si="28"/>
        <v>35.96985599202386</v>
      </c>
      <c r="G182" s="106">
        <f t="shared" si="22"/>
        <v>0</v>
      </c>
      <c r="H182" s="106">
        <f t="shared" si="23"/>
        <v>0</v>
      </c>
      <c r="I182" s="106">
        <f t="shared" si="24"/>
        <v>0</v>
      </c>
      <c r="J182" s="106">
        <f t="shared" si="25"/>
        <v>4.63128434136502</v>
      </c>
      <c r="K182" s="106">
        <f t="shared" si="26"/>
        <v>0</v>
      </c>
      <c r="L182" s="106">
        <f t="shared" si="26"/>
        <v>4.63128434136502</v>
      </c>
      <c r="M182" s="3"/>
      <c r="N182" s="3"/>
    </row>
    <row r="183" spans="1:14" ht="12.75">
      <c r="A183" s="3"/>
      <c r="B183" s="12"/>
      <c r="C183" s="66"/>
      <c r="D183" s="66">
        <v>3</v>
      </c>
      <c r="E183" s="117">
        <f t="shared" si="28"/>
        <v>0</v>
      </c>
      <c r="F183" s="117">
        <f t="shared" si="28"/>
        <v>36.54073642623272</v>
      </c>
      <c r="G183" s="117">
        <f t="shared" si="22"/>
        <v>0</v>
      </c>
      <c r="H183" s="117">
        <f t="shared" si="23"/>
        <v>0</v>
      </c>
      <c r="I183" s="117">
        <f t="shared" si="24"/>
        <v>0</v>
      </c>
      <c r="J183" s="117">
        <f t="shared" si="25"/>
        <v>0</v>
      </c>
      <c r="K183" s="117">
        <f t="shared" si="26"/>
        <v>0</v>
      </c>
      <c r="L183" s="117">
        <f t="shared" si="26"/>
        <v>527.8743972178846</v>
      </c>
      <c r="M183" s="3"/>
      <c r="N183" s="3"/>
    </row>
    <row r="184" spans="1:14" ht="12.75">
      <c r="A184" s="3"/>
      <c r="B184" s="2"/>
      <c r="C184" s="2" t="s">
        <v>15</v>
      </c>
      <c r="D184" s="2">
        <v>1</v>
      </c>
      <c r="E184" s="106">
        <f t="shared" si="28"/>
        <v>0</v>
      </c>
      <c r="F184" s="118">
        <f t="shared" si="28"/>
        <v>14.49143986516288</v>
      </c>
      <c r="G184" s="118">
        <f t="shared" si="22"/>
        <v>0</v>
      </c>
      <c r="H184" s="118">
        <f t="shared" si="23"/>
        <v>0</v>
      </c>
      <c r="I184" s="118">
        <f t="shared" si="24"/>
        <v>0</v>
      </c>
      <c r="J184" s="118">
        <f t="shared" si="25"/>
        <v>0</v>
      </c>
      <c r="K184" s="118">
        <f t="shared" si="26"/>
        <v>0</v>
      </c>
      <c r="L184" s="118">
        <f t="shared" si="26"/>
        <v>0</v>
      </c>
      <c r="M184" s="3"/>
      <c r="N184" s="3"/>
    </row>
    <row r="185" spans="1:14" ht="12.75">
      <c r="A185" s="3"/>
      <c r="B185" s="2"/>
      <c r="C185" s="2"/>
      <c r="D185" s="2">
        <v>2</v>
      </c>
      <c r="E185" s="106">
        <f t="shared" si="28"/>
        <v>0</v>
      </c>
      <c r="F185" s="106">
        <f t="shared" si="28"/>
        <v>144.66730108390388</v>
      </c>
      <c r="G185" s="106">
        <f t="shared" si="22"/>
        <v>0</v>
      </c>
      <c r="H185" s="106">
        <f t="shared" si="23"/>
        <v>0</v>
      </c>
      <c r="I185" s="106">
        <f t="shared" si="24"/>
        <v>0</v>
      </c>
      <c r="J185" s="106">
        <f t="shared" si="25"/>
        <v>0</v>
      </c>
      <c r="K185" s="106">
        <f t="shared" si="26"/>
        <v>0</v>
      </c>
      <c r="L185" s="106">
        <f t="shared" si="26"/>
        <v>0</v>
      </c>
      <c r="M185" s="3"/>
      <c r="N185" s="3"/>
    </row>
    <row r="186" spans="1:14" ht="12.75">
      <c r="A186" s="3"/>
      <c r="B186" s="2"/>
      <c r="C186" s="66"/>
      <c r="D186" s="66">
        <v>3</v>
      </c>
      <c r="E186" s="106">
        <f t="shared" si="28"/>
        <v>0</v>
      </c>
      <c r="F186" s="117">
        <f t="shared" si="28"/>
        <v>191.48808985343098</v>
      </c>
      <c r="G186" s="117">
        <f t="shared" si="22"/>
        <v>0</v>
      </c>
      <c r="H186" s="117">
        <f t="shared" si="23"/>
        <v>0</v>
      </c>
      <c r="I186" s="117">
        <f t="shared" si="24"/>
        <v>0</v>
      </c>
      <c r="J186" s="117">
        <f t="shared" si="25"/>
        <v>0</v>
      </c>
      <c r="K186" s="117">
        <f t="shared" si="26"/>
        <v>0</v>
      </c>
      <c r="L186" s="117">
        <f t="shared" si="26"/>
        <v>0</v>
      </c>
      <c r="M186" s="3"/>
      <c r="N186" s="3"/>
    </row>
    <row r="187" spans="1:14" ht="12.75">
      <c r="A187" s="3"/>
      <c r="B187" s="36" t="s">
        <v>1</v>
      </c>
      <c r="C187" s="37"/>
      <c r="D187" s="37"/>
      <c r="E187" s="41">
        <f aca="true" t="shared" si="29" ref="E187:L187">SUM(E170:E186)</f>
        <v>0</v>
      </c>
      <c r="F187" s="42">
        <f t="shared" si="29"/>
        <v>1860.2900832459877</v>
      </c>
      <c r="G187" s="41">
        <f t="shared" si="29"/>
        <v>0</v>
      </c>
      <c r="H187" s="42">
        <f t="shared" si="29"/>
        <v>1112.5593848774042</v>
      </c>
      <c r="I187" s="41">
        <f t="shared" si="29"/>
        <v>0</v>
      </c>
      <c r="J187" s="42">
        <f t="shared" si="29"/>
        <v>46.552527278592464</v>
      </c>
      <c r="K187" s="41">
        <f t="shared" si="29"/>
        <v>0</v>
      </c>
      <c r="L187" s="42">
        <f t="shared" si="29"/>
        <v>31195.132245789075</v>
      </c>
      <c r="M187" s="3"/>
      <c r="N187" s="3"/>
    </row>
    <row r="188" spans="1:14" ht="12.75">
      <c r="A188" s="3"/>
      <c r="B188" s="3"/>
      <c r="C188" s="3"/>
      <c r="D188" s="3"/>
      <c r="E188" s="121" t="s">
        <v>59</v>
      </c>
      <c r="F188" s="122">
        <f>SUM(E187+F187)</f>
        <v>1860.2900832459877</v>
      </c>
      <c r="G188" s="121" t="s">
        <v>65</v>
      </c>
      <c r="H188" s="122">
        <f>SUM(G187+H187)</f>
        <v>1112.5593848774042</v>
      </c>
      <c r="I188" s="121" t="s">
        <v>67</v>
      </c>
      <c r="J188" s="122">
        <f>SUM(I187+J187)</f>
        <v>46.552527278592464</v>
      </c>
      <c r="K188" s="121" t="s">
        <v>69</v>
      </c>
      <c r="L188" s="122">
        <f>SUM(K187+L187)</f>
        <v>31195.132245789075</v>
      </c>
      <c r="M188" s="3"/>
      <c r="N188" s="3"/>
    </row>
    <row r="189" spans="1:1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3"/>
      <c r="B190" s="11" t="s">
        <v>0</v>
      </c>
      <c r="C190" s="11" t="s">
        <v>9</v>
      </c>
      <c r="D190" s="39"/>
      <c r="E190" s="123" t="s">
        <v>71</v>
      </c>
      <c r="F190" s="123" t="s">
        <v>72</v>
      </c>
      <c r="G190" s="123" t="s">
        <v>73</v>
      </c>
      <c r="H190" s="123" t="s">
        <v>74</v>
      </c>
      <c r="I190" s="123" t="s">
        <v>75</v>
      </c>
      <c r="J190" s="123" t="s">
        <v>76</v>
      </c>
      <c r="K190" s="123" t="s">
        <v>77</v>
      </c>
      <c r="L190" s="123" t="s">
        <v>78</v>
      </c>
      <c r="M190" s="3"/>
      <c r="N190" s="3"/>
    </row>
    <row r="191" spans="1:14" ht="12.75">
      <c r="A191" s="3"/>
      <c r="B191" s="2"/>
      <c r="C191" s="66" t="s">
        <v>0</v>
      </c>
      <c r="D191" s="66" t="s">
        <v>48</v>
      </c>
      <c r="E191" s="124" t="s">
        <v>70</v>
      </c>
      <c r="F191" s="124" t="s">
        <v>70</v>
      </c>
      <c r="G191" s="124" t="s">
        <v>70</v>
      </c>
      <c r="H191" s="124" t="s">
        <v>70</v>
      </c>
      <c r="I191" s="124" t="s">
        <v>70</v>
      </c>
      <c r="J191" s="124" t="s">
        <v>70</v>
      </c>
      <c r="K191" s="124" t="s">
        <v>70</v>
      </c>
      <c r="L191" s="124" t="s">
        <v>70</v>
      </c>
      <c r="M191" s="3"/>
      <c r="N191" s="3"/>
    </row>
    <row r="192" spans="1:14" ht="12.75">
      <c r="A192" s="3"/>
      <c r="B192" s="29" t="s">
        <v>2</v>
      </c>
      <c r="C192" s="11"/>
      <c r="D192" s="39"/>
      <c r="E192" s="39"/>
      <c r="F192" s="39"/>
      <c r="G192" s="39"/>
      <c r="H192" s="39"/>
      <c r="I192" s="39"/>
      <c r="J192" s="39"/>
      <c r="K192" s="39"/>
      <c r="L192" s="8"/>
      <c r="M192" s="3"/>
      <c r="N192" s="3"/>
    </row>
    <row r="193" spans="1:14" ht="12.75">
      <c r="A193" s="3"/>
      <c r="B193" s="12"/>
      <c r="C193" s="2" t="s">
        <v>10</v>
      </c>
      <c r="D193" s="2">
        <v>1</v>
      </c>
      <c r="E193" s="131">
        <v>0.0212077772038171</v>
      </c>
      <c r="F193" s="131">
        <v>0.016711196893059884</v>
      </c>
      <c r="G193" s="131">
        <v>0.03891723738497588</v>
      </c>
      <c r="H193" s="131">
        <v>0.03766871448875756</v>
      </c>
      <c r="I193" s="131">
        <v>0.012657225339853776</v>
      </c>
      <c r="J193" s="131">
        <v>0</v>
      </c>
      <c r="K193" s="131">
        <v>2.660180292992679</v>
      </c>
      <c r="L193" s="146">
        <v>0.14536951060252135</v>
      </c>
      <c r="M193" s="3"/>
      <c r="N193" s="3"/>
    </row>
    <row r="194" spans="1:14" ht="12.75">
      <c r="A194" s="3"/>
      <c r="B194" s="12"/>
      <c r="C194" s="2"/>
      <c r="D194" s="2">
        <v>2</v>
      </c>
      <c r="E194" s="131">
        <v>0.08532253191661134</v>
      </c>
      <c r="F194" s="131">
        <v>0.11575581441534558</v>
      </c>
      <c r="G194" s="131">
        <v>0.1641613884907409</v>
      </c>
      <c r="H194" s="131">
        <v>0.02162518089022486</v>
      </c>
      <c r="I194" s="131"/>
      <c r="J194" s="131"/>
      <c r="K194" s="131">
        <v>0.7109679257104714</v>
      </c>
      <c r="L194" s="146">
        <v>0.09929930000613452</v>
      </c>
      <c r="M194" s="3"/>
      <c r="N194" s="3"/>
    </row>
    <row r="195" spans="1:14" ht="12.75">
      <c r="A195" s="3"/>
      <c r="B195" s="12"/>
      <c r="C195" s="66"/>
      <c r="D195" s="66">
        <v>3</v>
      </c>
      <c r="E195" s="141">
        <v>0.03769189751646998</v>
      </c>
      <c r="F195" s="141">
        <v>0.08323719868420547</v>
      </c>
      <c r="G195" s="141">
        <v>0.058624388838810285</v>
      </c>
      <c r="H195" s="141">
        <v>0</v>
      </c>
      <c r="I195" s="141"/>
      <c r="J195" s="141"/>
      <c r="K195" s="141">
        <v>0.42695459786136375</v>
      </c>
      <c r="L195" s="147">
        <v>0</v>
      </c>
      <c r="M195" s="3"/>
      <c r="N195" s="3"/>
    </row>
    <row r="196" spans="1:14" ht="12.75">
      <c r="A196" s="3"/>
      <c r="B196" s="44"/>
      <c r="C196" s="2" t="s">
        <v>11</v>
      </c>
      <c r="D196" s="11">
        <v>1</v>
      </c>
      <c r="E196" s="149">
        <v>0.015014139770727027</v>
      </c>
      <c r="F196" s="149">
        <v>0.07224079938843878</v>
      </c>
      <c r="G196" s="149">
        <v>0.012358213192771169</v>
      </c>
      <c r="H196" s="149">
        <v>0.048318295734223395</v>
      </c>
      <c r="I196" s="149"/>
      <c r="J196" s="149"/>
      <c r="K196" s="149">
        <v>0.013491750483114923</v>
      </c>
      <c r="L196" s="148">
        <v>0.08697293232160211</v>
      </c>
      <c r="M196" s="3"/>
      <c r="N196" s="3"/>
    </row>
    <row r="197" spans="1:14" ht="12.75">
      <c r="A197" s="3"/>
      <c r="B197" s="44"/>
      <c r="C197" s="2"/>
      <c r="D197" s="2">
        <v>2</v>
      </c>
      <c r="E197" s="131">
        <v>0.04291516045810542</v>
      </c>
      <c r="F197" s="131">
        <v>0.11390839136899177</v>
      </c>
      <c r="G197" s="131">
        <v>0.12815275162575568</v>
      </c>
      <c r="H197" s="131">
        <v>0.2606311268012909</v>
      </c>
      <c r="I197" s="131"/>
      <c r="J197" s="131"/>
      <c r="K197" s="131">
        <v>0.20231378707020028</v>
      </c>
      <c r="L197" s="146">
        <v>0.027236893072043335</v>
      </c>
      <c r="M197" s="3"/>
      <c r="N197" s="3"/>
    </row>
    <row r="198" spans="1:14" ht="12.75">
      <c r="A198" s="3"/>
      <c r="B198" s="40"/>
      <c r="C198" s="66"/>
      <c r="D198" s="66">
        <v>3</v>
      </c>
      <c r="E198" s="141">
        <v>0.041388795294430486</v>
      </c>
      <c r="F198" s="141">
        <v>0.13931075615349697</v>
      </c>
      <c r="G198" s="141">
        <v>0</v>
      </c>
      <c r="H198" s="141">
        <v>0.006404759733828584</v>
      </c>
      <c r="I198" s="141"/>
      <c r="J198" s="141"/>
      <c r="K198" s="141">
        <v>5.29231680092184</v>
      </c>
      <c r="L198" s="147">
        <v>0</v>
      </c>
      <c r="M198" s="3"/>
      <c r="N198" s="3"/>
    </row>
    <row r="199" spans="1:14" ht="12.75">
      <c r="A199" s="3"/>
      <c r="B199" s="12" t="s">
        <v>3</v>
      </c>
      <c r="C199" s="2"/>
      <c r="D199" s="11">
        <v>1</v>
      </c>
      <c r="E199" s="149">
        <v>0.0030713955355279165</v>
      </c>
      <c r="F199" s="149">
        <v>0.011310073428400224</v>
      </c>
      <c r="G199" s="149"/>
      <c r="H199" s="149"/>
      <c r="I199" s="149">
        <v>0.004999848032396748</v>
      </c>
      <c r="J199" s="149">
        <v>0.003214612301495024</v>
      </c>
      <c r="K199" s="149">
        <v>4.656152923263092</v>
      </c>
      <c r="L199" s="148">
        <v>16.682192867370514</v>
      </c>
      <c r="M199" s="3"/>
      <c r="N199" s="3"/>
    </row>
    <row r="200" spans="1:14" ht="12.75">
      <c r="A200" s="3"/>
      <c r="B200" s="12"/>
      <c r="C200" s="2"/>
      <c r="D200" s="2">
        <v>2</v>
      </c>
      <c r="E200" s="131">
        <v>0.09028068963362985</v>
      </c>
      <c r="F200" s="131">
        <v>0.13036539630955105</v>
      </c>
      <c r="G200" s="131"/>
      <c r="H200" s="131"/>
      <c r="I200" s="131">
        <v>0</v>
      </c>
      <c r="J200" s="131">
        <v>0.029241806479053885</v>
      </c>
      <c r="K200" s="131">
        <v>6.559714532983236</v>
      </c>
      <c r="L200" s="146">
        <v>0.481160633882614</v>
      </c>
      <c r="M200" s="3"/>
      <c r="N200" s="3"/>
    </row>
    <row r="201" spans="1:14" ht="12.75">
      <c r="A201" s="3"/>
      <c r="B201" s="13"/>
      <c r="C201" s="66"/>
      <c r="D201" s="66">
        <v>3</v>
      </c>
      <c r="E201" s="141">
        <v>0.054000403504985924</v>
      </c>
      <c r="F201" s="141">
        <v>0.22883352581076674</v>
      </c>
      <c r="G201" s="141"/>
      <c r="H201" s="141"/>
      <c r="I201" s="141"/>
      <c r="J201" s="141"/>
      <c r="K201" s="141">
        <v>0.18264501452168358</v>
      </c>
      <c r="L201" s="147">
        <v>0</v>
      </c>
      <c r="M201" s="3"/>
      <c r="N201" s="3"/>
    </row>
    <row r="202" spans="1:14" ht="12.75">
      <c r="A202" s="3"/>
      <c r="B202" s="12" t="s">
        <v>13</v>
      </c>
      <c r="C202" s="2"/>
      <c r="D202" s="39"/>
      <c r="E202" s="149"/>
      <c r="F202" s="149"/>
      <c r="G202" s="149"/>
      <c r="H202" s="149"/>
      <c r="I202" s="149"/>
      <c r="J202" s="149"/>
      <c r="K202" s="149"/>
      <c r="L202" s="148"/>
      <c r="M202" s="3"/>
      <c r="N202" s="3"/>
    </row>
    <row r="203" spans="1:14" ht="12.75">
      <c r="A203" s="3"/>
      <c r="B203" s="12"/>
      <c r="C203" s="2" t="s">
        <v>14</v>
      </c>
      <c r="D203" s="2">
        <v>1</v>
      </c>
      <c r="E203" s="131">
        <v>0.13049716050789345</v>
      </c>
      <c r="F203" s="131">
        <v>0.2398237480870507</v>
      </c>
      <c r="G203" s="131"/>
      <c r="H203" s="131"/>
      <c r="I203" s="131"/>
      <c r="J203" s="131"/>
      <c r="K203" s="131">
        <v>0</v>
      </c>
      <c r="L203" s="146">
        <v>0</v>
      </c>
      <c r="M203" s="3"/>
      <c r="N203" s="3"/>
    </row>
    <row r="204" spans="1:14" ht="12.75">
      <c r="A204" s="3"/>
      <c r="B204" s="12"/>
      <c r="C204" s="2"/>
      <c r="D204" s="2">
        <v>2</v>
      </c>
      <c r="E204" s="131">
        <v>1.232946307672231</v>
      </c>
      <c r="F204" s="131">
        <v>0.8419018850641817</v>
      </c>
      <c r="G204" s="131"/>
      <c r="H204" s="131"/>
      <c r="I204" s="131">
        <v>0</v>
      </c>
      <c r="J204" s="131">
        <v>0.01842778556249341</v>
      </c>
      <c r="K204" s="131">
        <v>0</v>
      </c>
      <c r="L204" s="146">
        <v>0.01842778556249341</v>
      </c>
      <c r="M204" s="3"/>
      <c r="N204" s="3"/>
    </row>
    <row r="205" spans="1:14" ht="12.75">
      <c r="A205" s="3"/>
      <c r="B205" s="12"/>
      <c r="C205" s="66"/>
      <c r="D205" s="66">
        <v>3</v>
      </c>
      <c r="E205" s="141">
        <v>24.825178086838537</v>
      </c>
      <c r="F205" s="141">
        <v>0.8552637765828266</v>
      </c>
      <c r="G205" s="141"/>
      <c r="H205" s="141"/>
      <c r="I205" s="141"/>
      <c r="J205" s="141"/>
      <c r="K205" s="141">
        <v>0</v>
      </c>
      <c r="L205" s="147">
        <v>2.100401417589177</v>
      </c>
      <c r="M205" s="3"/>
      <c r="N205" s="3"/>
    </row>
    <row r="206" spans="1:14" ht="12.75">
      <c r="A206" s="3"/>
      <c r="B206" s="44"/>
      <c r="C206" s="44" t="s">
        <v>15</v>
      </c>
      <c r="D206" s="2">
        <v>1</v>
      </c>
      <c r="E206" s="149">
        <v>0.16937223757750866</v>
      </c>
      <c r="F206" s="149">
        <v>0.8136365936223784</v>
      </c>
      <c r="G206" s="149"/>
      <c r="H206" s="149"/>
      <c r="I206" s="149"/>
      <c r="J206" s="149"/>
      <c r="K206" s="149">
        <v>0.01973430462156463</v>
      </c>
      <c r="L206" s="148">
        <v>0</v>
      </c>
      <c r="M206" s="3"/>
      <c r="N206" s="3"/>
    </row>
    <row r="207" spans="1:14" ht="12.75">
      <c r="A207" s="3"/>
      <c r="B207" s="44"/>
      <c r="C207" s="44"/>
      <c r="D207" s="2">
        <v>2</v>
      </c>
      <c r="E207" s="131">
        <v>4.070740288858625</v>
      </c>
      <c r="F207" s="131">
        <v>10.829989856785712</v>
      </c>
      <c r="G207" s="131"/>
      <c r="H207" s="131"/>
      <c r="I207" s="131"/>
      <c r="J207" s="131"/>
      <c r="K207" s="131">
        <v>0.24450535344471364</v>
      </c>
      <c r="L207" s="146">
        <v>0</v>
      </c>
      <c r="M207" s="3"/>
      <c r="N207" s="3"/>
    </row>
    <row r="208" spans="1:14" ht="12.75">
      <c r="A208" s="3"/>
      <c r="B208" s="40"/>
      <c r="C208" s="40"/>
      <c r="D208" s="66">
        <v>3</v>
      </c>
      <c r="E208" s="141">
        <v>3.403698987514752</v>
      </c>
      <c r="F208" s="141">
        <v>14.335057440555703</v>
      </c>
      <c r="G208" s="141"/>
      <c r="H208" s="141"/>
      <c r="I208" s="141"/>
      <c r="J208" s="141"/>
      <c r="K208" s="141">
        <v>0</v>
      </c>
      <c r="L208" s="147">
        <v>0</v>
      </c>
      <c r="M208" s="3"/>
      <c r="N208" s="3"/>
    </row>
    <row r="209" spans="1:1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Pacific Cod Models - PRELIMINARY</dc:title>
  <dc:subject/>
  <dc:creator>NMFS</dc:creator>
  <cp:keywords/>
  <dc:description/>
  <cp:lastModifiedBy>NOAA Fisheries</cp:lastModifiedBy>
  <cp:lastPrinted>2000-08-10T22:24:45Z</cp:lastPrinted>
  <dcterms:created xsi:type="dcterms:W3CDTF">1999-11-04T18:10:27Z</dcterms:created>
  <dcterms:modified xsi:type="dcterms:W3CDTF">2000-08-21T19:21:27Z</dcterms:modified>
  <cp:category/>
  <cp:version/>
  <cp:contentType/>
  <cp:contentStatus/>
</cp:coreProperties>
</file>