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0" windowWidth="12240" windowHeight="11175" tabRatio="483" firstSheet="2" activeTab="3"/>
  </bookViews>
  <sheets>
    <sheet name="Sheet1" sheetId="1" r:id="rId1"/>
    <sheet name="SCT type 4  length on USA side" sheetId="2" r:id="rId2"/>
    <sheet name="Schema UX-USA" sheetId="3" r:id="rId3"/>
    <sheet name="Installation" sheetId="4" r:id="rId4"/>
    <sheet name="testing" sheetId="5" r:id="rId5"/>
  </sheets>
  <definedNames>
    <definedName name="inventory1804" localSheetId="4">'testing'!$A$1:$G$128</definedName>
    <definedName name="_xlnm.Print_Area" localSheetId="3">'Installation'!$A$1:$O$52</definedName>
    <definedName name="_xlnm.Print_Area" localSheetId="1">'SCT type 4  length on USA side'!$A$1:$AT$105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E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141 m were shipped as 143m</t>
        </r>
      </text>
    </comment>
  </commentList>
</comments>
</file>

<file path=xl/sharedStrings.xml><?xml version="1.0" encoding="utf-8"?>
<sst xmlns="http://schemas.openxmlformats.org/spreadsheetml/2006/main" count="709" uniqueCount="292">
  <si>
    <t>UX rack</t>
  </si>
  <si>
    <t>USA rack</t>
  </si>
  <si>
    <t>number of cables in bundle</t>
  </si>
  <si>
    <t>Calculated length between racks, m</t>
  </si>
  <si>
    <t>Y.51-23.X8</t>
  </si>
  <si>
    <t>Y.52-23.X8</t>
  </si>
  <si>
    <t>Y.52-25.X2</t>
  </si>
  <si>
    <t>Y.53-25.X2</t>
  </si>
  <si>
    <t>Y.51-25.X1</t>
  </si>
  <si>
    <t>CT/TE16/RC1T23-A2/6L1-8</t>
  </si>
  <si>
    <t>CT/X/RC2/S9-11/6L1-2</t>
  </si>
  <si>
    <t>CT/X/RC2/S9-11/6L2-2</t>
  </si>
  <si>
    <t>CT/TE16/RC1B12-A2/6L1-2</t>
  </si>
  <si>
    <t>SCT type 4 cables, USA side</t>
  </si>
  <si>
    <t>CT/TE16/RC2T22-A2/6L2-7</t>
  </si>
  <si>
    <t>CT/TE16/RC1B22-A2/6L2-9</t>
  </si>
  <si>
    <t>CT/TE16/RC2T12-A2/6L2-9</t>
  </si>
  <si>
    <t>Y.53-23.X8</t>
  </si>
  <si>
    <t>CT/TE16/RC1T13-A2/6L1-6</t>
  </si>
  <si>
    <t>CT/TE16/RC2T12-A2/6L2-6</t>
  </si>
  <si>
    <t>CT/TE16/RC2T22-A2/6L2-5</t>
  </si>
  <si>
    <t>USA15</t>
  </si>
  <si>
    <t>RACKS in USA15</t>
  </si>
  <si>
    <t>CABLE TRAYS (end point in USA15 .2)</t>
  </si>
  <si>
    <t xml:space="preserve">UX15 </t>
  </si>
  <si>
    <t xml:space="preserve">CT/TE16.RC1T12-A2/6L1-5 </t>
  </si>
  <si>
    <t>Y.26-11.A2</t>
  </si>
  <si>
    <t>Y.23-14.A2</t>
  </si>
  <si>
    <t>CT/X.RC1.S7-9/6L1-2</t>
  </si>
  <si>
    <t>CT/X.RC1.S7-9/6L2-2</t>
  </si>
  <si>
    <t>CT/X.RC1.S7-9/6L1-3</t>
  </si>
  <si>
    <t>CT/TE16.RC1T22-A2/6L1-7</t>
  </si>
  <si>
    <t>Y.27-11.A2</t>
  </si>
  <si>
    <t>Y.29-11.A2</t>
  </si>
  <si>
    <t>Y.28-11.A2</t>
  </si>
  <si>
    <t>Y.25-11.A2</t>
  </si>
  <si>
    <t>Y.29-14.A2</t>
  </si>
  <si>
    <t>Y.28-14.A2</t>
  </si>
  <si>
    <t>CT/TE16/RC2B22-A2/6L2-1</t>
  </si>
  <si>
    <t>CT/TE16/RC2B22-A2/6L2-2</t>
  </si>
  <si>
    <t>CT/X.RC1.S9-11/6L2-3</t>
  </si>
  <si>
    <t>Y.26-14.A2</t>
  </si>
  <si>
    <t>Y.27-14.A2</t>
  </si>
  <si>
    <t>Y.22-14.A2</t>
  </si>
  <si>
    <t>CT/DPC.RC1B12-TE16/6L1-2</t>
  </si>
  <si>
    <t>CT/DPC.RC1B22-TE16/6L2-9</t>
  </si>
  <si>
    <t>CT/DPC.RC2T22-TE16/6L2-7</t>
  </si>
  <si>
    <t>CT/DPC.RC2B22-TE16/6L2-2</t>
  </si>
  <si>
    <t>CT/DPC.RC2B22-TE16/6L2-1</t>
  </si>
  <si>
    <t>Top</t>
  </si>
  <si>
    <t>Bottom</t>
  </si>
  <si>
    <t xml:space="preserve">Contingensy, m </t>
  </si>
  <si>
    <t>TOTAL LENGTH, m</t>
  </si>
  <si>
    <t xml:space="preserve">The given length includes the length inside both PP3 and LV racks: 2m inside PP3 + between racks + 2.5 m inside LV rack  </t>
  </si>
  <si>
    <t>Y.51-26.X5</t>
  </si>
  <si>
    <t>Y.53-26.X5</t>
  </si>
  <si>
    <t>Y.52-23.X.8</t>
  </si>
  <si>
    <t>-</t>
  </si>
  <si>
    <t>Configuration see fig. below</t>
  </si>
  <si>
    <t>tray in UX15</t>
  </si>
  <si>
    <t>tray in TE16</t>
  </si>
  <si>
    <t>Total length of raw cables, km</t>
  </si>
  <si>
    <t>Cables exit the PP3 rack on Top/Bottom</t>
  </si>
  <si>
    <t>spares</t>
  </si>
  <si>
    <t>total (double harness)</t>
  </si>
  <si>
    <t>spares (in the middle)</t>
  </si>
  <si>
    <t>Prioririty</t>
  </si>
  <si>
    <t>CABLE received</t>
  </si>
  <si>
    <t>cables missing</t>
  </si>
  <si>
    <t>pieces</t>
  </si>
  <si>
    <t>pieces (but we use them as single cables)</t>
  </si>
  <si>
    <t>cables</t>
  </si>
  <si>
    <t>50m</t>
  </si>
  <si>
    <t>53m</t>
  </si>
  <si>
    <t>49m</t>
  </si>
  <si>
    <t>47m</t>
  </si>
  <si>
    <t>it was</t>
  </si>
  <si>
    <t>total length missing</t>
  </si>
  <si>
    <t>length 
minus 
 1 meter</t>
  </si>
  <si>
    <t>total length
(if minus
 1 meter)</t>
  </si>
  <si>
    <t>received</t>
  </si>
  <si>
    <t>actual pieces received</t>
  </si>
  <si>
    <t>x</t>
  </si>
  <si>
    <t>141 m were shipped as 143m</t>
  </si>
  <si>
    <t>c1,c2</t>
  </si>
  <si>
    <t>c3,c4</t>
  </si>
  <si>
    <t>c1,c2,c3,c4</t>
  </si>
  <si>
    <t>PS Crates 
c1=top 
c4= bottom</t>
  </si>
  <si>
    <t>c1,c2,c3(24)</t>
  </si>
  <si>
    <t>c4(24)</t>
  </si>
  <si>
    <t>c3(24)</t>
  </si>
  <si>
    <t>c2(24),c3(36),c4(36)</t>
  </si>
  <si>
    <t>c1,c2(24),c3(12),c4(12)</t>
  </si>
  <si>
    <t>serial</t>
  </si>
  <si>
    <t>qty</t>
  </si>
  <si>
    <t xml:space="preserve">33m  </t>
  </si>
  <si>
    <t xml:space="preserve">     </t>
  </si>
  <si>
    <t>22.08.05</t>
  </si>
  <si>
    <t>3300001-3300040</t>
  </si>
  <si>
    <t>01.09.05</t>
  </si>
  <si>
    <t>3300001-3300060</t>
  </si>
  <si>
    <t>15.09.05</t>
  </si>
  <si>
    <t>3300061-3300116</t>
  </si>
  <si>
    <t>---------------------------------------------------------------------------------</t>
  </si>
  <si>
    <t>34m</t>
  </si>
  <si>
    <t>23.08.05</t>
  </si>
  <si>
    <t>3400001-3400040</t>
  </si>
  <si>
    <t>3400041-3400080</t>
  </si>
  <si>
    <t>16.09.05</t>
  </si>
  <si>
    <t>3400081-3400192</t>
  </si>
  <si>
    <t>35m</t>
  </si>
  <si>
    <t>30.09.05</t>
  </si>
  <si>
    <t>3500001-3500042</t>
  </si>
  <si>
    <t>05.10.05</t>
  </si>
  <si>
    <t>3500043-3500078</t>
  </si>
  <si>
    <t>3500081-3500086</t>
  </si>
  <si>
    <t>3500089-3500090</t>
  </si>
  <si>
    <t>46m</t>
  </si>
  <si>
    <t>22.09.05</t>
  </si>
  <si>
    <t>4600001-4600028</t>
  </si>
  <si>
    <t>4600031-4600060</t>
  </si>
  <si>
    <t>29.09.05</t>
  </si>
  <si>
    <t>4600061-4600124</t>
  </si>
  <si>
    <t>4600125-4600184</t>
  </si>
  <si>
    <t>21.10.05</t>
  </si>
  <si>
    <t>4700001-4700180</t>
  </si>
  <si>
    <t>28.10.05</t>
  </si>
  <si>
    <t>4700181-4700182</t>
  </si>
  <si>
    <t>4900001-4900118</t>
  </si>
  <si>
    <t>5000001-5000150</t>
  </si>
  <si>
    <t>-------------------------------------------------------------------------------------</t>
  </si>
  <si>
    <t>51m</t>
  </si>
  <si>
    <t>?</t>
  </si>
  <si>
    <t>5100053-5100120</t>
  </si>
  <si>
    <t>----------------------------------------------------------------------------------</t>
  </si>
  <si>
    <t>52m</t>
  </si>
  <si>
    <t>21.09.05</t>
  </si>
  <si>
    <t>5200001-5200052</t>
  </si>
  <si>
    <t>5200121-5200144</t>
  </si>
  <si>
    <t>13.10.05</t>
  </si>
  <si>
    <t>5300001-5300008</t>
  </si>
  <si>
    <t>02.11.05</t>
  </si>
  <si>
    <t>5300009-5300030</t>
  </si>
  <si>
    <t>-----------------------------------------------------------------------------------</t>
  </si>
  <si>
    <t>57m</t>
  </si>
  <si>
    <t>25.08.05</t>
  </si>
  <si>
    <t>5700001-5700120</t>
  </si>
  <si>
    <t>14.09.05</t>
  </si>
  <si>
    <t>5700121-5700192</t>
  </si>
  <si>
    <t>5700193-5700200</t>
  </si>
  <si>
    <t>61m</t>
  </si>
  <si>
    <t>6100001-6100064</t>
  </si>
  <si>
    <t>98m</t>
  </si>
  <si>
    <t>16.11.05</t>
  </si>
  <si>
    <t>9800001-9800076</t>
  </si>
  <si>
    <t>99m</t>
  </si>
  <si>
    <t>9900001-9900040</t>
  </si>
  <si>
    <t>9900041-9900100</t>
  </si>
  <si>
    <t>18.11.05</t>
  </si>
  <si>
    <t>9900101-9900138</t>
  </si>
  <si>
    <t>22.11.05</t>
  </si>
  <si>
    <t>9900139-9900162</t>
  </si>
  <si>
    <t>9900165-9900198</t>
  </si>
  <si>
    <t>9900164-9900165</t>
  </si>
  <si>
    <t>102m</t>
  </si>
  <si>
    <t xml:space="preserve">  18.11.05  </t>
  </si>
  <si>
    <t xml:space="preserve">1020001-1020016 </t>
  </si>
  <si>
    <t>1020017-1020030</t>
  </si>
  <si>
    <t xml:space="preserve">          08.03.06  </t>
  </si>
  <si>
    <t xml:space="preserve">1020001-1020090   </t>
  </si>
  <si>
    <t xml:space="preserve">1020091-1020142 </t>
  </si>
  <si>
    <t xml:space="preserve">          10.03.06        </t>
  </si>
  <si>
    <t>1020147-1020148</t>
  </si>
  <si>
    <t>1020151-1020152</t>
  </si>
  <si>
    <t>10.03.06</t>
  </si>
  <si>
    <t>1020155-1020178</t>
  </si>
  <si>
    <t>1020181-1020236</t>
  </si>
  <si>
    <t>13.03.06</t>
  </si>
  <si>
    <t>1020237-1020256</t>
  </si>
  <si>
    <t>16.03.06</t>
  </si>
  <si>
    <t>1020257-1020276</t>
  </si>
  <si>
    <t>105m</t>
  </si>
  <si>
    <t>1050001-1050042</t>
  </si>
  <si>
    <t>17.11.05</t>
  </si>
  <si>
    <t>1050043-1050046</t>
  </si>
  <si>
    <t>1050049-1050082</t>
  </si>
  <si>
    <t>1050048-1050049</t>
  </si>
  <si>
    <t>126m</t>
  </si>
  <si>
    <t>1260001-1260006</t>
  </si>
  <si>
    <t>1260007-1260084</t>
  </si>
  <si>
    <t>130m</t>
  </si>
  <si>
    <t>27.03.06</t>
  </si>
  <si>
    <t>1300001-1300006</t>
  </si>
  <si>
    <t>1300007-1300038</t>
  </si>
  <si>
    <t>03.04.06</t>
  </si>
  <si>
    <t>1301301-1301334</t>
  </si>
  <si>
    <t>134m</t>
  </si>
  <si>
    <t>16.12.05</t>
  </si>
  <si>
    <t>1340001-1340024</t>
  </si>
  <si>
    <t>23.03.06</t>
  </si>
  <si>
    <t>1340001-1340016</t>
  </si>
  <si>
    <t>1340017-1340026</t>
  </si>
  <si>
    <t>1430025-1430026</t>
  </si>
  <si>
    <t>24.03.06</t>
  </si>
  <si>
    <t>1340027-1340040</t>
  </si>
  <si>
    <t>1340043-1340054</t>
  </si>
  <si>
    <t>1340057-1340058</t>
  </si>
  <si>
    <t>1340055-1340056</t>
  </si>
  <si>
    <t>1340059-1340066</t>
  </si>
  <si>
    <t>30.03.06</t>
  </si>
  <si>
    <t>1340067-1340098</t>
  </si>
  <si>
    <t>--------------------------------------------------------------------------------</t>
  </si>
  <si>
    <t>135 m</t>
  </si>
  <si>
    <t>1350001-1350048</t>
  </si>
  <si>
    <t>01.02.06</t>
  </si>
  <si>
    <t>1350049-1350064</t>
  </si>
  <si>
    <t>1350143-1350146</t>
  </si>
  <si>
    <t>1350149-1350150</t>
  </si>
  <si>
    <t>1350065-1350096</t>
  </si>
  <si>
    <t>1350097-1350100</t>
  </si>
  <si>
    <t>1350101-1350120</t>
  </si>
  <si>
    <t>21.03.06</t>
  </si>
  <si>
    <t>1350113-1350176</t>
  </si>
  <si>
    <t>141m</t>
  </si>
  <si>
    <t>1410001-1410002</t>
  </si>
  <si>
    <t>143m</t>
  </si>
  <si>
    <t>1430001-1430024</t>
  </si>
  <si>
    <t>USA</t>
  </si>
  <si>
    <t>test date</t>
  </si>
  <si>
    <t xml:space="preserve">tot </t>
  </si>
  <si>
    <t>double</t>
  </si>
  <si>
    <t>18.04.06</t>
  </si>
  <si>
    <t>20.04.06</t>
  </si>
  <si>
    <t>122m</t>
  </si>
  <si>
    <t>19.04.06</t>
  </si>
  <si>
    <t xml:space="preserve">length      </t>
  </si>
  <si>
    <t>because firse 2 shipments used as single cables</t>
  </si>
  <si>
    <t>B</t>
  </si>
  <si>
    <t>B/E</t>
  </si>
  <si>
    <t>E</t>
  </si>
  <si>
    <t>sector</t>
  </si>
  <si>
    <t>Y.05-14.S2</t>
  </si>
  <si>
    <t>Y.10-15.S2</t>
  </si>
  <si>
    <t>Y.11-15.S2</t>
  </si>
  <si>
    <t>Y.12-15.S2</t>
  </si>
  <si>
    <t>Y.23-15.S2</t>
  </si>
  <si>
    <t>Y.24-15.S2</t>
  </si>
  <si>
    <t>Y.25-15.S2</t>
  </si>
  <si>
    <t>Y.26-15.S2</t>
  </si>
  <si>
    <t>Y.27-15.S2</t>
  </si>
  <si>
    <t>Y.28-15.S2</t>
  </si>
  <si>
    <t>Y.29-15.S2</t>
  </si>
  <si>
    <t>Y.37-01.X6</t>
  </si>
  <si>
    <t>Y.43-01.X6</t>
  </si>
  <si>
    <t>Y.47-01.X6</t>
  </si>
  <si>
    <t>Y.52-01.X6</t>
  </si>
  <si>
    <t>Y.52-04.X7</t>
  </si>
  <si>
    <t>Y.53-04.X7</t>
  </si>
  <si>
    <t>Y.53-02.X2</t>
  </si>
  <si>
    <t>Y.51-02.X2</t>
  </si>
  <si>
    <t>Y.52-02.X2</t>
  </si>
  <si>
    <t>C4</t>
  </si>
  <si>
    <t>C3</t>
  </si>
  <si>
    <t>C2</t>
  </si>
  <si>
    <t>C1</t>
  </si>
  <si>
    <t>Cables entering USA racks Top/ Bottom</t>
  </si>
  <si>
    <t>Cables exit the PP3 rack on Top/ Bottom</t>
  </si>
  <si>
    <t>priority for connector in situ</t>
  </si>
  <si>
    <t>Barrel/ Endcap</t>
  </si>
  <si>
    <t>PS racks</t>
  </si>
  <si>
    <t>US</t>
  </si>
  <si>
    <t>Botttom</t>
  </si>
  <si>
    <t>c1(24)</t>
  </si>
  <si>
    <t xml:space="preserve">c1,c2(24) </t>
  </si>
  <si>
    <t>c2(24),c3,c4</t>
  </si>
  <si>
    <t>c1(24),c2,c3,c4</t>
  </si>
  <si>
    <t>c1(24), c2(36),c3(36)</t>
  </si>
  <si>
    <t>c1(24),c2(12),c3(12),c4</t>
  </si>
  <si>
    <t>c3(24),c4</t>
  </si>
  <si>
    <t>c2,c3,c4</t>
  </si>
  <si>
    <t>c1</t>
  </si>
  <si>
    <t>priority for connection to PS</t>
  </si>
  <si>
    <t>*</t>
  </si>
  <si>
    <t>**</t>
  </si>
  <si>
    <t>only top crate</t>
  </si>
  <si>
    <t>priority 1 because top crate(s)  belongs to (shared with) sector 1</t>
  </si>
  <si>
    <t>+</t>
  </si>
  <si>
    <t xml:space="preserve">priority 4 because bottom crates are shared with sector 9 </t>
  </si>
  <si>
    <t>++</t>
  </si>
  <si>
    <t>top 2 crates can be connected later</t>
  </si>
  <si>
    <t>+++</t>
  </si>
  <si>
    <t>priority 1 for connector in situ because of vicinity to fibres rack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</si>
</sst>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darkHorizontal">
        <fgColor indexed="43"/>
        <bgColor indexed="48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darkHorizontal">
        <fgColor indexed="47"/>
        <bgColor indexed="45"/>
      </patternFill>
    </fill>
    <fill>
      <patternFill patternType="darkHorizontal">
        <fgColor indexed="48"/>
        <bgColor indexed="44"/>
      </patternFill>
    </fill>
    <fill>
      <patternFill patternType="darkHorizontal">
        <fgColor indexed="47"/>
        <bgColor indexed="52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darkVertical">
        <fgColor indexed="47"/>
        <bgColor indexed="45"/>
      </patternFill>
    </fill>
    <fill>
      <patternFill patternType="darkVertical">
        <fgColor indexed="43"/>
        <bgColor indexed="48"/>
      </patternFill>
    </fill>
    <fill>
      <patternFill patternType="darkVertical">
        <fgColor indexed="52"/>
        <bgColor indexed="47"/>
      </patternFill>
    </fill>
    <fill>
      <patternFill patternType="darkVertical">
        <fgColor indexed="48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5" borderId="6" xfId="0" applyFill="1" applyBorder="1" applyAlignment="1">
      <alignment/>
    </xf>
    <xf numFmtId="0" fontId="7" fillId="6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/>
    </xf>
    <xf numFmtId="0" fontId="0" fillId="3" borderId="0" xfId="0" applyFill="1" applyAlignment="1">
      <alignment/>
    </xf>
    <xf numFmtId="0" fontId="0" fillId="2" borderId="7" xfId="0" applyFill="1" applyBorder="1" applyAlignment="1">
      <alignment/>
    </xf>
    <xf numFmtId="0" fontId="0" fillId="8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5" borderId="7" xfId="0" applyFill="1" applyBorder="1" applyAlignment="1">
      <alignment/>
    </xf>
    <xf numFmtId="0" fontId="2" fillId="9" borderId="7" xfId="0" applyFont="1" applyFill="1" applyBorder="1" applyAlignment="1">
      <alignment horizontal="center" vertical="center"/>
    </xf>
    <xf numFmtId="0" fontId="0" fillId="10" borderId="7" xfId="0" applyFill="1" applyBorder="1" applyAlignment="1">
      <alignment/>
    </xf>
    <xf numFmtId="0" fontId="0" fillId="11" borderId="7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12" borderId="2" xfId="0" applyFill="1" applyBorder="1" applyAlignment="1">
      <alignment/>
    </xf>
    <xf numFmtId="0" fontId="0" fillId="13" borderId="2" xfId="0" applyFill="1" applyBorder="1" applyAlignment="1">
      <alignment/>
    </xf>
    <xf numFmtId="0" fontId="0" fillId="14" borderId="6" xfId="0" applyFill="1" applyBorder="1" applyAlignment="1">
      <alignment/>
    </xf>
    <xf numFmtId="0" fontId="0" fillId="15" borderId="6" xfId="0" applyFill="1" applyBorder="1" applyAlignment="1">
      <alignment/>
    </xf>
    <xf numFmtId="0" fontId="0" fillId="13" borderId="6" xfId="0" applyFill="1" applyBorder="1" applyAlignment="1">
      <alignment/>
    </xf>
    <xf numFmtId="0" fontId="0" fillId="12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16" borderId="7" xfId="0" applyFill="1" applyBorder="1" applyAlignment="1">
      <alignment/>
    </xf>
    <xf numFmtId="0" fontId="0" fillId="17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2" borderId="7" xfId="0" applyFill="1" applyBorder="1" applyAlignment="1">
      <alignment/>
    </xf>
    <xf numFmtId="0" fontId="0" fillId="7" borderId="2" xfId="0" applyFill="1" applyBorder="1" applyAlignment="1">
      <alignment/>
    </xf>
    <xf numFmtId="0" fontId="0" fillId="14" borderId="2" xfId="0" applyFill="1" applyBorder="1" applyAlignment="1">
      <alignment/>
    </xf>
    <xf numFmtId="0" fontId="0" fillId="15" borderId="2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18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4" borderId="9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15" borderId="9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9" xfId="0" applyFill="1" applyBorder="1" applyAlignment="1">
      <alignment/>
    </xf>
    <xf numFmtId="0" fontId="0" fillId="2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21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22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23" borderId="18" xfId="0" applyNumberFormat="1" applyFont="1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 wrapText="1"/>
    </xf>
    <xf numFmtId="0" fontId="0" fillId="15" borderId="12" xfId="0" applyFill="1" applyBorder="1" applyAlignment="1">
      <alignment/>
    </xf>
    <xf numFmtId="0" fontId="0" fillId="2" borderId="16" xfId="0" applyFill="1" applyBorder="1" applyAlignment="1">
      <alignment/>
    </xf>
    <xf numFmtId="0" fontId="0" fillId="14" borderId="16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2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2" xfId="0" applyFill="1" applyBorder="1" applyAlignment="1">
      <alignment/>
    </xf>
    <xf numFmtId="0" fontId="0" fillId="26" borderId="23" xfId="0" applyFill="1" applyBorder="1" applyAlignment="1">
      <alignment/>
    </xf>
    <xf numFmtId="0" fontId="0" fillId="26" borderId="2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2" xfId="0" applyFill="1" applyBorder="1" applyAlignment="1">
      <alignment/>
    </xf>
    <xf numFmtId="0" fontId="0" fillId="14" borderId="21" xfId="0" applyFill="1" applyBorder="1" applyAlignment="1">
      <alignment/>
    </xf>
    <xf numFmtId="0" fontId="0" fillId="24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15" borderId="25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14" borderId="17" xfId="0" applyFill="1" applyBorder="1" applyAlignment="1">
      <alignment horizontal="left" wrapText="1"/>
    </xf>
    <xf numFmtId="0" fontId="0" fillId="24" borderId="5" xfId="0" applyFill="1" applyBorder="1" applyAlignment="1">
      <alignment horizontal="left" wrapText="1"/>
    </xf>
    <xf numFmtId="0" fontId="0" fillId="13" borderId="23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25" borderId="26" xfId="0" applyFill="1" applyBorder="1" applyAlignment="1">
      <alignment horizontal="left" wrapText="1"/>
    </xf>
    <xf numFmtId="0" fontId="0" fillId="27" borderId="23" xfId="0" applyFill="1" applyBorder="1" applyAlignment="1">
      <alignment horizontal="left" wrapText="1"/>
    </xf>
    <xf numFmtId="0" fontId="0" fillId="27" borderId="22" xfId="0" applyFill="1" applyBorder="1" applyAlignment="1">
      <alignment horizontal="left" wrapText="1"/>
    </xf>
    <xf numFmtId="0" fontId="0" fillId="5" borderId="24" xfId="0" applyFill="1" applyBorder="1" applyAlignment="1">
      <alignment horizontal="left" wrapText="1"/>
    </xf>
    <xf numFmtId="0" fontId="0" fillId="28" borderId="24" xfId="0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7" fillId="29" borderId="27" xfId="0" applyFont="1" applyFill="1" applyBorder="1" applyAlignment="1">
      <alignment horizontal="right" vertical="center" wrapText="1"/>
    </xf>
    <xf numFmtId="0" fontId="7" fillId="29" borderId="28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23" borderId="29" xfId="0" applyNumberFormat="1" applyFont="1" applyFill="1" applyBorder="1" applyAlignment="1">
      <alignment horizontal="center" vertical="center" wrapText="1"/>
    </xf>
    <xf numFmtId="0" fontId="0" fillId="29" borderId="1" xfId="0" applyFill="1" applyBorder="1" applyAlignment="1">
      <alignment/>
    </xf>
    <xf numFmtId="0" fontId="0" fillId="5" borderId="1" xfId="0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0" borderId="1" xfId="0" applyFill="1" applyBorder="1" applyAlignment="1">
      <alignment/>
    </xf>
    <xf numFmtId="0" fontId="12" fillId="0" borderId="0" xfId="0" applyFont="1" applyBorder="1" applyAlignment="1">
      <alignment/>
    </xf>
    <xf numFmtId="0" fontId="0" fillId="31" borderId="0" xfId="0" applyFill="1" applyAlignment="1">
      <alignment/>
    </xf>
    <xf numFmtId="0" fontId="12" fillId="30" borderId="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29" borderId="21" xfId="0" applyFill="1" applyBorder="1" applyAlignment="1">
      <alignment horizontal="left" wrapText="1"/>
    </xf>
    <xf numFmtId="0" fontId="7" fillId="29" borderId="0" xfId="0" applyFont="1" applyFill="1" applyBorder="1" applyAlignment="1">
      <alignment horizontal="right" vertical="center" wrapText="1"/>
    </xf>
    <xf numFmtId="16" fontId="9" fillId="0" borderId="0" xfId="0" applyNumberFormat="1" applyFont="1" applyAlignment="1">
      <alignment/>
    </xf>
    <xf numFmtId="0" fontId="7" fillId="29" borderId="1" xfId="0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0" fontId="7" fillId="7" borderId="1" xfId="0" applyFont="1" applyFill="1" applyBorder="1" applyAlignment="1">
      <alignment horizontal="right"/>
    </xf>
    <xf numFmtId="0" fontId="0" fillId="7" borderId="1" xfId="0" applyFill="1" applyBorder="1" applyAlignment="1">
      <alignment/>
    </xf>
    <xf numFmtId="1" fontId="0" fillId="7" borderId="1" xfId="0" applyNumberFormat="1" applyFill="1" applyBorder="1" applyAlignment="1">
      <alignment/>
    </xf>
    <xf numFmtId="0" fontId="7" fillId="15" borderId="1" xfId="0" applyFont="1" applyFill="1" applyBorder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7" fillId="4" borderId="1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7" fillId="5" borderId="1" xfId="0" applyFont="1" applyFill="1" applyBorder="1" applyAlignment="1">
      <alignment horizontal="right"/>
    </xf>
    <xf numFmtId="1" fontId="0" fillId="5" borderId="1" xfId="0" applyNumberForma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30" borderId="1" xfId="0" applyFont="1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22" xfId="0" applyFill="1" applyBorder="1" applyAlignment="1">
      <alignment horizontal="left" wrapText="1"/>
    </xf>
    <xf numFmtId="0" fontId="0" fillId="31" borderId="30" xfId="0" applyFill="1" applyBorder="1" applyAlignment="1">
      <alignment/>
    </xf>
    <xf numFmtId="0" fontId="16" fillId="31" borderId="30" xfId="0" applyFont="1" applyFill="1" applyBorder="1" applyAlignment="1">
      <alignment/>
    </xf>
    <xf numFmtId="0" fontId="12" fillId="31" borderId="30" xfId="0" applyFont="1" applyFill="1" applyBorder="1" applyAlignment="1">
      <alignment/>
    </xf>
    <xf numFmtId="0" fontId="7" fillId="31" borderId="14" xfId="0" applyFont="1" applyFill="1" applyBorder="1" applyAlignment="1">
      <alignment horizontal="right"/>
    </xf>
    <xf numFmtId="1" fontId="0" fillId="31" borderId="0" xfId="0" applyNumberFormat="1" applyFill="1" applyAlignment="1">
      <alignment/>
    </xf>
    <xf numFmtId="0" fontId="0" fillId="31" borderId="1" xfId="0" applyFill="1" applyBorder="1" applyAlignment="1">
      <alignment/>
    </xf>
    <xf numFmtId="0" fontId="0" fillId="29" borderId="0" xfId="0" applyFill="1" applyAlignment="1">
      <alignment/>
    </xf>
    <xf numFmtId="0" fontId="0" fillId="30" borderId="2" xfId="0" applyFill="1" applyBorder="1" applyAlignment="1">
      <alignment/>
    </xf>
    <xf numFmtId="1" fontId="9" fillId="0" borderId="0" xfId="0" applyNumberFormat="1" applyFont="1" applyAlignment="1">
      <alignment/>
    </xf>
    <xf numFmtId="1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7" borderId="9" xfId="0" applyFill="1" applyBorder="1" applyAlignment="1">
      <alignment/>
    </xf>
    <xf numFmtId="0" fontId="0" fillId="15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32" xfId="0" applyBorder="1" applyAlignment="1">
      <alignment/>
    </xf>
    <xf numFmtId="0" fontId="0" fillId="7" borderId="32" xfId="0" applyFill="1" applyBorder="1" applyAlignment="1">
      <alignment/>
    </xf>
    <xf numFmtId="0" fontId="0" fillId="15" borderId="32" xfId="0" applyFill="1" applyBorder="1" applyAlignment="1">
      <alignment/>
    </xf>
    <xf numFmtId="0" fontId="0" fillId="4" borderId="32" xfId="0" applyFill="1" applyBorder="1" applyAlignment="1">
      <alignment/>
    </xf>
    <xf numFmtId="0" fontId="0" fillId="5" borderId="32" xfId="0" applyFill="1" applyBorder="1" applyAlignment="1">
      <alignment/>
    </xf>
    <xf numFmtId="0" fontId="0" fillId="2" borderId="32" xfId="0" applyFill="1" applyBorder="1" applyAlignment="1">
      <alignment/>
    </xf>
    <xf numFmtId="0" fontId="7" fillId="0" borderId="0" xfId="0" applyFont="1" applyAlignment="1">
      <alignment/>
    </xf>
    <xf numFmtId="0" fontId="0" fillId="23" borderId="0" xfId="0" applyFill="1" applyAlignment="1">
      <alignment/>
    </xf>
    <xf numFmtId="1" fontId="0" fillId="28" borderId="1" xfId="0" applyNumberFormat="1" applyFill="1" applyBorder="1" applyAlignment="1">
      <alignment/>
    </xf>
    <xf numFmtId="0" fontId="0" fillId="28" borderId="0" xfId="0" applyFill="1" applyAlignment="1">
      <alignment/>
    </xf>
    <xf numFmtId="0" fontId="0" fillId="23" borderId="33" xfId="0" applyFill="1" applyBorder="1" applyAlignment="1">
      <alignment horizontal="center" vertical="center"/>
    </xf>
    <xf numFmtId="0" fontId="0" fillId="3" borderId="33" xfId="0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23" borderId="33" xfId="0" applyFill="1" applyBorder="1" applyAlignment="1">
      <alignment horizontal="center" vertical="center" wrapText="1"/>
    </xf>
    <xf numFmtId="0" fontId="0" fillId="28" borderId="1" xfId="0" applyFill="1" applyBorder="1" applyAlignment="1">
      <alignment/>
    </xf>
    <xf numFmtId="0" fontId="0" fillId="30" borderId="1" xfId="0" applyFill="1" applyBorder="1" applyAlignment="1">
      <alignment horizontal="left"/>
    </xf>
    <xf numFmtId="0" fontId="0" fillId="28" borderId="1" xfId="0" applyFill="1" applyBorder="1" applyAlignment="1">
      <alignment horizontal="left" wrapText="1"/>
    </xf>
    <xf numFmtId="0" fontId="0" fillId="28" borderId="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2" borderId="1" xfId="0" applyFill="1" applyBorder="1" applyAlignment="1">
      <alignment/>
    </xf>
    <xf numFmtId="0" fontId="0" fillId="32" borderId="1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 quotePrefix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6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30" borderId="1" xfId="0" applyFill="1" applyBorder="1" applyAlignment="1">
      <alignment horizontal="left" wrapText="1"/>
    </xf>
    <xf numFmtId="0" fontId="0" fillId="24" borderId="1" xfId="0" applyFill="1" applyBorder="1" applyAlignment="1">
      <alignment/>
    </xf>
    <xf numFmtId="0" fontId="0" fillId="3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24" borderId="6" xfId="0" applyFill="1" applyBorder="1" applyAlignment="1">
      <alignment/>
    </xf>
    <xf numFmtId="0" fontId="0" fillId="24" borderId="2" xfId="0" applyFill="1" applyBorder="1" applyAlignment="1">
      <alignment/>
    </xf>
    <xf numFmtId="0" fontId="0" fillId="14" borderId="7" xfId="0" applyFill="1" applyBorder="1" applyAlignment="1">
      <alignment/>
    </xf>
    <xf numFmtId="0" fontId="0" fillId="30" borderId="6" xfId="0" applyFill="1" applyBorder="1" applyAlignment="1">
      <alignment/>
    </xf>
    <xf numFmtId="0" fontId="0" fillId="28" borderId="6" xfId="0" applyFill="1" applyBorder="1" applyAlignment="1">
      <alignment/>
    </xf>
    <xf numFmtId="0" fontId="0" fillId="28" borderId="2" xfId="0" applyFill="1" applyBorder="1" applyAlignment="1">
      <alignment/>
    </xf>
    <xf numFmtId="0" fontId="0" fillId="30" borderId="7" xfId="0" applyFill="1" applyBorder="1" applyAlignment="1">
      <alignment/>
    </xf>
    <xf numFmtId="0" fontId="0" fillId="32" borderId="6" xfId="0" applyFill="1" applyBorder="1" applyAlignment="1">
      <alignment horizontal="left" wrapText="1"/>
    </xf>
    <xf numFmtId="0" fontId="0" fillId="32" borderId="2" xfId="0" applyFill="1" applyBorder="1" applyAlignment="1">
      <alignment horizontal="left" wrapText="1"/>
    </xf>
    <xf numFmtId="0" fontId="0" fillId="28" borderId="6" xfId="0" applyFill="1" applyBorder="1" applyAlignment="1">
      <alignment horizontal="left" wrapText="1"/>
    </xf>
    <xf numFmtId="0" fontId="0" fillId="28" borderId="2" xfId="0" applyFill="1" applyBorder="1" applyAlignment="1">
      <alignment horizontal="left" wrapText="1"/>
    </xf>
    <xf numFmtId="0" fontId="0" fillId="30" borderId="6" xfId="0" applyFill="1" applyBorder="1" applyAlignment="1">
      <alignment horizontal="left" wrapText="1"/>
    </xf>
    <xf numFmtId="0" fontId="0" fillId="30" borderId="7" xfId="0" applyFill="1" applyBorder="1" applyAlignment="1">
      <alignment horizontal="left" wrapText="1"/>
    </xf>
    <xf numFmtId="0" fontId="0" fillId="30" borderId="2" xfId="0" applyFill="1" applyBorder="1" applyAlignment="1">
      <alignment horizontal="left" wrapText="1"/>
    </xf>
    <xf numFmtId="0" fontId="7" fillId="0" borderId="7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/>
    </xf>
    <xf numFmtId="0" fontId="0" fillId="23" borderId="0" xfId="0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14" borderId="29" xfId="0" applyFont="1" applyFill="1" applyBorder="1" applyAlignment="1">
      <alignment horizontal="center" textRotation="90"/>
    </xf>
    <xf numFmtId="0" fontId="3" fillId="14" borderId="7" xfId="0" applyFont="1" applyFill="1" applyBorder="1" applyAlignment="1">
      <alignment horizontal="center" textRotation="90"/>
    </xf>
    <xf numFmtId="0" fontId="3" fillId="14" borderId="2" xfId="0" applyFont="1" applyFill="1" applyBorder="1" applyAlignment="1">
      <alignment horizontal="center" textRotation="90"/>
    </xf>
    <xf numFmtId="0" fontId="3" fillId="15" borderId="29" xfId="0" applyFont="1" applyFill="1" applyBorder="1" applyAlignment="1">
      <alignment horizontal="center" textRotation="90"/>
    </xf>
    <xf numFmtId="0" fontId="3" fillId="15" borderId="7" xfId="0" applyFont="1" applyFill="1" applyBorder="1" applyAlignment="1">
      <alignment horizontal="center" textRotation="90"/>
    </xf>
    <xf numFmtId="0" fontId="3" fillId="15" borderId="2" xfId="0" applyFont="1" applyFill="1" applyBorder="1" applyAlignment="1">
      <alignment horizont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textRotation="90"/>
    </xf>
    <xf numFmtId="0" fontId="3" fillId="7" borderId="7" xfId="0" applyFont="1" applyFill="1" applyBorder="1" applyAlignment="1">
      <alignment horizontal="center" textRotation="90"/>
    </xf>
    <xf numFmtId="0" fontId="3" fillId="7" borderId="2" xfId="0" applyFont="1" applyFill="1" applyBorder="1" applyAlignment="1">
      <alignment horizontal="center" textRotation="90"/>
    </xf>
    <xf numFmtId="0" fontId="3" fillId="12" borderId="6" xfId="0" applyFont="1" applyFill="1" applyBorder="1" applyAlignment="1">
      <alignment horizontal="center" textRotation="90"/>
    </xf>
    <xf numFmtId="0" fontId="3" fillId="12" borderId="7" xfId="0" applyFont="1" applyFill="1" applyBorder="1" applyAlignment="1">
      <alignment horizontal="center" textRotation="90"/>
    </xf>
    <xf numFmtId="0" fontId="3" fillId="12" borderId="2" xfId="0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textRotation="90"/>
    </xf>
    <xf numFmtId="0" fontId="3" fillId="4" borderId="7" xfId="0" applyFont="1" applyFill="1" applyBorder="1" applyAlignment="1">
      <alignment horizontal="center" textRotation="90"/>
    </xf>
    <xf numFmtId="0" fontId="3" fillId="4" borderId="2" xfId="0" applyFont="1" applyFill="1" applyBorder="1" applyAlignment="1">
      <alignment horizontal="center" textRotation="90"/>
    </xf>
    <xf numFmtId="0" fontId="3" fillId="13" borderId="6" xfId="0" applyFont="1" applyFill="1" applyBorder="1" applyAlignment="1">
      <alignment horizontal="center" textRotation="90"/>
    </xf>
    <xf numFmtId="0" fontId="3" fillId="13" borderId="7" xfId="0" applyFont="1" applyFill="1" applyBorder="1" applyAlignment="1">
      <alignment horizontal="center" textRotation="90"/>
    </xf>
    <xf numFmtId="0" fontId="3" fillId="13" borderId="2" xfId="0" applyFont="1" applyFill="1" applyBorder="1" applyAlignment="1">
      <alignment horizontal="center" textRotation="90"/>
    </xf>
    <xf numFmtId="0" fontId="3" fillId="5" borderId="6" xfId="0" applyFont="1" applyFill="1" applyBorder="1" applyAlignment="1">
      <alignment horizontal="center" textRotation="90"/>
    </xf>
    <xf numFmtId="0" fontId="3" fillId="5" borderId="7" xfId="0" applyFont="1" applyFill="1" applyBorder="1" applyAlignment="1">
      <alignment horizontal="center" textRotation="90"/>
    </xf>
    <xf numFmtId="0" fontId="3" fillId="5" borderId="2" xfId="0" applyFont="1" applyFill="1" applyBorder="1" applyAlignment="1">
      <alignment horizontal="center" textRotation="90"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9525</xdr:rowOff>
    </xdr:from>
    <xdr:to>
      <xdr:col>9</xdr:col>
      <xdr:colOff>361950</xdr:colOff>
      <xdr:row>34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5300"/>
          <a:ext cx="5162550" cy="513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66</xdr:row>
      <xdr:rowOff>76200</xdr:rowOff>
    </xdr:from>
    <xdr:to>
      <xdr:col>5</xdr:col>
      <xdr:colOff>409575</xdr:colOff>
      <xdr:row>104</xdr:row>
      <xdr:rowOff>47625</xdr:rowOff>
    </xdr:to>
    <xdr:sp>
      <xdr:nvSpPr>
        <xdr:cNvPr id="1" name="Rectangle 45"/>
        <xdr:cNvSpPr>
          <a:spLocks/>
        </xdr:cNvSpPr>
      </xdr:nvSpPr>
      <xdr:spPr>
        <a:xfrm>
          <a:off x="0" y="13382625"/>
          <a:ext cx="5181600" cy="6124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19050</xdr:colOff>
      <xdr:row>27</xdr:row>
      <xdr:rowOff>28575</xdr:rowOff>
    </xdr:from>
    <xdr:to>
      <xdr:col>4</xdr:col>
      <xdr:colOff>1381125</xdr:colOff>
      <xdr:row>65</xdr:row>
      <xdr:rowOff>28575</xdr:rowOff>
    </xdr:to>
    <xdr:sp>
      <xdr:nvSpPr>
        <xdr:cNvPr id="2" name="Rectangle 44"/>
        <xdr:cNvSpPr>
          <a:spLocks/>
        </xdr:cNvSpPr>
      </xdr:nvSpPr>
      <xdr:spPr>
        <a:xfrm>
          <a:off x="19050" y="7019925"/>
          <a:ext cx="4410075" cy="6153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46</xdr:row>
      <xdr:rowOff>142875</xdr:rowOff>
    </xdr:from>
    <xdr:to>
      <xdr:col>1</xdr:col>
      <xdr:colOff>600075</xdr:colOff>
      <xdr:row>61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142875" y="10210800"/>
          <a:ext cx="13144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28</xdr:row>
      <xdr:rowOff>123825</xdr:rowOff>
    </xdr:from>
    <xdr:to>
      <xdr:col>4</xdr:col>
      <xdr:colOff>1190625</xdr:colOff>
      <xdr:row>43</xdr:row>
      <xdr:rowOff>38100</xdr:rowOff>
    </xdr:to>
    <xdr:sp>
      <xdr:nvSpPr>
        <xdr:cNvPr id="4" name="Rectangle 2"/>
        <xdr:cNvSpPr>
          <a:spLocks/>
        </xdr:cNvSpPr>
      </xdr:nvSpPr>
      <xdr:spPr>
        <a:xfrm>
          <a:off x="2981325" y="7277100"/>
          <a:ext cx="12573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447675</xdr:colOff>
      <xdr:row>49</xdr:row>
      <xdr:rowOff>28575</xdr:rowOff>
    </xdr:from>
    <xdr:to>
      <xdr:col>0</xdr:col>
      <xdr:colOff>619125</xdr:colOff>
      <xdr:row>49</xdr:row>
      <xdr:rowOff>28575</xdr:rowOff>
    </xdr:to>
    <xdr:sp>
      <xdr:nvSpPr>
        <xdr:cNvPr id="5" name="Line 4"/>
        <xdr:cNvSpPr>
          <a:spLocks/>
        </xdr:cNvSpPr>
      </xdr:nvSpPr>
      <xdr:spPr>
        <a:xfrm>
          <a:off x="447675" y="1058227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447675</xdr:colOff>
      <xdr:row>46</xdr:row>
      <xdr:rowOff>76200</xdr:rowOff>
    </xdr:from>
    <xdr:to>
      <xdr:col>0</xdr:col>
      <xdr:colOff>447675</xdr:colOff>
      <xdr:row>49</xdr:row>
      <xdr:rowOff>38100</xdr:rowOff>
    </xdr:to>
    <xdr:sp>
      <xdr:nvSpPr>
        <xdr:cNvPr id="6" name="Line 5"/>
        <xdr:cNvSpPr>
          <a:spLocks/>
        </xdr:cNvSpPr>
      </xdr:nvSpPr>
      <xdr:spPr>
        <a:xfrm flipH="1" flipV="1">
          <a:off x="447675" y="1014412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209550</xdr:colOff>
      <xdr:row>45</xdr:row>
      <xdr:rowOff>66675</xdr:rowOff>
    </xdr:from>
    <xdr:to>
      <xdr:col>4</xdr:col>
      <xdr:colOff>904875</xdr:colOff>
      <xdr:row>45</xdr:row>
      <xdr:rowOff>85725</xdr:rowOff>
    </xdr:to>
    <xdr:sp>
      <xdr:nvSpPr>
        <xdr:cNvPr id="7" name="Line 6"/>
        <xdr:cNvSpPr>
          <a:spLocks/>
        </xdr:cNvSpPr>
      </xdr:nvSpPr>
      <xdr:spPr>
        <a:xfrm flipV="1">
          <a:off x="209550" y="9972675"/>
          <a:ext cx="374332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209550</xdr:colOff>
      <xdr:row>45</xdr:row>
      <xdr:rowOff>66675</xdr:rowOff>
    </xdr:from>
    <xdr:to>
      <xdr:col>0</xdr:col>
      <xdr:colOff>219075</xdr:colOff>
      <xdr:row>60</xdr:row>
      <xdr:rowOff>114300</xdr:rowOff>
    </xdr:to>
    <xdr:sp>
      <xdr:nvSpPr>
        <xdr:cNvPr id="8" name="Line 7"/>
        <xdr:cNvSpPr>
          <a:spLocks/>
        </xdr:cNvSpPr>
      </xdr:nvSpPr>
      <xdr:spPr>
        <a:xfrm flipH="1" flipV="1">
          <a:off x="209550" y="9972675"/>
          <a:ext cx="9525" cy="2476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219075</xdr:colOff>
      <xdr:row>60</xdr:row>
      <xdr:rowOff>114300</xdr:rowOff>
    </xdr:from>
    <xdr:to>
      <xdr:col>0</xdr:col>
      <xdr:colOff>400050</xdr:colOff>
      <xdr:row>60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219075" y="124491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447675</xdr:colOff>
      <xdr:row>46</xdr:row>
      <xdr:rowOff>66675</xdr:rowOff>
    </xdr:from>
    <xdr:to>
      <xdr:col>4</xdr:col>
      <xdr:colOff>1095375</xdr:colOff>
      <xdr:row>46</xdr:row>
      <xdr:rowOff>85725</xdr:rowOff>
    </xdr:to>
    <xdr:sp>
      <xdr:nvSpPr>
        <xdr:cNvPr id="10" name="Line 9"/>
        <xdr:cNvSpPr>
          <a:spLocks/>
        </xdr:cNvSpPr>
      </xdr:nvSpPr>
      <xdr:spPr>
        <a:xfrm>
          <a:off x="447675" y="10134600"/>
          <a:ext cx="36957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1066800</xdr:colOff>
      <xdr:row>32</xdr:row>
      <xdr:rowOff>19050</xdr:rowOff>
    </xdr:from>
    <xdr:to>
      <xdr:col>4</xdr:col>
      <xdr:colOff>1076325</xdr:colOff>
      <xdr:row>46</xdr:row>
      <xdr:rowOff>47625</xdr:rowOff>
    </xdr:to>
    <xdr:sp>
      <xdr:nvSpPr>
        <xdr:cNvPr id="11" name="Line 10"/>
        <xdr:cNvSpPr>
          <a:spLocks/>
        </xdr:cNvSpPr>
      </xdr:nvSpPr>
      <xdr:spPr>
        <a:xfrm flipH="1" flipV="1">
          <a:off x="4114800" y="7820025"/>
          <a:ext cx="9525" cy="2295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885825</xdr:colOff>
      <xdr:row>41</xdr:row>
      <xdr:rowOff>66675</xdr:rowOff>
    </xdr:from>
    <xdr:to>
      <xdr:col>4</xdr:col>
      <xdr:colOff>885825</xdr:colOff>
      <xdr:row>45</xdr:row>
      <xdr:rowOff>47625</xdr:rowOff>
    </xdr:to>
    <xdr:sp>
      <xdr:nvSpPr>
        <xdr:cNvPr id="12" name="Line 11"/>
        <xdr:cNvSpPr>
          <a:spLocks/>
        </xdr:cNvSpPr>
      </xdr:nvSpPr>
      <xdr:spPr>
        <a:xfrm flipV="1">
          <a:off x="3933825" y="9324975"/>
          <a:ext cx="0" cy="62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733425</xdr:colOff>
      <xdr:row>41</xdr:row>
      <xdr:rowOff>76200</xdr:rowOff>
    </xdr:from>
    <xdr:to>
      <xdr:col>4</xdr:col>
      <xdr:colOff>923925</xdr:colOff>
      <xdr:row>41</xdr:row>
      <xdr:rowOff>76200</xdr:rowOff>
    </xdr:to>
    <xdr:sp>
      <xdr:nvSpPr>
        <xdr:cNvPr id="13" name="Line 12"/>
        <xdr:cNvSpPr>
          <a:spLocks/>
        </xdr:cNvSpPr>
      </xdr:nvSpPr>
      <xdr:spPr>
        <a:xfrm>
          <a:off x="3781425" y="93345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904875</xdr:colOff>
      <xdr:row>31</xdr:row>
      <xdr:rowOff>142875</xdr:rowOff>
    </xdr:from>
    <xdr:to>
      <xdr:col>4</xdr:col>
      <xdr:colOff>1076325</xdr:colOff>
      <xdr:row>31</xdr:row>
      <xdr:rowOff>142875</xdr:rowOff>
    </xdr:to>
    <xdr:sp>
      <xdr:nvSpPr>
        <xdr:cNvPr id="14" name="Line 13"/>
        <xdr:cNvSpPr>
          <a:spLocks/>
        </xdr:cNvSpPr>
      </xdr:nvSpPr>
      <xdr:spPr>
        <a:xfrm>
          <a:off x="3952875" y="77819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47</xdr:row>
      <xdr:rowOff>76200</xdr:rowOff>
    </xdr:from>
    <xdr:to>
      <xdr:col>3</xdr:col>
      <xdr:colOff>352425</xdr:colOff>
      <xdr:row>48</xdr:row>
      <xdr:rowOff>114300</xdr:rowOff>
    </xdr:to>
    <xdr:sp>
      <xdr:nvSpPr>
        <xdr:cNvPr id="15" name="TextBox 14"/>
        <xdr:cNvSpPr txBox="1">
          <a:spLocks noChangeArrowheads="1"/>
        </xdr:cNvSpPr>
      </xdr:nvSpPr>
      <xdr:spPr>
        <a:xfrm>
          <a:off x="1847850" y="10306050"/>
          <a:ext cx="885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1</a:t>
          </a:r>
        </a:p>
      </xdr:txBody>
    </xdr:sp>
    <xdr:clientData/>
  </xdr:twoCellAnchor>
  <xdr:twoCellAnchor editAs="absolute">
    <xdr:from>
      <xdr:col>1</xdr:col>
      <xdr:colOff>790575</xdr:colOff>
      <xdr:row>42</xdr:row>
      <xdr:rowOff>123825</xdr:rowOff>
    </xdr:from>
    <xdr:to>
      <xdr:col>3</xdr:col>
      <xdr:colOff>161925</xdr:colOff>
      <xdr:row>43</xdr:row>
      <xdr:rowOff>152400</xdr:rowOff>
    </xdr:to>
    <xdr:sp>
      <xdr:nvSpPr>
        <xdr:cNvPr id="16" name="TextBox 15"/>
        <xdr:cNvSpPr txBox="1">
          <a:spLocks noChangeArrowheads="1"/>
        </xdr:cNvSpPr>
      </xdr:nvSpPr>
      <xdr:spPr>
        <a:xfrm>
          <a:off x="1647825" y="9544050"/>
          <a:ext cx="895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2</a:t>
          </a:r>
        </a:p>
      </xdr:txBody>
    </xdr:sp>
    <xdr:clientData/>
  </xdr:twoCellAnchor>
  <xdr:twoCellAnchor editAs="absolute">
    <xdr:from>
      <xdr:col>2</xdr:col>
      <xdr:colOff>552450</xdr:colOff>
      <xdr:row>46</xdr:row>
      <xdr:rowOff>76200</xdr:rowOff>
    </xdr:from>
    <xdr:to>
      <xdr:col>3</xdr:col>
      <xdr:colOff>142875</xdr:colOff>
      <xdr:row>47</xdr:row>
      <xdr:rowOff>76200</xdr:rowOff>
    </xdr:to>
    <xdr:sp>
      <xdr:nvSpPr>
        <xdr:cNvPr id="17" name="Line 16"/>
        <xdr:cNvSpPr>
          <a:spLocks/>
        </xdr:cNvSpPr>
      </xdr:nvSpPr>
      <xdr:spPr>
        <a:xfrm flipV="1">
          <a:off x="2333625" y="10144125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495300</xdr:colOff>
      <xdr:row>43</xdr:row>
      <xdr:rowOff>142875</xdr:rowOff>
    </xdr:from>
    <xdr:to>
      <xdr:col>3</xdr:col>
      <xdr:colOff>28575</xdr:colOff>
      <xdr:row>45</xdr:row>
      <xdr:rowOff>28575</xdr:rowOff>
    </xdr:to>
    <xdr:sp>
      <xdr:nvSpPr>
        <xdr:cNvPr id="18" name="Line 17"/>
        <xdr:cNvSpPr>
          <a:spLocks/>
        </xdr:cNvSpPr>
      </xdr:nvSpPr>
      <xdr:spPr>
        <a:xfrm>
          <a:off x="2276475" y="9725025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647700</xdr:colOff>
      <xdr:row>29</xdr:row>
      <xdr:rowOff>28575</xdr:rowOff>
    </xdr:from>
    <xdr:to>
      <xdr:col>4</xdr:col>
      <xdr:colOff>1143000</xdr:colOff>
      <xdr:row>30</xdr:row>
      <xdr:rowOff>28575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3028950" y="7343775"/>
          <a:ext cx="1162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LV rack in USA15</a:t>
          </a:r>
        </a:p>
      </xdr:txBody>
    </xdr:sp>
    <xdr:clientData/>
  </xdr:twoCellAnchor>
  <xdr:twoCellAnchor editAs="absolute">
    <xdr:from>
      <xdr:col>0</xdr:col>
      <xdr:colOff>304800</xdr:colOff>
      <xdr:row>50</xdr:row>
      <xdr:rowOff>76200</xdr:rowOff>
    </xdr:from>
    <xdr:to>
      <xdr:col>1</xdr:col>
      <xdr:colOff>495300</xdr:colOff>
      <xdr:row>55</xdr:row>
      <xdr:rowOff>28575</xdr:rowOff>
    </xdr:to>
    <xdr:sp>
      <xdr:nvSpPr>
        <xdr:cNvPr id="20" name="TextBox 19"/>
        <xdr:cNvSpPr txBox="1">
          <a:spLocks noChangeArrowheads="1"/>
        </xdr:cNvSpPr>
      </xdr:nvSpPr>
      <xdr:spPr>
        <a:xfrm>
          <a:off x="304800" y="10791825"/>
          <a:ext cx="10477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PP3 rack in UX15,
Cables routed through top of rack</a:t>
          </a:r>
        </a:p>
      </xdr:txBody>
    </xdr:sp>
    <xdr:clientData/>
  </xdr:twoCellAnchor>
  <xdr:twoCellAnchor editAs="absolute">
    <xdr:from>
      <xdr:col>0</xdr:col>
      <xdr:colOff>142875</xdr:colOff>
      <xdr:row>66</xdr:row>
      <xdr:rowOff>142875</xdr:rowOff>
    </xdr:from>
    <xdr:to>
      <xdr:col>5</xdr:col>
      <xdr:colOff>219075</xdr:colOff>
      <xdr:row>85</xdr:row>
      <xdr:rowOff>47625</xdr:rowOff>
    </xdr:to>
    <xdr:grpSp>
      <xdr:nvGrpSpPr>
        <xdr:cNvPr id="21" name="Group 40"/>
        <xdr:cNvGrpSpPr>
          <a:grpSpLocks/>
        </xdr:cNvGrpSpPr>
      </xdr:nvGrpSpPr>
      <xdr:grpSpPr>
        <a:xfrm>
          <a:off x="142875" y="13449300"/>
          <a:ext cx="4848225" cy="2981325"/>
          <a:chOff x="59" y="2104"/>
          <a:chExt cx="585" cy="405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59" y="2105"/>
            <a:ext cx="178" cy="3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473" y="2104"/>
            <a:ext cx="171" cy="3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73" y="2374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96" y="2373"/>
            <a:ext cx="0" cy="9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221" y="2444"/>
            <a:ext cx="384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221" y="2138"/>
            <a:ext cx="0" cy="30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00" y="2140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196" y="2462"/>
            <a:ext cx="434" cy="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 flipV="1">
            <a:off x="629" y="2177"/>
            <a:ext cx="2" cy="2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 flipV="1">
            <a:off x="603" y="2379"/>
            <a:ext cx="1" cy="6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582" y="2381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604" y="2177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263" y="2484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267" y="2390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330" y="2462"/>
            <a:ext cx="23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50" y="2416"/>
            <a:ext cx="2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38"/>
          <xdr:cNvSpPr txBox="1">
            <a:spLocks noChangeArrowheads="1"/>
          </xdr:cNvSpPr>
        </xdr:nvSpPr>
        <xdr:spPr>
          <a:xfrm>
            <a:off x="480" y="2115"/>
            <a:ext cx="15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USA15</a:t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65" y="2184"/>
            <a:ext cx="143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 in UX15,
Cables routed through bottom of rack</a:t>
            </a:r>
          </a:p>
        </xdr:txBody>
      </xdr:sp>
    </xdr:grpSp>
    <xdr:clientData/>
  </xdr:twoCellAnchor>
  <xdr:twoCellAnchor editAs="absolute">
    <xdr:from>
      <xdr:col>3</xdr:col>
      <xdr:colOff>114300</xdr:colOff>
      <xdr:row>55</xdr:row>
      <xdr:rowOff>142875</xdr:rowOff>
    </xdr:from>
    <xdr:to>
      <xdr:col>4</xdr:col>
      <xdr:colOff>1123950</xdr:colOff>
      <xdr:row>60</xdr:row>
      <xdr:rowOff>114300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2495550" y="11668125"/>
          <a:ext cx="16764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Fig 1. Cable layout between the racks
Y.52-25.X2 - Y.28-14.A2
</a:t>
          </a:r>
        </a:p>
      </xdr:txBody>
    </xdr:sp>
    <xdr:clientData/>
  </xdr:twoCellAnchor>
  <xdr:twoCellAnchor editAs="absolute">
    <xdr:from>
      <xdr:col>3</xdr:col>
      <xdr:colOff>638175</xdr:colOff>
      <xdr:row>94</xdr:row>
      <xdr:rowOff>76200</xdr:rowOff>
    </xdr:from>
    <xdr:to>
      <xdr:col>4</xdr:col>
      <xdr:colOff>1685925</xdr:colOff>
      <xdr:row>102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3019425" y="17916525"/>
          <a:ext cx="17145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Fig 3. Cable layout between the racks
Y.53-25.X2 - Y.28-14.A2
Y.53-25.X2 - Y.29-14.A2
Y.51-25.X1 - Y.26-14.A2
Y.51-25.X1 - Y.27-14.A2
</a:t>
          </a:r>
        </a:p>
      </xdr:txBody>
    </xdr:sp>
    <xdr:clientData/>
  </xdr:twoCellAnchor>
  <xdr:twoCellAnchor editAs="absolute">
    <xdr:from>
      <xdr:col>0</xdr:col>
      <xdr:colOff>409575</xdr:colOff>
      <xdr:row>31</xdr:row>
      <xdr:rowOff>76200</xdr:rowOff>
    </xdr:from>
    <xdr:to>
      <xdr:col>3</xdr:col>
      <xdr:colOff>304800</xdr:colOff>
      <xdr:row>35</xdr:row>
      <xdr:rowOff>38100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409575" y="7715250"/>
          <a:ext cx="22764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Length of cables in layer 1 is
 close to the length in layer 2</a:t>
          </a:r>
        </a:p>
      </xdr:txBody>
    </xdr:sp>
    <xdr:clientData/>
  </xdr:twoCellAnchor>
  <xdr:twoCellAnchor editAs="absolute">
    <xdr:from>
      <xdr:col>2</xdr:col>
      <xdr:colOff>161925</xdr:colOff>
      <xdr:row>72</xdr:row>
      <xdr:rowOff>76200</xdr:rowOff>
    </xdr:from>
    <xdr:to>
      <xdr:col>4</xdr:col>
      <xdr:colOff>257175</xdr:colOff>
      <xdr:row>75</xdr:row>
      <xdr:rowOff>114300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1943100" y="14354175"/>
          <a:ext cx="1362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Length of cables in layer 1 is close to the length in layer 2</a:t>
          </a:r>
        </a:p>
      </xdr:txBody>
    </xdr:sp>
    <xdr:clientData/>
  </xdr:twoCellAnchor>
  <xdr:twoCellAnchor editAs="absolute">
    <xdr:from>
      <xdr:col>4</xdr:col>
      <xdr:colOff>1714500</xdr:colOff>
      <xdr:row>27</xdr:row>
      <xdr:rowOff>76200</xdr:rowOff>
    </xdr:from>
    <xdr:to>
      <xdr:col>10</xdr:col>
      <xdr:colOff>571500</xdr:colOff>
      <xdr:row>65</xdr:row>
      <xdr:rowOff>76200</xdr:rowOff>
    </xdr:to>
    <xdr:sp>
      <xdr:nvSpPr>
        <xdr:cNvPr id="44" name="Rectangle 49"/>
        <xdr:cNvSpPr>
          <a:spLocks/>
        </xdr:cNvSpPr>
      </xdr:nvSpPr>
      <xdr:spPr>
        <a:xfrm>
          <a:off x="4762500" y="7067550"/>
          <a:ext cx="4448175" cy="6153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123825</xdr:colOff>
      <xdr:row>47</xdr:row>
      <xdr:rowOff>0</xdr:rowOff>
    </xdr:from>
    <xdr:to>
      <xdr:col>5</xdr:col>
      <xdr:colOff>1447800</xdr:colOff>
      <xdr:row>61</xdr:row>
      <xdr:rowOff>123825</xdr:rowOff>
    </xdr:to>
    <xdr:sp>
      <xdr:nvSpPr>
        <xdr:cNvPr id="45" name="Rectangle 50"/>
        <xdr:cNvSpPr>
          <a:spLocks/>
        </xdr:cNvSpPr>
      </xdr:nvSpPr>
      <xdr:spPr>
        <a:xfrm>
          <a:off x="4895850" y="10229850"/>
          <a:ext cx="132397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28</xdr:row>
      <xdr:rowOff>123825</xdr:rowOff>
    </xdr:from>
    <xdr:to>
      <xdr:col>10</xdr:col>
      <xdr:colOff>400050</xdr:colOff>
      <xdr:row>43</xdr:row>
      <xdr:rowOff>66675</xdr:rowOff>
    </xdr:to>
    <xdr:sp>
      <xdr:nvSpPr>
        <xdr:cNvPr id="46" name="Rectangle 51"/>
        <xdr:cNvSpPr>
          <a:spLocks/>
        </xdr:cNvSpPr>
      </xdr:nvSpPr>
      <xdr:spPr>
        <a:xfrm>
          <a:off x="7762875" y="7277100"/>
          <a:ext cx="127635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49</xdr:row>
      <xdr:rowOff>47625</xdr:rowOff>
    </xdr:from>
    <xdr:to>
      <xdr:col>5</xdr:col>
      <xdr:colOff>600075</xdr:colOff>
      <xdr:row>49</xdr:row>
      <xdr:rowOff>47625</xdr:rowOff>
    </xdr:to>
    <xdr:sp>
      <xdr:nvSpPr>
        <xdr:cNvPr id="47" name="Line 52"/>
        <xdr:cNvSpPr>
          <a:spLocks/>
        </xdr:cNvSpPr>
      </xdr:nvSpPr>
      <xdr:spPr>
        <a:xfrm>
          <a:off x="5200650" y="10601325"/>
          <a:ext cx="171450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46</xdr:row>
      <xdr:rowOff>76200</xdr:rowOff>
    </xdr:from>
    <xdr:to>
      <xdr:col>5</xdr:col>
      <xdr:colOff>428625</xdr:colOff>
      <xdr:row>49</xdr:row>
      <xdr:rowOff>28575</xdr:rowOff>
    </xdr:to>
    <xdr:sp>
      <xdr:nvSpPr>
        <xdr:cNvPr id="48" name="Line 53"/>
        <xdr:cNvSpPr>
          <a:spLocks/>
        </xdr:cNvSpPr>
      </xdr:nvSpPr>
      <xdr:spPr>
        <a:xfrm flipH="1" flipV="1">
          <a:off x="5200650" y="10144125"/>
          <a:ext cx="0" cy="4381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190500</xdr:colOff>
      <xdr:row>45</xdr:row>
      <xdr:rowOff>76200</xdr:rowOff>
    </xdr:from>
    <xdr:to>
      <xdr:col>8</xdr:col>
      <xdr:colOff>266700</xdr:colOff>
      <xdr:row>45</xdr:row>
      <xdr:rowOff>76200</xdr:rowOff>
    </xdr:to>
    <xdr:sp>
      <xdr:nvSpPr>
        <xdr:cNvPr id="49" name="Line 54"/>
        <xdr:cNvSpPr>
          <a:spLocks/>
        </xdr:cNvSpPr>
      </xdr:nvSpPr>
      <xdr:spPr>
        <a:xfrm flipV="1">
          <a:off x="4962525" y="9982200"/>
          <a:ext cx="2952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171450</xdr:colOff>
      <xdr:row>45</xdr:row>
      <xdr:rowOff>76200</xdr:rowOff>
    </xdr:from>
    <xdr:to>
      <xdr:col>5</xdr:col>
      <xdr:colOff>209550</xdr:colOff>
      <xdr:row>60</xdr:row>
      <xdr:rowOff>123825</xdr:rowOff>
    </xdr:to>
    <xdr:sp>
      <xdr:nvSpPr>
        <xdr:cNvPr id="50" name="Line 55"/>
        <xdr:cNvSpPr>
          <a:spLocks/>
        </xdr:cNvSpPr>
      </xdr:nvSpPr>
      <xdr:spPr>
        <a:xfrm flipH="1" flipV="1">
          <a:off x="4943475" y="9982200"/>
          <a:ext cx="38100" cy="2476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60</xdr:row>
      <xdr:rowOff>142875</xdr:rowOff>
    </xdr:from>
    <xdr:to>
      <xdr:col>5</xdr:col>
      <xdr:colOff>400050</xdr:colOff>
      <xdr:row>60</xdr:row>
      <xdr:rowOff>142875</xdr:rowOff>
    </xdr:to>
    <xdr:sp>
      <xdr:nvSpPr>
        <xdr:cNvPr id="51" name="Line 56"/>
        <xdr:cNvSpPr>
          <a:spLocks/>
        </xdr:cNvSpPr>
      </xdr:nvSpPr>
      <xdr:spPr>
        <a:xfrm>
          <a:off x="4991100" y="12477750"/>
          <a:ext cx="180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46</xdr:row>
      <xdr:rowOff>76200</xdr:rowOff>
    </xdr:from>
    <xdr:to>
      <xdr:col>9</xdr:col>
      <xdr:colOff>19050</xdr:colOff>
      <xdr:row>46</xdr:row>
      <xdr:rowOff>76200</xdr:rowOff>
    </xdr:to>
    <xdr:sp>
      <xdr:nvSpPr>
        <xdr:cNvPr id="52" name="Line 57"/>
        <xdr:cNvSpPr>
          <a:spLocks/>
        </xdr:cNvSpPr>
      </xdr:nvSpPr>
      <xdr:spPr>
        <a:xfrm>
          <a:off x="5219700" y="10144125"/>
          <a:ext cx="2895600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42</xdr:row>
      <xdr:rowOff>47625</xdr:rowOff>
    </xdr:from>
    <xdr:to>
      <xdr:col>9</xdr:col>
      <xdr:colOff>47625</xdr:colOff>
      <xdr:row>46</xdr:row>
      <xdr:rowOff>76200</xdr:rowOff>
    </xdr:to>
    <xdr:sp>
      <xdr:nvSpPr>
        <xdr:cNvPr id="53" name="Line 58"/>
        <xdr:cNvSpPr>
          <a:spLocks/>
        </xdr:cNvSpPr>
      </xdr:nvSpPr>
      <xdr:spPr>
        <a:xfrm flipV="1">
          <a:off x="8115300" y="9467850"/>
          <a:ext cx="28575" cy="6762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257175</xdr:colOff>
      <xdr:row>31</xdr:row>
      <xdr:rowOff>142875</xdr:rowOff>
    </xdr:from>
    <xdr:to>
      <xdr:col>8</xdr:col>
      <xdr:colOff>257175</xdr:colOff>
      <xdr:row>45</xdr:row>
      <xdr:rowOff>76200</xdr:rowOff>
    </xdr:to>
    <xdr:sp>
      <xdr:nvSpPr>
        <xdr:cNvPr id="54" name="Line 59"/>
        <xdr:cNvSpPr>
          <a:spLocks/>
        </xdr:cNvSpPr>
      </xdr:nvSpPr>
      <xdr:spPr>
        <a:xfrm flipV="1">
          <a:off x="7905750" y="7781925"/>
          <a:ext cx="0" cy="2200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257175</xdr:colOff>
      <xdr:row>32</xdr:row>
      <xdr:rowOff>0</xdr:rowOff>
    </xdr:from>
    <xdr:to>
      <xdr:col>8</xdr:col>
      <xdr:colOff>428625</xdr:colOff>
      <xdr:row>32</xdr:row>
      <xdr:rowOff>0</xdr:rowOff>
    </xdr:to>
    <xdr:sp>
      <xdr:nvSpPr>
        <xdr:cNvPr id="55" name="Line 60"/>
        <xdr:cNvSpPr>
          <a:spLocks/>
        </xdr:cNvSpPr>
      </xdr:nvSpPr>
      <xdr:spPr>
        <a:xfrm>
          <a:off x="7905750" y="7800975"/>
          <a:ext cx="171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42</xdr:row>
      <xdr:rowOff>47625</xdr:rowOff>
    </xdr:from>
    <xdr:to>
      <xdr:col>9</xdr:col>
      <xdr:colOff>209550</xdr:colOff>
      <xdr:row>42</xdr:row>
      <xdr:rowOff>47625</xdr:rowOff>
    </xdr:to>
    <xdr:sp>
      <xdr:nvSpPr>
        <xdr:cNvPr id="56" name="Line 61"/>
        <xdr:cNvSpPr>
          <a:spLocks/>
        </xdr:cNvSpPr>
      </xdr:nvSpPr>
      <xdr:spPr>
        <a:xfrm>
          <a:off x="8115300" y="9467850"/>
          <a:ext cx="190500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76200</xdr:colOff>
      <xdr:row>47</xdr:row>
      <xdr:rowOff>114300</xdr:rowOff>
    </xdr:from>
    <xdr:to>
      <xdr:col>7</xdr:col>
      <xdr:colOff>361950</xdr:colOff>
      <xdr:row>48</xdr:row>
      <xdr:rowOff>123825</xdr:rowOff>
    </xdr:to>
    <xdr:sp>
      <xdr:nvSpPr>
        <xdr:cNvPr id="57" name="TextBox 62"/>
        <xdr:cNvSpPr txBox="1">
          <a:spLocks noChangeArrowheads="1"/>
        </xdr:cNvSpPr>
      </xdr:nvSpPr>
      <xdr:spPr>
        <a:xfrm>
          <a:off x="6619875" y="10344150"/>
          <a:ext cx="876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1</a:t>
          </a:r>
        </a:p>
      </xdr:txBody>
    </xdr:sp>
    <xdr:clientData/>
  </xdr:twoCellAnchor>
  <xdr:twoCellAnchor editAs="absolute">
    <xdr:from>
      <xdr:col>5</xdr:col>
      <xdr:colOff>1638300</xdr:colOff>
      <xdr:row>42</xdr:row>
      <xdr:rowOff>142875</xdr:rowOff>
    </xdr:from>
    <xdr:to>
      <xdr:col>7</xdr:col>
      <xdr:colOff>161925</xdr:colOff>
      <xdr:row>44</xdr:row>
      <xdr:rowOff>0</xdr:rowOff>
    </xdr:to>
    <xdr:sp>
      <xdr:nvSpPr>
        <xdr:cNvPr id="58" name="TextBox 63"/>
        <xdr:cNvSpPr txBox="1">
          <a:spLocks noChangeArrowheads="1"/>
        </xdr:cNvSpPr>
      </xdr:nvSpPr>
      <xdr:spPr>
        <a:xfrm>
          <a:off x="6410325" y="9563100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2</a:t>
          </a:r>
        </a:p>
      </xdr:txBody>
    </xdr:sp>
    <xdr:clientData/>
  </xdr:twoCellAnchor>
  <xdr:twoCellAnchor editAs="absolute">
    <xdr:from>
      <xdr:col>6</xdr:col>
      <xdr:colOff>571500</xdr:colOff>
      <xdr:row>46</xdr:row>
      <xdr:rowOff>114300</xdr:rowOff>
    </xdr:from>
    <xdr:to>
      <xdr:col>7</xdr:col>
      <xdr:colOff>142875</xdr:colOff>
      <xdr:row>47</xdr:row>
      <xdr:rowOff>114300</xdr:rowOff>
    </xdr:to>
    <xdr:sp>
      <xdr:nvSpPr>
        <xdr:cNvPr id="59" name="Line 64"/>
        <xdr:cNvSpPr>
          <a:spLocks/>
        </xdr:cNvSpPr>
      </xdr:nvSpPr>
      <xdr:spPr>
        <a:xfrm flipV="1">
          <a:off x="7115175" y="1018222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495300</xdr:colOff>
      <xdr:row>44</xdr:row>
      <xdr:rowOff>0</xdr:rowOff>
    </xdr:from>
    <xdr:to>
      <xdr:col>7</xdr:col>
      <xdr:colOff>28575</xdr:colOff>
      <xdr:row>45</xdr:row>
      <xdr:rowOff>47625</xdr:rowOff>
    </xdr:to>
    <xdr:sp>
      <xdr:nvSpPr>
        <xdr:cNvPr id="60" name="Line 65"/>
        <xdr:cNvSpPr>
          <a:spLocks/>
        </xdr:cNvSpPr>
      </xdr:nvSpPr>
      <xdr:spPr>
        <a:xfrm>
          <a:off x="7038975" y="9744075"/>
          <a:ext cx="123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29</xdr:row>
      <xdr:rowOff>47625</xdr:rowOff>
    </xdr:from>
    <xdr:to>
      <xdr:col>10</xdr:col>
      <xdr:colOff>352425</xdr:colOff>
      <xdr:row>30</xdr:row>
      <xdr:rowOff>66675</xdr:rowOff>
    </xdr:to>
    <xdr:sp>
      <xdr:nvSpPr>
        <xdr:cNvPr id="61" name="TextBox 66"/>
        <xdr:cNvSpPr txBox="1">
          <a:spLocks noChangeArrowheads="1"/>
        </xdr:cNvSpPr>
      </xdr:nvSpPr>
      <xdr:spPr>
        <a:xfrm>
          <a:off x="7810500" y="7362825"/>
          <a:ext cx="1181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LV rack in USA15</a:t>
          </a:r>
        </a:p>
      </xdr:txBody>
    </xdr:sp>
    <xdr:clientData/>
  </xdr:twoCellAnchor>
  <xdr:twoCellAnchor editAs="absolute">
    <xdr:from>
      <xdr:col>5</xdr:col>
      <xdr:colOff>304800</xdr:colOff>
      <xdr:row>50</xdr:row>
      <xdr:rowOff>76200</xdr:rowOff>
    </xdr:from>
    <xdr:to>
      <xdr:col>5</xdr:col>
      <xdr:colOff>1362075</xdr:colOff>
      <xdr:row>55</xdr:row>
      <xdr:rowOff>47625</xdr:rowOff>
    </xdr:to>
    <xdr:sp>
      <xdr:nvSpPr>
        <xdr:cNvPr id="62" name="TextBox 67"/>
        <xdr:cNvSpPr txBox="1">
          <a:spLocks noChangeArrowheads="1"/>
        </xdr:cNvSpPr>
      </xdr:nvSpPr>
      <xdr:spPr>
        <a:xfrm>
          <a:off x="5076825" y="10791825"/>
          <a:ext cx="10572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PP3 rack in UX15,
Cables routed through top of rack</a:t>
          </a:r>
        </a:p>
      </xdr:txBody>
    </xdr:sp>
    <xdr:clientData/>
  </xdr:twoCellAnchor>
  <xdr:twoCellAnchor editAs="absolute">
    <xdr:from>
      <xdr:col>7</xdr:col>
      <xdr:colOff>266700</xdr:colOff>
      <xdr:row>55</xdr:row>
      <xdr:rowOff>0</xdr:rowOff>
    </xdr:from>
    <xdr:to>
      <xdr:col>10</xdr:col>
      <xdr:colOff>476250</xdr:colOff>
      <xdr:row>64</xdr:row>
      <xdr:rowOff>114300</xdr:rowOff>
    </xdr:to>
    <xdr:sp>
      <xdr:nvSpPr>
        <xdr:cNvPr id="63" name="TextBox 68"/>
        <xdr:cNvSpPr txBox="1">
          <a:spLocks noChangeArrowheads="1"/>
        </xdr:cNvSpPr>
      </xdr:nvSpPr>
      <xdr:spPr>
        <a:xfrm>
          <a:off x="7400925" y="11525250"/>
          <a:ext cx="17145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Fig 2. Cable layout between the racks
Y.51-23.X8 - Y.26-11.A2
Y.53-23.X8 - Y.27-11.A2
Y.51-26.X5 - Y.29-11.A2
Y.53-26.X5 - Y.29-11.A2
Y.53-26.X5 - Y.28-11.A2
Y.52-25.X2 - Y.25-11.A2
</a:t>
          </a:r>
        </a:p>
      </xdr:txBody>
    </xdr:sp>
    <xdr:clientData/>
  </xdr:twoCellAnchor>
  <xdr:twoCellAnchor editAs="absolute">
    <xdr:from>
      <xdr:col>5</xdr:col>
      <xdr:colOff>409575</xdr:colOff>
      <xdr:row>31</xdr:row>
      <xdr:rowOff>76200</xdr:rowOff>
    </xdr:from>
    <xdr:to>
      <xdr:col>7</xdr:col>
      <xdr:colOff>219075</xdr:colOff>
      <xdr:row>34</xdr:row>
      <xdr:rowOff>142875</xdr:rowOff>
    </xdr:to>
    <xdr:sp>
      <xdr:nvSpPr>
        <xdr:cNvPr id="64" name="TextBox 69"/>
        <xdr:cNvSpPr txBox="1">
          <a:spLocks noChangeArrowheads="1"/>
        </xdr:cNvSpPr>
      </xdr:nvSpPr>
      <xdr:spPr>
        <a:xfrm>
          <a:off x="5181600" y="7715250"/>
          <a:ext cx="21717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Length of cables in layer 2 is
 up to 3.5m longer than the length in layer 1</a:t>
          </a:r>
        </a:p>
      </xdr:txBody>
    </xdr:sp>
    <xdr:clientData/>
  </xdr:twoCellAnchor>
  <xdr:twoCellAnchor editAs="absolute">
    <xdr:from>
      <xdr:col>5</xdr:col>
      <xdr:colOff>714375</xdr:colOff>
      <xdr:row>66</xdr:row>
      <xdr:rowOff>28575</xdr:rowOff>
    </xdr:from>
    <xdr:to>
      <xdr:col>12</xdr:col>
      <xdr:colOff>171450</xdr:colOff>
      <xdr:row>104</xdr:row>
      <xdr:rowOff>28575</xdr:rowOff>
    </xdr:to>
    <xdr:grpSp>
      <xdr:nvGrpSpPr>
        <xdr:cNvPr id="65" name="Group 171"/>
        <xdr:cNvGrpSpPr>
          <a:grpSpLocks/>
        </xdr:cNvGrpSpPr>
      </xdr:nvGrpSpPr>
      <xdr:grpSpPr>
        <a:xfrm>
          <a:off x="5486400" y="13335000"/>
          <a:ext cx="4457700" cy="6153150"/>
          <a:chOff x="748" y="1657"/>
          <a:chExt cx="595" cy="836"/>
        </a:xfrm>
        <a:solidFill>
          <a:srgbClr val="FFFFFF"/>
        </a:solidFill>
      </xdr:grpSpPr>
      <xdr:sp>
        <xdr:nvSpPr>
          <xdr:cNvPr id="66" name="Rectangle 115"/>
          <xdr:cNvSpPr>
            <a:spLocks/>
          </xdr:cNvSpPr>
        </xdr:nvSpPr>
        <xdr:spPr>
          <a:xfrm>
            <a:off x="748" y="1657"/>
            <a:ext cx="595" cy="83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16"/>
          <xdr:cNvSpPr>
            <a:spLocks/>
          </xdr:cNvSpPr>
        </xdr:nvSpPr>
        <xdr:spPr>
          <a:xfrm>
            <a:off x="768" y="2089"/>
            <a:ext cx="178" cy="3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17"/>
          <xdr:cNvSpPr>
            <a:spLocks/>
          </xdr:cNvSpPr>
        </xdr:nvSpPr>
        <xdr:spPr>
          <a:xfrm>
            <a:off x="1150" y="1686"/>
            <a:ext cx="171" cy="3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18"/>
          <xdr:cNvSpPr>
            <a:spLocks/>
          </xdr:cNvSpPr>
        </xdr:nvSpPr>
        <xdr:spPr>
          <a:xfrm>
            <a:off x="808" y="2140"/>
            <a:ext cx="24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19"/>
          <xdr:cNvSpPr>
            <a:spLocks/>
          </xdr:cNvSpPr>
        </xdr:nvSpPr>
        <xdr:spPr>
          <a:xfrm flipH="1" flipV="1">
            <a:off x="808" y="2078"/>
            <a:ext cx="0" cy="6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20"/>
          <xdr:cNvSpPr>
            <a:spLocks/>
          </xdr:cNvSpPr>
        </xdr:nvSpPr>
        <xdr:spPr>
          <a:xfrm>
            <a:off x="776" y="2055"/>
            <a:ext cx="249" cy="1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21"/>
          <xdr:cNvSpPr>
            <a:spLocks/>
          </xdr:cNvSpPr>
        </xdr:nvSpPr>
        <xdr:spPr>
          <a:xfrm flipH="1" flipV="1">
            <a:off x="776" y="2056"/>
            <a:ext cx="2" cy="336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22"/>
          <xdr:cNvSpPr>
            <a:spLocks/>
          </xdr:cNvSpPr>
        </xdr:nvSpPr>
        <xdr:spPr>
          <a:xfrm>
            <a:off x="776" y="2391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23"/>
          <xdr:cNvSpPr>
            <a:spLocks/>
          </xdr:cNvSpPr>
        </xdr:nvSpPr>
        <xdr:spPr>
          <a:xfrm flipV="1">
            <a:off x="809" y="2078"/>
            <a:ext cx="220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24"/>
          <xdr:cNvSpPr>
            <a:spLocks/>
          </xdr:cNvSpPr>
        </xdr:nvSpPr>
        <xdr:spPr>
          <a:xfrm flipH="1" flipV="1">
            <a:off x="1303" y="1760"/>
            <a:ext cx="2" cy="31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25"/>
          <xdr:cNvSpPr>
            <a:spLocks/>
          </xdr:cNvSpPr>
        </xdr:nvSpPr>
        <xdr:spPr>
          <a:xfrm flipV="1">
            <a:off x="1282" y="1968"/>
            <a:ext cx="0" cy="87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26"/>
          <xdr:cNvSpPr>
            <a:spLocks/>
          </xdr:cNvSpPr>
        </xdr:nvSpPr>
        <xdr:spPr>
          <a:xfrm>
            <a:off x="1259" y="1969"/>
            <a:ext cx="24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27"/>
          <xdr:cNvSpPr>
            <a:spLocks/>
          </xdr:cNvSpPr>
        </xdr:nvSpPr>
        <xdr:spPr>
          <a:xfrm>
            <a:off x="1282" y="1759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Box 128"/>
          <xdr:cNvSpPr txBox="1">
            <a:spLocks noChangeArrowheads="1"/>
          </xdr:cNvSpPr>
        </xdr:nvSpPr>
        <xdr:spPr>
          <a:xfrm>
            <a:off x="998" y="2101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80" name="TextBox 129"/>
          <xdr:cNvSpPr txBox="1">
            <a:spLocks noChangeArrowheads="1"/>
          </xdr:cNvSpPr>
        </xdr:nvSpPr>
        <xdr:spPr>
          <a:xfrm>
            <a:off x="1002" y="1997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81" name="Line 130"/>
          <xdr:cNvSpPr>
            <a:spLocks/>
          </xdr:cNvSpPr>
        </xdr:nvSpPr>
        <xdr:spPr>
          <a:xfrm flipH="1" flipV="1">
            <a:off x="1005" y="2080"/>
            <a:ext cx="17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31"/>
          <xdr:cNvSpPr>
            <a:spLocks/>
          </xdr:cNvSpPr>
        </xdr:nvSpPr>
        <xdr:spPr>
          <a:xfrm flipH="1">
            <a:off x="993" y="2023"/>
            <a:ext cx="61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Box 132"/>
          <xdr:cNvSpPr txBox="1">
            <a:spLocks noChangeArrowheads="1"/>
          </xdr:cNvSpPr>
        </xdr:nvSpPr>
        <xdr:spPr>
          <a:xfrm>
            <a:off x="1158" y="1697"/>
            <a:ext cx="157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USA15</a:t>
            </a:r>
          </a:p>
        </xdr:txBody>
      </xdr:sp>
      <xdr:sp>
        <xdr:nvSpPr>
          <xdr:cNvPr id="84" name="TextBox 133"/>
          <xdr:cNvSpPr txBox="1">
            <a:spLocks noChangeArrowheads="1"/>
          </xdr:cNvSpPr>
        </xdr:nvSpPr>
        <xdr:spPr>
          <a:xfrm>
            <a:off x="788" y="2166"/>
            <a:ext cx="143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 in UX15,
Cables routed through top of rack</a:t>
            </a:r>
          </a:p>
        </xdr:txBody>
      </xdr:sp>
      <xdr:sp>
        <xdr:nvSpPr>
          <xdr:cNvPr id="85" name="TextBox 134"/>
          <xdr:cNvSpPr txBox="1">
            <a:spLocks noChangeArrowheads="1"/>
          </xdr:cNvSpPr>
        </xdr:nvSpPr>
        <xdr:spPr>
          <a:xfrm>
            <a:off x="1093" y="2321"/>
            <a:ext cx="226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Fig 4. Cable layout between the racks:
Y.52-23.X8 - Y.22-14.A2
Y.51-26.X5 - Y.23-14.A2
</a:t>
            </a:r>
          </a:p>
        </xdr:txBody>
      </xdr:sp>
      <xdr:sp>
        <xdr:nvSpPr>
          <xdr:cNvPr id="86" name="Line 136"/>
          <xdr:cNvSpPr>
            <a:spLocks/>
          </xdr:cNvSpPr>
        </xdr:nvSpPr>
        <xdr:spPr>
          <a:xfrm flipV="1">
            <a:off x="1079" y="2053"/>
            <a:ext cx="204" cy="1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37"/>
          <xdr:cNvSpPr>
            <a:spLocks/>
          </xdr:cNvSpPr>
        </xdr:nvSpPr>
        <xdr:spPr>
          <a:xfrm flipV="1">
            <a:off x="1086" y="2075"/>
            <a:ext cx="221" cy="1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38"/>
          <xdr:cNvSpPr>
            <a:spLocks/>
          </xdr:cNvSpPr>
        </xdr:nvSpPr>
        <xdr:spPr>
          <a:xfrm flipV="1">
            <a:off x="1026" y="2053"/>
            <a:ext cx="56" cy="26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39"/>
          <xdr:cNvSpPr>
            <a:spLocks/>
          </xdr:cNvSpPr>
        </xdr:nvSpPr>
        <xdr:spPr>
          <a:xfrm>
            <a:off x="1019" y="2054"/>
            <a:ext cx="71" cy="2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40"/>
          <xdr:cNvSpPr>
            <a:spLocks/>
          </xdr:cNvSpPr>
        </xdr:nvSpPr>
        <xdr:spPr>
          <a:xfrm flipV="1">
            <a:off x="1110" y="2056"/>
            <a:ext cx="25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41"/>
          <xdr:cNvSpPr>
            <a:spLocks/>
          </xdr:cNvSpPr>
        </xdr:nvSpPr>
        <xdr:spPr>
          <a:xfrm>
            <a:off x="1106" y="2022"/>
            <a:ext cx="10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Box 142"/>
          <xdr:cNvSpPr txBox="1">
            <a:spLocks noChangeArrowheads="1"/>
          </xdr:cNvSpPr>
        </xdr:nvSpPr>
        <xdr:spPr>
          <a:xfrm>
            <a:off x="802" y="1724"/>
            <a:ext cx="294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Length of cables in layer 2 is
 up to 3.5m longer than the length in layer 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114300</xdr:rowOff>
    </xdr:from>
    <xdr:to>
      <xdr:col>21</xdr:col>
      <xdr:colOff>266700</xdr:colOff>
      <xdr:row>48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52425" y="1323975"/>
          <a:ext cx="6896100" cy="8610600"/>
          <a:chOff x="48" y="174"/>
          <a:chExt cx="940" cy="113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rot="16200000">
            <a:off x="148" y="800"/>
            <a:ext cx="96" cy="294"/>
          </a:xfrm>
          <a:prstGeom prst="bentConnector3">
            <a:avLst>
              <a:gd name="adj1" fmla="val 100000"/>
              <a:gd name="adj2" fmla="val -1191893"/>
              <a:gd name="adj3" fmla="val -49564"/>
            </a:avLst>
          </a:prstGeom>
          <a:noFill/>
          <a:ln w="25400" cmpd="sng">
            <a:solidFill>
              <a:srgbClr val="FF99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rot="16200000">
            <a:off x="93" y="711"/>
            <a:ext cx="144" cy="386"/>
          </a:xfrm>
          <a:prstGeom prst="bentConnector3">
            <a:avLst>
              <a:gd name="adj1" fmla="val 100000"/>
              <a:gd name="adj2" fmla="val -721740"/>
              <a:gd name="adj3" fmla="val -21657"/>
            </a:avLst>
          </a:prstGeom>
          <a:noFill/>
          <a:ln w="25400" cmpd="sng">
            <a:solidFill>
              <a:srgbClr val="990099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386" y="778"/>
            <a:ext cx="3" cy="340"/>
          </a:xfrm>
          <a:prstGeom prst="straightConnector1">
            <a:avLst/>
          </a:prstGeom>
          <a:noFill/>
          <a:ln w="2540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rot="16200000">
            <a:off x="340" y="776"/>
            <a:ext cx="192" cy="338"/>
          </a:xfrm>
          <a:prstGeom prst="bentConnector3">
            <a:avLst>
              <a:gd name="adj1" fmla="val 100000"/>
              <a:gd name="adj2" fmla="val -606754"/>
              <a:gd name="adj3" fmla="val -98865"/>
            </a:avLst>
          </a:prstGeom>
          <a:noFill/>
          <a:ln w="25400" cmpd="sng">
            <a:solidFill>
              <a:srgbClr val="00008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6200000">
            <a:off x="533" y="913"/>
            <a:ext cx="34" cy="222"/>
          </a:xfrm>
          <a:prstGeom prst="bentConnector3">
            <a:avLst>
              <a:gd name="adj1" fmla="val 70148"/>
              <a:gd name="adj2" fmla="val -3519231"/>
              <a:gd name="adj3" fmla="val -215606"/>
            </a:avLst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flipH="1" flipV="1">
            <a:off x="565" y="913"/>
            <a:ext cx="2" cy="222"/>
          </a:xfrm>
          <a:prstGeom prst="straightConnector1">
            <a:avLst/>
          </a:prstGeom>
          <a:noFill/>
          <a:ln w="25400" cmpd="sng">
            <a:solidFill>
              <a:srgbClr val="FF66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rot="16200000">
            <a:off x="327" y="845"/>
            <a:ext cx="0" cy="270"/>
          </a:xfrm>
          <a:prstGeom prst="straightConnector1">
            <a:avLst>
              <a:gd name="adj1" fmla="val -169430"/>
              <a:gd name="adj2" fmla="val -50004"/>
              <a:gd name="adj3" fmla="val -169430"/>
            </a:avLst>
          </a:prstGeom>
          <a:noFill/>
          <a:ln w="25400" cmpd="sng">
            <a:solidFill>
              <a:srgbClr val="3366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flipH="1" flipV="1">
            <a:off x="585" y="821"/>
            <a:ext cx="2" cy="314"/>
          </a:xfrm>
          <a:prstGeom prst="straightConnector1">
            <a:avLst/>
          </a:prstGeom>
          <a:noFill/>
          <a:ln w="25400" cmpd="sng">
            <a:solidFill>
              <a:srgbClr val="8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rot="5400000" flipH="1">
            <a:off x="365" y="810"/>
            <a:ext cx="610" cy="90"/>
          </a:xfrm>
          <a:prstGeom prst="bentConnector3">
            <a:avLst>
              <a:gd name="adj1" fmla="val 99995"/>
              <a:gd name="adj2" fmla="val 1355074"/>
              <a:gd name="adj3" fmla="val -114078"/>
            </a:avLst>
          </a:prstGeom>
          <a:noFill/>
          <a:ln w="25400" cmpd="sng">
            <a:solidFill>
              <a:srgbClr val="00808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rot="5400000" flipH="1">
            <a:off x="358" y="775"/>
            <a:ext cx="562" cy="210"/>
          </a:xfrm>
          <a:prstGeom prst="bentConnector3">
            <a:avLst>
              <a:gd name="adj1" fmla="val 100250"/>
              <a:gd name="adj2" fmla="val 553537"/>
              <a:gd name="adj3" fmla="val -132574"/>
            </a:avLst>
          </a:prstGeom>
          <a:noFill/>
          <a:ln w="25400" cmpd="sng">
            <a:solidFill>
              <a:srgbClr val="00CC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16200000">
            <a:off x="340" y="322"/>
            <a:ext cx="45" cy="253"/>
          </a:xfrm>
          <a:prstGeom prst="bentConnector3">
            <a:avLst>
              <a:gd name="adj1" fmla="val 57550"/>
              <a:gd name="adj2" fmla="val -1348569"/>
              <a:gd name="adj3" fmla="val -131000"/>
            </a:avLst>
          </a:prstGeom>
          <a:noFill/>
          <a:ln w="25400" cmpd="sng">
            <a:solidFill>
              <a:srgbClr val="8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rot="16200000">
            <a:off x="589" y="325"/>
            <a:ext cx="83" cy="409"/>
          </a:xfrm>
          <a:prstGeom prst="bentConnector3">
            <a:avLst>
              <a:gd name="adj1" fmla="val 66078"/>
              <a:gd name="adj2" fmla="val -935939"/>
              <a:gd name="adj3" fmla="val -139694"/>
            </a:avLst>
          </a:prstGeom>
          <a:noFill/>
          <a:ln w="25400" cmpd="sng">
            <a:solidFill>
              <a:srgbClr val="0000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rot="16200000">
            <a:off x="638" y="326"/>
            <a:ext cx="135" cy="453"/>
          </a:xfrm>
          <a:prstGeom prst="bentConnector3">
            <a:avLst>
              <a:gd name="adj1" fmla="val 57768"/>
              <a:gd name="adj2" fmla="val -610578"/>
              <a:gd name="adj3" fmla="val -136666"/>
            </a:avLst>
          </a:prstGeom>
          <a:noFill/>
          <a:ln w="25400" cmpd="sng">
            <a:solidFill>
              <a:srgbClr val="00008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rot="16200000">
            <a:off x="536" y="180"/>
            <a:ext cx="0" cy="421"/>
          </a:xfrm>
          <a:prstGeom prst="straightConnector1">
            <a:avLst>
              <a:gd name="adj1" fmla="val -173652"/>
              <a:gd name="adj2" fmla="val -50004"/>
              <a:gd name="adj3" fmla="val -173652"/>
            </a:avLst>
          </a:prstGeom>
          <a:noFill/>
          <a:ln w="25400" cmpd="sng">
            <a:solidFill>
              <a:srgbClr val="00CC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16200000" flipH="1">
            <a:off x="148" y="174"/>
            <a:ext cx="179" cy="668"/>
          </a:xfrm>
          <a:prstGeom prst="bentConnector3">
            <a:avLst>
              <a:gd name="adj1" fmla="val 67402"/>
              <a:gd name="adj2" fmla="val 111592"/>
              <a:gd name="adj3" fmla="val -21430"/>
            </a:avLst>
          </a:prstGeom>
          <a:noFill/>
          <a:ln w="25400" cmpd="sng">
            <a:solidFill>
              <a:srgbClr val="3366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rot="5400000">
            <a:off x="348" y="450"/>
            <a:ext cx="640" cy="105"/>
          </a:xfrm>
          <a:prstGeom prst="bentConnector3">
            <a:avLst>
              <a:gd name="adj1" fmla="val 47736"/>
              <a:gd name="adj2" fmla="val -198763"/>
              <a:gd name="adj3" fmla="val -109037"/>
            </a:avLst>
          </a:prstGeom>
          <a:noFill/>
          <a:ln w="25400" cmpd="sng">
            <a:solidFill>
              <a:srgbClr val="8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rot="5400000" flipH="1">
            <a:off x="294" y="331"/>
            <a:ext cx="371" cy="74"/>
          </a:xfrm>
          <a:prstGeom prst="bentConnector3">
            <a:avLst>
              <a:gd name="adj1" fmla="val 32990"/>
              <a:gd name="adj2" fmla="val 798245"/>
              <a:gd name="adj3" fmla="val -135375"/>
            </a:avLst>
          </a:prstGeom>
          <a:noFill/>
          <a:ln w="25400" cmpd="sng">
            <a:solidFill>
              <a:srgbClr val="339966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rot="16200000">
            <a:off x="284" y="320"/>
            <a:ext cx="294" cy="440"/>
          </a:xfrm>
          <a:prstGeom prst="bentConnector3">
            <a:avLst>
              <a:gd name="adj1" fmla="val 80856"/>
              <a:gd name="adj2" fmla="val -273129"/>
              <a:gd name="adj3" fmla="val -62569"/>
            </a:avLst>
          </a:prstGeom>
          <a:noFill/>
          <a:ln w="25400" cmpd="sng">
            <a:solidFill>
              <a:srgbClr val="CC66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 rot="16200000">
            <a:off x="240" y="320"/>
            <a:ext cx="244" cy="391"/>
          </a:xfrm>
          <a:prstGeom prst="bentConnector3">
            <a:avLst>
              <a:gd name="adj1" fmla="val 85185"/>
              <a:gd name="adj2" fmla="val -309041"/>
              <a:gd name="adj3" fmla="val -59486"/>
            </a:avLst>
          </a:prstGeom>
          <a:noFill/>
          <a:ln w="25400" cmpd="sng">
            <a:solidFill>
              <a:srgbClr val="990099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rot="16200000" flipH="1">
            <a:off x="48" y="189"/>
            <a:ext cx="192" cy="611"/>
          </a:xfrm>
          <a:prstGeom prst="bentConnector3">
            <a:avLst>
              <a:gd name="adj1" fmla="val 100000"/>
              <a:gd name="adj2" fmla="val 112162"/>
              <a:gd name="adj3" fmla="val -7611"/>
            </a:avLst>
          </a:prstGeom>
          <a:noFill/>
          <a:ln w="25400" cmpd="sng">
            <a:solidFill>
              <a:srgbClr val="FF99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363" y="1116"/>
            <a:ext cx="31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390" y="1116"/>
            <a:ext cx="2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376" y="1118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315" y="1116"/>
            <a:ext cx="3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342" y="1116"/>
            <a:ext cx="2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328" y="1118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507" y="1139"/>
            <a:ext cx="34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536" y="1139"/>
            <a:ext cx="2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521" y="1139"/>
            <a:ext cx="3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555" y="1140"/>
            <a:ext cx="3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574" y="1137"/>
            <a:ext cx="21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102" y="1097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79" y="1097"/>
            <a:ext cx="2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137" y="1094"/>
            <a:ext cx="2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724" y="1161"/>
            <a:ext cx="2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37" name="TextBox 37"/>
          <xdr:cNvSpPr txBox="1">
            <a:spLocks noChangeArrowheads="1"/>
          </xdr:cNvSpPr>
        </xdr:nvSpPr>
        <xdr:spPr>
          <a:xfrm>
            <a:off x="703" y="1160"/>
            <a:ext cx="2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98" y="1220"/>
            <a:ext cx="0" cy="2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46" y="1219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77" y="1261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529" y="1261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38" y="1240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385" y="1240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722" y="1282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 rot="16200000">
            <a:off x="371" y="734"/>
            <a:ext cx="157" cy="380"/>
          </a:xfrm>
          <a:prstGeom prst="bentConnector3">
            <a:avLst>
              <a:gd name="adj1" fmla="val 99995"/>
              <a:gd name="adj2" fmla="val -742148"/>
              <a:gd name="adj3" fmla="val -95652"/>
            </a:avLst>
          </a:prstGeom>
          <a:noFill/>
          <a:ln w="25400" cmpd="sng">
            <a:solidFill>
              <a:srgbClr val="0000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Box 46"/>
          <xdr:cNvSpPr txBox="1">
            <a:spLocks noChangeArrowheads="1"/>
          </xdr:cNvSpPr>
        </xdr:nvSpPr>
        <xdr:spPr>
          <a:xfrm>
            <a:off x="181" y="1094"/>
            <a:ext cx="2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16200000">
            <a:off x="189" y="760"/>
            <a:ext cx="95" cy="333"/>
          </a:xfrm>
          <a:prstGeom prst="bentConnector3">
            <a:avLst>
              <a:gd name="adj1" fmla="val 101648"/>
              <a:gd name="adj2" fmla="val -1206847"/>
              <a:gd name="adj3" fmla="val -55939"/>
            </a:avLst>
          </a:prstGeom>
          <a:noFill/>
          <a:ln w="25400" cmpd="sng">
            <a:solidFill>
              <a:srgbClr val="CC66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V="1">
            <a:off x="189" y="1220"/>
            <a:ext cx="0" cy="2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 rot="16200000">
            <a:off x="567" y="188"/>
            <a:ext cx="58" cy="725"/>
          </a:xfrm>
          <a:prstGeom prst="bentConnector3">
            <a:avLst>
              <a:gd name="adj1" fmla="val 66333"/>
              <a:gd name="adj2" fmla="val -1648888"/>
              <a:gd name="adj3" fmla="val -75736"/>
            </a:avLst>
          </a:prstGeom>
          <a:noFill/>
          <a:ln w="25400" cmpd="sng">
            <a:solidFill>
              <a:srgbClr val="FF66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577" y="1261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 rot="16200000" flipH="1">
            <a:off x="337" y="580"/>
            <a:ext cx="179" cy="559"/>
          </a:xfrm>
          <a:prstGeom prst="bentConnector3">
            <a:avLst>
              <a:gd name="adj1" fmla="val -652"/>
              <a:gd name="adj2" fmla="val 344925"/>
              <a:gd name="adj3" fmla="val -58824"/>
            </a:avLst>
          </a:prstGeom>
          <a:noFill/>
          <a:ln w="254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 flipV="1">
            <a:off x="106" y="1058"/>
            <a:ext cx="638" cy="36"/>
          </a:xfrm>
          <a:prstGeom prst="bentConnector3">
            <a:avLst>
              <a:gd name="adj1" fmla="val 268"/>
              <a:gd name="adj2" fmla="val 3006898"/>
              <a:gd name="adj3" fmla="val -16666"/>
            </a:avLst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350" y="1057"/>
            <a:ext cx="1" cy="61"/>
          </a:xfrm>
          <a:prstGeom prst="straightConnector1">
            <a:avLst/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 flipH="1">
            <a:off x="545" y="1058"/>
            <a:ext cx="2" cy="78"/>
          </a:xfrm>
          <a:prstGeom prst="straightConnector1">
            <a:avLst/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399" y="1061"/>
            <a:ext cx="0" cy="55"/>
          </a:xfrm>
          <a:prstGeom prst="straightConnector1">
            <a:avLst/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"/>
  <sheetViews>
    <sheetView zoomScale="60" zoomScaleNormal="60" workbookViewId="0" topLeftCell="E3">
      <selection activeCell="AQ5" sqref="AQ5"/>
    </sheetView>
  </sheetViews>
  <sheetFormatPr defaultColWidth="9.140625" defaultRowHeight="12.75"/>
  <cols>
    <col min="1" max="1" width="12.8515625" style="0" customWidth="1"/>
    <col min="2" max="2" width="13.8515625" style="0" customWidth="1"/>
    <col min="3" max="3" width="9.00390625" style="0" customWidth="1"/>
    <col min="4" max="4" width="10.00390625" style="0" customWidth="1"/>
    <col min="5" max="5" width="25.8515625" style="0" customWidth="1"/>
    <col min="6" max="6" width="26.57421875" style="0" customWidth="1"/>
    <col min="7" max="7" width="8.8515625" style="10" customWidth="1"/>
    <col min="8" max="8" width="7.7109375" style="10" customWidth="1"/>
    <col min="9" max="9" width="6.7109375" style="10" customWidth="1"/>
    <col min="10" max="10" width="8.140625" style="10" customWidth="1"/>
    <col min="11" max="11" width="9.7109375" style="0" customWidth="1"/>
    <col min="12" max="12" width="7.28125" style="0" customWidth="1"/>
    <col min="13" max="13" width="8.7109375" style="0" customWidth="1"/>
    <col min="14" max="14" width="6.140625" style="0" customWidth="1"/>
    <col min="15" max="16" width="9.28125" style="0" bestFit="1" customWidth="1"/>
    <col min="17" max="17" width="13.8515625" style="0" customWidth="1"/>
    <col min="18" max="18" width="12.8515625" style="0" customWidth="1"/>
    <col min="19" max="19" width="9.140625" style="153" customWidth="1"/>
    <col min="20" max="20" width="9.28125" style="0" bestFit="1" customWidth="1"/>
    <col min="21" max="21" width="10.00390625" style="0" customWidth="1"/>
    <col min="22" max="22" width="9.28125" style="0" bestFit="1" customWidth="1"/>
    <col min="23" max="23" width="9.421875" style="0" bestFit="1" customWidth="1"/>
    <col min="24" max="24" width="9.28125" style="0" bestFit="1" customWidth="1"/>
    <col min="25" max="25" width="9.421875" style="0" bestFit="1" customWidth="1"/>
    <col min="26" max="27" width="9.28125" style="0" bestFit="1" customWidth="1"/>
    <col min="28" max="28" width="9.421875" style="0" bestFit="1" customWidth="1"/>
    <col min="29" max="38" width="9.28125" style="0" customWidth="1"/>
    <col min="39" max="41" width="9.28125" style="0" bestFit="1" customWidth="1"/>
    <col min="43" max="43" width="9.28125" style="0" bestFit="1" customWidth="1"/>
    <col min="45" max="46" width="9.28125" style="0" bestFit="1" customWidth="1"/>
  </cols>
  <sheetData>
    <row r="1" spans="1:21" ht="28.5" customHeight="1">
      <c r="A1" s="105"/>
      <c r="B1" s="99"/>
      <c r="C1" s="135" t="s">
        <v>13</v>
      </c>
      <c r="D1" s="99"/>
      <c r="E1" s="99"/>
      <c r="F1" s="84"/>
      <c r="Q1" s="105"/>
      <c r="R1" s="99"/>
      <c r="U1" t="s">
        <v>67</v>
      </c>
    </row>
    <row r="2" spans="1:19" s="138" customFormat="1" ht="18" customHeight="1">
      <c r="A2" s="138" t="s">
        <v>53</v>
      </c>
      <c r="G2" s="139"/>
      <c r="H2" s="139"/>
      <c r="I2" s="139"/>
      <c r="J2" s="139"/>
      <c r="Q2" s="138" t="s">
        <v>53</v>
      </c>
      <c r="S2" s="187"/>
    </row>
    <row r="3" spans="7:40" s="138" customFormat="1" ht="18" customHeight="1" thickBot="1">
      <c r="G3" s="139"/>
      <c r="H3" s="139"/>
      <c r="I3" s="139"/>
      <c r="J3" s="139"/>
      <c r="S3" s="187"/>
      <c r="U3" s="156">
        <v>38645</v>
      </c>
      <c r="V3" s="156">
        <v>38651</v>
      </c>
      <c r="W3" s="156">
        <v>38672</v>
      </c>
      <c r="X3" s="156">
        <v>39060</v>
      </c>
      <c r="Y3" s="156">
        <v>38772</v>
      </c>
      <c r="Z3" s="156">
        <v>38777</v>
      </c>
      <c r="AA3" s="156">
        <v>38784</v>
      </c>
      <c r="AB3" s="156">
        <v>38789</v>
      </c>
      <c r="AC3" s="156">
        <v>38791</v>
      </c>
      <c r="AD3" s="156">
        <v>38792</v>
      </c>
      <c r="AE3" s="156">
        <v>38797</v>
      </c>
      <c r="AF3" s="156">
        <v>38800</v>
      </c>
      <c r="AG3" s="156">
        <v>38804</v>
      </c>
      <c r="AH3" s="156">
        <v>38805</v>
      </c>
      <c r="AI3" s="156">
        <v>38812</v>
      </c>
      <c r="AJ3" s="156">
        <v>38813</v>
      </c>
      <c r="AK3" s="156">
        <v>38819</v>
      </c>
      <c r="AL3" s="156">
        <v>38834</v>
      </c>
      <c r="AM3" s="156">
        <v>38841</v>
      </c>
      <c r="AN3" s="138" t="s">
        <v>68</v>
      </c>
    </row>
    <row r="4" spans="1:46" s="3" customFormat="1" ht="52.5" customHeight="1" thickBot="1">
      <c r="A4" s="100" t="s">
        <v>0</v>
      </c>
      <c r="B4" s="101" t="s">
        <v>1</v>
      </c>
      <c r="C4" s="106" t="s">
        <v>62</v>
      </c>
      <c r="D4" s="140" t="s">
        <v>58</v>
      </c>
      <c r="E4" s="102" t="s">
        <v>59</v>
      </c>
      <c r="F4" s="103" t="s">
        <v>60</v>
      </c>
      <c r="G4" s="104" t="s">
        <v>2</v>
      </c>
      <c r="H4" s="104" t="s">
        <v>63</v>
      </c>
      <c r="I4" s="104" t="s">
        <v>65</v>
      </c>
      <c r="J4" s="104" t="s">
        <v>64</v>
      </c>
      <c r="K4" s="104" t="s">
        <v>3</v>
      </c>
      <c r="L4" s="107" t="s">
        <v>51</v>
      </c>
      <c r="M4" s="136" t="s">
        <v>52</v>
      </c>
      <c r="O4" s="3" t="s">
        <v>52</v>
      </c>
      <c r="P4" s="148" t="s">
        <v>61</v>
      </c>
      <c r="Q4" s="100" t="s">
        <v>0</v>
      </c>
      <c r="R4" s="101" t="s">
        <v>1</v>
      </c>
      <c r="S4" s="188" t="s">
        <v>52</v>
      </c>
      <c r="T4" s="155" t="s">
        <v>66</v>
      </c>
      <c r="U4" s="244" t="s">
        <v>70</v>
      </c>
      <c r="V4" s="244"/>
      <c r="AN4" s="3" t="s">
        <v>71</v>
      </c>
      <c r="AO4" s="3" t="s">
        <v>69</v>
      </c>
      <c r="AQ4" s="173" t="s">
        <v>77</v>
      </c>
      <c r="AS4" s="174" t="s">
        <v>78</v>
      </c>
      <c r="AT4" s="174" t="s">
        <v>79</v>
      </c>
    </row>
    <row r="5" spans="1:46" ht="21" customHeight="1" thickBot="1">
      <c r="A5" s="108" t="s">
        <v>4</v>
      </c>
      <c r="B5" s="124" t="s">
        <v>26</v>
      </c>
      <c r="C5" s="2" t="s">
        <v>49</v>
      </c>
      <c r="D5" s="141">
        <v>2</v>
      </c>
      <c r="E5" s="145" t="s">
        <v>28</v>
      </c>
      <c r="F5" s="150" t="s">
        <v>25</v>
      </c>
      <c r="G5" s="2">
        <v>192</v>
      </c>
      <c r="H5" s="2">
        <v>6</v>
      </c>
      <c r="I5" s="2"/>
      <c r="J5" s="186">
        <f>(G5+H5)/2</f>
        <v>99</v>
      </c>
      <c r="K5" s="2">
        <v>61</v>
      </c>
      <c r="L5" s="1">
        <v>4</v>
      </c>
      <c r="M5" s="137">
        <f aca="true" t="shared" si="0" ref="M5:M11">K5+4</f>
        <v>65</v>
      </c>
      <c r="O5" s="153">
        <f>M5*2</f>
        <v>130</v>
      </c>
      <c r="P5" s="1">
        <f>M5*(G5+H5)/1000</f>
        <v>12.87</v>
      </c>
      <c r="Q5" s="108" t="s">
        <v>4</v>
      </c>
      <c r="R5" s="124" t="s">
        <v>26</v>
      </c>
      <c r="S5" s="153">
        <v>130</v>
      </c>
      <c r="T5" s="157">
        <v>6</v>
      </c>
      <c r="U5" s="1"/>
      <c r="V5" s="1"/>
      <c r="W5" s="1"/>
      <c r="X5" s="189"/>
      <c r="Y5" s="195"/>
      <c r="Z5" s="1"/>
      <c r="AA5" s="1"/>
      <c r="AB5" s="1"/>
      <c r="AC5" s="1"/>
      <c r="AD5" s="1"/>
      <c r="AE5" s="1">
        <v>3</v>
      </c>
      <c r="AF5" s="1">
        <v>16</v>
      </c>
      <c r="AG5" s="1">
        <v>64</v>
      </c>
      <c r="AH5" s="1">
        <v>16</v>
      </c>
      <c r="AI5" s="1"/>
      <c r="AJ5" s="1"/>
      <c r="AK5" s="1"/>
      <c r="AL5" s="1"/>
      <c r="AM5" s="1"/>
      <c r="AN5" s="1">
        <f aca="true" t="shared" si="1" ref="AN5:AN20">G5+H5-U5-V5-SUM(W5:AM5)*2</f>
        <v>0</v>
      </c>
      <c r="AO5" s="158">
        <f>AN5/2</f>
        <v>0</v>
      </c>
      <c r="AQ5">
        <f aca="true" t="shared" si="2" ref="AQ5:AQ20">M5*AN5/1000</f>
        <v>0</v>
      </c>
      <c r="AS5" s="175">
        <f>M5-1</f>
        <v>64</v>
      </c>
      <c r="AT5" s="175">
        <f aca="true" t="shared" si="3" ref="AT5:AT20">AS5*(G5+H5)/1000</f>
        <v>12.672</v>
      </c>
    </row>
    <row r="6" spans="1:46" ht="21" customHeight="1" thickBot="1">
      <c r="A6" s="109" t="s">
        <v>5</v>
      </c>
      <c r="B6" s="125" t="s">
        <v>43</v>
      </c>
      <c r="C6" s="1" t="s">
        <v>49</v>
      </c>
      <c r="D6" s="141">
        <v>4</v>
      </c>
      <c r="E6" s="146" t="s">
        <v>29</v>
      </c>
      <c r="F6" s="143" t="s">
        <v>31</v>
      </c>
      <c r="G6" s="1">
        <v>188</v>
      </c>
      <c r="H6" s="1">
        <v>6</v>
      </c>
      <c r="I6" s="2">
        <v>1</v>
      </c>
      <c r="J6" s="186">
        <f aca="true" t="shared" si="4" ref="J6:J21">(G6+H6)/2</f>
        <v>97</v>
      </c>
      <c r="K6" s="1">
        <v>71</v>
      </c>
      <c r="L6" s="1">
        <v>4</v>
      </c>
      <c r="M6" s="137">
        <f t="shared" si="0"/>
        <v>75</v>
      </c>
      <c r="O6" s="153">
        <f aca="true" t="shared" si="5" ref="O6:O21">M6*2</f>
        <v>150</v>
      </c>
      <c r="P6" s="1">
        <f>M6*(G6+H6)/1000</f>
        <v>14.55</v>
      </c>
      <c r="Q6" s="109" t="s">
        <v>5</v>
      </c>
      <c r="R6" s="125" t="s">
        <v>43</v>
      </c>
      <c r="S6" s="153">
        <v>150</v>
      </c>
      <c r="T6" s="157">
        <v>6</v>
      </c>
      <c r="U6" s="1"/>
      <c r="V6" s="1"/>
      <c r="W6" s="1"/>
      <c r="X6" s="189"/>
      <c r="Y6" s="195"/>
      <c r="Z6" s="1"/>
      <c r="AA6" s="1"/>
      <c r="AB6" s="1"/>
      <c r="AC6" s="1"/>
      <c r="AD6" s="1"/>
      <c r="AE6" s="1"/>
      <c r="AF6" s="1"/>
      <c r="AG6" s="1"/>
      <c r="AH6" s="1"/>
      <c r="AI6" s="1">
        <v>56</v>
      </c>
      <c r="AJ6" s="1">
        <v>41</v>
      </c>
      <c r="AK6" s="1"/>
      <c r="AL6" s="1"/>
      <c r="AM6" s="1"/>
      <c r="AN6" s="1">
        <f t="shared" si="1"/>
        <v>0</v>
      </c>
      <c r="AO6" s="158">
        <f aca="true" t="shared" si="6" ref="AO6:AO20">AN6/2</f>
        <v>0</v>
      </c>
      <c r="AQ6">
        <f t="shared" si="2"/>
        <v>0</v>
      </c>
      <c r="AS6" s="175">
        <f aca="true" t="shared" si="7" ref="AS6:AS20">M6-1</f>
        <v>74</v>
      </c>
      <c r="AT6" s="175">
        <f t="shared" si="3"/>
        <v>14.356</v>
      </c>
    </row>
    <row r="7" spans="1:46" ht="21" customHeight="1" thickBot="1">
      <c r="A7" s="110" t="s">
        <v>17</v>
      </c>
      <c r="B7" s="126" t="s">
        <v>32</v>
      </c>
      <c r="C7" s="1" t="s">
        <v>49</v>
      </c>
      <c r="D7" s="141">
        <v>2</v>
      </c>
      <c r="E7" s="146" t="s">
        <v>30</v>
      </c>
      <c r="F7" s="143" t="s">
        <v>18</v>
      </c>
      <c r="G7" s="1">
        <v>188</v>
      </c>
      <c r="H7" s="1">
        <v>2</v>
      </c>
      <c r="I7" s="2">
        <v>7</v>
      </c>
      <c r="J7" s="186">
        <f t="shared" si="4"/>
        <v>95</v>
      </c>
      <c r="K7" s="1">
        <v>63.6</v>
      </c>
      <c r="L7" s="1">
        <v>4</v>
      </c>
      <c r="M7" s="137">
        <f t="shared" si="0"/>
        <v>67.6</v>
      </c>
      <c r="O7" s="153">
        <f t="shared" si="5"/>
        <v>135.2</v>
      </c>
      <c r="P7" s="1">
        <f aca="true" t="shared" si="8" ref="P7:P21">M7*(G7+H7)/1000</f>
        <v>12.843999999999998</v>
      </c>
      <c r="Q7" s="110" t="s">
        <v>17</v>
      </c>
      <c r="R7" s="126" t="s">
        <v>32</v>
      </c>
      <c r="S7" s="153">
        <v>135.2</v>
      </c>
      <c r="T7" s="157">
        <v>6</v>
      </c>
      <c r="U7" s="1"/>
      <c r="V7" s="1"/>
      <c r="W7" s="1"/>
      <c r="X7" s="189"/>
      <c r="Y7" s="195"/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v>7</v>
      </c>
      <c r="AK7" s="1">
        <v>44</v>
      </c>
      <c r="AL7" s="1">
        <v>32</v>
      </c>
      <c r="AM7" s="1">
        <v>12</v>
      </c>
      <c r="AN7" s="1">
        <f t="shared" si="1"/>
        <v>0</v>
      </c>
      <c r="AO7" s="158">
        <f t="shared" si="6"/>
        <v>0</v>
      </c>
      <c r="AQ7">
        <f t="shared" si="2"/>
        <v>0</v>
      </c>
      <c r="AS7" s="175">
        <f t="shared" si="7"/>
        <v>66.6</v>
      </c>
      <c r="AT7" s="175">
        <f t="shared" si="3"/>
        <v>12.653999999999998</v>
      </c>
    </row>
    <row r="8" spans="1:46" ht="21" customHeight="1" thickBot="1">
      <c r="A8" s="111" t="s">
        <v>54</v>
      </c>
      <c r="B8" s="127" t="s">
        <v>27</v>
      </c>
      <c r="C8" s="1" t="s">
        <v>49</v>
      </c>
      <c r="D8" s="141">
        <v>4</v>
      </c>
      <c r="E8" s="146" t="s">
        <v>40</v>
      </c>
      <c r="F8" s="143" t="s">
        <v>9</v>
      </c>
      <c r="G8" s="149">
        <v>184</v>
      </c>
      <c r="H8" s="149">
        <v>6</v>
      </c>
      <c r="I8" s="186">
        <v>3</v>
      </c>
      <c r="J8" s="186">
        <f t="shared" si="4"/>
        <v>95</v>
      </c>
      <c r="K8" s="1">
        <v>63.4</v>
      </c>
      <c r="L8" s="1">
        <v>4</v>
      </c>
      <c r="M8" s="137">
        <f t="shared" si="0"/>
        <v>67.4</v>
      </c>
      <c r="O8" s="153">
        <f t="shared" si="5"/>
        <v>134.8</v>
      </c>
      <c r="P8" s="1">
        <f t="shared" si="8"/>
        <v>12.806000000000001</v>
      </c>
      <c r="Q8" s="111" t="s">
        <v>54</v>
      </c>
      <c r="R8" s="127" t="s">
        <v>27</v>
      </c>
      <c r="S8" s="153">
        <v>134.8</v>
      </c>
      <c r="T8" s="159">
        <v>4</v>
      </c>
      <c r="U8" s="160"/>
      <c r="V8" s="160"/>
      <c r="W8" s="160"/>
      <c r="X8" s="190">
        <v>32</v>
      </c>
      <c r="Y8" s="196"/>
      <c r="Z8" s="160">
        <v>10</v>
      </c>
      <c r="AA8" s="160">
        <v>19</v>
      </c>
      <c r="AB8" s="160">
        <v>34</v>
      </c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>
        <f t="shared" si="1"/>
        <v>0</v>
      </c>
      <c r="AO8" s="161">
        <f t="shared" si="6"/>
        <v>0</v>
      </c>
      <c r="AQ8">
        <f t="shared" si="2"/>
        <v>0</v>
      </c>
      <c r="AS8" s="175">
        <f t="shared" si="7"/>
        <v>66.4</v>
      </c>
      <c r="AT8" s="175">
        <f t="shared" si="3"/>
        <v>12.616000000000001</v>
      </c>
    </row>
    <row r="9" spans="1:46" ht="21" customHeight="1" thickBot="1">
      <c r="A9" s="112" t="s">
        <v>54</v>
      </c>
      <c r="B9" s="128" t="s">
        <v>33</v>
      </c>
      <c r="C9" s="1" t="s">
        <v>49</v>
      </c>
      <c r="D9" s="141">
        <v>2</v>
      </c>
      <c r="E9" s="146" t="s">
        <v>10</v>
      </c>
      <c r="F9" s="143" t="s">
        <v>19</v>
      </c>
      <c r="G9" s="149">
        <v>92</v>
      </c>
      <c r="H9" s="1"/>
      <c r="I9" s="2">
        <v>1</v>
      </c>
      <c r="J9" s="186">
        <f t="shared" si="4"/>
        <v>46</v>
      </c>
      <c r="K9" s="1">
        <f>K10+1.8</f>
        <v>58.8</v>
      </c>
      <c r="L9" s="1">
        <v>4</v>
      </c>
      <c r="M9" s="137">
        <f t="shared" si="0"/>
        <v>62.8</v>
      </c>
      <c r="O9" s="153">
        <f t="shared" si="5"/>
        <v>125.6</v>
      </c>
      <c r="P9" s="1">
        <f t="shared" si="8"/>
        <v>5.7776</v>
      </c>
      <c r="Q9" s="112" t="s">
        <v>54</v>
      </c>
      <c r="R9" s="128" t="s">
        <v>33</v>
      </c>
      <c r="S9" s="153">
        <v>125.6</v>
      </c>
      <c r="T9" s="159">
        <v>4</v>
      </c>
      <c r="U9" s="160"/>
      <c r="V9" s="160"/>
      <c r="W9" s="160"/>
      <c r="X9" s="190"/>
      <c r="Y9" s="196"/>
      <c r="Z9" s="160">
        <v>20</v>
      </c>
      <c r="AA9" s="160"/>
      <c r="AB9" s="160">
        <v>22</v>
      </c>
      <c r="AC9" s="160">
        <v>3</v>
      </c>
      <c r="AD9" s="160"/>
      <c r="AE9" s="160"/>
      <c r="AF9" s="160">
        <v>1</v>
      </c>
      <c r="AG9" s="160"/>
      <c r="AH9" s="160"/>
      <c r="AI9" s="160"/>
      <c r="AJ9" s="160"/>
      <c r="AK9" s="160"/>
      <c r="AL9" s="160"/>
      <c r="AM9" s="160"/>
      <c r="AN9" s="160">
        <f t="shared" si="1"/>
        <v>0</v>
      </c>
      <c r="AO9" s="161">
        <f t="shared" si="6"/>
        <v>0</v>
      </c>
      <c r="AQ9">
        <f t="shared" si="2"/>
        <v>0</v>
      </c>
      <c r="AS9" s="175">
        <f t="shared" si="7"/>
        <v>61.8</v>
      </c>
      <c r="AT9" s="175">
        <f t="shared" si="3"/>
        <v>5.685599999999999</v>
      </c>
    </row>
    <row r="10" spans="1:46" ht="21" customHeight="1">
      <c r="A10" s="113" t="s">
        <v>55</v>
      </c>
      <c r="B10" s="128" t="s">
        <v>33</v>
      </c>
      <c r="C10" s="1" t="s">
        <v>49</v>
      </c>
      <c r="D10" s="141">
        <v>2</v>
      </c>
      <c r="E10" s="146" t="s">
        <v>10</v>
      </c>
      <c r="F10" s="143" t="s">
        <v>19</v>
      </c>
      <c r="G10" s="149">
        <v>94</v>
      </c>
      <c r="H10" s="149"/>
      <c r="I10" s="186"/>
      <c r="J10" s="186">
        <f t="shared" si="4"/>
        <v>47</v>
      </c>
      <c r="K10" s="1">
        <v>57</v>
      </c>
      <c r="L10" s="1">
        <v>4</v>
      </c>
      <c r="M10" s="137">
        <f t="shared" si="0"/>
        <v>61</v>
      </c>
      <c r="O10" s="153">
        <f t="shared" si="5"/>
        <v>122</v>
      </c>
      <c r="P10" s="1">
        <f t="shared" si="8"/>
        <v>5.734</v>
      </c>
      <c r="Q10" s="113" t="s">
        <v>55</v>
      </c>
      <c r="R10" s="128" t="s">
        <v>33</v>
      </c>
      <c r="S10" s="153">
        <v>122</v>
      </c>
      <c r="T10" s="162">
        <v>5</v>
      </c>
      <c r="U10" s="163"/>
      <c r="V10" s="163"/>
      <c r="W10" s="163"/>
      <c r="X10" s="191"/>
      <c r="Y10" s="197"/>
      <c r="Z10" s="163"/>
      <c r="AA10" s="163"/>
      <c r="AB10" s="163"/>
      <c r="AC10" s="163">
        <v>47</v>
      </c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>
        <f t="shared" si="1"/>
        <v>0</v>
      </c>
      <c r="AO10" s="164">
        <f t="shared" si="6"/>
        <v>0</v>
      </c>
      <c r="AQ10">
        <f t="shared" si="2"/>
        <v>0</v>
      </c>
      <c r="AS10" s="175">
        <f t="shared" si="7"/>
        <v>60</v>
      </c>
      <c r="AT10" s="175">
        <f t="shared" si="3"/>
        <v>5.64</v>
      </c>
    </row>
    <row r="11" spans="1:46" ht="21" customHeight="1" thickBot="1">
      <c r="A11" s="114" t="s">
        <v>55</v>
      </c>
      <c r="B11" s="129" t="s">
        <v>34</v>
      </c>
      <c r="C11" s="1" t="s">
        <v>49</v>
      </c>
      <c r="D11" s="141">
        <v>2</v>
      </c>
      <c r="E11" s="146" t="s">
        <v>11</v>
      </c>
      <c r="F11" s="143" t="s">
        <v>20</v>
      </c>
      <c r="G11" s="1">
        <v>182</v>
      </c>
      <c r="H11" s="1">
        <v>8</v>
      </c>
      <c r="I11" s="2"/>
      <c r="J11" s="186">
        <f t="shared" si="4"/>
        <v>95</v>
      </c>
      <c r="K11" s="1">
        <v>63</v>
      </c>
      <c r="L11" s="1">
        <v>4</v>
      </c>
      <c r="M11" s="137">
        <f t="shared" si="0"/>
        <v>67</v>
      </c>
      <c r="O11" s="153">
        <f t="shared" si="5"/>
        <v>134</v>
      </c>
      <c r="P11" s="1">
        <f t="shared" si="8"/>
        <v>12.73</v>
      </c>
      <c r="Q11" s="114" t="s">
        <v>55</v>
      </c>
      <c r="R11" s="129" t="s">
        <v>34</v>
      </c>
      <c r="S11" s="153">
        <v>134</v>
      </c>
      <c r="T11" s="162">
        <v>5</v>
      </c>
      <c r="U11" s="163"/>
      <c r="V11" s="163"/>
      <c r="W11" s="163"/>
      <c r="X11" s="191"/>
      <c r="Y11" s="197"/>
      <c r="Z11" s="163"/>
      <c r="AA11" s="163"/>
      <c r="AB11" s="163"/>
      <c r="AC11" s="163">
        <v>22</v>
      </c>
      <c r="AD11" s="163">
        <v>40</v>
      </c>
      <c r="AE11" s="163">
        <v>33</v>
      </c>
      <c r="AF11" s="163"/>
      <c r="AG11" s="163"/>
      <c r="AH11" s="163"/>
      <c r="AI11" s="163"/>
      <c r="AJ11" s="163"/>
      <c r="AK11" s="163"/>
      <c r="AL11" s="163"/>
      <c r="AM11" s="163"/>
      <c r="AN11" s="163">
        <f t="shared" si="1"/>
        <v>0</v>
      </c>
      <c r="AO11" s="164">
        <f t="shared" si="6"/>
        <v>0</v>
      </c>
      <c r="AQ11">
        <f t="shared" si="2"/>
        <v>0</v>
      </c>
      <c r="AS11" s="175">
        <f t="shared" si="7"/>
        <v>66</v>
      </c>
      <c r="AT11" s="175">
        <f t="shared" si="3"/>
        <v>12.54</v>
      </c>
    </row>
    <row r="12" spans="1:46" ht="21" customHeight="1" thickBot="1">
      <c r="A12" s="115" t="s">
        <v>6</v>
      </c>
      <c r="B12" s="130" t="s">
        <v>35</v>
      </c>
      <c r="C12" s="1" t="s">
        <v>49</v>
      </c>
      <c r="D12" s="141">
        <v>2</v>
      </c>
      <c r="E12" s="146" t="s">
        <v>44</v>
      </c>
      <c r="F12" s="152" t="s">
        <v>12</v>
      </c>
      <c r="G12" s="1">
        <v>192</v>
      </c>
      <c r="H12" s="1">
        <v>6</v>
      </c>
      <c r="I12" s="2"/>
      <c r="J12" s="186">
        <f t="shared" si="4"/>
        <v>99</v>
      </c>
      <c r="K12" s="1">
        <v>46.6</v>
      </c>
      <c r="L12" s="1">
        <v>3</v>
      </c>
      <c r="M12" s="137">
        <f>K12+3</f>
        <v>49.6</v>
      </c>
      <c r="O12" s="153">
        <f t="shared" si="5"/>
        <v>99.2</v>
      </c>
      <c r="P12" s="1">
        <f t="shared" si="8"/>
        <v>9.820800000000002</v>
      </c>
      <c r="Q12" s="115" t="s">
        <v>6</v>
      </c>
      <c r="R12" s="130" t="s">
        <v>35</v>
      </c>
      <c r="S12" s="153">
        <v>99.2</v>
      </c>
      <c r="T12" s="165">
        <v>2</v>
      </c>
      <c r="U12" s="166"/>
      <c r="V12" s="166"/>
      <c r="W12" s="166">
        <v>99</v>
      </c>
      <c r="X12" s="192"/>
      <c r="Y12" s="198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>
        <f t="shared" si="1"/>
        <v>0</v>
      </c>
      <c r="AO12" s="167">
        <f t="shared" si="6"/>
        <v>0</v>
      </c>
      <c r="AP12" t="s">
        <v>82</v>
      </c>
      <c r="AQ12">
        <f t="shared" si="2"/>
        <v>0</v>
      </c>
      <c r="AS12" s="175">
        <f t="shared" si="7"/>
        <v>48.6</v>
      </c>
      <c r="AT12" s="175">
        <f t="shared" si="3"/>
        <v>9.622800000000002</v>
      </c>
    </row>
    <row r="13" spans="1:46" ht="21" customHeight="1" thickBot="1">
      <c r="A13" s="116" t="s">
        <v>6</v>
      </c>
      <c r="B13" s="131" t="s">
        <v>37</v>
      </c>
      <c r="C13" s="1" t="s">
        <v>49</v>
      </c>
      <c r="D13" s="142">
        <v>1</v>
      </c>
      <c r="E13" s="146" t="s">
        <v>45</v>
      </c>
      <c r="F13" s="152" t="s">
        <v>15</v>
      </c>
      <c r="G13" s="1">
        <v>96</v>
      </c>
      <c r="H13" s="1">
        <v>6</v>
      </c>
      <c r="I13" s="2"/>
      <c r="J13" s="186">
        <f t="shared" si="4"/>
        <v>51</v>
      </c>
      <c r="K13" s="1">
        <v>49.6</v>
      </c>
      <c r="L13" s="1">
        <v>3</v>
      </c>
      <c r="M13" s="137">
        <f aca="true" t="shared" si="9" ref="M13:M19">K13+3</f>
        <v>52.6</v>
      </c>
      <c r="O13" s="153">
        <f t="shared" si="5"/>
        <v>105.2</v>
      </c>
      <c r="P13" s="1">
        <f t="shared" si="8"/>
        <v>5.3652</v>
      </c>
      <c r="Q13" s="116" t="s">
        <v>6</v>
      </c>
      <c r="R13" s="131" t="s">
        <v>37</v>
      </c>
      <c r="S13" s="153">
        <v>105.2</v>
      </c>
      <c r="T13" s="165">
        <v>2</v>
      </c>
      <c r="U13" s="166"/>
      <c r="V13" s="166">
        <v>20</v>
      </c>
      <c r="W13" s="166">
        <v>41</v>
      </c>
      <c r="X13" s="192"/>
      <c r="Y13" s="198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>
        <f t="shared" si="1"/>
        <v>0</v>
      </c>
      <c r="AO13" s="167">
        <f t="shared" si="6"/>
        <v>0</v>
      </c>
      <c r="AP13" t="s">
        <v>82</v>
      </c>
      <c r="AQ13">
        <f t="shared" si="2"/>
        <v>0</v>
      </c>
      <c r="AS13" s="175">
        <f t="shared" si="7"/>
        <v>51.6</v>
      </c>
      <c r="AT13" s="175">
        <f t="shared" si="3"/>
        <v>5.263199999999999</v>
      </c>
    </row>
    <row r="14" spans="1:46" ht="21" customHeight="1" thickBot="1">
      <c r="A14" s="117" t="s">
        <v>7</v>
      </c>
      <c r="B14" s="132" t="s">
        <v>37</v>
      </c>
      <c r="C14" s="1" t="s">
        <v>50</v>
      </c>
      <c r="D14" s="142">
        <v>3</v>
      </c>
      <c r="E14" s="146" t="s">
        <v>45</v>
      </c>
      <c r="F14" s="143" t="s">
        <v>16</v>
      </c>
      <c r="G14" s="1">
        <v>96</v>
      </c>
      <c r="H14" s="1">
        <v>6</v>
      </c>
      <c r="I14" s="2"/>
      <c r="J14" s="186">
        <f t="shared" si="4"/>
        <v>51</v>
      </c>
      <c r="K14" s="1">
        <v>47.8</v>
      </c>
      <c r="L14" s="1">
        <v>2.5</v>
      </c>
      <c r="M14" s="137">
        <f t="shared" si="9"/>
        <v>50.8</v>
      </c>
      <c r="O14" s="153">
        <f t="shared" si="5"/>
        <v>101.6</v>
      </c>
      <c r="P14" s="1">
        <f t="shared" si="8"/>
        <v>5.1815999999999995</v>
      </c>
      <c r="Q14" s="117" t="s">
        <v>7</v>
      </c>
      <c r="R14" s="132" t="s">
        <v>37</v>
      </c>
      <c r="S14" s="153">
        <v>101.6</v>
      </c>
      <c r="T14" s="168">
        <v>3</v>
      </c>
      <c r="U14" s="142"/>
      <c r="V14" s="142"/>
      <c r="W14" s="142">
        <v>15</v>
      </c>
      <c r="X14" s="193"/>
      <c r="Y14" s="199"/>
      <c r="Z14" s="142"/>
      <c r="AA14" s="142">
        <v>36</v>
      </c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>
        <f t="shared" si="1"/>
        <v>0</v>
      </c>
      <c r="AO14" s="169">
        <f t="shared" si="6"/>
        <v>0</v>
      </c>
      <c r="AQ14">
        <f t="shared" si="2"/>
        <v>0</v>
      </c>
      <c r="AS14" s="175">
        <f t="shared" si="7"/>
        <v>49.8</v>
      </c>
      <c r="AT14" s="175">
        <f t="shared" si="3"/>
        <v>5.079599999999999</v>
      </c>
    </row>
    <row r="15" spans="1:46" ht="21" customHeight="1" thickBot="1">
      <c r="A15" s="118" t="s">
        <v>7</v>
      </c>
      <c r="B15" s="154" t="s">
        <v>36</v>
      </c>
      <c r="C15" s="1" t="s">
        <v>50</v>
      </c>
      <c r="D15" s="142">
        <v>3</v>
      </c>
      <c r="E15" s="146" t="s">
        <v>46</v>
      </c>
      <c r="F15" s="143" t="s">
        <v>14</v>
      </c>
      <c r="G15" s="1">
        <v>192</v>
      </c>
      <c r="H15" s="1">
        <v>6</v>
      </c>
      <c r="I15" s="2">
        <v>4</v>
      </c>
      <c r="J15" s="186">
        <f t="shared" si="4"/>
        <v>99</v>
      </c>
      <c r="K15" s="1">
        <v>48</v>
      </c>
      <c r="L15" s="1">
        <v>2.5</v>
      </c>
      <c r="M15" s="137">
        <f t="shared" si="9"/>
        <v>51</v>
      </c>
      <c r="O15" s="153">
        <f t="shared" si="5"/>
        <v>102</v>
      </c>
      <c r="P15" s="1">
        <f t="shared" si="8"/>
        <v>10.098</v>
      </c>
      <c r="Q15" s="118" t="s">
        <v>7</v>
      </c>
      <c r="R15" s="154" t="s">
        <v>36</v>
      </c>
      <c r="S15" s="153">
        <v>102</v>
      </c>
      <c r="T15" s="168">
        <v>3</v>
      </c>
      <c r="U15" s="142"/>
      <c r="V15" s="142"/>
      <c r="W15" s="142"/>
      <c r="X15" s="193"/>
      <c r="Y15" s="199">
        <v>20</v>
      </c>
      <c r="Z15" s="142">
        <v>50</v>
      </c>
      <c r="AA15" s="142">
        <v>29</v>
      </c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>
        <f t="shared" si="1"/>
        <v>0</v>
      </c>
      <c r="AO15" s="169">
        <f t="shared" si="6"/>
        <v>0</v>
      </c>
      <c r="AQ15">
        <f t="shared" si="2"/>
        <v>0</v>
      </c>
      <c r="AS15" s="175">
        <f t="shared" si="7"/>
        <v>50</v>
      </c>
      <c r="AT15" s="175">
        <f t="shared" si="3"/>
        <v>9.9</v>
      </c>
    </row>
    <row r="16" spans="1:46" ht="21" customHeight="1">
      <c r="A16" s="119" t="s">
        <v>8</v>
      </c>
      <c r="B16" s="133" t="s">
        <v>41</v>
      </c>
      <c r="C16" s="1" t="s">
        <v>50</v>
      </c>
      <c r="D16" s="142">
        <v>3</v>
      </c>
      <c r="E16" s="147" t="s">
        <v>48</v>
      </c>
      <c r="F16" s="144" t="s">
        <v>38</v>
      </c>
      <c r="G16" s="1">
        <v>182</v>
      </c>
      <c r="H16" s="1">
        <v>2</v>
      </c>
      <c r="I16" s="2">
        <v>2</v>
      </c>
      <c r="J16" s="186">
        <f t="shared" si="4"/>
        <v>92</v>
      </c>
      <c r="K16" s="1">
        <v>44.1</v>
      </c>
      <c r="L16" s="1">
        <v>2.5</v>
      </c>
      <c r="M16" s="137">
        <f t="shared" si="9"/>
        <v>47.1</v>
      </c>
      <c r="O16" s="153">
        <f t="shared" si="5"/>
        <v>94.2</v>
      </c>
      <c r="P16" s="1">
        <f t="shared" si="8"/>
        <v>8.6664</v>
      </c>
      <c r="Q16" s="119" t="s">
        <v>8</v>
      </c>
      <c r="R16" s="133" t="s">
        <v>41</v>
      </c>
      <c r="S16" s="153">
        <v>94.2</v>
      </c>
      <c r="T16" s="170">
        <v>1</v>
      </c>
      <c r="U16" s="171">
        <v>91</v>
      </c>
      <c r="V16" s="171">
        <v>93</v>
      </c>
      <c r="W16" s="171"/>
      <c r="X16" s="194"/>
      <c r="Y16" s="20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>
        <f t="shared" si="1"/>
        <v>0</v>
      </c>
      <c r="AO16" s="172">
        <f t="shared" si="6"/>
        <v>0</v>
      </c>
      <c r="AP16" t="s">
        <v>82</v>
      </c>
      <c r="AQ16">
        <f t="shared" si="2"/>
        <v>0</v>
      </c>
      <c r="AS16" s="175">
        <f t="shared" si="7"/>
        <v>46.1</v>
      </c>
      <c r="AT16" s="175">
        <f t="shared" si="3"/>
        <v>8.4824</v>
      </c>
    </row>
    <row r="17" spans="1:46" ht="21" customHeight="1" thickBot="1">
      <c r="A17" s="120" t="s">
        <v>8</v>
      </c>
      <c r="B17" s="134" t="s">
        <v>42</v>
      </c>
      <c r="C17" s="1" t="s">
        <v>50</v>
      </c>
      <c r="D17" s="142">
        <v>3</v>
      </c>
      <c r="E17" s="147" t="s">
        <v>47</v>
      </c>
      <c r="F17" s="144" t="s">
        <v>39</v>
      </c>
      <c r="G17" s="1">
        <v>116</v>
      </c>
      <c r="H17" s="1">
        <v>2</v>
      </c>
      <c r="I17" s="2">
        <v>1</v>
      </c>
      <c r="J17" s="186">
        <f t="shared" si="4"/>
        <v>59</v>
      </c>
      <c r="K17" s="1">
        <v>46.1</v>
      </c>
      <c r="L17" s="1">
        <v>2.5</v>
      </c>
      <c r="M17" s="137">
        <f t="shared" si="9"/>
        <v>49.1</v>
      </c>
      <c r="O17" s="153">
        <f t="shared" si="5"/>
        <v>98.2</v>
      </c>
      <c r="P17" s="1">
        <f t="shared" si="8"/>
        <v>5.7938</v>
      </c>
      <c r="Q17" s="120" t="s">
        <v>8</v>
      </c>
      <c r="R17" s="134" t="s">
        <v>42</v>
      </c>
      <c r="S17" s="153">
        <v>98.2</v>
      </c>
      <c r="T17" s="170">
        <v>1</v>
      </c>
      <c r="U17" s="171"/>
      <c r="V17" s="171">
        <v>42</v>
      </c>
      <c r="W17" s="171">
        <v>38</v>
      </c>
      <c r="X17" s="194"/>
      <c r="Y17" s="20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>
        <f t="shared" si="1"/>
        <v>0</v>
      </c>
      <c r="AO17" s="172">
        <f t="shared" si="6"/>
        <v>0</v>
      </c>
      <c r="AP17" t="s">
        <v>82</v>
      </c>
      <c r="AQ17">
        <f t="shared" si="2"/>
        <v>0</v>
      </c>
      <c r="AS17" s="175">
        <f t="shared" si="7"/>
        <v>48.1</v>
      </c>
      <c r="AT17" s="175">
        <f t="shared" si="3"/>
        <v>5.675800000000001</v>
      </c>
    </row>
    <row r="18" spans="1:46" ht="21" customHeight="1">
      <c r="A18" s="121" t="s">
        <v>17</v>
      </c>
      <c r="B18" s="134" t="s">
        <v>42</v>
      </c>
      <c r="C18" s="1" t="s">
        <v>49</v>
      </c>
      <c r="D18" s="85" t="s">
        <v>57</v>
      </c>
      <c r="E18" s="145" t="s">
        <v>28</v>
      </c>
      <c r="F18" s="150" t="s">
        <v>25</v>
      </c>
      <c r="G18" s="1">
        <v>24</v>
      </c>
      <c r="H18" s="1">
        <v>2</v>
      </c>
      <c r="I18" s="2">
        <v>1</v>
      </c>
      <c r="J18" s="186">
        <f t="shared" si="4"/>
        <v>13</v>
      </c>
      <c r="K18" s="85">
        <v>67.4</v>
      </c>
      <c r="L18" s="1">
        <v>4</v>
      </c>
      <c r="M18" s="137">
        <f t="shared" si="9"/>
        <v>70.4</v>
      </c>
      <c r="O18" s="153">
        <f t="shared" si="5"/>
        <v>140.8</v>
      </c>
      <c r="P18" s="1">
        <f t="shared" si="8"/>
        <v>1.8304</v>
      </c>
      <c r="Q18" s="121" t="s">
        <v>17</v>
      </c>
      <c r="R18" s="134" t="s">
        <v>42</v>
      </c>
      <c r="S18" s="153">
        <v>140.8</v>
      </c>
      <c r="T18" s="157">
        <v>6</v>
      </c>
      <c r="U18" s="1"/>
      <c r="V18" s="1"/>
      <c r="W18" s="1"/>
      <c r="X18" s="189"/>
      <c r="Y18" s="195"/>
      <c r="Z18" s="1"/>
      <c r="AA18" s="1"/>
      <c r="AB18" s="1"/>
      <c r="AC18" s="1"/>
      <c r="AD18" s="1"/>
      <c r="AE18" s="1">
        <v>12</v>
      </c>
      <c r="AF18" s="1"/>
      <c r="AG18" s="1">
        <v>1</v>
      </c>
      <c r="AH18" s="1"/>
      <c r="AI18" s="1"/>
      <c r="AJ18" s="1"/>
      <c r="AK18" s="1"/>
      <c r="AL18" s="1"/>
      <c r="AM18" s="1"/>
      <c r="AN18" s="1">
        <f t="shared" si="1"/>
        <v>0</v>
      </c>
      <c r="AO18" s="158">
        <f t="shared" si="6"/>
        <v>0</v>
      </c>
      <c r="AQ18">
        <f t="shared" si="2"/>
        <v>0</v>
      </c>
      <c r="AS18" s="175">
        <f t="shared" si="7"/>
        <v>69.4</v>
      </c>
      <c r="AT18" s="175">
        <f t="shared" si="3"/>
        <v>1.8044</v>
      </c>
    </row>
    <row r="19" spans="1:46" ht="21" customHeight="1">
      <c r="A19" s="122" t="s">
        <v>54</v>
      </c>
      <c r="B19" s="134" t="s">
        <v>42</v>
      </c>
      <c r="C19" s="1" t="s">
        <v>49</v>
      </c>
      <c r="D19" s="85" t="s">
        <v>57</v>
      </c>
      <c r="E19" s="146" t="s">
        <v>10</v>
      </c>
      <c r="F19" s="143" t="s">
        <v>19</v>
      </c>
      <c r="G19" s="1">
        <v>24</v>
      </c>
      <c r="H19" s="1"/>
      <c r="I19" s="2">
        <v>1</v>
      </c>
      <c r="J19" s="186">
        <f t="shared" si="4"/>
        <v>12</v>
      </c>
      <c r="K19" s="1">
        <f>K9+5.2</f>
        <v>64</v>
      </c>
      <c r="L19" s="1">
        <v>4</v>
      </c>
      <c r="M19" s="137">
        <f t="shared" si="9"/>
        <v>67</v>
      </c>
      <c r="O19" s="153">
        <f t="shared" si="5"/>
        <v>134</v>
      </c>
      <c r="P19" s="1">
        <f t="shared" si="8"/>
        <v>1.608</v>
      </c>
      <c r="Q19" s="122" t="s">
        <v>54</v>
      </c>
      <c r="R19" s="134" t="s">
        <v>42</v>
      </c>
      <c r="S19" s="153">
        <v>134</v>
      </c>
      <c r="T19" s="159">
        <v>4</v>
      </c>
      <c r="U19" s="160"/>
      <c r="V19" s="160"/>
      <c r="W19" s="160"/>
      <c r="X19" s="190"/>
      <c r="Y19" s="196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>
        <v>12</v>
      </c>
      <c r="AL19" s="160"/>
      <c r="AM19" s="160"/>
      <c r="AN19" s="160">
        <f t="shared" si="1"/>
        <v>0</v>
      </c>
      <c r="AO19" s="161">
        <f t="shared" si="6"/>
        <v>0</v>
      </c>
      <c r="AQ19">
        <f t="shared" si="2"/>
        <v>0</v>
      </c>
      <c r="AS19" s="175">
        <f t="shared" si="7"/>
        <v>66</v>
      </c>
      <c r="AT19" s="175">
        <f t="shared" si="3"/>
        <v>1.584</v>
      </c>
    </row>
    <row r="20" spans="1:46" ht="21" customHeight="1">
      <c r="A20" s="123" t="s">
        <v>55</v>
      </c>
      <c r="B20" s="134" t="s">
        <v>42</v>
      </c>
      <c r="C20" s="1" t="s">
        <v>49</v>
      </c>
      <c r="D20" s="85" t="s">
        <v>57</v>
      </c>
      <c r="E20" s="146" t="s">
        <v>11</v>
      </c>
      <c r="F20" s="143" t="s">
        <v>20</v>
      </c>
      <c r="G20" s="1">
        <v>24</v>
      </c>
      <c r="H20" s="1"/>
      <c r="I20" s="2">
        <v>1</v>
      </c>
      <c r="J20" s="186">
        <f t="shared" si="4"/>
        <v>12</v>
      </c>
      <c r="K20" s="1">
        <f>K11+4.6</f>
        <v>67.6</v>
      </c>
      <c r="L20" s="1">
        <v>4</v>
      </c>
      <c r="M20" s="137">
        <f>K20+4</f>
        <v>71.6</v>
      </c>
      <c r="O20" s="153">
        <f t="shared" si="5"/>
        <v>143.2</v>
      </c>
      <c r="P20" s="1">
        <f>M20*(G20+H20)/1000</f>
        <v>1.7184</v>
      </c>
      <c r="Q20" s="123" t="s">
        <v>55</v>
      </c>
      <c r="R20" s="134" t="s">
        <v>42</v>
      </c>
      <c r="S20" s="153">
        <v>143.2</v>
      </c>
      <c r="T20" s="162">
        <v>5</v>
      </c>
      <c r="U20" s="163"/>
      <c r="V20" s="163"/>
      <c r="W20" s="163"/>
      <c r="X20" s="191">
        <v>12</v>
      </c>
      <c r="Y20" s="197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>
        <f t="shared" si="1"/>
        <v>0</v>
      </c>
      <c r="AO20" s="164">
        <f t="shared" si="6"/>
        <v>0</v>
      </c>
      <c r="AQ20">
        <f t="shared" si="2"/>
        <v>0</v>
      </c>
      <c r="AS20" s="175">
        <f t="shared" si="7"/>
        <v>70.6</v>
      </c>
      <c r="AT20" s="175">
        <f t="shared" si="3"/>
        <v>1.6944</v>
      </c>
    </row>
    <row r="21" spans="1:46" ht="21" customHeight="1" thickBot="1">
      <c r="A21" s="177" t="s">
        <v>6</v>
      </c>
      <c r="B21" s="178" t="s">
        <v>42</v>
      </c>
      <c r="C21" s="179" t="s">
        <v>49</v>
      </c>
      <c r="D21" s="179" t="s">
        <v>57</v>
      </c>
      <c r="E21" s="180" t="s">
        <v>45</v>
      </c>
      <c r="F21" s="181" t="s">
        <v>15</v>
      </c>
      <c r="G21" s="179">
        <v>0</v>
      </c>
      <c r="H21" s="179">
        <v>0</v>
      </c>
      <c r="I21" s="179">
        <v>0</v>
      </c>
      <c r="J21" s="179">
        <f t="shared" si="4"/>
        <v>0</v>
      </c>
      <c r="K21" s="179">
        <f>K13+0.6</f>
        <v>50.2</v>
      </c>
      <c r="L21" s="179">
        <v>3</v>
      </c>
      <c r="M21" s="182">
        <f>K21+4</f>
        <v>54.2</v>
      </c>
      <c r="N21" s="151"/>
      <c r="O21" s="183">
        <f t="shared" si="5"/>
        <v>108.4</v>
      </c>
      <c r="P21" s="184">
        <f t="shared" si="8"/>
        <v>0</v>
      </c>
      <c r="Q21" s="177" t="s">
        <v>6</v>
      </c>
      <c r="R21" s="178" t="s">
        <v>42</v>
      </c>
      <c r="S21" s="153">
        <v>108.4</v>
      </c>
      <c r="U21" s="202">
        <f aca="true" t="shared" si="10" ref="U21:AM21">SUM(U5:U20)</f>
        <v>91</v>
      </c>
      <c r="V21" s="202">
        <f t="shared" si="10"/>
        <v>155</v>
      </c>
      <c r="W21">
        <f t="shared" si="10"/>
        <v>193</v>
      </c>
      <c r="X21">
        <f t="shared" si="10"/>
        <v>44</v>
      </c>
      <c r="Y21">
        <f t="shared" si="10"/>
        <v>20</v>
      </c>
      <c r="Z21">
        <f t="shared" si="10"/>
        <v>80</v>
      </c>
      <c r="AA21">
        <f t="shared" si="10"/>
        <v>84</v>
      </c>
      <c r="AB21">
        <f t="shared" si="10"/>
        <v>56</v>
      </c>
      <c r="AC21">
        <f t="shared" si="10"/>
        <v>72</v>
      </c>
      <c r="AD21">
        <f t="shared" si="10"/>
        <v>40</v>
      </c>
      <c r="AE21">
        <f t="shared" si="10"/>
        <v>48</v>
      </c>
      <c r="AF21">
        <f t="shared" si="10"/>
        <v>17</v>
      </c>
      <c r="AG21">
        <f t="shared" si="10"/>
        <v>65</v>
      </c>
      <c r="AH21">
        <f t="shared" si="10"/>
        <v>16</v>
      </c>
      <c r="AI21">
        <f t="shared" si="10"/>
        <v>56</v>
      </c>
      <c r="AJ21">
        <f t="shared" si="10"/>
        <v>48</v>
      </c>
      <c r="AK21">
        <f t="shared" si="10"/>
        <v>56</v>
      </c>
      <c r="AL21">
        <f t="shared" si="10"/>
        <v>32</v>
      </c>
      <c r="AM21">
        <f t="shared" si="10"/>
        <v>12</v>
      </c>
      <c r="AS21" s="175"/>
      <c r="AT21" s="175"/>
    </row>
    <row r="22" spans="16:46" ht="12.75">
      <c r="P22" s="149">
        <f>SUM(P5:P21)</f>
        <v>127.39420000000001</v>
      </c>
      <c r="U22" s="202">
        <f>SUM(U5:U20)</f>
        <v>91</v>
      </c>
      <c r="V22" s="202">
        <f>SUM(V5:V20)</f>
        <v>155</v>
      </c>
      <c r="W22">
        <f aca="true" t="shared" si="11" ref="W22:AL22">SUM(W5:W20)*2</f>
        <v>386</v>
      </c>
      <c r="X22">
        <f t="shared" si="11"/>
        <v>88</v>
      </c>
      <c r="Y22">
        <f t="shared" si="11"/>
        <v>40</v>
      </c>
      <c r="Z22">
        <f t="shared" si="11"/>
        <v>160</v>
      </c>
      <c r="AA22">
        <f t="shared" si="11"/>
        <v>168</v>
      </c>
      <c r="AB22">
        <f t="shared" si="11"/>
        <v>112</v>
      </c>
      <c r="AC22">
        <f t="shared" si="11"/>
        <v>144</v>
      </c>
      <c r="AD22">
        <f t="shared" si="11"/>
        <v>80</v>
      </c>
      <c r="AE22">
        <f t="shared" si="11"/>
        <v>96</v>
      </c>
      <c r="AF22">
        <f t="shared" si="11"/>
        <v>34</v>
      </c>
      <c r="AG22">
        <f t="shared" si="11"/>
        <v>130</v>
      </c>
      <c r="AH22">
        <f t="shared" si="11"/>
        <v>32</v>
      </c>
      <c r="AI22">
        <f t="shared" si="11"/>
        <v>112</v>
      </c>
      <c r="AJ22">
        <f t="shared" si="11"/>
        <v>96</v>
      </c>
      <c r="AK22">
        <f>SUM(AK5:AK20)*2</f>
        <v>112</v>
      </c>
      <c r="AL22">
        <f t="shared" si="11"/>
        <v>64</v>
      </c>
      <c r="AM22">
        <f>SUM(AM5:AM20)*2</f>
        <v>24</v>
      </c>
      <c r="AN22" s="204">
        <f>SUM(AN5:AN20)</f>
        <v>0</v>
      </c>
      <c r="AO22" s="203">
        <f>SUM(AO5:AO20)</f>
        <v>0</v>
      </c>
      <c r="AQ22" s="149">
        <f>SUM(AQ5:AQ21)</f>
        <v>0</v>
      </c>
      <c r="AS22" s="175"/>
      <c r="AT22" s="176">
        <f>SUM(AT5:AT21)</f>
        <v>125.2702</v>
      </c>
    </row>
    <row r="23" spans="7:41" ht="12.75">
      <c r="G23" s="10">
        <f>SUM(G5:G20)</f>
        <v>2066</v>
      </c>
      <c r="H23" s="10">
        <f>SUM(H5:H20)</f>
        <v>58</v>
      </c>
      <c r="I23" s="10">
        <f>SUM(I5:I20)</f>
        <v>22</v>
      </c>
      <c r="J23" s="10">
        <f>SUM(J5:J20)</f>
        <v>1062</v>
      </c>
      <c r="AO23" s="153"/>
    </row>
    <row r="24" spans="22:41" ht="12.75">
      <c r="V24">
        <v>75</v>
      </c>
      <c r="W24" t="s">
        <v>72</v>
      </c>
      <c r="AE24" t="s">
        <v>83</v>
      </c>
      <c r="AH24" t="s">
        <v>71</v>
      </c>
      <c r="AM24" t="s">
        <v>80</v>
      </c>
      <c r="AN24" s="185">
        <f>(U21+V21)+SUM(W21:AM21)*2</f>
        <v>2124</v>
      </c>
      <c r="AO24" s="185">
        <f>SUM(U22:V22)/2+SUM(W22:AM22)/2</f>
        <v>1062</v>
      </c>
    </row>
    <row r="25" spans="21:41" ht="12.75">
      <c r="U25" t="s">
        <v>76</v>
      </c>
      <c r="V25">
        <v>20</v>
      </c>
      <c r="W25" t="s">
        <v>73</v>
      </c>
      <c r="AN25" s="185"/>
      <c r="AO25" s="185"/>
    </row>
    <row r="26" spans="22:23" ht="12.75">
      <c r="V26">
        <v>59</v>
      </c>
      <c r="W26" t="s">
        <v>74</v>
      </c>
    </row>
    <row r="27" spans="22:41" ht="12.75">
      <c r="V27">
        <v>1</v>
      </c>
      <c r="W27" t="s">
        <v>75</v>
      </c>
      <c r="AL27" t="s">
        <v>81</v>
      </c>
      <c r="AO27">
        <f>SUM(U21:AM21)</f>
        <v>1185</v>
      </c>
    </row>
    <row r="28" ht="12.75">
      <c r="AL28" t="s">
        <v>236</v>
      </c>
    </row>
  </sheetData>
  <mergeCells count="1">
    <mergeCell ref="U4:V4"/>
  </mergeCells>
  <printOptions/>
  <pageMargins left="0.24" right="0.46" top="0.96" bottom="1" header="0.5" footer="0.5"/>
  <pageSetup horizontalDpi="600" verticalDpi="600" orientation="landscape" paperSize="8" scale="90" r:id="rId4"/>
  <rowBreaks count="2" manualBreakCount="2">
    <brk id="27" max="255" man="1"/>
    <brk id="66" max="255" man="1"/>
  </rowBreaks>
  <colBreaks count="1" manualBreakCount="1">
    <brk id="16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0"/>
  <sheetViews>
    <sheetView zoomScale="75" zoomScaleNormal="75" workbookViewId="0" topLeftCell="A25">
      <selection activeCell="T57" sqref="T57"/>
    </sheetView>
  </sheetViews>
  <sheetFormatPr defaultColWidth="9.140625" defaultRowHeight="12.75"/>
  <cols>
    <col min="1" max="1" width="0.9921875" style="0" customWidth="1"/>
    <col min="2" max="2" width="2.00390625" style="0" customWidth="1"/>
    <col min="3" max="18" width="5.28125" style="0" customWidth="1"/>
    <col min="19" max="20" width="4.00390625" style="0" customWidth="1"/>
    <col min="23" max="23" width="12.8515625" style="0" customWidth="1"/>
  </cols>
  <sheetData>
    <row r="1" ht="4.5" customHeight="1" thickBot="1"/>
    <row r="2" spans="2:20" ht="30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45" t="s">
        <v>21</v>
      </c>
      <c r="S2" s="245"/>
      <c r="T2" s="246"/>
    </row>
    <row r="3" spans="2:20" s="10" customFormat="1" ht="12.75">
      <c r="B3" s="7"/>
      <c r="C3" s="8">
        <v>22</v>
      </c>
      <c r="D3" s="8"/>
      <c r="E3" s="8">
        <v>23</v>
      </c>
      <c r="F3" s="8"/>
      <c r="G3" s="8">
        <v>24</v>
      </c>
      <c r="H3" s="8"/>
      <c r="I3" s="8">
        <v>25</v>
      </c>
      <c r="J3" s="8"/>
      <c r="K3" s="8">
        <v>26</v>
      </c>
      <c r="L3" s="8"/>
      <c r="M3" s="8">
        <v>27</v>
      </c>
      <c r="N3" s="8"/>
      <c r="O3" s="8">
        <v>28</v>
      </c>
      <c r="P3" s="8"/>
      <c r="Q3" s="8">
        <v>29</v>
      </c>
      <c r="R3" s="8"/>
      <c r="S3" s="9"/>
      <c r="T3" s="247" t="s">
        <v>22</v>
      </c>
    </row>
    <row r="4" spans="2:20" ht="24" customHeight="1">
      <c r="B4" s="11"/>
      <c r="C4" s="33"/>
      <c r="D4" s="13"/>
      <c r="E4" s="18"/>
      <c r="F4" s="13"/>
      <c r="G4" s="15"/>
      <c r="H4" s="13"/>
      <c r="I4" s="15"/>
      <c r="J4" s="13"/>
      <c r="K4" s="16"/>
      <c r="L4" s="13"/>
      <c r="M4" s="17"/>
      <c r="N4" s="13"/>
      <c r="O4" s="14"/>
      <c r="P4" s="13"/>
      <c r="Q4" s="35"/>
      <c r="R4" s="13"/>
      <c r="S4" s="19"/>
      <c r="T4" s="247"/>
    </row>
    <row r="5" spans="2:20" ht="24" customHeight="1">
      <c r="B5" s="11"/>
      <c r="C5" s="38"/>
      <c r="D5" s="13"/>
      <c r="E5" s="37"/>
      <c r="F5" s="13"/>
      <c r="G5" s="22"/>
      <c r="H5" s="13"/>
      <c r="I5" s="22"/>
      <c r="J5" s="13"/>
      <c r="K5" s="23"/>
      <c r="L5" s="13"/>
      <c r="M5" s="24">
        <v>160</v>
      </c>
      <c r="N5" s="13"/>
      <c r="O5" s="26"/>
      <c r="P5" s="13"/>
      <c r="Q5" s="40"/>
      <c r="R5" s="27">
        <v>14</v>
      </c>
      <c r="S5" s="19"/>
      <c r="T5" s="247"/>
    </row>
    <row r="6" spans="2:20" ht="24" customHeight="1">
      <c r="B6" s="11"/>
      <c r="C6" s="43"/>
      <c r="D6" s="13"/>
      <c r="E6" s="42"/>
      <c r="F6" s="13"/>
      <c r="G6" s="29"/>
      <c r="H6" s="13"/>
      <c r="I6" s="29"/>
      <c r="J6" s="13"/>
      <c r="K6" s="30"/>
      <c r="L6" s="13"/>
      <c r="M6" s="30"/>
      <c r="N6" s="13"/>
      <c r="O6" s="32"/>
      <c r="P6" s="13"/>
      <c r="Q6" s="32"/>
      <c r="R6" s="13"/>
      <c r="S6" s="19"/>
      <c r="T6" s="247"/>
    </row>
    <row r="7" spans="2:20" ht="12.75"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9"/>
      <c r="T7" s="247"/>
    </row>
    <row r="8" spans="2:20" ht="24" customHeight="1">
      <c r="B8" s="11"/>
      <c r="C8" s="13"/>
      <c r="D8" s="15"/>
      <c r="E8" s="13"/>
      <c r="F8" s="15"/>
      <c r="G8" s="13"/>
      <c r="H8" s="15"/>
      <c r="I8" s="13"/>
      <c r="J8" s="14"/>
      <c r="K8" s="13"/>
      <c r="L8" s="12"/>
      <c r="M8" s="13"/>
      <c r="N8" s="34"/>
      <c r="O8" s="13"/>
      <c r="P8" s="36"/>
      <c r="Q8" s="13"/>
      <c r="R8" s="18"/>
      <c r="S8" s="19"/>
      <c r="T8" s="247"/>
    </row>
    <row r="9" spans="2:20" ht="24" customHeight="1">
      <c r="B9" s="11"/>
      <c r="C9" s="27">
        <v>11</v>
      </c>
      <c r="D9" s="22"/>
      <c r="E9" s="13"/>
      <c r="F9" s="22"/>
      <c r="G9" s="13"/>
      <c r="H9" s="22"/>
      <c r="I9" s="13"/>
      <c r="J9" s="21"/>
      <c r="K9" s="13"/>
      <c r="L9" s="20"/>
      <c r="M9" s="13"/>
      <c r="N9" s="39"/>
      <c r="O9" s="13"/>
      <c r="P9" s="41"/>
      <c r="Q9" s="13"/>
      <c r="R9" s="25"/>
      <c r="S9" s="19"/>
      <c r="T9" s="247"/>
    </row>
    <row r="10" spans="2:20" ht="24" customHeight="1">
      <c r="B10" s="11"/>
      <c r="C10" s="13"/>
      <c r="D10" s="29"/>
      <c r="E10" s="13"/>
      <c r="F10" s="29"/>
      <c r="G10" s="13"/>
      <c r="H10" s="29"/>
      <c r="I10" s="13"/>
      <c r="J10" s="28"/>
      <c r="K10" s="13"/>
      <c r="L10" s="4"/>
      <c r="M10" s="13"/>
      <c r="N10" s="44"/>
      <c r="O10" s="13"/>
      <c r="P10" s="31"/>
      <c r="Q10" s="13"/>
      <c r="R10" s="31"/>
      <c r="S10" s="19"/>
      <c r="T10" s="247"/>
    </row>
    <row r="11" spans="2:20" s="46" customFormat="1" ht="12.75">
      <c r="B11" s="7"/>
      <c r="C11" s="8"/>
      <c r="D11" s="8">
        <v>22</v>
      </c>
      <c r="E11" s="8"/>
      <c r="F11" s="8">
        <v>23</v>
      </c>
      <c r="G11" s="8"/>
      <c r="H11" s="8">
        <v>24</v>
      </c>
      <c r="I11" s="8"/>
      <c r="J11" s="8">
        <v>25</v>
      </c>
      <c r="K11" s="8"/>
      <c r="L11" s="8">
        <v>26</v>
      </c>
      <c r="M11" s="8"/>
      <c r="N11" s="8">
        <v>27</v>
      </c>
      <c r="O11" s="8"/>
      <c r="P11" s="8">
        <v>28</v>
      </c>
      <c r="Q11" s="8"/>
      <c r="R11" s="8">
        <v>29</v>
      </c>
      <c r="S11" s="8"/>
      <c r="T11" s="45"/>
    </row>
    <row r="12" spans="2:20" ht="66.75" customHeight="1"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47"/>
    </row>
    <row r="13" spans="2:20" ht="12.75"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47"/>
    </row>
    <row r="14" spans="2:20" ht="12.75"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7"/>
    </row>
    <row r="15" spans="2:20" ht="12.75">
      <c r="B15" s="11"/>
      <c r="C15" s="13"/>
      <c r="D15" s="13"/>
      <c r="E15" s="13"/>
      <c r="F15" s="8">
        <v>1</v>
      </c>
      <c r="G15" s="48"/>
      <c r="H15" s="49"/>
      <c r="I15" s="50"/>
      <c r="J15" s="13"/>
      <c r="K15" s="13"/>
      <c r="L15" s="13"/>
      <c r="M15" s="13"/>
      <c r="N15" s="13"/>
      <c r="O15" s="13"/>
      <c r="P15" s="8"/>
      <c r="Q15" s="13"/>
      <c r="R15" s="13"/>
      <c r="S15" s="13"/>
      <c r="T15" s="47"/>
    </row>
    <row r="16" spans="2:20" ht="14.25" customHeight="1">
      <c r="B16" s="11"/>
      <c r="C16" s="13"/>
      <c r="D16" s="13"/>
      <c r="E16" s="13"/>
      <c r="F16" s="8"/>
      <c r="G16" s="13"/>
      <c r="H16" s="13"/>
      <c r="I16" s="13"/>
      <c r="J16" s="13"/>
      <c r="K16" s="13"/>
      <c r="L16" s="13"/>
      <c r="M16" s="51"/>
      <c r="N16" s="52"/>
      <c r="O16" s="53"/>
      <c r="P16" s="8">
        <v>1</v>
      </c>
      <c r="Q16" s="13"/>
      <c r="R16" s="13"/>
      <c r="S16" s="13"/>
      <c r="T16" s="47"/>
    </row>
    <row r="17" spans="2:20" ht="12.75">
      <c r="B17" s="11"/>
      <c r="C17" s="13"/>
      <c r="D17" s="13"/>
      <c r="E17" s="13"/>
      <c r="F17" s="8">
        <v>2</v>
      </c>
      <c r="G17" s="72"/>
      <c r="H17" s="74"/>
      <c r="I17" s="75"/>
      <c r="J17" s="13"/>
      <c r="K17" s="13"/>
      <c r="L17" s="13"/>
      <c r="M17" s="13"/>
      <c r="N17" s="13"/>
      <c r="O17" s="13"/>
      <c r="P17" s="8"/>
      <c r="Q17" s="13"/>
      <c r="R17" s="13"/>
      <c r="S17" s="13"/>
      <c r="T17" s="47"/>
    </row>
    <row r="18" spans="2:20" ht="14.25" customHeight="1">
      <c r="B18" s="11"/>
      <c r="C18" s="13"/>
      <c r="D18" s="13"/>
      <c r="E18" s="13"/>
      <c r="F18" s="8"/>
      <c r="G18" s="13"/>
      <c r="H18" s="13"/>
      <c r="I18" s="13"/>
      <c r="J18" s="13"/>
      <c r="K18" s="13"/>
      <c r="L18" s="13"/>
      <c r="M18" s="51"/>
      <c r="N18" s="57"/>
      <c r="O18" s="58"/>
      <c r="P18" s="8">
        <v>2</v>
      </c>
      <c r="Q18" s="13"/>
      <c r="R18" s="13"/>
      <c r="S18" s="19"/>
      <c r="T18" s="247" t="s">
        <v>23</v>
      </c>
    </row>
    <row r="19" spans="2:20" ht="12.75">
      <c r="B19" s="11"/>
      <c r="C19" s="13"/>
      <c r="D19" s="13"/>
      <c r="E19" s="13"/>
      <c r="F19" s="8">
        <v>3</v>
      </c>
      <c r="G19" s="48"/>
      <c r="H19" s="49"/>
      <c r="I19" s="50"/>
      <c r="J19" s="13"/>
      <c r="K19" s="13"/>
      <c r="L19" s="13"/>
      <c r="M19" s="13"/>
      <c r="N19" s="13"/>
      <c r="O19" s="13"/>
      <c r="P19" s="8"/>
      <c r="Q19" s="13"/>
      <c r="R19" s="13"/>
      <c r="S19" s="19"/>
      <c r="T19" s="247"/>
    </row>
    <row r="20" spans="2:20" ht="14.25" customHeight="1">
      <c r="B20" s="11"/>
      <c r="C20" s="13"/>
      <c r="D20" s="13"/>
      <c r="E20" s="13"/>
      <c r="F20" s="8"/>
      <c r="G20" s="13"/>
      <c r="H20" s="13"/>
      <c r="I20" s="13"/>
      <c r="J20" s="13"/>
      <c r="K20" s="13"/>
      <c r="L20" s="13"/>
      <c r="M20" s="48"/>
      <c r="N20" s="49"/>
      <c r="O20" s="50"/>
      <c r="P20" s="8">
        <v>3</v>
      </c>
      <c r="Q20" s="13"/>
      <c r="R20" s="13"/>
      <c r="S20" s="19"/>
      <c r="T20" s="247"/>
    </row>
    <row r="21" spans="2:20" ht="12.75">
      <c r="B21" s="11"/>
      <c r="C21" s="13"/>
      <c r="D21" s="13"/>
      <c r="E21" s="13"/>
      <c r="F21" s="8">
        <v>4</v>
      </c>
      <c r="G21" s="48"/>
      <c r="H21" s="49"/>
      <c r="I21" s="50"/>
      <c r="J21" s="13"/>
      <c r="K21" s="13"/>
      <c r="L21" s="13"/>
      <c r="M21" s="13"/>
      <c r="N21" s="13"/>
      <c r="O21" s="13"/>
      <c r="P21" s="8"/>
      <c r="Q21" s="13"/>
      <c r="R21" s="13"/>
      <c r="S21" s="19"/>
      <c r="T21" s="247"/>
    </row>
    <row r="22" spans="2:20" ht="14.25" customHeight="1">
      <c r="B22" s="11"/>
      <c r="C22" s="13"/>
      <c r="D22" s="13"/>
      <c r="E22" s="13"/>
      <c r="F22" s="8"/>
      <c r="G22" s="13"/>
      <c r="H22" s="13"/>
      <c r="I22" s="13"/>
      <c r="J22" s="13"/>
      <c r="K22" s="13"/>
      <c r="L22" s="13"/>
      <c r="M22" s="48"/>
      <c r="N22" s="49"/>
      <c r="O22" s="50"/>
      <c r="P22" s="8">
        <v>4</v>
      </c>
      <c r="Q22" s="13"/>
      <c r="R22" s="13"/>
      <c r="S22" s="19"/>
      <c r="T22" s="247"/>
    </row>
    <row r="23" spans="2:20" ht="12.75">
      <c r="B23" s="11"/>
      <c r="C23" s="13"/>
      <c r="D23" s="13"/>
      <c r="E23" s="13"/>
      <c r="F23" s="8">
        <v>5</v>
      </c>
      <c r="G23" s="69"/>
      <c r="H23" s="70"/>
      <c r="I23" s="71"/>
      <c r="J23" s="13"/>
      <c r="K23" s="13"/>
      <c r="L23" s="13"/>
      <c r="M23" s="13"/>
      <c r="N23" s="13"/>
      <c r="O23" s="13"/>
      <c r="P23" s="8"/>
      <c r="Q23" s="13"/>
      <c r="R23" s="13"/>
      <c r="S23" s="19"/>
      <c r="T23" s="247"/>
    </row>
    <row r="24" spans="2:20" ht="14.25" customHeight="1">
      <c r="B24" s="11"/>
      <c r="C24" s="13"/>
      <c r="D24" s="13"/>
      <c r="E24" s="13"/>
      <c r="F24" s="8"/>
      <c r="G24" s="13"/>
      <c r="H24" s="13"/>
      <c r="I24" s="13"/>
      <c r="J24" s="13"/>
      <c r="K24" s="13"/>
      <c r="L24" s="13"/>
      <c r="M24" s="66"/>
      <c r="N24" s="67"/>
      <c r="O24" s="68"/>
      <c r="P24" s="8">
        <v>5</v>
      </c>
      <c r="Q24" s="13"/>
      <c r="R24" s="13"/>
      <c r="S24" s="19"/>
      <c r="T24" s="247"/>
    </row>
    <row r="25" spans="2:20" ht="12.75">
      <c r="B25" s="11"/>
      <c r="C25" s="13"/>
      <c r="D25" s="13"/>
      <c r="E25" s="13"/>
      <c r="F25" s="8">
        <v>6</v>
      </c>
      <c r="G25" s="63"/>
      <c r="H25" s="64"/>
      <c r="I25" s="65"/>
      <c r="J25" s="13"/>
      <c r="K25" s="13"/>
      <c r="L25" s="13"/>
      <c r="M25" s="13"/>
      <c r="N25" s="13"/>
      <c r="O25" s="13"/>
      <c r="P25" s="8"/>
      <c r="Q25" s="13"/>
      <c r="R25" s="13"/>
      <c r="S25" s="19"/>
      <c r="T25" s="247"/>
    </row>
    <row r="26" spans="2:20" ht="14.25" customHeight="1">
      <c r="B26" s="11"/>
      <c r="C26" s="13"/>
      <c r="D26" s="13"/>
      <c r="E26" s="13"/>
      <c r="F26" s="8"/>
      <c r="G26" s="13"/>
      <c r="H26" s="13"/>
      <c r="I26" s="13"/>
      <c r="J26" s="13"/>
      <c r="K26" s="13"/>
      <c r="L26" s="13"/>
      <c r="M26" s="54"/>
      <c r="N26" s="76"/>
      <c r="O26" s="68"/>
      <c r="P26" s="8">
        <v>6</v>
      </c>
      <c r="Q26" s="13"/>
      <c r="R26" s="13"/>
      <c r="S26" s="19"/>
      <c r="T26" s="247"/>
    </row>
    <row r="27" spans="2:20" ht="12.75">
      <c r="B27" s="11"/>
      <c r="C27" s="13"/>
      <c r="D27" s="13"/>
      <c r="E27" s="13"/>
      <c r="F27" s="8">
        <v>7</v>
      </c>
      <c r="G27" s="59"/>
      <c r="H27" s="60"/>
      <c r="I27" s="61"/>
      <c r="J27" s="13"/>
      <c r="K27" s="13"/>
      <c r="L27" s="13"/>
      <c r="M27" s="13"/>
      <c r="N27" s="13"/>
      <c r="O27" s="13"/>
      <c r="P27" s="8"/>
      <c r="Q27" s="13"/>
      <c r="R27" s="13"/>
      <c r="S27" s="19"/>
      <c r="T27" s="247"/>
    </row>
    <row r="28" spans="2:20" ht="14.25" customHeight="1">
      <c r="B28" s="11"/>
      <c r="C28" s="13"/>
      <c r="D28" s="13"/>
      <c r="E28" s="13"/>
      <c r="F28" s="8"/>
      <c r="G28" s="13"/>
      <c r="H28" s="13"/>
      <c r="I28" s="13"/>
      <c r="J28" s="13"/>
      <c r="K28" s="13"/>
      <c r="L28" s="13"/>
      <c r="M28" s="86"/>
      <c r="N28" s="87"/>
      <c r="O28" s="88"/>
      <c r="P28" s="8">
        <v>7</v>
      </c>
      <c r="Q28" s="13"/>
      <c r="R28" s="13"/>
      <c r="S28" s="19"/>
      <c r="T28" s="247"/>
    </row>
    <row r="29" spans="2:20" ht="12.75">
      <c r="B29" s="11"/>
      <c r="C29" s="13"/>
      <c r="D29" s="13"/>
      <c r="E29" s="13"/>
      <c r="F29" s="8">
        <v>8</v>
      </c>
      <c r="G29" s="54"/>
      <c r="H29" s="55"/>
      <c r="I29" s="56"/>
      <c r="J29" s="13"/>
      <c r="K29" s="13"/>
      <c r="L29" s="13"/>
      <c r="M29" s="13"/>
      <c r="N29" s="13"/>
      <c r="O29" s="13"/>
      <c r="P29" s="8"/>
      <c r="Q29" s="13"/>
      <c r="R29" s="13"/>
      <c r="S29" s="19"/>
      <c r="T29" s="247"/>
    </row>
    <row r="30" spans="2:20" ht="14.25" customHeight="1">
      <c r="B30" s="11"/>
      <c r="C30" s="13"/>
      <c r="D30" s="13"/>
      <c r="E30" s="13"/>
      <c r="F30" s="8"/>
      <c r="G30" s="13"/>
      <c r="H30" s="13"/>
      <c r="I30" s="13"/>
      <c r="J30" s="13"/>
      <c r="K30" s="13"/>
      <c r="L30" s="13"/>
      <c r="M30" s="48"/>
      <c r="N30" s="49"/>
      <c r="O30" s="50"/>
      <c r="P30" s="8">
        <v>8</v>
      </c>
      <c r="Q30" s="13"/>
      <c r="R30" s="13"/>
      <c r="S30" s="19"/>
      <c r="T30" s="247"/>
    </row>
    <row r="31" spans="2:20" ht="12.75">
      <c r="B31" s="11"/>
      <c r="C31" s="13"/>
      <c r="D31" s="13"/>
      <c r="E31" s="13"/>
      <c r="F31" s="8">
        <v>9</v>
      </c>
      <c r="G31" s="48"/>
      <c r="H31" s="49"/>
      <c r="I31" s="50"/>
      <c r="J31" s="13"/>
      <c r="K31" s="13"/>
      <c r="L31" s="13"/>
      <c r="M31" s="13"/>
      <c r="N31" s="13"/>
      <c r="O31" s="13"/>
      <c r="P31" s="8"/>
      <c r="Q31" s="13"/>
      <c r="R31" s="13"/>
      <c r="S31" s="19"/>
      <c r="T31" s="247"/>
    </row>
    <row r="32" spans="2:20" ht="14.25" customHeight="1">
      <c r="B32" s="11"/>
      <c r="C32" s="13"/>
      <c r="D32" s="13"/>
      <c r="E32" s="13"/>
      <c r="F32" s="8"/>
      <c r="G32" s="13"/>
      <c r="H32" s="13"/>
      <c r="I32" s="13"/>
      <c r="J32" s="13"/>
      <c r="K32" s="13"/>
      <c r="L32" s="13"/>
      <c r="M32" s="72"/>
      <c r="N32" s="73"/>
      <c r="O32" s="62"/>
      <c r="P32" s="8">
        <v>9</v>
      </c>
      <c r="Q32" s="13"/>
      <c r="R32" s="13"/>
      <c r="S32" s="19"/>
      <c r="T32" s="247"/>
    </row>
    <row r="33" spans="2:20" ht="12.75">
      <c r="B33" s="11"/>
      <c r="C33" s="13"/>
      <c r="D33" s="13"/>
      <c r="E33" s="13"/>
      <c r="F33" s="8">
        <v>10</v>
      </c>
      <c r="G33" s="48"/>
      <c r="H33" s="49"/>
      <c r="I33" s="50"/>
      <c r="J33" s="13"/>
      <c r="K33" s="13"/>
      <c r="L33" s="13"/>
      <c r="M33" s="13"/>
      <c r="N33" s="13"/>
      <c r="O33" s="13"/>
      <c r="P33" s="8"/>
      <c r="Q33" s="13"/>
      <c r="R33" s="13"/>
      <c r="T33" s="247"/>
    </row>
    <row r="34" spans="2:20" ht="14.25" customHeight="1">
      <c r="B34" s="11"/>
      <c r="C34" s="13"/>
      <c r="D34" s="13"/>
      <c r="E34" s="13"/>
      <c r="F34" s="8"/>
      <c r="G34" s="13"/>
      <c r="H34" s="13"/>
      <c r="I34" s="13"/>
      <c r="J34" s="13"/>
      <c r="K34" s="13"/>
      <c r="L34" s="13"/>
      <c r="M34" s="48"/>
      <c r="N34" s="49"/>
      <c r="O34" s="50"/>
      <c r="P34" s="8">
        <v>10</v>
      </c>
      <c r="Q34" s="13"/>
      <c r="R34" s="13"/>
      <c r="S34" s="13"/>
      <c r="T34" s="47"/>
    </row>
    <row r="35" spans="2:20" ht="12.75">
      <c r="B35" s="11"/>
      <c r="C35" s="13"/>
      <c r="D35" s="13"/>
      <c r="E35" s="13"/>
      <c r="F35" s="8">
        <v>11</v>
      </c>
      <c r="G35" s="48"/>
      <c r="H35" s="49"/>
      <c r="I35" s="50"/>
      <c r="J35" s="13"/>
      <c r="K35" s="13"/>
      <c r="L35" s="13"/>
      <c r="M35" s="13"/>
      <c r="N35" s="13"/>
      <c r="O35" s="13"/>
      <c r="P35" s="8"/>
      <c r="Q35" s="13"/>
      <c r="R35" s="13"/>
      <c r="S35" s="13"/>
      <c r="T35" s="47"/>
    </row>
    <row r="36" spans="2:20" ht="12.75"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48"/>
      <c r="N36" s="49"/>
      <c r="O36" s="50"/>
      <c r="P36" s="8">
        <v>11</v>
      </c>
      <c r="Q36" s="13"/>
      <c r="R36" s="13"/>
      <c r="S36" s="13"/>
      <c r="T36" s="47"/>
    </row>
    <row r="37" spans="2:20" ht="12" customHeight="1" thickBot="1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80"/>
      <c r="O37" s="79"/>
      <c r="P37" s="81"/>
      <c r="Q37" s="78"/>
      <c r="R37" s="78"/>
      <c r="S37" s="78"/>
      <c r="T37" s="82"/>
    </row>
    <row r="38" spans="2:20" ht="36.75" customHeight="1" thickBot="1">
      <c r="B38" s="1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89"/>
      <c r="R38" s="89"/>
      <c r="S38" s="89"/>
      <c r="T38" s="89"/>
    </row>
    <row r="39" spans="2:20" ht="12.75" customHeight="1">
      <c r="B39" s="5"/>
      <c r="C39" s="91"/>
      <c r="D39" s="248" t="s">
        <v>4</v>
      </c>
      <c r="E39" s="251" t="s">
        <v>56</v>
      </c>
      <c r="F39" s="254" t="s">
        <v>17</v>
      </c>
      <c r="G39" s="91"/>
      <c r="H39" s="91"/>
      <c r="I39" s="91"/>
      <c r="J39" s="92"/>
      <c r="K39" s="91"/>
      <c r="L39" s="91"/>
      <c r="M39" s="91"/>
      <c r="N39" s="92"/>
      <c r="O39" s="91"/>
      <c r="P39" s="91"/>
      <c r="Q39" s="91"/>
      <c r="R39" s="257" t="s">
        <v>24</v>
      </c>
      <c r="S39" s="257"/>
      <c r="T39" s="258"/>
    </row>
    <row r="40" spans="2:20" ht="12.75" customHeight="1">
      <c r="B40" s="11"/>
      <c r="C40" s="93"/>
      <c r="D40" s="249"/>
      <c r="E40" s="252"/>
      <c r="F40" s="255"/>
      <c r="G40" s="93"/>
      <c r="H40" s="94"/>
      <c r="I40" s="261" t="s">
        <v>54</v>
      </c>
      <c r="J40" s="264" t="s">
        <v>55</v>
      </c>
      <c r="K40" s="93"/>
      <c r="L40" s="93"/>
      <c r="M40" s="93"/>
      <c r="N40" s="95"/>
      <c r="O40" s="93"/>
      <c r="P40" s="93"/>
      <c r="Q40" s="93"/>
      <c r="R40" s="259"/>
      <c r="S40" s="259"/>
      <c r="T40" s="260"/>
    </row>
    <row r="41" spans="2:20" ht="12.75" customHeight="1">
      <c r="B41" s="11"/>
      <c r="C41" s="93"/>
      <c r="D41" s="249"/>
      <c r="E41" s="252"/>
      <c r="F41" s="255"/>
      <c r="G41" s="93"/>
      <c r="H41" s="89"/>
      <c r="I41" s="262"/>
      <c r="J41" s="265"/>
      <c r="K41" s="93"/>
      <c r="L41" s="89"/>
      <c r="M41" s="267" t="s">
        <v>6</v>
      </c>
      <c r="N41" s="270" t="s">
        <v>7</v>
      </c>
      <c r="O41" s="93"/>
      <c r="P41" s="93"/>
      <c r="Q41" s="93"/>
      <c r="R41" s="259"/>
      <c r="S41" s="259"/>
      <c r="T41" s="260"/>
    </row>
    <row r="42" spans="2:20" ht="12.75" customHeight="1">
      <c r="B42" s="11"/>
      <c r="C42" s="93"/>
      <c r="D42" s="249"/>
      <c r="E42" s="252"/>
      <c r="F42" s="255"/>
      <c r="G42" s="93"/>
      <c r="H42" s="89"/>
      <c r="I42" s="262"/>
      <c r="J42" s="265"/>
      <c r="K42" s="93"/>
      <c r="L42" s="89"/>
      <c r="M42" s="268"/>
      <c r="N42" s="271"/>
      <c r="O42" s="93"/>
      <c r="P42" s="89"/>
      <c r="Q42" s="273" t="s">
        <v>8</v>
      </c>
      <c r="R42" s="259"/>
      <c r="S42" s="259"/>
      <c r="T42" s="260"/>
    </row>
    <row r="43" spans="2:20" ht="12.75" customHeight="1">
      <c r="B43" s="11"/>
      <c r="C43" s="93"/>
      <c r="D43" s="249"/>
      <c r="E43" s="252"/>
      <c r="F43" s="255"/>
      <c r="G43" s="93"/>
      <c r="H43" s="89"/>
      <c r="I43" s="262"/>
      <c r="J43" s="265"/>
      <c r="K43" s="93"/>
      <c r="L43" s="89"/>
      <c r="M43" s="268"/>
      <c r="N43" s="271"/>
      <c r="O43" s="93"/>
      <c r="P43" s="89"/>
      <c r="Q43" s="274"/>
      <c r="R43" s="93"/>
      <c r="S43" s="93"/>
      <c r="T43" s="96"/>
    </row>
    <row r="44" spans="2:20" ht="12.75" customHeight="1">
      <c r="B44" s="11"/>
      <c r="C44" s="93"/>
      <c r="D44" s="250"/>
      <c r="E44" s="253"/>
      <c r="F44" s="256"/>
      <c r="G44" s="93"/>
      <c r="H44" s="89"/>
      <c r="I44" s="262"/>
      <c r="J44" s="265"/>
      <c r="K44" s="93"/>
      <c r="L44" s="89"/>
      <c r="M44" s="268"/>
      <c r="N44" s="271"/>
      <c r="O44" s="93"/>
      <c r="P44" s="89"/>
      <c r="Q44" s="274"/>
      <c r="R44" s="93"/>
      <c r="S44" s="93"/>
      <c r="T44" s="96"/>
    </row>
    <row r="45" spans="2:20" ht="12.75" customHeight="1">
      <c r="B45" s="11"/>
      <c r="C45" s="93"/>
      <c r="D45" s="89"/>
      <c r="E45" s="89"/>
      <c r="F45" s="93"/>
      <c r="G45" s="93"/>
      <c r="H45" s="89"/>
      <c r="I45" s="263"/>
      <c r="J45" s="266"/>
      <c r="K45" s="93"/>
      <c r="L45" s="89"/>
      <c r="M45" s="268"/>
      <c r="N45" s="271"/>
      <c r="O45" s="93"/>
      <c r="P45" s="89"/>
      <c r="Q45" s="274"/>
      <c r="R45" s="93"/>
      <c r="S45" s="93"/>
      <c r="T45" s="96"/>
    </row>
    <row r="46" spans="2:20" ht="12.75" customHeight="1">
      <c r="B46" s="11"/>
      <c r="C46" s="93"/>
      <c r="D46" s="97">
        <v>208</v>
      </c>
      <c r="E46" s="97">
        <v>192</v>
      </c>
      <c r="F46" s="97">
        <v>192</v>
      </c>
      <c r="G46" s="93"/>
      <c r="H46" s="89"/>
      <c r="I46" s="89"/>
      <c r="J46" s="98"/>
      <c r="K46" s="93"/>
      <c r="L46" s="89"/>
      <c r="M46" s="269"/>
      <c r="N46" s="272"/>
      <c r="O46" s="93"/>
      <c r="P46" s="89"/>
      <c r="Q46" s="274"/>
      <c r="R46" s="93"/>
      <c r="S46" s="93"/>
      <c r="T46" s="96"/>
    </row>
    <row r="47" spans="2:20" ht="12.75" customHeight="1">
      <c r="B47" s="11"/>
      <c r="C47" s="93"/>
      <c r="D47" s="98"/>
      <c r="E47" s="98"/>
      <c r="F47" s="98"/>
      <c r="G47" s="93"/>
      <c r="H47" s="94"/>
      <c r="I47" s="97">
        <v>304</v>
      </c>
      <c r="J47" s="97">
        <v>304</v>
      </c>
      <c r="K47" s="93"/>
      <c r="L47" s="89"/>
      <c r="M47" s="89"/>
      <c r="N47" s="93"/>
      <c r="O47" s="93"/>
      <c r="P47" s="89"/>
      <c r="Q47" s="275"/>
      <c r="R47" s="93"/>
      <c r="S47" s="93"/>
      <c r="T47" s="96"/>
    </row>
    <row r="48" spans="2:20" ht="12.75" customHeight="1">
      <c r="B48" s="11"/>
      <c r="C48" s="93"/>
      <c r="D48" s="93"/>
      <c r="E48" s="93"/>
      <c r="F48" s="93"/>
      <c r="G48" s="93"/>
      <c r="H48" s="98"/>
      <c r="I48" s="98"/>
      <c r="J48" s="93"/>
      <c r="K48" s="93"/>
      <c r="L48" s="94"/>
      <c r="M48" s="97">
        <v>304</v>
      </c>
      <c r="N48" s="97">
        <v>288</v>
      </c>
      <c r="O48" s="93"/>
      <c r="P48" s="89"/>
      <c r="Q48" s="93"/>
      <c r="R48" s="93"/>
      <c r="S48" s="93"/>
      <c r="T48" s="96"/>
    </row>
    <row r="49" spans="2:20" ht="12.75" customHeight="1">
      <c r="B49" s="11"/>
      <c r="C49" s="13"/>
      <c r="D49" s="13"/>
      <c r="E49" s="13"/>
      <c r="F49" s="13"/>
      <c r="G49" s="13"/>
      <c r="H49" s="13"/>
      <c r="I49" s="13"/>
      <c r="J49" s="13"/>
      <c r="K49" s="13"/>
      <c r="L49" s="8"/>
      <c r="M49" s="8"/>
      <c r="N49" s="13"/>
      <c r="O49" s="13"/>
      <c r="P49" s="83"/>
      <c r="Q49" s="83">
        <v>288</v>
      </c>
      <c r="R49" s="13"/>
      <c r="S49" s="13"/>
      <c r="T49" s="47"/>
    </row>
    <row r="50" spans="2:20" ht="12.75" customHeight="1" thickBot="1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81"/>
      <c r="Q50" s="78"/>
      <c r="R50" s="78"/>
      <c r="S50" s="78"/>
      <c r="T50" s="82"/>
    </row>
  </sheetData>
  <mergeCells count="12">
    <mergeCell ref="N41:N46"/>
    <mergeCell ref="Q42:Q47"/>
    <mergeCell ref="R2:T2"/>
    <mergeCell ref="T3:T10"/>
    <mergeCell ref="T18:T33"/>
    <mergeCell ref="D39:D44"/>
    <mergeCell ref="E39:E44"/>
    <mergeCell ref="F39:F44"/>
    <mergeCell ref="R39:T42"/>
    <mergeCell ref="I40:I45"/>
    <mergeCell ref="J40:J45"/>
    <mergeCell ref="M41:M46"/>
  </mergeCells>
  <printOptions/>
  <pageMargins left="0.38" right="0.42" top="0.25" bottom="0.46" header="0.3" footer="0.46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60" zoomScaleNormal="75" workbookViewId="0" topLeftCell="A1">
      <selection activeCell="E48" sqref="E48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2.28125" style="0" customWidth="1"/>
    <col min="4" max="4" width="8.00390625" style="0" customWidth="1"/>
    <col min="5" max="5" width="7.140625" style="0" customWidth="1"/>
    <col min="6" max="6" width="10.28125" style="0" customWidth="1"/>
    <col min="7" max="7" width="8.57421875" style="0" customWidth="1"/>
    <col min="8" max="8" width="19.57421875" style="0" customWidth="1"/>
    <col min="9" max="9" width="6.140625" style="0" customWidth="1"/>
    <col min="10" max="10" width="5.28125" style="0" customWidth="1"/>
    <col min="11" max="12" width="5.140625" style="0" customWidth="1"/>
    <col min="13" max="13" width="11.421875" style="0" customWidth="1"/>
    <col min="14" max="14" width="12.00390625" style="0" customWidth="1"/>
    <col min="15" max="15" width="4.57421875" style="0" customWidth="1"/>
  </cols>
  <sheetData>
    <row r="1" spans="2:14" ht="77.25" thickBot="1">
      <c r="B1" s="205" t="s">
        <v>0</v>
      </c>
      <c r="C1" s="205" t="s">
        <v>269</v>
      </c>
      <c r="D1" s="208" t="s">
        <v>268</v>
      </c>
      <c r="E1" s="205" t="s">
        <v>240</v>
      </c>
      <c r="F1" s="206" t="s">
        <v>266</v>
      </c>
      <c r="G1" s="206" t="s">
        <v>265</v>
      </c>
      <c r="H1" s="206" t="s">
        <v>87</v>
      </c>
      <c r="I1" s="206" t="s">
        <v>261</v>
      </c>
      <c r="J1" s="206" t="s">
        <v>262</v>
      </c>
      <c r="K1" s="206" t="s">
        <v>263</v>
      </c>
      <c r="L1" s="206" t="s">
        <v>264</v>
      </c>
      <c r="M1" s="207" t="s">
        <v>267</v>
      </c>
      <c r="N1" s="207" t="s">
        <v>281</v>
      </c>
    </row>
    <row r="2" spans="2:14" s="213" customFormat="1" ht="12.75">
      <c r="B2" s="221"/>
      <c r="C2" s="221"/>
      <c r="D2" s="220"/>
      <c r="E2" s="221"/>
      <c r="F2" s="219"/>
      <c r="G2" s="219"/>
      <c r="H2" s="219"/>
      <c r="I2" s="219"/>
      <c r="J2" s="219"/>
      <c r="K2" s="219"/>
      <c r="L2" s="219"/>
      <c r="M2" s="220"/>
      <c r="N2" s="220"/>
    </row>
    <row r="3" spans="2:14" ht="12.75">
      <c r="B3" s="209" t="s">
        <v>4</v>
      </c>
      <c r="C3" s="211" t="s">
        <v>26</v>
      </c>
      <c r="D3" s="227" t="s">
        <v>237</v>
      </c>
      <c r="E3" s="227">
        <v>7</v>
      </c>
      <c r="F3" s="1" t="s">
        <v>49</v>
      </c>
      <c r="G3" s="1" t="s">
        <v>50</v>
      </c>
      <c r="H3" s="1" t="s">
        <v>86</v>
      </c>
      <c r="I3" s="209" t="s">
        <v>237</v>
      </c>
      <c r="J3" s="209" t="s">
        <v>237</v>
      </c>
      <c r="K3" s="209" t="s">
        <v>237</v>
      </c>
      <c r="L3" s="209" t="s">
        <v>237</v>
      </c>
      <c r="M3" s="160">
        <v>1</v>
      </c>
      <c r="N3" s="209">
        <v>3</v>
      </c>
    </row>
    <row r="4" spans="2:14" ht="12.75">
      <c r="B4" s="215" t="s">
        <v>5</v>
      </c>
      <c r="C4" s="226" t="s">
        <v>43</v>
      </c>
      <c r="D4" s="227" t="s">
        <v>238</v>
      </c>
      <c r="E4" s="227">
        <v>7</v>
      </c>
      <c r="F4" s="1" t="s">
        <v>49</v>
      </c>
      <c r="G4" s="1" t="s">
        <v>50</v>
      </c>
      <c r="H4" s="1" t="s">
        <v>86</v>
      </c>
      <c r="I4" s="1" t="s">
        <v>239</v>
      </c>
      <c r="J4" s="209" t="s">
        <v>237</v>
      </c>
      <c r="K4" s="209" t="s">
        <v>237</v>
      </c>
      <c r="L4" s="209" t="s">
        <v>237</v>
      </c>
      <c r="M4" s="160">
        <v>1</v>
      </c>
      <c r="N4" s="209">
        <v>3</v>
      </c>
    </row>
    <row r="5" spans="2:14" ht="12.75">
      <c r="B5" s="149" t="s">
        <v>17</v>
      </c>
      <c r="C5" s="224" t="s">
        <v>32</v>
      </c>
      <c r="D5" s="227" t="s">
        <v>239</v>
      </c>
      <c r="E5" s="227">
        <v>7</v>
      </c>
      <c r="F5" s="1" t="s">
        <v>49</v>
      </c>
      <c r="G5" s="1" t="s">
        <v>50</v>
      </c>
      <c r="H5" s="1" t="s">
        <v>86</v>
      </c>
      <c r="I5" s="1" t="s">
        <v>239</v>
      </c>
      <c r="J5" s="1" t="s">
        <v>239</v>
      </c>
      <c r="K5" s="1" t="s">
        <v>239</v>
      </c>
      <c r="L5" s="1" t="s">
        <v>239</v>
      </c>
      <c r="M5" s="223">
        <v>4</v>
      </c>
      <c r="N5" s="149">
        <v>6</v>
      </c>
    </row>
    <row r="6" spans="2:14" ht="12.75">
      <c r="B6" s="149" t="s">
        <v>54</v>
      </c>
      <c r="C6" s="224" t="s">
        <v>27</v>
      </c>
      <c r="D6" s="227" t="s">
        <v>239</v>
      </c>
      <c r="E6" s="227">
        <v>9</v>
      </c>
      <c r="F6" s="1" t="s">
        <v>49</v>
      </c>
      <c r="G6" s="1" t="s">
        <v>50</v>
      </c>
      <c r="H6" s="1" t="s">
        <v>86</v>
      </c>
      <c r="I6" s="1" t="s">
        <v>239</v>
      </c>
      <c r="J6" s="1" t="s">
        <v>239</v>
      </c>
      <c r="K6" s="1" t="s">
        <v>239</v>
      </c>
      <c r="L6" s="1" t="s">
        <v>239</v>
      </c>
      <c r="M6" s="223">
        <v>4</v>
      </c>
      <c r="N6" s="149">
        <v>6</v>
      </c>
    </row>
    <row r="7" spans="1:14" ht="12.75">
      <c r="A7" s="201" t="s">
        <v>227</v>
      </c>
      <c r="B7" s="215" t="s">
        <v>54</v>
      </c>
      <c r="C7" s="235" t="s">
        <v>33</v>
      </c>
      <c r="D7" s="227" t="s">
        <v>238</v>
      </c>
      <c r="E7" s="227">
        <v>9</v>
      </c>
      <c r="F7" s="1" t="s">
        <v>49</v>
      </c>
      <c r="G7" s="1" t="s">
        <v>50</v>
      </c>
      <c r="H7" s="1" t="s">
        <v>84</v>
      </c>
      <c r="I7" s="1"/>
      <c r="J7" s="1"/>
      <c r="K7" s="1" t="s">
        <v>239</v>
      </c>
      <c r="L7" s="209" t="s">
        <v>237</v>
      </c>
      <c r="M7" s="228">
        <v>2</v>
      </c>
      <c r="N7" s="232">
        <v>4</v>
      </c>
    </row>
    <row r="8" spans="2:14" ht="12.75">
      <c r="B8" s="215" t="s">
        <v>55</v>
      </c>
      <c r="C8" s="236" t="s">
        <v>33</v>
      </c>
      <c r="D8" s="227" t="s">
        <v>238</v>
      </c>
      <c r="E8" s="227">
        <v>9</v>
      </c>
      <c r="F8" s="1" t="s">
        <v>49</v>
      </c>
      <c r="G8" s="1" t="s">
        <v>50</v>
      </c>
      <c r="H8" s="1" t="s">
        <v>85</v>
      </c>
      <c r="I8" s="1" t="s">
        <v>239</v>
      </c>
      <c r="J8" s="209" t="s">
        <v>237</v>
      </c>
      <c r="K8" s="1"/>
      <c r="L8" s="1"/>
      <c r="M8" s="229"/>
      <c r="N8" s="233"/>
    </row>
    <row r="9" spans="2:15" ht="12.75">
      <c r="B9" s="215" t="s">
        <v>55</v>
      </c>
      <c r="C9" s="226" t="s">
        <v>34</v>
      </c>
      <c r="D9" s="227" t="s">
        <v>238</v>
      </c>
      <c r="E9" s="227">
        <v>9</v>
      </c>
      <c r="F9" s="1" t="s">
        <v>49</v>
      </c>
      <c r="G9" s="1" t="s">
        <v>50</v>
      </c>
      <c r="H9" s="1" t="s">
        <v>86</v>
      </c>
      <c r="I9" s="209" t="s">
        <v>237</v>
      </c>
      <c r="J9" s="209" t="s">
        <v>237</v>
      </c>
      <c r="K9" s="1" t="s">
        <v>239</v>
      </c>
      <c r="L9" s="1" t="s">
        <v>239</v>
      </c>
      <c r="M9" s="225">
        <v>2</v>
      </c>
      <c r="N9" s="209">
        <v>4</v>
      </c>
      <c r="O9" s="218" t="s">
        <v>288</v>
      </c>
    </row>
    <row r="10" spans="2:15" ht="12.75">
      <c r="B10" s="209" t="s">
        <v>6</v>
      </c>
      <c r="C10" s="211" t="s">
        <v>35</v>
      </c>
      <c r="D10" s="227" t="s">
        <v>237</v>
      </c>
      <c r="E10" s="227">
        <v>11</v>
      </c>
      <c r="F10" s="1" t="s">
        <v>49</v>
      </c>
      <c r="G10" s="1" t="s">
        <v>50</v>
      </c>
      <c r="H10" s="1" t="s">
        <v>86</v>
      </c>
      <c r="I10" s="209" t="s">
        <v>237</v>
      </c>
      <c r="J10" s="209" t="s">
        <v>237</v>
      </c>
      <c r="K10" s="209" t="s">
        <v>237</v>
      </c>
      <c r="L10" s="209" t="s">
        <v>237</v>
      </c>
      <c r="M10" s="160">
        <v>1</v>
      </c>
      <c r="N10" s="209">
        <v>5</v>
      </c>
      <c r="O10" s="242" t="s">
        <v>290</v>
      </c>
    </row>
    <row r="11" spans="2:15" ht="12.75">
      <c r="B11" s="209" t="s">
        <v>6</v>
      </c>
      <c r="C11" s="237" t="s">
        <v>37</v>
      </c>
      <c r="D11" s="227" t="s">
        <v>237</v>
      </c>
      <c r="E11" s="227">
        <v>11</v>
      </c>
      <c r="F11" s="1" t="s">
        <v>49</v>
      </c>
      <c r="G11" s="1" t="s">
        <v>50</v>
      </c>
      <c r="H11" s="1" t="s">
        <v>92</v>
      </c>
      <c r="I11" s="142" t="s">
        <v>237</v>
      </c>
      <c r="J11" s="142" t="s">
        <v>237</v>
      </c>
      <c r="K11" s="142" t="s">
        <v>237</v>
      </c>
      <c r="L11" s="209" t="s">
        <v>237</v>
      </c>
      <c r="M11" s="228">
        <v>2</v>
      </c>
      <c r="N11" s="232">
        <v>4</v>
      </c>
      <c r="O11" s="217" t="s">
        <v>286</v>
      </c>
    </row>
    <row r="12" spans="2:14" ht="12.75">
      <c r="B12" s="209" t="s">
        <v>7</v>
      </c>
      <c r="C12" s="238" t="s">
        <v>37</v>
      </c>
      <c r="D12" s="227" t="s">
        <v>237</v>
      </c>
      <c r="E12" s="227">
        <v>9</v>
      </c>
      <c r="F12" s="1" t="s">
        <v>50</v>
      </c>
      <c r="G12" s="1" t="s">
        <v>50</v>
      </c>
      <c r="H12" s="1" t="s">
        <v>91</v>
      </c>
      <c r="I12" s="142" t="s">
        <v>237</v>
      </c>
      <c r="J12" s="142" t="s">
        <v>237</v>
      </c>
      <c r="K12" s="142" t="s">
        <v>237</v>
      </c>
      <c r="L12" s="1"/>
      <c r="M12" s="229"/>
      <c r="N12" s="233">
        <v>4</v>
      </c>
    </row>
    <row r="13" spans="2:14" ht="12.75">
      <c r="B13" s="215" t="s">
        <v>7</v>
      </c>
      <c r="C13" s="226" t="s">
        <v>36</v>
      </c>
      <c r="D13" s="227" t="s">
        <v>238</v>
      </c>
      <c r="E13" s="227">
        <v>9</v>
      </c>
      <c r="F13" s="1" t="s">
        <v>50</v>
      </c>
      <c r="G13" s="1" t="s">
        <v>50</v>
      </c>
      <c r="H13" s="1" t="s">
        <v>86</v>
      </c>
      <c r="I13" s="1" t="s">
        <v>239</v>
      </c>
      <c r="J13" s="1" t="s">
        <v>239</v>
      </c>
      <c r="K13" s="209" t="s">
        <v>237</v>
      </c>
      <c r="L13" s="209" t="s">
        <v>237</v>
      </c>
      <c r="M13" s="222">
        <v>3</v>
      </c>
      <c r="N13" s="209">
        <v>4</v>
      </c>
    </row>
    <row r="14" spans="2:14" ht="12.75">
      <c r="B14" s="215" t="s">
        <v>8</v>
      </c>
      <c r="C14" s="226" t="s">
        <v>41</v>
      </c>
      <c r="D14" s="227" t="s">
        <v>238</v>
      </c>
      <c r="E14" s="227">
        <v>11</v>
      </c>
      <c r="F14" s="1" t="s">
        <v>50</v>
      </c>
      <c r="G14" s="1" t="s">
        <v>50</v>
      </c>
      <c r="H14" s="1" t="s">
        <v>86</v>
      </c>
      <c r="I14" s="1" t="s">
        <v>239</v>
      </c>
      <c r="J14" s="1" t="s">
        <v>239</v>
      </c>
      <c r="K14" s="1" t="s">
        <v>239</v>
      </c>
      <c r="L14" s="209" t="s">
        <v>237</v>
      </c>
      <c r="M14" s="142">
        <v>3</v>
      </c>
      <c r="N14" s="209">
        <v>5</v>
      </c>
    </row>
    <row r="15" spans="2:14" ht="12.75">
      <c r="B15" s="149" t="s">
        <v>8</v>
      </c>
      <c r="C15" s="239" t="s">
        <v>42</v>
      </c>
      <c r="D15" s="227" t="s">
        <v>239</v>
      </c>
      <c r="E15" s="227">
        <v>11</v>
      </c>
      <c r="F15" s="1" t="s">
        <v>50</v>
      </c>
      <c r="G15" s="1" t="s">
        <v>50</v>
      </c>
      <c r="H15" s="1" t="s">
        <v>88</v>
      </c>
      <c r="I15" s="1"/>
      <c r="J15" s="141" t="s">
        <v>239</v>
      </c>
      <c r="K15" s="1" t="s">
        <v>239</v>
      </c>
      <c r="L15" s="1" t="s">
        <v>239</v>
      </c>
      <c r="M15" s="33">
        <v>4</v>
      </c>
      <c r="N15" s="231">
        <v>6</v>
      </c>
    </row>
    <row r="16" spans="2:14" ht="12.75">
      <c r="B16" s="149" t="s">
        <v>17</v>
      </c>
      <c r="C16" s="240" t="s">
        <v>42</v>
      </c>
      <c r="D16" s="227" t="s">
        <v>239</v>
      </c>
      <c r="E16" s="227">
        <v>7</v>
      </c>
      <c r="F16" s="1" t="s">
        <v>49</v>
      </c>
      <c r="G16" s="1" t="s">
        <v>50</v>
      </c>
      <c r="H16" s="1" t="s">
        <v>89</v>
      </c>
      <c r="I16" s="141" t="s">
        <v>239</v>
      </c>
      <c r="J16" s="1"/>
      <c r="K16" s="1"/>
      <c r="L16" s="1"/>
      <c r="M16" s="230"/>
      <c r="N16" s="234">
        <v>6</v>
      </c>
    </row>
    <row r="17" spans="2:14" ht="12.75">
      <c r="B17" s="149" t="s">
        <v>54</v>
      </c>
      <c r="C17" s="240" t="s">
        <v>42</v>
      </c>
      <c r="D17" s="227" t="s">
        <v>239</v>
      </c>
      <c r="E17" s="227">
        <v>9</v>
      </c>
      <c r="F17" s="1" t="s">
        <v>49</v>
      </c>
      <c r="G17" s="1" t="s">
        <v>50</v>
      </c>
      <c r="H17" s="1" t="s">
        <v>89</v>
      </c>
      <c r="I17" s="141" t="s">
        <v>239</v>
      </c>
      <c r="J17" s="1"/>
      <c r="K17" s="1"/>
      <c r="L17" s="1"/>
      <c r="M17" s="230"/>
      <c r="N17" s="234">
        <v>6</v>
      </c>
    </row>
    <row r="18" spans="2:14" ht="12.75">
      <c r="B18" s="149" t="s">
        <v>55</v>
      </c>
      <c r="C18" s="241" t="s">
        <v>42</v>
      </c>
      <c r="D18" s="227" t="s">
        <v>239</v>
      </c>
      <c r="E18" s="227">
        <v>9</v>
      </c>
      <c r="F18" s="1" t="s">
        <v>49</v>
      </c>
      <c r="G18" s="1" t="s">
        <v>50</v>
      </c>
      <c r="H18" s="1" t="s">
        <v>90</v>
      </c>
      <c r="I18" s="1"/>
      <c r="J18" s="141" t="s">
        <v>239</v>
      </c>
      <c r="K18" s="1"/>
      <c r="L18" s="1"/>
      <c r="M18" s="43"/>
      <c r="N18" s="186">
        <v>6</v>
      </c>
    </row>
    <row r="20" spans="1:2" ht="12.75">
      <c r="A20" s="201" t="s">
        <v>286</v>
      </c>
      <c r="B20" t="s">
        <v>287</v>
      </c>
    </row>
    <row r="21" spans="1:2" ht="12.75">
      <c r="A21" s="218" t="s">
        <v>288</v>
      </c>
      <c r="B21" t="s">
        <v>289</v>
      </c>
    </row>
    <row r="22" spans="1:2" ht="12.75">
      <c r="A22" s="242" t="s">
        <v>290</v>
      </c>
      <c r="B22" t="s">
        <v>291</v>
      </c>
    </row>
    <row r="23" ht="13.5" thickBot="1">
      <c r="A23" s="243"/>
    </row>
    <row r="24" spans="2:14" ht="77.25" thickBot="1">
      <c r="B24" s="205" t="s">
        <v>0</v>
      </c>
      <c r="C24" s="205" t="s">
        <v>269</v>
      </c>
      <c r="D24" s="208" t="s">
        <v>268</v>
      </c>
      <c r="E24" s="205" t="s">
        <v>240</v>
      </c>
      <c r="F24" s="206" t="s">
        <v>266</v>
      </c>
      <c r="G24" s="206" t="s">
        <v>265</v>
      </c>
      <c r="H24" s="206" t="s">
        <v>87</v>
      </c>
      <c r="I24" s="206" t="s">
        <v>261</v>
      </c>
      <c r="J24" s="206" t="s">
        <v>262</v>
      </c>
      <c r="K24" s="206" t="s">
        <v>263</v>
      </c>
      <c r="L24" s="206" t="s">
        <v>264</v>
      </c>
      <c r="M24" s="207" t="s">
        <v>267</v>
      </c>
      <c r="N24" s="207" t="s">
        <v>281</v>
      </c>
    </row>
    <row r="25" spans="2:14" ht="12.75">
      <c r="B25" s="209" t="s">
        <v>252</v>
      </c>
      <c r="C25" s="211" t="s">
        <v>241</v>
      </c>
      <c r="D25" s="1" t="s">
        <v>237</v>
      </c>
      <c r="E25" s="1">
        <v>1</v>
      </c>
      <c r="F25" s="1" t="s">
        <v>49</v>
      </c>
      <c r="G25" s="1" t="s">
        <v>271</v>
      </c>
      <c r="H25" s="1" t="s">
        <v>86</v>
      </c>
      <c r="I25" s="209" t="s">
        <v>237</v>
      </c>
      <c r="J25" s="209" t="s">
        <v>237</v>
      </c>
      <c r="K25" s="209" t="s">
        <v>237</v>
      </c>
      <c r="L25" s="209" t="s">
        <v>237</v>
      </c>
      <c r="M25" s="1"/>
      <c r="N25" s="209">
        <v>1</v>
      </c>
    </row>
    <row r="26" spans="2:14" ht="12.75">
      <c r="B26" s="149" t="s">
        <v>253</v>
      </c>
      <c r="C26" s="210" t="s">
        <v>242</v>
      </c>
      <c r="D26" s="1" t="s">
        <v>239</v>
      </c>
      <c r="E26" s="1">
        <v>1</v>
      </c>
      <c r="F26" s="1" t="s">
        <v>49</v>
      </c>
      <c r="G26" s="1" t="s">
        <v>50</v>
      </c>
      <c r="H26" s="1" t="s">
        <v>86</v>
      </c>
      <c r="I26" s="1" t="s">
        <v>239</v>
      </c>
      <c r="J26" s="1" t="s">
        <v>239</v>
      </c>
      <c r="K26" s="1" t="s">
        <v>239</v>
      </c>
      <c r="L26" s="1" t="s">
        <v>239</v>
      </c>
      <c r="M26" s="1"/>
      <c r="N26" s="149">
        <v>6</v>
      </c>
    </row>
    <row r="27" spans="2:14" ht="12.75">
      <c r="B27" s="149" t="s">
        <v>253</v>
      </c>
      <c r="C27" s="210" t="s">
        <v>243</v>
      </c>
      <c r="D27" s="1" t="s">
        <v>239</v>
      </c>
      <c r="E27" s="1">
        <v>1</v>
      </c>
      <c r="F27" s="1" t="s">
        <v>49</v>
      </c>
      <c r="G27" s="1" t="s">
        <v>50</v>
      </c>
      <c r="H27" s="1" t="s">
        <v>273</v>
      </c>
      <c r="I27" s="1"/>
      <c r="J27" s="1"/>
      <c r="K27" s="141" t="s">
        <v>239</v>
      </c>
      <c r="L27" s="1" t="s">
        <v>239</v>
      </c>
      <c r="M27" s="1"/>
      <c r="N27" s="231">
        <v>6</v>
      </c>
    </row>
    <row r="28" spans="2:14" ht="12.75">
      <c r="B28" s="149" t="s">
        <v>254</v>
      </c>
      <c r="C28" s="210" t="s">
        <v>243</v>
      </c>
      <c r="D28" s="1" t="s">
        <v>239</v>
      </c>
      <c r="E28" s="1">
        <v>1</v>
      </c>
      <c r="F28" s="1" t="s">
        <v>49</v>
      </c>
      <c r="G28" s="1" t="s">
        <v>50</v>
      </c>
      <c r="H28" s="1" t="s">
        <v>274</v>
      </c>
      <c r="I28" s="1" t="s">
        <v>239</v>
      </c>
      <c r="J28" s="1" t="s">
        <v>239</v>
      </c>
      <c r="K28" s="141" t="s">
        <v>239</v>
      </c>
      <c r="L28" s="1"/>
      <c r="M28" s="1"/>
      <c r="N28" s="186">
        <v>6</v>
      </c>
    </row>
    <row r="29" spans="1:14" ht="12.75">
      <c r="A29" s="201" t="s">
        <v>270</v>
      </c>
      <c r="B29" s="209" t="s">
        <v>253</v>
      </c>
      <c r="C29" s="212" t="s">
        <v>244</v>
      </c>
      <c r="D29" s="1" t="s">
        <v>237</v>
      </c>
      <c r="E29" s="1">
        <v>1</v>
      </c>
      <c r="F29" s="1" t="s">
        <v>49</v>
      </c>
      <c r="G29" s="1" t="s">
        <v>50</v>
      </c>
      <c r="H29" s="1" t="s">
        <v>272</v>
      </c>
      <c r="I29" s="1"/>
      <c r="J29" s="1"/>
      <c r="K29" s="1"/>
      <c r="L29" s="142" t="s">
        <v>237</v>
      </c>
      <c r="M29" s="1"/>
      <c r="N29" s="232">
        <v>1</v>
      </c>
    </row>
    <row r="30" spans="2:14" ht="12.75">
      <c r="B30" s="215" t="s">
        <v>254</v>
      </c>
      <c r="C30" s="216" t="s">
        <v>244</v>
      </c>
      <c r="D30" s="1" t="s">
        <v>238</v>
      </c>
      <c r="E30" s="1">
        <v>1</v>
      </c>
      <c r="F30" s="1" t="s">
        <v>49</v>
      </c>
      <c r="G30" s="1" t="s">
        <v>50</v>
      </c>
      <c r="H30" s="1" t="s">
        <v>275</v>
      </c>
      <c r="I30" s="1" t="s">
        <v>239</v>
      </c>
      <c r="J30" s="1" t="s">
        <v>239</v>
      </c>
      <c r="K30" s="1" t="s">
        <v>239</v>
      </c>
      <c r="L30" s="142" t="s">
        <v>237</v>
      </c>
      <c r="M30" s="1"/>
      <c r="N30" s="233">
        <v>1</v>
      </c>
    </row>
    <row r="31" spans="2:14" ht="12.75">
      <c r="B31" s="209" t="s">
        <v>255</v>
      </c>
      <c r="C31" s="212" t="s">
        <v>245</v>
      </c>
      <c r="D31" s="1" t="s">
        <v>237</v>
      </c>
      <c r="E31" s="1">
        <v>1</v>
      </c>
      <c r="F31" s="1" t="s">
        <v>49</v>
      </c>
      <c r="G31" s="1" t="s">
        <v>50</v>
      </c>
      <c r="H31" s="1" t="s">
        <v>276</v>
      </c>
      <c r="I31" s="1"/>
      <c r="J31" s="142" t="s">
        <v>237</v>
      </c>
      <c r="K31" s="142" t="s">
        <v>237</v>
      </c>
      <c r="L31" s="142" t="s">
        <v>237</v>
      </c>
      <c r="M31" s="1"/>
      <c r="N31" s="232">
        <v>1</v>
      </c>
    </row>
    <row r="32" spans="2:15" ht="12.75">
      <c r="B32" s="209" t="s">
        <v>256</v>
      </c>
      <c r="C32" s="212" t="s">
        <v>245</v>
      </c>
      <c r="D32" s="1" t="s">
        <v>237</v>
      </c>
      <c r="E32" s="1">
        <v>3</v>
      </c>
      <c r="F32" s="1" t="s">
        <v>50</v>
      </c>
      <c r="G32" s="1" t="s">
        <v>50</v>
      </c>
      <c r="H32" s="1" t="s">
        <v>277</v>
      </c>
      <c r="I32" s="209" t="s">
        <v>237</v>
      </c>
      <c r="J32" s="142" t="s">
        <v>237</v>
      </c>
      <c r="K32" s="142" t="s">
        <v>237</v>
      </c>
      <c r="L32" s="142" t="s">
        <v>237</v>
      </c>
      <c r="M32" s="1"/>
      <c r="N32" s="233"/>
      <c r="O32" s="201" t="s">
        <v>282</v>
      </c>
    </row>
    <row r="33" spans="2:14" ht="12.75">
      <c r="B33" s="209" t="s">
        <v>256</v>
      </c>
      <c r="C33" s="212" t="s">
        <v>246</v>
      </c>
      <c r="D33" s="1" t="s">
        <v>237</v>
      </c>
      <c r="E33" s="1">
        <v>3</v>
      </c>
      <c r="F33" s="1" t="s">
        <v>50</v>
      </c>
      <c r="G33" s="1" t="s">
        <v>49</v>
      </c>
      <c r="H33" s="1" t="s">
        <v>86</v>
      </c>
      <c r="I33" s="209" t="s">
        <v>237</v>
      </c>
      <c r="J33" s="209" t="s">
        <v>237</v>
      </c>
      <c r="K33" s="209" t="s">
        <v>237</v>
      </c>
      <c r="L33" s="209" t="s">
        <v>237</v>
      </c>
      <c r="M33" s="1"/>
      <c r="N33" s="209">
        <v>2</v>
      </c>
    </row>
    <row r="34" spans="2:14" ht="12.75">
      <c r="B34" s="149" t="s">
        <v>257</v>
      </c>
      <c r="C34" s="210" t="s">
        <v>247</v>
      </c>
      <c r="D34" s="1" t="s">
        <v>239</v>
      </c>
      <c r="E34" s="1">
        <v>3</v>
      </c>
      <c r="F34" s="1" t="s">
        <v>50</v>
      </c>
      <c r="G34" s="1" t="s">
        <v>49</v>
      </c>
      <c r="H34" s="1" t="s">
        <v>86</v>
      </c>
      <c r="I34" s="1" t="s">
        <v>239</v>
      </c>
      <c r="J34" s="1" t="s">
        <v>239</v>
      </c>
      <c r="K34" s="1" t="s">
        <v>239</v>
      </c>
      <c r="L34" s="85" t="s">
        <v>239</v>
      </c>
      <c r="M34" s="1"/>
      <c r="N34" s="149">
        <v>6</v>
      </c>
    </row>
    <row r="35" spans="2:14" ht="12.75">
      <c r="B35" s="149" t="s">
        <v>258</v>
      </c>
      <c r="C35" s="210" t="s">
        <v>248</v>
      </c>
      <c r="D35" s="1" t="s">
        <v>239</v>
      </c>
      <c r="E35" s="1">
        <v>15</v>
      </c>
      <c r="F35" s="1" t="s">
        <v>49</v>
      </c>
      <c r="G35" s="1" t="s">
        <v>50</v>
      </c>
      <c r="H35" s="1" t="s">
        <v>86</v>
      </c>
      <c r="I35" s="1" t="s">
        <v>239</v>
      </c>
      <c r="J35" s="1" t="s">
        <v>239</v>
      </c>
      <c r="K35" s="1" t="s">
        <v>239</v>
      </c>
      <c r="L35" s="85" t="s">
        <v>239</v>
      </c>
      <c r="M35" s="1"/>
      <c r="N35" s="149">
        <v>6</v>
      </c>
    </row>
    <row r="36" spans="2:15" ht="12.75">
      <c r="B36" s="149" t="s">
        <v>259</v>
      </c>
      <c r="C36" s="210" t="s">
        <v>249</v>
      </c>
      <c r="D36" s="1" t="s">
        <v>239</v>
      </c>
      <c r="E36" s="1">
        <v>15</v>
      </c>
      <c r="F36" s="1" t="s">
        <v>49</v>
      </c>
      <c r="G36" s="1" t="s">
        <v>49</v>
      </c>
      <c r="H36" s="1" t="s">
        <v>278</v>
      </c>
      <c r="I36" s="1" t="s">
        <v>239</v>
      </c>
      <c r="J36" s="141" t="s">
        <v>239</v>
      </c>
      <c r="K36" s="1"/>
      <c r="L36" s="85"/>
      <c r="M36" s="1"/>
      <c r="N36" s="149">
        <v>6</v>
      </c>
      <c r="O36" s="201"/>
    </row>
    <row r="37" spans="2:15" ht="12.75">
      <c r="B37" s="215" t="s">
        <v>257</v>
      </c>
      <c r="C37" s="216" t="s">
        <v>249</v>
      </c>
      <c r="D37" s="1" t="s">
        <v>238</v>
      </c>
      <c r="E37" s="1">
        <v>3</v>
      </c>
      <c r="F37" s="1" t="s">
        <v>50</v>
      </c>
      <c r="G37" s="1" t="s">
        <v>49</v>
      </c>
      <c r="H37" s="1" t="s">
        <v>88</v>
      </c>
      <c r="I37" s="1"/>
      <c r="J37" s="141" t="s">
        <v>239</v>
      </c>
      <c r="K37" s="1" t="s">
        <v>239</v>
      </c>
      <c r="L37" s="209" t="s">
        <v>237</v>
      </c>
      <c r="M37" s="1"/>
      <c r="N37" s="209">
        <v>2</v>
      </c>
      <c r="O37" t="s">
        <v>283</v>
      </c>
    </row>
    <row r="38" spans="2:15" ht="12.75">
      <c r="B38" s="209" t="s">
        <v>259</v>
      </c>
      <c r="C38" s="212" t="s">
        <v>250</v>
      </c>
      <c r="D38" s="1" t="s">
        <v>237</v>
      </c>
      <c r="E38" s="1">
        <v>15</v>
      </c>
      <c r="F38" s="1" t="s">
        <v>49</v>
      </c>
      <c r="G38" s="1" t="s">
        <v>50</v>
      </c>
      <c r="H38" s="1" t="s">
        <v>279</v>
      </c>
      <c r="I38" s="209" t="s">
        <v>237</v>
      </c>
      <c r="J38" s="209" t="s">
        <v>237</v>
      </c>
      <c r="K38" s="209" t="s">
        <v>237</v>
      </c>
      <c r="L38" s="1"/>
      <c r="M38" s="1"/>
      <c r="N38" s="232">
        <v>1</v>
      </c>
      <c r="O38" s="201" t="s">
        <v>282</v>
      </c>
    </row>
    <row r="39" spans="2:14" ht="12.75">
      <c r="B39" s="209" t="s">
        <v>255</v>
      </c>
      <c r="C39" s="212" t="s">
        <v>250</v>
      </c>
      <c r="D39" s="1" t="s">
        <v>237</v>
      </c>
      <c r="E39" s="1">
        <v>1</v>
      </c>
      <c r="F39" s="1" t="s">
        <v>49</v>
      </c>
      <c r="G39" s="1" t="s">
        <v>50</v>
      </c>
      <c r="H39" s="1" t="s">
        <v>280</v>
      </c>
      <c r="I39" s="1"/>
      <c r="J39" s="1"/>
      <c r="K39" s="1"/>
      <c r="L39" s="209" t="s">
        <v>237</v>
      </c>
      <c r="M39" s="1"/>
      <c r="N39" s="233"/>
    </row>
    <row r="40" spans="2:14" ht="12.75">
      <c r="B40" s="209" t="s">
        <v>260</v>
      </c>
      <c r="C40" s="212" t="s">
        <v>251</v>
      </c>
      <c r="D40" s="1" t="s">
        <v>237</v>
      </c>
      <c r="E40" s="1">
        <v>15</v>
      </c>
      <c r="F40" s="1" t="s">
        <v>49</v>
      </c>
      <c r="G40" s="1" t="s">
        <v>50</v>
      </c>
      <c r="H40" s="1" t="s">
        <v>86</v>
      </c>
      <c r="I40" s="209" t="s">
        <v>237</v>
      </c>
      <c r="J40" s="209" t="s">
        <v>237</v>
      </c>
      <c r="K40" s="209" t="s">
        <v>237</v>
      </c>
      <c r="L40" s="209" t="s">
        <v>237</v>
      </c>
      <c r="M40" s="1"/>
      <c r="N40" s="209">
        <v>2</v>
      </c>
    </row>
    <row r="43" spans="1:2" ht="12.75">
      <c r="A43" s="201" t="s">
        <v>282</v>
      </c>
      <c r="B43" s="214" t="s">
        <v>285</v>
      </c>
    </row>
    <row r="44" spans="1:2" ht="12.75">
      <c r="A44" s="201" t="s">
        <v>283</v>
      </c>
      <c r="B44" s="214" t="s">
        <v>284</v>
      </c>
    </row>
    <row r="50" ht="12.75">
      <c r="B50" s="276">
        <v>38921</v>
      </c>
    </row>
  </sheetData>
  <printOptions/>
  <pageMargins left="0.75" right="0.75" top="1" bottom="1" header="0.5" footer="0.5"/>
  <pageSetup horizontalDpi="300" verticalDpi="300" orientation="landscape" paperSize="9" scale="97" r:id="rId1"/>
  <rowBreaks count="1" manualBreakCount="1">
    <brk id="23" max="14" man="1"/>
  </rowBreaks>
  <colBreaks count="1" manualBreakCount="1">
    <brk id="1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92">
      <selection activeCell="G103" sqref="G103"/>
    </sheetView>
  </sheetViews>
  <sheetFormatPr defaultColWidth="9.140625" defaultRowHeight="12.75"/>
  <cols>
    <col min="1" max="1" width="51.00390625" style="0" bestFit="1" customWidth="1"/>
    <col min="2" max="2" width="17.57421875" style="0" bestFit="1" customWidth="1"/>
    <col min="3" max="3" width="16.28125" style="0" bestFit="1" customWidth="1"/>
    <col min="4" max="4" width="15.7109375" style="0" bestFit="1" customWidth="1"/>
    <col min="5" max="5" width="3.57421875" style="0" bestFit="1" customWidth="1"/>
    <col min="7" max="7" width="4.00390625" style="0" bestFit="1" customWidth="1"/>
  </cols>
  <sheetData>
    <row r="1" spans="1:8" ht="12.75">
      <c r="A1" t="s">
        <v>235</v>
      </c>
      <c r="B1" t="s">
        <v>228</v>
      </c>
      <c r="C1" t="s">
        <v>93</v>
      </c>
      <c r="D1" t="s">
        <v>94</v>
      </c>
      <c r="G1" t="s">
        <v>229</v>
      </c>
      <c r="H1" t="s">
        <v>230</v>
      </c>
    </row>
    <row r="2" spans="1:8" ht="12.75">
      <c r="A2" t="s">
        <v>95</v>
      </c>
      <c r="G2">
        <v>156</v>
      </c>
      <c r="H2">
        <f>G2/2</f>
        <v>78</v>
      </c>
    </row>
    <row r="3" spans="1:8" ht="12.75">
      <c r="A3" t="s">
        <v>96</v>
      </c>
      <c r="B3" t="s">
        <v>97</v>
      </c>
      <c r="C3" t="s">
        <v>98</v>
      </c>
      <c r="D3">
        <v>40</v>
      </c>
      <c r="H3">
        <f aca="true" t="shared" si="0" ref="H3:H68">G3/2</f>
        <v>0</v>
      </c>
    </row>
    <row r="4" spans="2:8" ht="12.75">
      <c r="B4" t="s">
        <v>99</v>
      </c>
      <c r="C4" t="s">
        <v>100</v>
      </c>
      <c r="D4">
        <v>60</v>
      </c>
      <c r="H4">
        <f t="shared" si="0"/>
        <v>0</v>
      </c>
    </row>
    <row r="5" spans="2:8" ht="12.75">
      <c r="B5" t="s">
        <v>101</v>
      </c>
      <c r="C5" t="s">
        <v>102</v>
      </c>
      <c r="D5">
        <v>56</v>
      </c>
      <c r="H5">
        <f t="shared" si="0"/>
        <v>0</v>
      </c>
    </row>
    <row r="6" spans="1:8" ht="12.75">
      <c r="A6" t="s">
        <v>103</v>
      </c>
      <c r="H6">
        <f t="shared" si="0"/>
        <v>0</v>
      </c>
    </row>
    <row r="7" spans="1:8" ht="12.75">
      <c r="A7" t="s">
        <v>104</v>
      </c>
      <c r="G7">
        <v>192</v>
      </c>
      <c r="H7">
        <f t="shared" si="0"/>
        <v>96</v>
      </c>
    </row>
    <row r="8" spans="2:8" ht="12.75">
      <c r="B8" t="s">
        <v>105</v>
      </c>
      <c r="C8" t="s">
        <v>106</v>
      </c>
      <c r="D8">
        <v>40</v>
      </c>
      <c r="H8">
        <f t="shared" si="0"/>
        <v>0</v>
      </c>
    </row>
    <row r="9" spans="2:8" ht="12.75">
      <c r="B9" t="s">
        <v>101</v>
      </c>
      <c r="C9" t="s">
        <v>107</v>
      </c>
      <c r="D9">
        <v>40</v>
      </c>
      <c r="H9">
        <f t="shared" si="0"/>
        <v>0</v>
      </c>
    </row>
    <row r="10" spans="2:8" ht="12.75">
      <c r="B10" t="s">
        <v>108</v>
      </c>
      <c r="C10" t="s">
        <v>109</v>
      </c>
      <c r="D10">
        <v>112</v>
      </c>
      <c r="H10">
        <f t="shared" si="0"/>
        <v>0</v>
      </c>
    </row>
    <row r="11" spans="1:8" ht="12.75">
      <c r="A11" t="s">
        <v>103</v>
      </c>
      <c r="H11">
        <f t="shared" si="0"/>
        <v>0</v>
      </c>
    </row>
    <row r="12" spans="1:8" ht="12.75">
      <c r="A12" t="s">
        <v>110</v>
      </c>
      <c r="G12">
        <v>86</v>
      </c>
      <c r="H12">
        <f t="shared" si="0"/>
        <v>43</v>
      </c>
    </row>
    <row r="13" spans="2:8" ht="12.75">
      <c r="B13" t="s">
        <v>111</v>
      </c>
      <c r="C13" t="s">
        <v>112</v>
      </c>
      <c r="D13">
        <v>42</v>
      </c>
      <c r="H13">
        <f t="shared" si="0"/>
        <v>0</v>
      </c>
    </row>
    <row r="14" spans="2:8" ht="12.75">
      <c r="B14" t="s">
        <v>113</v>
      </c>
      <c r="C14" t="s">
        <v>114</v>
      </c>
      <c r="D14">
        <v>36</v>
      </c>
      <c r="H14">
        <f t="shared" si="0"/>
        <v>0</v>
      </c>
    </row>
    <row r="15" spans="3:8" ht="12.75">
      <c r="C15" t="s">
        <v>115</v>
      </c>
      <c r="D15">
        <v>6</v>
      </c>
      <c r="H15">
        <f t="shared" si="0"/>
        <v>0</v>
      </c>
    </row>
    <row r="16" spans="3:8" ht="12.75">
      <c r="C16" t="s">
        <v>116</v>
      </c>
      <c r="D16">
        <v>2</v>
      </c>
      <c r="H16">
        <f t="shared" si="0"/>
        <v>0</v>
      </c>
    </row>
    <row r="17" spans="1:8" ht="12.75">
      <c r="A17" t="s">
        <v>103</v>
      </c>
      <c r="H17">
        <f t="shared" si="0"/>
        <v>0</v>
      </c>
    </row>
    <row r="18" spans="1:8" ht="12.75">
      <c r="A18" t="s">
        <v>117</v>
      </c>
      <c r="G18">
        <v>182</v>
      </c>
      <c r="H18">
        <f t="shared" si="0"/>
        <v>91</v>
      </c>
    </row>
    <row r="19" spans="2:8" ht="12.75">
      <c r="B19" t="s">
        <v>118</v>
      </c>
      <c r="C19" t="s">
        <v>119</v>
      </c>
      <c r="D19">
        <v>28</v>
      </c>
      <c r="H19">
        <f t="shared" si="0"/>
        <v>0</v>
      </c>
    </row>
    <row r="20" spans="3:8" ht="12.75">
      <c r="C20" t="s">
        <v>120</v>
      </c>
      <c r="D20">
        <v>30</v>
      </c>
      <c r="H20">
        <f t="shared" si="0"/>
        <v>0</v>
      </c>
    </row>
    <row r="21" spans="2:8" ht="12.75">
      <c r="B21" t="s">
        <v>121</v>
      </c>
      <c r="C21" t="s">
        <v>122</v>
      </c>
      <c r="D21">
        <v>64</v>
      </c>
      <c r="H21">
        <f t="shared" si="0"/>
        <v>0</v>
      </c>
    </row>
    <row r="22" spans="2:8" ht="12.75">
      <c r="B22" t="s">
        <v>111</v>
      </c>
      <c r="C22" t="s">
        <v>123</v>
      </c>
      <c r="D22">
        <v>60</v>
      </c>
      <c r="H22">
        <f t="shared" si="0"/>
        <v>0</v>
      </c>
    </row>
    <row r="23" spans="1:8" ht="12.75">
      <c r="A23" t="s">
        <v>103</v>
      </c>
      <c r="H23">
        <f t="shared" si="0"/>
        <v>0</v>
      </c>
    </row>
    <row r="24" spans="1:8" ht="12.75">
      <c r="A24" t="s">
        <v>75</v>
      </c>
      <c r="G24">
        <v>182</v>
      </c>
      <c r="H24">
        <f t="shared" si="0"/>
        <v>91</v>
      </c>
    </row>
    <row r="25" spans="2:8" ht="12.75">
      <c r="B25" t="s">
        <v>124</v>
      </c>
      <c r="C25" t="s">
        <v>125</v>
      </c>
      <c r="D25">
        <v>180</v>
      </c>
      <c r="H25">
        <f t="shared" si="0"/>
        <v>0</v>
      </c>
    </row>
    <row r="26" spans="2:8" ht="12.75">
      <c r="B26" t="s">
        <v>126</v>
      </c>
      <c r="C26" t="s">
        <v>127</v>
      </c>
      <c r="D26">
        <v>2</v>
      </c>
      <c r="H26">
        <f t="shared" si="0"/>
        <v>0</v>
      </c>
    </row>
    <row r="27" spans="1:8" ht="12.75">
      <c r="A27" t="s">
        <v>103</v>
      </c>
      <c r="H27">
        <f t="shared" si="0"/>
        <v>0</v>
      </c>
    </row>
    <row r="28" spans="1:8" ht="12.75">
      <c r="A28" t="s">
        <v>74</v>
      </c>
      <c r="G28">
        <v>118</v>
      </c>
      <c r="H28">
        <f t="shared" si="0"/>
        <v>59</v>
      </c>
    </row>
    <row r="29" spans="2:8" ht="12.75">
      <c r="B29" t="s">
        <v>126</v>
      </c>
      <c r="C29" t="s">
        <v>128</v>
      </c>
      <c r="D29">
        <v>118</v>
      </c>
      <c r="H29">
        <f t="shared" si="0"/>
        <v>0</v>
      </c>
    </row>
    <row r="30" spans="1:8" ht="12.75">
      <c r="A30" t="s">
        <v>103</v>
      </c>
      <c r="H30">
        <f t="shared" si="0"/>
        <v>0</v>
      </c>
    </row>
    <row r="31" spans="1:8" ht="12.75">
      <c r="A31" t="s">
        <v>72</v>
      </c>
      <c r="G31">
        <v>150</v>
      </c>
      <c r="H31">
        <f t="shared" si="0"/>
        <v>75</v>
      </c>
    </row>
    <row r="32" spans="2:8" ht="12.75">
      <c r="B32" t="s">
        <v>126</v>
      </c>
      <c r="C32" t="s">
        <v>129</v>
      </c>
      <c r="D32">
        <v>150</v>
      </c>
      <c r="H32">
        <f t="shared" si="0"/>
        <v>0</v>
      </c>
    </row>
    <row r="33" spans="1:8" ht="12.75">
      <c r="A33" t="s">
        <v>130</v>
      </c>
      <c r="H33">
        <f t="shared" si="0"/>
        <v>0</v>
      </c>
    </row>
    <row r="34" spans="1:8" ht="12.75">
      <c r="A34" t="s">
        <v>131</v>
      </c>
      <c r="G34" t="s">
        <v>132</v>
      </c>
      <c r="H34" t="e">
        <f t="shared" si="0"/>
        <v>#VALUE!</v>
      </c>
    </row>
    <row r="35" spans="2:8" ht="12.75">
      <c r="B35" t="s">
        <v>118</v>
      </c>
      <c r="C35" t="s">
        <v>133</v>
      </c>
      <c r="D35">
        <v>68</v>
      </c>
      <c r="H35">
        <f t="shared" si="0"/>
        <v>0</v>
      </c>
    </row>
    <row r="36" spans="1:8" ht="12.75">
      <c r="A36" t="s">
        <v>134</v>
      </c>
      <c r="H36">
        <f t="shared" si="0"/>
        <v>0</v>
      </c>
    </row>
    <row r="37" spans="1:8" ht="12.75">
      <c r="A37" t="s">
        <v>135</v>
      </c>
      <c r="G37">
        <v>76</v>
      </c>
      <c r="H37">
        <f t="shared" si="0"/>
        <v>38</v>
      </c>
    </row>
    <row r="38" spans="2:8" ht="12.75">
      <c r="B38" t="s">
        <v>136</v>
      </c>
      <c r="C38" t="s">
        <v>137</v>
      </c>
      <c r="D38">
        <v>52</v>
      </c>
      <c r="H38">
        <f t="shared" si="0"/>
        <v>0</v>
      </c>
    </row>
    <row r="39" spans="2:8" ht="12.75">
      <c r="B39" t="s">
        <v>118</v>
      </c>
      <c r="C39" t="s">
        <v>138</v>
      </c>
      <c r="D39">
        <v>24</v>
      </c>
      <c r="H39">
        <f t="shared" si="0"/>
        <v>0</v>
      </c>
    </row>
    <row r="40" spans="1:8" ht="12.75">
      <c r="A40" t="s">
        <v>134</v>
      </c>
      <c r="H40">
        <f t="shared" si="0"/>
        <v>0</v>
      </c>
    </row>
    <row r="41" spans="1:8" ht="12.75">
      <c r="A41" t="s">
        <v>73</v>
      </c>
      <c r="G41">
        <v>30</v>
      </c>
      <c r="H41">
        <f t="shared" si="0"/>
        <v>15</v>
      </c>
    </row>
    <row r="42" spans="2:8" ht="12.75">
      <c r="B42" t="s">
        <v>139</v>
      </c>
      <c r="C42" t="s">
        <v>140</v>
      </c>
      <c r="D42">
        <v>8</v>
      </c>
      <c r="H42">
        <f t="shared" si="0"/>
        <v>0</v>
      </c>
    </row>
    <row r="43" spans="2:8" ht="12.75">
      <c r="B43" t="s">
        <v>141</v>
      </c>
      <c r="C43" t="s">
        <v>142</v>
      </c>
      <c r="D43">
        <v>22</v>
      </c>
      <c r="H43">
        <f t="shared" si="0"/>
        <v>0</v>
      </c>
    </row>
    <row r="44" spans="1:8" ht="12.75">
      <c r="A44" t="s">
        <v>143</v>
      </c>
      <c r="H44">
        <f t="shared" si="0"/>
        <v>0</v>
      </c>
    </row>
    <row r="45" spans="1:8" ht="12.75">
      <c r="A45" t="s">
        <v>144</v>
      </c>
      <c r="G45">
        <v>200</v>
      </c>
      <c r="H45">
        <f t="shared" si="0"/>
        <v>100</v>
      </c>
    </row>
    <row r="46" spans="2:8" ht="12.75">
      <c r="B46" t="s">
        <v>145</v>
      </c>
      <c r="C46" t="s">
        <v>146</v>
      </c>
      <c r="D46">
        <v>120</v>
      </c>
      <c r="H46">
        <f t="shared" si="0"/>
        <v>0</v>
      </c>
    </row>
    <row r="47" spans="2:8" ht="12.75">
      <c r="B47" t="s">
        <v>147</v>
      </c>
      <c r="C47" t="s">
        <v>148</v>
      </c>
      <c r="D47">
        <v>72</v>
      </c>
      <c r="H47">
        <f t="shared" si="0"/>
        <v>0</v>
      </c>
    </row>
    <row r="48" spans="2:8" ht="12.75">
      <c r="B48" t="s">
        <v>139</v>
      </c>
      <c r="C48" t="s">
        <v>149</v>
      </c>
      <c r="D48">
        <v>8</v>
      </c>
      <c r="H48">
        <f t="shared" si="0"/>
        <v>0</v>
      </c>
    </row>
    <row r="49" spans="1:8" ht="12.75">
      <c r="A49" t="s">
        <v>143</v>
      </c>
      <c r="H49">
        <f t="shared" si="0"/>
        <v>0</v>
      </c>
    </row>
    <row r="50" spans="1:8" ht="12.75">
      <c r="A50" t="s">
        <v>150</v>
      </c>
      <c r="G50">
        <v>64</v>
      </c>
      <c r="H50">
        <f t="shared" si="0"/>
        <v>32</v>
      </c>
    </row>
    <row r="51" spans="2:8" ht="12.75">
      <c r="B51" t="s">
        <v>121</v>
      </c>
      <c r="C51" t="s">
        <v>151</v>
      </c>
      <c r="D51">
        <v>64</v>
      </c>
      <c r="H51">
        <f t="shared" si="0"/>
        <v>0</v>
      </c>
    </row>
    <row r="52" spans="2:8" ht="12.75">
      <c r="B52" t="s">
        <v>139</v>
      </c>
      <c r="C52">
        <v>6100065</v>
      </c>
      <c r="E52" t="s">
        <v>132</v>
      </c>
      <c r="H52">
        <f t="shared" si="0"/>
        <v>0</v>
      </c>
    </row>
    <row r="53" ht="12.75">
      <c r="A53" t="s">
        <v>134</v>
      </c>
    </row>
    <row r="54" ht="12.75">
      <c r="A54" s="201" t="s">
        <v>227</v>
      </c>
    </row>
    <row r="55" spans="1:8" ht="12.75">
      <c r="A55" t="s">
        <v>134</v>
      </c>
      <c r="H55">
        <f t="shared" si="0"/>
        <v>0</v>
      </c>
    </row>
    <row r="56" spans="1:8" ht="12.75">
      <c r="A56" t="s">
        <v>152</v>
      </c>
      <c r="G56">
        <v>76</v>
      </c>
      <c r="H56">
        <f t="shared" si="0"/>
        <v>38</v>
      </c>
    </row>
    <row r="57" spans="2:8" ht="12.75">
      <c r="B57" t="s">
        <v>153</v>
      </c>
      <c r="C57" t="s">
        <v>154</v>
      </c>
      <c r="D57">
        <v>76</v>
      </c>
      <c r="H57">
        <f t="shared" si="0"/>
        <v>0</v>
      </c>
    </row>
    <row r="58" spans="1:8" ht="12.75">
      <c r="A58" t="s">
        <v>143</v>
      </c>
      <c r="H58">
        <f t="shared" si="0"/>
        <v>0</v>
      </c>
    </row>
    <row r="59" spans="1:8" ht="12.75">
      <c r="A59" t="s">
        <v>155</v>
      </c>
      <c r="G59">
        <v>198</v>
      </c>
      <c r="H59">
        <f t="shared" si="0"/>
        <v>99</v>
      </c>
    </row>
    <row r="60" spans="2:8" ht="12.75">
      <c r="B60" t="s">
        <v>153</v>
      </c>
      <c r="C60" t="s">
        <v>156</v>
      </c>
      <c r="D60">
        <v>40</v>
      </c>
      <c r="H60">
        <f t="shared" si="0"/>
        <v>0</v>
      </c>
    </row>
    <row r="61" spans="2:8" ht="12.75">
      <c r="B61" t="s">
        <v>153</v>
      </c>
      <c r="C61" t="s">
        <v>157</v>
      </c>
      <c r="D61">
        <v>60</v>
      </c>
      <c r="H61">
        <f t="shared" si="0"/>
        <v>0</v>
      </c>
    </row>
    <row r="62" spans="2:8" ht="12.75">
      <c r="B62" t="s">
        <v>158</v>
      </c>
      <c r="C62" t="s">
        <v>159</v>
      </c>
      <c r="D62">
        <v>38</v>
      </c>
      <c r="H62">
        <f t="shared" si="0"/>
        <v>0</v>
      </c>
    </row>
    <row r="63" spans="2:8" ht="12.75">
      <c r="B63" t="s">
        <v>160</v>
      </c>
      <c r="C63" t="s">
        <v>161</v>
      </c>
      <c r="D63">
        <v>24</v>
      </c>
      <c r="H63">
        <f t="shared" si="0"/>
        <v>0</v>
      </c>
    </row>
    <row r="64" spans="3:8" ht="12.75">
      <c r="C64" t="s">
        <v>162</v>
      </c>
      <c r="D64">
        <v>34</v>
      </c>
      <c r="H64">
        <f t="shared" si="0"/>
        <v>0</v>
      </c>
    </row>
    <row r="65" spans="2:8" ht="12.75">
      <c r="B65" t="s">
        <v>160</v>
      </c>
      <c r="C65" t="s">
        <v>163</v>
      </c>
      <c r="D65">
        <v>2</v>
      </c>
      <c r="H65">
        <f t="shared" si="0"/>
        <v>0</v>
      </c>
    </row>
    <row r="66" spans="1:8" ht="12.75">
      <c r="A66" t="s">
        <v>143</v>
      </c>
      <c r="H66">
        <f t="shared" si="0"/>
        <v>0</v>
      </c>
    </row>
    <row r="67" spans="1:8" ht="12.75">
      <c r="A67" t="s">
        <v>164</v>
      </c>
      <c r="G67">
        <v>296</v>
      </c>
      <c r="H67">
        <f t="shared" si="0"/>
        <v>148</v>
      </c>
    </row>
    <row r="68" spans="2:8" ht="12.75">
      <c r="B68" t="s">
        <v>165</v>
      </c>
      <c r="C68" t="s">
        <v>166</v>
      </c>
      <c r="D68">
        <v>16</v>
      </c>
      <c r="H68">
        <f t="shared" si="0"/>
        <v>0</v>
      </c>
    </row>
    <row r="69" spans="2:8" ht="12.75">
      <c r="B69" t="s">
        <v>160</v>
      </c>
      <c r="C69" t="s">
        <v>167</v>
      </c>
      <c r="D69">
        <v>14</v>
      </c>
      <c r="H69">
        <f aca="true" t="shared" si="1" ref="H69:H83">G69/2</f>
        <v>0</v>
      </c>
    </row>
    <row r="70" spans="2:8" ht="12.75">
      <c r="B70" t="s">
        <v>168</v>
      </c>
      <c r="C70" t="s">
        <v>169</v>
      </c>
      <c r="H70">
        <f t="shared" si="1"/>
        <v>0</v>
      </c>
    </row>
    <row r="71" spans="2:8" ht="12.75">
      <c r="B71" t="s">
        <v>168</v>
      </c>
      <c r="C71" t="s">
        <v>170</v>
      </c>
      <c r="D71">
        <v>142</v>
      </c>
      <c r="H71">
        <f t="shared" si="1"/>
        <v>0</v>
      </c>
    </row>
    <row r="72" spans="2:8" ht="12.75">
      <c r="B72" t="s">
        <v>171</v>
      </c>
      <c r="C72" t="s">
        <v>172</v>
      </c>
      <c r="D72">
        <v>2</v>
      </c>
      <c r="H72">
        <f t="shared" si="1"/>
        <v>0</v>
      </c>
    </row>
    <row r="73" spans="3:8" ht="12.75">
      <c r="C73" t="s">
        <v>173</v>
      </c>
      <c r="D73">
        <v>2</v>
      </c>
      <c r="H73">
        <f t="shared" si="1"/>
        <v>0</v>
      </c>
    </row>
    <row r="74" spans="2:8" ht="12.75">
      <c r="B74" t="s">
        <v>174</v>
      </c>
      <c r="C74" t="s">
        <v>175</v>
      </c>
      <c r="D74">
        <v>24</v>
      </c>
      <c r="H74">
        <f t="shared" si="1"/>
        <v>0</v>
      </c>
    </row>
    <row r="75" spans="3:8" ht="12.75">
      <c r="C75" t="s">
        <v>176</v>
      </c>
      <c r="D75">
        <v>56</v>
      </c>
      <c r="H75">
        <f t="shared" si="1"/>
        <v>0</v>
      </c>
    </row>
    <row r="76" spans="2:8" ht="12.75">
      <c r="B76" t="s">
        <v>177</v>
      </c>
      <c r="C76" t="s">
        <v>178</v>
      </c>
      <c r="D76">
        <v>20</v>
      </c>
      <c r="H76">
        <f t="shared" si="1"/>
        <v>0</v>
      </c>
    </row>
    <row r="77" spans="2:8" ht="12.75">
      <c r="B77" t="s">
        <v>179</v>
      </c>
      <c r="C77" t="s">
        <v>180</v>
      </c>
      <c r="D77">
        <v>20</v>
      </c>
      <c r="H77">
        <f t="shared" si="1"/>
        <v>0</v>
      </c>
    </row>
    <row r="78" spans="1:8" ht="12.75">
      <c r="A78" t="s">
        <v>134</v>
      </c>
      <c r="H78">
        <f t="shared" si="1"/>
        <v>0</v>
      </c>
    </row>
    <row r="79" spans="1:8" ht="12.75">
      <c r="A79" t="s">
        <v>181</v>
      </c>
      <c r="G79">
        <v>82</v>
      </c>
      <c r="H79">
        <f t="shared" si="1"/>
        <v>41</v>
      </c>
    </row>
    <row r="80" spans="2:8" ht="12.75">
      <c r="B80" t="s">
        <v>153</v>
      </c>
      <c r="C80" t="s">
        <v>182</v>
      </c>
      <c r="D80">
        <v>42</v>
      </c>
      <c r="H80">
        <f t="shared" si="1"/>
        <v>0</v>
      </c>
    </row>
    <row r="81" spans="2:8" ht="12.75">
      <c r="B81" t="s">
        <v>183</v>
      </c>
      <c r="C81" t="s">
        <v>184</v>
      </c>
      <c r="D81">
        <v>4</v>
      </c>
      <c r="H81">
        <f t="shared" si="1"/>
        <v>0</v>
      </c>
    </row>
    <row r="82" spans="3:8" ht="12.75">
      <c r="C82" t="s">
        <v>185</v>
      </c>
      <c r="D82">
        <v>34</v>
      </c>
      <c r="H82">
        <f t="shared" si="1"/>
        <v>0</v>
      </c>
    </row>
    <row r="83" spans="2:8" ht="12.75">
      <c r="B83" t="s">
        <v>160</v>
      </c>
      <c r="C83" t="s">
        <v>186</v>
      </c>
      <c r="D83">
        <v>2</v>
      </c>
      <c r="H83">
        <f t="shared" si="1"/>
        <v>0</v>
      </c>
    </row>
    <row r="85" spans="1:8" ht="12.75">
      <c r="A85" t="s">
        <v>233</v>
      </c>
      <c r="G85">
        <f>SUM(D86:D87)</f>
        <v>92</v>
      </c>
      <c r="H85">
        <f>G85/2</f>
        <v>46</v>
      </c>
    </row>
    <row r="86" spans="2:4" ht="12.75">
      <c r="B86" t="s">
        <v>234</v>
      </c>
      <c r="D86">
        <v>26</v>
      </c>
    </row>
    <row r="87" spans="2:4" ht="12.75">
      <c r="B87" t="s">
        <v>232</v>
      </c>
      <c r="D87">
        <v>66</v>
      </c>
    </row>
    <row r="88" spans="1:8" ht="12.75">
      <c r="A88" t="s">
        <v>134</v>
      </c>
      <c r="H88">
        <f aca="true" t="shared" si="2" ref="H88:H108">G88/2</f>
        <v>0</v>
      </c>
    </row>
    <row r="89" spans="1:8" ht="12.75">
      <c r="A89" t="s">
        <v>187</v>
      </c>
      <c r="G89">
        <v>84</v>
      </c>
      <c r="H89">
        <f t="shared" si="2"/>
        <v>42</v>
      </c>
    </row>
    <row r="90" spans="2:8" ht="12.75">
      <c r="B90" t="s">
        <v>177</v>
      </c>
      <c r="C90" t="s">
        <v>188</v>
      </c>
      <c r="D90">
        <v>6</v>
      </c>
      <c r="H90">
        <f t="shared" si="2"/>
        <v>0</v>
      </c>
    </row>
    <row r="91" spans="2:8" ht="12.75">
      <c r="B91" t="s">
        <v>177</v>
      </c>
      <c r="C91" t="s">
        <v>189</v>
      </c>
      <c r="D91">
        <v>78</v>
      </c>
      <c r="H91">
        <f t="shared" si="2"/>
        <v>0</v>
      </c>
    </row>
    <row r="92" spans="1:8" ht="12.75">
      <c r="A92" t="s">
        <v>134</v>
      </c>
      <c r="H92">
        <f t="shared" si="2"/>
        <v>0</v>
      </c>
    </row>
    <row r="93" spans="1:8" ht="12.75">
      <c r="A93" t="s">
        <v>190</v>
      </c>
      <c r="G93">
        <v>72</v>
      </c>
      <c r="H93">
        <f t="shared" si="2"/>
        <v>36</v>
      </c>
    </row>
    <row r="94" spans="2:8" ht="12.75">
      <c r="B94" t="s">
        <v>191</v>
      </c>
      <c r="C94" t="s">
        <v>192</v>
      </c>
      <c r="D94">
        <v>6</v>
      </c>
      <c r="H94">
        <f t="shared" si="2"/>
        <v>0</v>
      </c>
    </row>
    <row r="95" spans="2:8" ht="12.75">
      <c r="B95" t="s">
        <v>191</v>
      </c>
      <c r="C95" t="s">
        <v>193</v>
      </c>
      <c r="D95">
        <v>32</v>
      </c>
      <c r="H95">
        <f t="shared" si="2"/>
        <v>0</v>
      </c>
    </row>
    <row r="96" spans="2:8" ht="12.75">
      <c r="B96" t="s">
        <v>194</v>
      </c>
      <c r="C96" t="s">
        <v>195</v>
      </c>
      <c r="D96">
        <v>34</v>
      </c>
      <c r="H96">
        <f t="shared" si="2"/>
        <v>0</v>
      </c>
    </row>
    <row r="97" spans="1:8" ht="12.75">
      <c r="A97" t="s">
        <v>134</v>
      </c>
      <c r="H97">
        <f t="shared" si="2"/>
        <v>0</v>
      </c>
    </row>
    <row r="98" spans="1:8" ht="12.75">
      <c r="A98" t="s">
        <v>196</v>
      </c>
      <c r="G98">
        <f>SUM(D99:D110)</f>
        <v>184</v>
      </c>
      <c r="H98">
        <f t="shared" si="2"/>
        <v>92</v>
      </c>
    </row>
    <row r="99" spans="2:8" ht="12.75">
      <c r="B99" t="s">
        <v>197</v>
      </c>
      <c r="C99" t="s">
        <v>198</v>
      </c>
      <c r="D99">
        <v>24</v>
      </c>
      <c r="H99">
        <f t="shared" si="2"/>
        <v>0</v>
      </c>
    </row>
    <row r="100" spans="2:8" ht="12.75">
      <c r="B100" t="s">
        <v>199</v>
      </c>
      <c r="C100" t="s">
        <v>200</v>
      </c>
      <c r="D100">
        <v>16</v>
      </c>
      <c r="H100">
        <f t="shared" si="2"/>
        <v>0</v>
      </c>
    </row>
    <row r="101" spans="2:8" ht="12.75">
      <c r="B101" t="s">
        <v>199</v>
      </c>
      <c r="C101" t="s">
        <v>201</v>
      </c>
      <c r="D101">
        <v>10</v>
      </c>
      <c r="H101">
        <f t="shared" si="2"/>
        <v>0</v>
      </c>
    </row>
    <row r="102" spans="3:8" ht="12.75">
      <c r="C102" t="s">
        <v>202</v>
      </c>
      <c r="D102">
        <v>2</v>
      </c>
      <c r="H102">
        <f t="shared" si="2"/>
        <v>0</v>
      </c>
    </row>
    <row r="103" spans="2:8" ht="12.75">
      <c r="B103" t="s">
        <v>203</v>
      </c>
      <c r="C103" t="s">
        <v>204</v>
      </c>
      <c r="D103">
        <v>14</v>
      </c>
      <c r="H103">
        <f t="shared" si="2"/>
        <v>0</v>
      </c>
    </row>
    <row r="104" spans="3:8" ht="12.75">
      <c r="C104" t="s">
        <v>205</v>
      </c>
      <c r="D104">
        <v>12</v>
      </c>
      <c r="H104">
        <f t="shared" si="2"/>
        <v>0</v>
      </c>
    </row>
    <row r="105" spans="3:8" ht="12.75">
      <c r="C105" t="s">
        <v>206</v>
      </c>
      <c r="D105">
        <v>2</v>
      </c>
      <c r="H105">
        <f t="shared" si="2"/>
        <v>0</v>
      </c>
    </row>
    <row r="106" spans="2:8" ht="12.75">
      <c r="B106" t="s">
        <v>191</v>
      </c>
      <c r="C106" t="s">
        <v>207</v>
      </c>
      <c r="D106">
        <v>2</v>
      </c>
      <c r="H106">
        <f t="shared" si="2"/>
        <v>0</v>
      </c>
    </row>
    <row r="107" spans="3:8" ht="12.75">
      <c r="C107" t="s">
        <v>208</v>
      </c>
      <c r="D107">
        <v>8</v>
      </c>
      <c r="H107">
        <f t="shared" si="2"/>
        <v>0</v>
      </c>
    </row>
    <row r="108" spans="2:8" ht="12.75">
      <c r="B108" t="s">
        <v>209</v>
      </c>
      <c r="C108" t="s">
        <v>210</v>
      </c>
      <c r="D108">
        <v>32</v>
      </c>
      <c r="H108">
        <f t="shared" si="2"/>
        <v>0</v>
      </c>
    </row>
    <row r="109" spans="2:4" ht="12.75">
      <c r="B109" t="s">
        <v>231</v>
      </c>
      <c r="D109">
        <v>52</v>
      </c>
    </row>
    <row r="110" spans="2:4" ht="12.75">
      <c r="B110" t="s">
        <v>232</v>
      </c>
      <c r="D110">
        <v>10</v>
      </c>
    </row>
    <row r="111" spans="1:8" ht="12.75">
      <c r="A111" t="s">
        <v>211</v>
      </c>
      <c r="H111">
        <f aca="true" t="shared" si="3" ref="H111:H129">G111/2</f>
        <v>0</v>
      </c>
    </row>
    <row r="112" spans="1:8" ht="12.75">
      <c r="A112" t="s">
        <v>212</v>
      </c>
      <c r="G112">
        <v>190</v>
      </c>
      <c r="H112">
        <f t="shared" si="3"/>
        <v>95</v>
      </c>
    </row>
    <row r="113" spans="2:8" ht="12.75">
      <c r="B113" t="s">
        <v>197</v>
      </c>
      <c r="C113" t="s">
        <v>213</v>
      </c>
      <c r="D113">
        <v>48</v>
      </c>
      <c r="H113">
        <f t="shared" si="3"/>
        <v>0</v>
      </c>
    </row>
    <row r="114" spans="2:8" ht="12.75">
      <c r="B114" t="s">
        <v>214</v>
      </c>
      <c r="C114" t="s">
        <v>215</v>
      </c>
      <c r="D114">
        <v>16</v>
      </c>
      <c r="H114">
        <f t="shared" si="3"/>
        <v>0</v>
      </c>
    </row>
    <row r="115" spans="2:8" ht="12.75">
      <c r="B115" t="s">
        <v>174</v>
      </c>
      <c r="C115" t="s">
        <v>216</v>
      </c>
      <c r="D115">
        <v>4</v>
      </c>
      <c r="H115">
        <f t="shared" si="3"/>
        <v>0</v>
      </c>
    </row>
    <row r="116" spans="3:8" ht="12.75">
      <c r="C116" t="s">
        <v>217</v>
      </c>
      <c r="D116">
        <v>2</v>
      </c>
      <c r="H116">
        <f t="shared" si="3"/>
        <v>0</v>
      </c>
    </row>
    <row r="117" spans="2:8" ht="12.75">
      <c r="B117" t="s">
        <v>177</v>
      </c>
      <c r="C117" t="s">
        <v>218</v>
      </c>
      <c r="D117">
        <v>32</v>
      </c>
      <c r="H117">
        <f t="shared" si="3"/>
        <v>0</v>
      </c>
    </row>
    <row r="118" spans="2:8" ht="12.75">
      <c r="B118" t="s">
        <v>177</v>
      </c>
      <c r="C118" t="s">
        <v>219</v>
      </c>
      <c r="D118">
        <v>4</v>
      </c>
      <c r="H118">
        <f t="shared" si="3"/>
        <v>0</v>
      </c>
    </row>
    <row r="119" spans="2:8" ht="12.75">
      <c r="B119" t="s">
        <v>179</v>
      </c>
      <c r="C119" t="s">
        <v>220</v>
      </c>
      <c r="D119">
        <v>20</v>
      </c>
      <c r="H119">
        <f t="shared" si="3"/>
        <v>0</v>
      </c>
    </row>
    <row r="120" spans="2:8" ht="12.75">
      <c r="B120" t="s">
        <v>221</v>
      </c>
      <c r="C120" t="s">
        <v>222</v>
      </c>
      <c r="D120">
        <v>64</v>
      </c>
      <c r="H120">
        <f t="shared" si="3"/>
        <v>0</v>
      </c>
    </row>
    <row r="121" spans="1:8" ht="12.75">
      <c r="A121" t="s">
        <v>211</v>
      </c>
      <c r="H121">
        <f t="shared" si="3"/>
        <v>0</v>
      </c>
    </row>
    <row r="122" spans="1:8" ht="12.75">
      <c r="A122" t="s">
        <v>223</v>
      </c>
      <c r="G122">
        <v>2</v>
      </c>
      <c r="H122">
        <f t="shared" si="3"/>
        <v>1</v>
      </c>
    </row>
    <row r="123" spans="2:8" ht="12.75">
      <c r="B123" t="s">
        <v>191</v>
      </c>
      <c r="C123" t="s">
        <v>224</v>
      </c>
      <c r="D123">
        <v>2</v>
      </c>
      <c r="H123">
        <f t="shared" si="3"/>
        <v>0</v>
      </c>
    </row>
    <row r="124" spans="1:8" ht="12.75">
      <c r="A124" t="s">
        <v>103</v>
      </c>
      <c r="H124">
        <f t="shared" si="3"/>
        <v>0</v>
      </c>
    </row>
    <row r="125" spans="1:11" ht="12.75">
      <c r="A125" t="s">
        <v>225</v>
      </c>
      <c r="G125">
        <v>24</v>
      </c>
      <c r="H125">
        <f t="shared" si="3"/>
        <v>12</v>
      </c>
      <c r="J125" t="s">
        <v>227</v>
      </c>
      <c r="K125">
        <f>SUM(H54:H306)</f>
        <v>650</v>
      </c>
    </row>
    <row r="126" spans="2:8" ht="12.75">
      <c r="B126" t="s">
        <v>199</v>
      </c>
      <c r="C126" t="s">
        <v>226</v>
      </c>
      <c r="D126">
        <v>24</v>
      </c>
      <c r="H126">
        <f t="shared" si="3"/>
        <v>0</v>
      </c>
    </row>
    <row r="127" ht="12.75">
      <c r="H127">
        <f t="shared" si="3"/>
        <v>0</v>
      </c>
    </row>
    <row r="128" ht="12.75">
      <c r="H128">
        <f t="shared" si="3"/>
        <v>0</v>
      </c>
    </row>
    <row r="129" ht="12.75">
      <c r="H129">
        <f t="shared" si="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surmava</dc:creator>
  <cp:keywords/>
  <dc:description/>
  <cp:lastModifiedBy> </cp:lastModifiedBy>
  <cp:lastPrinted>2006-07-23T11:11:14Z</cp:lastPrinted>
  <dcterms:created xsi:type="dcterms:W3CDTF">2005-03-21T08:07:20Z</dcterms:created>
  <dcterms:modified xsi:type="dcterms:W3CDTF">2006-08-30T22:35:26Z</dcterms:modified>
  <cp:category/>
  <cp:version/>
  <cp:contentType/>
  <cp:contentStatus/>
</cp:coreProperties>
</file>