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0"/>
  </bookViews>
  <sheets>
    <sheet name="Info" sheetId="1" r:id="rId1"/>
    <sheet name="CustomerData" sheetId="2" r:id="rId2"/>
    <sheet name="Input Data" sheetId="3" r:id="rId3"/>
    <sheet name="Tier2behaviorSelectScale" sheetId="4" r:id="rId4"/>
    <sheet name="Tier2behaviorEqualScaling" sheetId="5" r:id="rId5"/>
    <sheet name="Tier2behaviorClassic" sheetId="6" r:id="rId6"/>
  </sheets>
  <definedNames>
    <definedName name="CustomerQuery">'CustomerData'!$A$1:$U$4</definedName>
    <definedName name="CustomerQuery2">#REF!</definedName>
  </definedNames>
  <calcPr fullCalcOnLoad="1"/>
</workbook>
</file>

<file path=xl/sharedStrings.xml><?xml version="1.0" encoding="utf-8"?>
<sst xmlns="http://schemas.openxmlformats.org/spreadsheetml/2006/main" count="1913" uniqueCount="109">
  <si>
    <t>ID</t>
  </si>
  <si>
    <t>Title</t>
  </si>
  <si>
    <t>Year</t>
  </si>
  <si>
    <t>ProductType</t>
  </si>
  <si>
    <t>SubscriptionType</t>
  </si>
  <si>
    <t>Product</t>
  </si>
  <si>
    <t>UnitOfMeasure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</si>
  <si>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</si>
  <si>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</si>
  <si>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</si>
  <si>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</si>
  <si>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</si>
  <si>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</si>
  <si>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</si>
  <si>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</si>
  <si>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</si>
  <si>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</si>
  <si>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</si>
  <si>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</si>
  <si>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Sales - Full/Partial/Block</t>
  </si>
  <si>
    <t>Full Service</t>
  </si>
  <si>
    <t>Full</t>
  </si>
  <si>
    <t>GenSysPeak</t>
  </si>
  <si>
    <t>Heavy Load MW Hours</t>
  </si>
  <si>
    <t>Light Load MW Hours</t>
  </si>
  <si>
    <t>Hourly split for FY07</t>
  </si>
  <si>
    <t>FY 07</t>
  </si>
  <si>
    <t>Mix</t>
  </si>
  <si>
    <t>HLH</t>
  </si>
  <si>
    <t>LLH</t>
  </si>
  <si>
    <t>Oct-March</t>
  </si>
  <si>
    <t>April-Sep</t>
  </si>
  <si>
    <t>Flat</t>
  </si>
  <si>
    <t>LLH Only</t>
  </si>
  <si>
    <t>L.V.</t>
  </si>
  <si>
    <t>Goal Seek</t>
  </si>
  <si>
    <t>Energy Fix</t>
  </si>
  <si>
    <t>Cont+Shift+E</t>
  </si>
  <si>
    <t>Annual Demand</t>
  </si>
  <si>
    <t>Average Monthly Demand</t>
  </si>
  <si>
    <t>Total Revenue to BPA</t>
  </si>
  <si>
    <t>Rate</t>
  </si>
  <si>
    <t>Average Demand</t>
  </si>
  <si>
    <t>LF=Ave/pk</t>
  </si>
  <si>
    <t>pk=ave/LF</t>
  </si>
  <si>
    <t>Annual</t>
  </si>
  <si>
    <t>HWM</t>
  </si>
  <si>
    <t>Sum</t>
  </si>
  <si>
    <t>aMW</t>
  </si>
  <si>
    <t>Load Factor</t>
  </si>
  <si>
    <t>HLH aMW</t>
  </si>
  <si>
    <t>2010 - HWM Year</t>
  </si>
  <si>
    <t>Tier 1</t>
  </si>
  <si>
    <t>Growth aMW</t>
  </si>
  <si>
    <t>MWh</t>
  </si>
  <si>
    <t>Load Variance</t>
  </si>
  <si>
    <t>Tier 2</t>
  </si>
  <si>
    <t>Option 1</t>
  </si>
  <si>
    <t>Shaped to Load</t>
  </si>
  <si>
    <t>Total</t>
  </si>
  <si>
    <t>Option 2</t>
  </si>
  <si>
    <t>Option 3</t>
  </si>
  <si>
    <t>Flat LLH ONLY</t>
  </si>
  <si>
    <t>Option 4</t>
  </si>
  <si>
    <t>Flat October - March</t>
  </si>
  <si>
    <t>Option 5</t>
  </si>
  <si>
    <t>Flat April - September</t>
  </si>
  <si>
    <t>Option 6</t>
  </si>
  <si>
    <t>Load Growth Assumption</t>
  </si>
  <si>
    <t>BPA Serve under Flat</t>
  </si>
  <si>
    <t>BPA Serve under Flat LLH</t>
  </si>
  <si>
    <t>March-Sept</t>
  </si>
  <si>
    <t># of HLH Days</t>
  </si>
  <si>
    <t>HLH Only</t>
  </si>
  <si>
    <t>Demand in $/MWh</t>
  </si>
  <si>
    <t>Demand in $/kW/month</t>
  </si>
  <si>
    <t>x</t>
  </si>
  <si>
    <t>Market as of May 06</t>
  </si>
  <si>
    <t>PF Rates using Selective Scaling with equal deltas and only 1 customer</t>
  </si>
  <si>
    <t>LV</t>
  </si>
  <si>
    <t>Peak</t>
  </si>
  <si>
    <t>Super Peak</t>
  </si>
  <si>
    <t>HLH Demand Credit</t>
  </si>
  <si>
    <t>HLH Hours</t>
  </si>
  <si>
    <t>Demand calculation --  Apologies for this being different from the Demand rate used in the Rate Analysis Paper, the ~$5/kW/month rate was calculated from a different market assumption</t>
  </si>
  <si>
    <t>Mkt HLH</t>
  </si>
  <si>
    <t>Mkt LLH</t>
  </si>
  <si>
    <t>LV Billing Determinant</t>
  </si>
  <si>
    <t>Revenue Requirment</t>
  </si>
  <si>
    <t>Additional Cost to BPA from 2010</t>
  </si>
  <si>
    <t>Mkt Demand in $/kW/month</t>
  </si>
  <si>
    <t>Additional Demand Cost</t>
  </si>
  <si>
    <t>Energy Cost to BPA if shaped to load</t>
  </si>
  <si>
    <t>Energy Cost to BPA if Flat</t>
  </si>
  <si>
    <t>Energy Cost to BPA if Flat LLH</t>
  </si>
  <si>
    <t>Energy Cost to BPA if Oct-March</t>
  </si>
  <si>
    <t>Energy Cost to BPA if March-Sept</t>
  </si>
  <si>
    <t>Energy Cost to BPA if Mix</t>
  </si>
  <si>
    <t>Additional Demand Costs assuming above market price</t>
  </si>
  <si>
    <t>Customer Total Tier 2 Cost</t>
  </si>
  <si>
    <t>BPA's Additional Cost Relative to 2010</t>
  </si>
  <si>
    <t>Load Variance Costs</t>
  </si>
  <si>
    <t>Market LV</t>
  </si>
  <si>
    <t>BPA Net Revenue</t>
  </si>
  <si>
    <t>I</t>
  </si>
  <si>
    <t xml:space="preserve">Attached is a work in progress that attempts to see how different rate designs interact with different Tier 2 shapes.  </t>
  </si>
  <si>
    <t>The three sheets are currently balanced to collect BPA's FY 07-09 Revenue Requirment based on loads assumed in the rate case.</t>
  </si>
  <si>
    <t>FY 2010 to FY 2010 Growth Assumption in aMW</t>
  </si>
  <si>
    <t>The growth assumption (amount of Tier 2) is highlighted in green.  This can be changed and the resulting rates and revenues will update in columns W and AA on all three spreadsheets.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</si>
</sst>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_);\(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[$-409]dddd\,\ mmmm\ dd\,\ yyyy"/>
    <numFmt numFmtId="172" formatCode="[$-409]mmmm\-yy;@"/>
    <numFmt numFmtId="173" formatCode="[$-409]mmm\-yy;@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000000"/>
    <numFmt numFmtId="177" formatCode="0.000000"/>
    <numFmt numFmtId="178" formatCode="0.00000"/>
    <numFmt numFmtId="179" formatCode="0.0%"/>
    <numFmt numFmtId="180" formatCode="0.000%"/>
    <numFmt numFmtId="181" formatCode="_(* #,##0.000_);_(* \(#,##0.000\);_(* &quot;-&quot;?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&quot;$&quot;#,##0"/>
    <numFmt numFmtId="185" formatCode="&quot;$&quot;#,##0.00"/>
    <numFmt numFmtId="186" formatCode="[$-409]h:mm:ss\ AM/P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00"/>
    <numFmt numFmtId="192" formatCode="0.000000000"/>
    <numFmt numFmtId="193" formatCode="0.00000000"/>
    <numFmt numFmtId="194" formatCode="&quot;$&quot;#,##0.00000"/>
    <numFmt numFmtId="195" formatCode="&quot;$&quot;#,##0.000000"/>
    <numFmt numFmtId="196" formatCode="&quot;$&quot;#,##0.0000000"/>
    <numFmt numFmtId="197" formatCode="&quot;$&quot;#,##0.00000000"/>
    <numFmt numFmtId="198" formatCode="&quot;$&quot;#,##0.000000000"/>
    <numFmt numFmtId="199" formatCode="&quot;$&quot;#,##0.0000000000"/>
    <numFmt numFmtId="200" formatCode="&quot;$&quot;#,##0.00000000000"/>
    <numFmt numFmtId="201" formatCode="&quot;$&quot;#,##0.000"/>
    <numFmt numFmtId="202" formatCode="0.0000000000"/>
    <numFmt numFmtId="203" formatCode="&quot;$&quot;#,##0.0"/>
  </numFmts>
  <fonts count="14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0"/>
      <name val="Times New Roman"/>
      <family val="0"/>
    </font>
    <font>
      <sz val="10"/>
      <color indexed="1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173" fontId="1" fillId="0" borderId="0" xfId="23" applyNumberFormat="1">
      <alignment/>
      <protection/>
    </xf>
    <xf numFmtId="44" fontId="1" fillId="0" borderId="0" xfId="17" applyAlignment="1">
      <alignment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3" fillId="0" borderId="3" xfId="23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14" fontId="1" fillId="0" borderId="0" xfId="23" applyNumberFormat="1">
      <alignment/>
      <protection/>
    </xf>
    <xf numFmtId="0" fontId="3" fillId="0" borderId="3" xfId="23" applyFont="1" applyBorder="1" applyAlignment="1">
      <alignment horizontal="right"/>
      <protection/>
    </xf>
    <xf numFmtId="2" fontId="3" fillId="0" borderId="0" xfId="23" applyNumberFormat="1" applyFont="1" applyBorder="1">
      <alignment/>
      <protection/>
    </xf>
    <xf numFmtId="0" fontId="3" fillId="0" borderId="0" xfId="23" applyFont="1" applyBorder="1" applyAlignment="1">
      <alignment horizontal="right"/>
      <protection/>
    </xf>
    <xf numFmtId="2" fontId="1" fillId="0" borderId="0" xfId="23" applyNumberFormat="1" applyBorder="1">
      <alignment/>
      <protection/>
    </xf>
    <xf numFmtId="0" fontId="3" fillId="0" borderId="0" xfId="23" applyFont="1" applyFill="1" applyBorder="1" applyAlignment="1">
      <alignment horizontal="right"/>
      <protection/>
    </xf>
    <xf numFmtId="44" fontId="1" fillId="0" borderId="0" xfId="23" applyNumberFormat="1">
      <alignment/>
      <protection/>
    </xf>
    <xf numFmtId="16" fontId="1" fillId="0" borderId="0" xfId="23" applyNumberFormat="1">
      <alignment/>
      <protection/>
    </xf>
    <xf numFmtId="0" fontId="7" fillId="0" borderId="0" xfId="22" applyNumberFormat="1" quotePrefix="1">
      <alignment/>
      <protection/>
    </xf>
    <xf numFmtId="0" fontId="7" fillId="0" borderId="0" xfId="22">
      <alignment/>
      <protection/>
    </xf>
    <xf numFmtId="0" fontId="7" fillId="0" borderId="0" xfId="22" applyNumberFormat="1">
      <alignment/>
      <protection/>
    </xf>
    <xf numFmtId="2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3" fontId="0" fillId="0" borderId="0" xfId="0" applyNumberFormat="1" applyFill="1" applyAlignment="1">
      <alignment/>
    </xf>
    <xf numFmtId="0" fontId="4" fillId="0" borderId="4" xfId="21" applyFont="1" applyBorder="1" applyAlignment="1">
      <alignment horizontal="center"/>
      <protection/>
    </xf>
    <xf numFmtId="2" fontId="7" fillId="0" borderId="0" xfId="22" applyNumberFormat="1" quotePrefix="1">
      <alignment/>
      <protection/>
    </xf>
    <xf numFmtId="3" fontId="7" fillId="0" borderId="0" xfId="22" applyNumberFormat="1" quotePrefix="1">
      <alignment/>
      <protection/>
    </xf>
    <xf numFmtId="3" fontId="0" fillId="0" borderId="0" xfId="0" applyNumberFormat="1" applyAlignment="1">
      <alignment/>
    </xf>
    <xf numFmtId="0" fontId="11" fillId="0" borderId="0" xfId="22" applyNumberFormat="1" applyFont="1">
      <alignment/>
      <protection/>
    </xf>
    <xf numFmtId="44" fontId="0" fillId="0" borderId="0" xfId="0" applyNumberFormat="1" applyAlignment="1">
      <alignment/>
    </xf>
    <xf numFmtId="0" fontId="0" fillId="0" borderId="0" xfId="0" applyFont="1" applyFill="1" applyAlignment="1">
      <alignment/>
    </xf>
    <xf numFmtId="184" fontId="7" fillId="0" borderId="0" xfId="22" applyNumberFormat="1" quotePrefix="1">
      <alignment/>
      <protection/>
    </xf>
    <xf numFmtId="173" fontId="12" fillId="0" borderId="0" xfId="23" applyNumberFormat="1" applyFont="1" applyBorder="1">
      <alignment/>
      <protection/>
    </xf>
    <xf numFmtId="0" fontId="12" fillId="0" borderId="3" xfId="23" applyFont="1" applyBorder="1" applyAlignment="1">
      <alignment horizontal="right"/>
      <protection/>
    </xf>
    <xf numFmtId="0" fontId="12" fillId="0" borderId="5" xfId="23" applyFont="1" applyBorder="1" applyAlignment="1">
      <alignment horizontal="right"/>
      <protection/>
    </xf>
    <xf numFmtId="0" fontId="0" fillId="4" borderId="0" xfId="0" applyFill="1" applyAlignment="1">
      <alignment/>
    </xf>
    <xf numFmtId="0" fontId="11" fillId="4" borderId="0" xfId="22" applyNumberFormat="1" applyFont="1" applyFill="1">
      <alignment/>
      <protection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0" fillId="5" borderId="3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7" fillId="5" borderId="3" xfId="22" applyNumberFormat="1" applyFill="1" applyBorder="1" quotePrefix="1">
      <alignment/>
      <protection/>
    </xf>
    <xf numFmtId="0" fontId="7" fillId="5" borderId="0" xfId="22" applyNumberFormat="1" applyFill="1" applyBorder="1" quotePrefix="1">
      <alignment/>
      <protection/>
    </xf>
    <xf numFmtId="0" fontId="7" fillId="5" borderId="4" xfId="22" applyNumberFormat="1" applyFill="1" applyBorder="1" quotePrefix="1">
      <alignment/>
      <protection/>
    </xf>
    <xf numFmtId="0" fontId="0" fillId="5" borderId="0" xfId="0" applyFill="1" applyBorder="1" applyAlignment="1">
      <alignment/>
    </xf>
    <xf numFmtId="0" fontId="0" fillId="5" borderId="4" xfId="0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4" xfId="0" applyNumberFormat="1" applyFill="1" applyBorder="1" applyAlignment="1">
      <alignment/>
    </xf>
    <xf numFmtId="0" fontId="7" fillId="5" borderId="3" xfId="22" applyNumberFormat="1" applyFill="1" applyBorder="1">
      <alignment/>
      <protection/>
    </xf>
    <xf numFmtId="44" fontId="0" fillId="5" borderId="0" xfId="0" applyNumberFormat="1" applyFill="1" applyBorder="1" applyAlignment="1">
      <alignment/>
    </xf>
    <xf numFmtId="0" fontId="11" fillId="6" borderId="3" xfId="22" applyNumberFormat="1" applyFont="1" applyFill="1" applyBorder="1">
      <alignment/>
      <protection/>
    </xf>
    <xf numFmtId="44" fontId="0" fillId="6" borderId="0" xfId="0" applyNumberFormat="1" applyFill="1" applyBorder="1" applyAlignment="1">
      <alignment/>
    </xf>
    <xf numFmtId="185" fontId="0" fillId="7" borderId="7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7" fillId="5" borderId="3" xfId="22" applyNumberFormat="1" applyFont="1" applyFill="1" applyBorder="1">
      <alignment/>
      <protection/>
    </xf>
    <xf numFmtId="9" fontId="0" fillId="0" borderId="0" xfId="0" applyNumberFormat="1" applyBorder="1" applyAlignment="1">
      <alignment/>
    </xf>
    <xf numFmtId="2" fontId="10" fillId="0" borderId="0" xfId="0" applyNumberFormat="1" applyFont="1" applyFill="1" applyBorder="1" applyAlignment="1">
      <alignment/>
    </xf>
    <xf numFmtId="44" fontId="10" fillId="0" borderId="2" xfId="0" applyNumberFormat="1" applyFont="1" applyBorder="1" applyAlignment="1">
      <alignment/>
    </xf>
    <xf numFmtId="0" fontId="7" fillId="0" borderId="0" xfId="22" applyNumberFormat="1" applyFont="1">
      <alignment/>
      <protection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0" fontId="7" fillId="0" borderId="0" xfId="22" applyNumberFormat="1" quotePrefix="1">
      <alignment/>
      <protection/>
    </xf>
    <xf numFmtId="184" fontId="7" fillId="0" borderId="0" xfId="22" applyNumberFormat="1" applyFont="1">
      <alignment/>
      <protection/>
    </xf>
    <xf numFmtId="44" fontId="7" fillId="0" borderId="0" xfId="22" applyNumberFormat="1">
      <alignment/>
      <protection/>
    </xf>
    <xf numFmtId="0" fontId="0" fillId="0" borderId="0" xfId="0" applyNumberFormat="1" applyAlignment="1" quotePrefix="1">
      <alignment/>
    </xf>
    <xf numFmtId="44" fontId="10" fillId="0" borderId="6" xfId="0" applyNumberFormat="1" applyFont="1" applyBorder="1" applyAlignment="1">
      <alignment/>
    </xf>
    <xf numFmtId="44" fontId="1" fillId="0" borderId="0" xfId="17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1" fillId="8" borderId="0" xfId="22" applyNumberFormat="1" applyFont="1" applyFill="1">
      <alignment/>
      <protection/>
    </xf>
    <xf numFmtId="0" fontId="0" fillId="8" borderId="0" xfId="0" applyFill="1" applyAlignment="1">
      <alignment/>
    </xf>
    <xf numFmtId="44" fontId="0" fillId="4" borderId="0" xfId="0" applyNumberFormat="1" applyFill="1" applyAlignment="1">
      <alignment/>
    </xf>
    <xf numFmtId="0" fontId="0" fillId="0" borderId="8" xfId="0" applyBorder="1" applyAlignment="1">
      <alignment/>
    </xf>
    <xf numFmtId="185" fontId="0" fillId="0" borderId="0" xfId="0" applyNumberFormat="1" applyBorder="1" applyAlignment="1">
      <alignment/>
    </xf>
    <xf numFmtId="184" fontId="1" fillId="0" borderId="0" xfId="23" applyNumberFormat="1" applyBorder="1">
      <alignment/>
      <protection/>
    </xf>
    <xf numFmtId="2" fontId="0" fillId="0" borderId="0" xfId="0" applyNumberFormat="1" applyFill="1" applyBorder="1" applyAlignment="1">
      <alignment/>
    </xf>
    <xf numFmtId="201" fontId="1" fillId="0" borderId="0" xfId="23" applyNumberFormat="1" applyBorder="1">
      <alignment/>
      <protection/>
    </xf>
    <xf numFmtId="0" fontId="1" fillId="0" borderId="6" xfId="23" applyFill="1" applyBorder="1">
      <alignment/>
      <protection/>
    </xf>
    <xf numFmtId="0" fontId="1" fillId="0" borderId="3" xfId="23" applyBorder="1">
      <alignment/>
      <protection/>
    </xf>
    <xf numFmtId="0" fontId="1" fillId="0" borderId="4" xfId="23" applyBorder="1">
      <alignment/>
      <protection/>
    </xf>
    <xf numFmtId="0" fontId="1" fillId="0" borderId="5" xfId="23" applyBorder="1">
      <alignment/>
      <protection/>
    </xf>
    <xf numFmtId="0" fontId="1" fillId="0" borderId="9" xfId="23" applyBorder="1">
      <alignment/>
      <protection/>
    </xf>
    <xf numFmtId="0" fontId="1" fillId="0" borderId="10" xfId="23" applyBorder="1">
      <alignment/>
      <protection/>
    </xf>
    <xf numFmtId="0" fontId="1" fillId="0" borderId="0" xfId="23" applyFill="1">
      <alignment/>
      <protection/>
    </xf>
    <xf numFmtId="0" fontId="5" fillId="0" borderId="0" xfId="24" applyFont="1" applyFill="1" applyBorder="1">
      <alignment/>
      <protection/>
    </xf>
    <xf numFmtId="166" fontId="5" fillId="0" borderId="0" xfId="24" applyNumberFormat="1" applyFont="1" applyFill="1" applyBorder="1" applyAlignment="1">
      <alignment horizontal="center"/>
      <protection/>
    </xf>
    <xf numFmtId="0" fontId="1" fillId="0" borderId="0" xfId="23" applyFill="1" applyBorder="1">
      <alignment/>
      <protection/>
    </xf>
    <xf numFmtId="166" fontId="5" fillId="0" borderId="0" xfId="24" applyNumberFormat="1" applyFont="1" applyFill="1" applyBorder="1">
      <alignment/>
      <protection/>
    </xf>
    <xf numFmtId="38" fontId="6" fillId="0" borderId="0" xfId="23" applyNumberFormat="1" applyFont="1" applyFill="1" applyBorder="1" applyAlignment="1" applyProtection="1">
      <alignment horizontal="center" wrapText="1"/>
      <protection/>
    </xf>
    <xf numFmtId="175" fontId="5" fillId="0" borderId="0" xfId="17" applyNumberFormat="1" applyFont="1" applyFill="1" applyBorder="1" applyAlignment="1">
      <alignment/>
    </xf>
    <xf numFmtId="175" fontId="6" fillId="0" borderId="0" xfId="17" applyNumberFormat="1" applyFont="1" applyFill="1" applyBorder="1" applyAlignment="1">
      <alignment/>
    </xf>
    <xf numFmtId="175" fontId="1" fillId="0" borderId="0" xfId="23" applyNumberFormat="1" applyFill="1" applyBorder="1">
      <alignment/>
      <protection/>
    </xf>
    <xf numFmtId="173" fontId="1" fillId="0" borderId="0" xfId="23" applyNumberFormat="1" applyFont="1">
      <alignment/>
      <protection/>
    </xf>
    <xf numFmtId="44" fontId="1" fillId="0" borderId="0" xfId="17" applyFill="1" applyAlignment="1">
      <alignment/>
    </xf>
    <xf numFmtId="0" fontId="4" fillId="0" borderId="0" xfId="21" applyFont="1" applyFill="1" applyBorder="1" applyAlignment="1">
      <alignment horizontal="center"/>
      <protection/>
    </xf>
    <xf numFmtId="0" fontId="1" fillId="0" borderId="0" xfId="23" applyBorder="1" applyAlignment="1">
      <alignment horizontal="right"/>
      <protection/>
    </xf>
    <xf numFmtId="173" fontId="1" fillId="0" borderId="2" xfId="23" applyNumberFormat="1" applyFont="1" applyBorder="1">
      <alignment/>
      <protection/>
    </xf>
    <xf numFmtId="173" fontId="1" fillId="0" borderId="6" xfId="23" applyNumberFormat="1" applyFont="1" applyBorder="1">
      <alignment/>
      <protection/>
    </xf>
    <xf numFmtId="44" fontId="1" fillId="0" borderId="4" xfId="17" applyBorder="1" applyAlignment="1">
      <alignment/>
    </xf>
    <xf numFmtId="44" fontId="1" fillId="0" borderId="9" xfId="17" applyBorder="1" applyAlignment="1">
      <alignment/>
    </xf>
    <xf numFmtId="44" fontId="1" fillId="0" borderId="10" xfId="17" applyBorder="1" applyAlignment="1">
      <alignment/>
    </xf>
    <xf numFmtId="10" fontId="1" fillId="0" borderId="2" xfId="23" applyNumberFormat="1" applyBorder="1">
      <alignment/>
      <protection/>
    </xf>
    <xf numFmtId="10" fontId="1" fillId="0" borderId="6" xfId="23" applyNumberFormat="1" applyBorder="1">
      <alignment/>
      <protection/>
    </xf>
    <xf numFmtId="10" fontId="1" fillId="0" borderId="9" xfId="23" applyNumberFormat="1" applyBorder="1">
      <alignment/>
      <protection/>
    </xf>
    <xf numFmtId="10" fontId="1" fillId="0" borderId="10" xfId="23" applyNumberFormat="1" applyBorder="1">
      <alignment/>
      <protection/>
    </xf>
    <xf numFmtId="0" fontId="1" fillId="0" borderId="0" xfId="23" applyFont="1" applyFill="1">
      <alignment/>
      <protection/>
    </xf>
    <xf numFmtId="10" fontId="1" fillId="0" borderId="0" xfId="23" applyNumberFormat="1" applyFill="1">
      <alignment/>
      <protection/>
    </xf>
    <xf numFmtId="173" fontId="12" fillId="0" borderId="4" xfId="23" applyNumberFormat="1" applyFont="1" applyBorder="1">
      <alignment/>
      <protection/>
    </xf>
    <xf numFmtId="44" fontId="0" fillId="5" borderId="4" xfId="0" applyNumberFormat="1" applyFill="1" applyBorder="1" applyAlignment="1">
      <alignment/>
    </xf>
    <xf numFmtId="185" fontId="0" fillId="0" borderId="0" xfId="0" applyNumberFormat="1" applyFill="1" applyBorder="1" applyAlignment="1">
      <alignment horizontal="center"/>
    </xf>
    <xf numFmtId="2" fontId="11" fillId="0" borderId="2" xfId="22" applyNumberFormat="1" applyFont="1" applyBorder="1">
      <alignment/>
      <protection/>
    </xf>
    <xf numFmtId="0" fontId="7" fillId="0" borderId="0" xfId="22" applyNumberFormat="1" applyBorder="1" quotePrefix="1">
      <alignment/>
      <protection/>
    </xf>
    <xf numFmtId="0" fontId="7" fillId="0" borderId="4" xfId="22" applyNumberFormat="1" applyBorder="1">
      <alignment/>
      <protection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85" fontId="0" fillId="0" borderId="4" xfId="0" applyNumberFormat="1" applyBorder="1" applyAlignment="1">
      <alignment/>
    </xf>
    <xf numFmtId="185" fontId="0" fillId="0" borderId="9" xfId="0" applyNumberFormat="1" applyBorder="1" applyAlignment="1">
      <alignment/>
    </xf>
    <xf numFmtId="185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7" xfId="0" applyNumberFormat="1" applyBorder="1" applyAlignment="1">
      <alignment/>
    </xf>
    <xf numFmtId="0" fontId="1" fillId="0" borderId="11" xfId="23" applyFont="1" applyBorder="1">
      <alignment/>
      <protection/>
    </xf>
    <xf numFmtId="0" fontId="1" fillId="0" borderId="7" xfId="23" applyBorder="1">
      <alignment/>
      <protection/>
    </xf>
    <xf numFmtId="44" fontId="0" fillId="0" borderId="12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22" applyNumberFormat="1" applyFont="1" applyFill="1" applyBorder="1">
      <alignment/>
      <protection/>
    </xf>
    <xf numFmtId="184" fontId="0" fillId="0" borderId="0" xfId="0" applyNumberFormat="1" applyBorder="1" applyAlignment="1">
      <alignment/>
    </xf>
    <xf numFmtId="0" fontId="11" fillId="4" borderId="9" xfId="22" applyNumberFormat="1" applyFont="1" applyFill="1" applyBorder="1">
      <alignment/>
      <protection/>
    </xf>
    <xf numFmtId="184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10" fillId="4" borderId="2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6" borderId="0" xfId="0" applyFont="1" applyFill="1" applyBorder="1" applyAlignment="1">
      <alignment/>
    </xf>
    <xf numFmtId="185" fontId="10" fillId="0" borderId="4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9" borderId="1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0" fontId="11" fillId="9" borderId="6" xfId="22" applyNumberFormat="1" applyFont="1" applyFill="1" applyBorder="1">
      <alignment/>
      <protection/>
    </xf>
    <xf numFmtId="0" fontId="7" fillId="9" borderId="10" xfId="22" applyNumberFormat="1" applyFont="1" applyFill="1" applyBorder="1" quotePrefix="1">
      <alignment/>
      <protection/>
    </xf>
    <xf numFmtId="3" fontId="0" fillId="0" borderId="10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9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12" fillId="0" borderId="11" xfId="23" applyFont="1" applyBorder="1" applyAlignment="1">
      <alignment horizontal="center"/>
      <protection/>
    </xf>
    <xf numFmtId="0" fontId="12" fillId="0" borderId="7" xfId="23" applyFont="1" applyBorder="1" applyAlignment="1">
      <alignment horizontal="center"/>
      <protection/>
    </xf>
    <xf numFmtId="10" fontId="0" fillId="0" borderId="0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1" fillId="0" borderId="1" xfId="23" applyFont="1" applyBorder="1" applyAlignment="1">
      <alignment horizontal="center"/>
      <protection/>
    </xf>
    <xf numFmtId="0" fontId="1" fillId="0" borderId="5" xfId="23" applyFont="1" applyBorder="1" applyAlignment="1">
      <alignment horizontal="center"/>
      <protection/>
    </xf>
    <xf numFmtId="0" fontId="0" fillId="0" borderId="0" xfId="0" applyFill="1" applyAlignment="1">
      <alignment horizontal="center" wrapText="1"/>
    </xf>
    <xf numFmtId="0" fontId="1" fillId="0" borderId="1" xfId="23" applyFont="1" applyBorder="1" applyAlignment="1">
      <alignment horizontal="center" wrapText="1"/>
      <protection/>
    </xf>
    <xf numFmtId="0" fontId="1" fillId="0" borderId="5" xfId="23" applyBorder="1" applyAlignment="1">
      <alignment horizontal="center" wrapText="1"/>
      <protection/>
    </xf>
    <xf numFmtId="0" fontId="1" fillId="0" borderId="5" xfId="23" applyBorder="1" applyAlignment="1">
      <alignment horizontal="center"/>
      <protection/>
    </xf>
    <xf numFmtId="0" fontId="10" fillId="4" borderId="2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3" fillId="0" borderId="0" xfId="23" applyFont="1" applyBorder="1" applyAlignment="1">
      <alignment horizontal="center"/>
      <protection/>
    </xf>
    <xf numFmtId="9" fontId="0" fillId="0" borderId="0" xfId="0" applyNumberForma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185" fontId="0" fillId="10" borderId="8" xfId="0" applyNumberFormat="1" applyFill="1" applyBorder="1" applyAlignment="1">
      <alignment horizontal="center"/>
    </xf>
    <xf numFmtId="185" fontId="0" fillId="10" borderId="12" xfId="0" applyNumberForma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11" borderId="11" xfId="0" applyFont="1" applyFill="1" applyBorder="1" applyAlignment="1">
      <alignment horizontal="center" wrapText="1"/>
    </xf>
    <xf numFmtId="0" fontId="10" fillId="11" borderId="13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D_090803" xfId="21"/>
    <cellStyle name="Normal_CustomerQuery" xfId="22"/>
    <cellStyle name="Normal_Graphupdate" xfId="23"/>
    <cellStyle name="Normal_Income Statemen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H17" sqref="H17"/>
    </sheetView>
  </sheetViews>
  <sheetFormatPr defaultColWidth="9.140625" defaultRowHeight="12.75"/>
  <sheetData>
    <row r="1" ht="12.75">
      <c r="A1" t="s">
        <v>104</v>
      </c>
    </row>
    <row r="4" ht="12.75">
      <c r="B4" t="s">
        <v>105</v>
      </c>
    </row>
    <row r="5" ht="12.75">
      <c r="B5" t="s">
        <v>106</v>
      </c>
    </row>
    <row r="6" ht="12.75">
      <c r="B6" t="s">
        <v>108</v>
      </c>
    </row>
    <row r="8" spans="2:7" ht="12.75">
      <c r="B8" t="s">
        <v>107</v>
      </c>
      <c r="F8" s="24"/>
      <c r="G8" s="2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5"/>
  <sheetViews>
    <sheetView workbookViewId="0" topLeftCell="C1">
      <selection activeCell="I6" sqref="I6"/>
    </sheetView>
  </sheetViews>
  <sheetFormatPr defaultColWidth="9.140625" defaultRowHeight="12.75"/>
  <cols>
    <col min="1" max="1" width="9.140625" style="18" customWidth="1"/>
    <col min="2" max="2" width="21.57421875" style="18" customWidth="1"/>
    <col min="3" max="3" width="6.140625" style="18" customWidth="1"/>
    <col min="4" max="4" width="9.140625" style="18" customWidth="1"/>
    <col min="5" max="5" width="12.00390625" style="18" bestFit="1" customWidth="1"/>
    <col min="6" max="16384" width="9.140625" style="18" customWidth="1"/>
  </cols>
  <sheetData>
    <row r="1" spans="1:21" ht="12.7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/>
      <c r="U1" s="17"/>
    </row>
    <row r="2" spans="1:23" ht="12.75">
      <c r="A2" s="71" t="s">
        <v>76</v>
      </c>
      <c r="B2" s="17" t="s">
        <v>19</v>
      </c>
      <c r="C2" s="71" t="s">
        <v>76</v>
      </c>
      <c r="D2" s="17" t="s">
        <v>20</v>
      </c>
      <c r="E2" s="71" t="s">
        <v>76</v>
      </c>
      <c r="F2" s="17" t="s">
        <v>21</v>
      </c>
      <c r="G2" s="17" t="s">
        <v>22</v>
      </c>
      <c r="H2">
        <v>19454.699</v>
      </c>
      <c r="I2">
        <v>21274.438</v>
      </c>
      <c r="J2">
        <v>22744.985</v>
      </c>
      <c r="K2">
        <v>23894.918</v>
      </c>
      <c r="L2">
        <v>23343.156</v>
      </c>
      <c r="M2">
        <v>20993.776</v>
      </c>
      <c r="N2">
        <v>18819.37</v>
      </c>
      <c r="O2">
        <v>16647.212</v>
      </c>
      <c r="P2">
        <v>16177.202000000001</v>
      </c>
      <c r="Q2">
        <v>16928.855</v>
      </c>
      <c r="R2">
        <v>16805.812</v>
      </c>
      <c r="S2">
        <v>16613.624</v>
      </c>
      <c r="T2" s="81"/>
      <c r="U2" s="81"/>
      <c r="V2" s="17"/>
      <c r="W2" s="17"/>
    </row>
    <row r="3" spans="1:23" ht="12.75">
      <c r="A3" s="71" t="s">
        <v>76</v>
      </c>
      <c r="B3" s="17" t="s">
        <v>19</v>
      </c>
      <c r="C3" s="71" t="s">
        <v>76</v>
      </c>
      <c r="D3" s="17" t="s">
        <v>20</v>
      </c>
      <c r="E3" s="71" t="s">
        <v>76</v>
      </c>
      <c r="F3" s="17" t="s">
        <v>21</v>
      </c>
      <c r="G3" s="17" t="s">
        <v>23</v>
      </c>
      <c r="H3">
        <v>6793435.237594947</v>
      </c>
      <c r="I3">
        <v>7448474.525499551</v>
      </c>
      <c r="J3">
        <v>8526736.89949036</v>
      </c>
      <c r="K3">
        <v>8701159.224391876</v>
      </c>
      <c r="L3">
        <v>7576073.445294636</v>
      </c>
      <c r="M3">
        <v>7638089.768933465</v>
      </c>
      <c r="N3">
        <v>6833633.394986294</v>
      </c>
      <c r="O3">
        <v>6547602.719916144</v>
      </c>
      <c r="P3">
        <v>6333362.714757486</v>
      </c>
      <c r="Q3">
        <v>6681626.291986031</v>
      </c>
      <c r="R3">
        <v>6782411.158814801</v>
      </c>
      <c r="S3">
        <v>6434511.68993461</v>
      </c>
      <c r="T3" s="81"/>
      <c r="U3" s="81"/>
      <c r="V3" s="17"/>
      <c r="W3" s="17"/>
    </row>
    <row r="4" spans="1:23" ht="12.75">
      <c r="A4" s="71" t="s">
        <v>76</v>
      </c>
      <c r="B4" s="17" t="s">
        <v>19</v>
      </c>
      <c r="C4" s="71" t="s">
        <v>76</v>
      </c>
      <c r="D4" s="17" t="s">
        <v>20</v>
      </c>
      <c r="E4" s="71" t="s">
        <v>76</v>
      </c>
      <c r="F4" s="17" t="s">
        <v>21</v>
      </c>
      <c r="G4" s="17" t="s">
        <v>24</v>
      </c>
      <c r="H4">
        <v>4283145.58287586</v>
      </c>
      <c r="I4">
        <v>4826493.037155002</v>
      </c>
      <c r="J4">
        <v>5454170.752670219</v>
      </c>
      <c r="K4">
        <v>5483540.342071802</v>
      </c>
      <c r="L4">
        <v>4981081.722272107</v>
      </c>
      <c r="M4">
        <v>4978495.148384125</v>
      </c>
      <c r="N4">
        <v>4395212.601798056</v>
      </c>
      <c r="O4">
        <v>4266855.073543555</v>
      </c>
      <c r="P4">
        <v>4074055.224503529</v>
      </c>
      <c r="Q4">
        <v>4324715.174301503</v>
      </c>
      <c r="R4">
        <v>4353390.07830506</v>
      </c>
      <c r="S4">
        <v>4137628.3480646154</v>
      </c>
      <c r="T4" s="81"/>
      <c r="U4" s="81"/>
      <c r="V4" s="17"/>
      <c r="W4" s="17"/>
    </row>
    <row r="5" spans="2:5" ht="12.75">
      <c r="B5" s="18" t="s">
        <v>87</v>
      </c>
      <c r="E5" s="18">
        <v>97249272.7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63"/>
  <sheetViews>
    <sheetView workbookViewId="0" topLeftCell="A1">
      <selection activeCell="B2" sqref="B2:P4"/>
    </sheetView>
  </sheetViews>
  <sheetFormatPr defaultColWidth="9.140625" defaultRowHeight="12.75"/>
  <cols>
    <col min="1" max="1" width="8.140625" style="1" bestFit="1" customWidth="1"/>
    <col min="2" max="2" width="11.421875" style="1" bestFit="1" customWidth="1"/>
    <col min="3" max="3" width="9.00390625" style="1" bestFit="1" customWidth="1"/>
    <col min="4" max="11" width="8.00390625" style="1" customWidth="1"/>
    <col min="12" max="16" width="9.8515625" style="1" bestFit="1" customWidth="1"/>
    <col min="17" max="17" width="8.00390625" style="1" customWidth="1"/>
    <col min="18" max="18" width="13.57421875" style="1" customWidth="1"/>
    <col min="19" max="19" width="10.7109375" style="1" customWidth="1"/>
    <col min="20" max="20" width="11.421875" style="1" customWidth="1"/>
    <col min="21" max="21" width="11.00390625" style="1" customWidth="1"/>
    <col min="22" max="22" width="11.140625" style="1" customWidth="1"/>
    <col min="23" max="23" width="11.8515625" style="1" customWidth="1"/>
    <col min="24" max="24" width="12.140625" style="1" customWidth="1"/>
    <col min="25" max="25" width="10.7109375" style="1" customWidth="1"/>
    <col min="26" max="26" width="12.140625" style="1" customWidth="1"/>
    <col min="27" max="27" width="11.8515625" style="1" customWidth="1"/>
    <col min="28" max="28" width="13.57421875" style="1" customWidth="1"/>
    <col min="29" max="29" width="10.7109375" style="1" customWidth="1"/>
    <col min="30" max="30" width="14.8515625" style="1" customWidth="1"/>
    <col min="31" max="16384" width="8.00390625" style="1" customWidth="1"/>
  </cols>
  <sheetData>
    <row r="1" spans="2:30" ht="13.5" thickBot="1">
      <c r="B1" s="1" t="s">
        <v>25</v>
      </c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2:30" ht="12.75">
      <c r="B2" s="5"/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94" t="s">
        <v>26</v>
      </c>
      <c r="P2" s="137" t="s">
        <v>83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2:30" ht="13.5" thickBot="1">
      <c r="B3" s="95" t="s">
        <v>28</v>
      </c>
      <c r="C3" s="2">
        <v>416</v>
      </c>
      <c r="D3" s="2">
        <v>400</v>
      </c>
      <c r="E3" s="2">
        <v>400</v>
      </c>
      <c r="F3" s="2">
        <v>416</v>
      </c>
      <c r="G3" s="2">
        <v>384</v>
      </c>
      <c r="H3" s="2">
        <v>432</v>
      </c>
      <c r="I3" s="2">
        <v>400</v>
      </c>
      <c r="J3" s="2">
        <v>416</v>
      </c>
      <c r="K3" s="2">
        <v>416</v>
      </c>
      <c r="L3" s="2">
        <v>400</v>
      </c>
      <c r="M3" s="2">
        <v>432</v>
      </c>
      <c r="N3" s="2">
        <v>384</v>
      </c>
      <c r="O3" s="96">
        <f>SUM(C3:N4)</f>
        <v>8760</v>
      </c>
      <c r="P3" s="138">
        <f>SUM(C3:N3)</f>
        <v>4896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13.5" thickBot="1">
      <c r="B4" s="97" t="s">
        <v>29</v>
      </c>
      <c r="C4" s="98">
        <v>329</v>
      </c>
      <c r="D4" s="98">
        <v>320</v>
      </c>
      <c r="E4" s="98">
        <v>344</v>
      </c>
      <c r="F4" s="98">
        <v>328</v>
      </c>
      <c r="G4" s="98">
        <v>288</v>
      </c>
      <c r="H4" s="98">
        <v>312</v>
      </c>
      <c r="I4" s="98">
        <v>319</v>
      </c>
      <c r="J4" s="98">
        <v>328</v>
      </c>
      <c r="K4" s="98">
        <v>304</v>
      </c>
      <c r="L4" s="98">
        <v>344</v>
      </c>
      <c r="M4" s="98">
        <v>312</v>
      </c>
      <c r="N4" s="98">
        <v>336</v>
      </c>
      <c r="O4" s="99">
        <f>SUM(C4:N4)</f>
        <v>3864</v>
      </c>
      <c r="Q4" s="122"/>
      <c r="R4" s="100"/>
      <c r="S4" s="122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2:30" ht="12.75">
      <c r="B5" s="178" t="s">
        <v>68</v>
      </c>
      <c r="C5" s="118">
        <v>0.03359341880695506</v>
      </c>
      <c r="D5" s="118">
        <v>0.0312593089641349</v>
      </c>
      <c r="E5" s="118">
        <v>0.03620320997463936</v>
      </c>
      <c r="F5" s="118">
        <v>0.03523934383710992</v>
      </c>
      <c r="G5" s="118">
        <v>0.03268213410489582</v>
      </c>
      <c r="H5" s="118">
        <v>0.03257815761798263</v>
      </c>
      <c r="I5" s="118">
        <v>0.03763686180234044</v>
      </c>
      <c r="J5" s="118">
        <v>0.06463350097094393</v>
      </c>
      <c r="K5" s="118">
        <v>0.07291327454414966</v>
      </c>
      <c r="L5" s="118">
        <v>0.08244251624292176</v>
      </c>
      <c r="M5" s="118">
        <v>0.0841148737599722</v>
      </c>
      <c r="N5" s="119">
        <v>0.0525498582550895</v>
      </c>
      <c r="O5" s="2"/>
      <c r="Q5" s="122"/>
      <c r="R5" s="100"/>
      <c r="S5" s="122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ht="13.5" thickBot="1">
      <c r="B6" s="179"/>
      <c r="C6" s="120">
        <v>0.02117443288698308</v>
      </c>
      <c r="D6" s="120">
        <v>0.02038687535435295</v>
      </c>
      <c r="E6" s="120">
        <v>0.023976239190241416</v>
      </c>
      <c r="F6" s="120">
        <v>0.022590221800463113</v>
      </c>
      <c r="G6" s="120">
        <v>0.022094746046104747</v>
      </c>
      <c r="H6" s="120">
        <v>0.02209059743277689</v>
      </c>
      <c r="I6" s="120">
        <v>0.02478415925123797</v>
      </c>
      <c r="J6" s="120">
        <v>0.044482998470914616</v>
      </c>
      <c r="K6" s="120">
        <v>0.04993588862793829</v>
      </c>
      <c r="L6" s="120">
        <v>0.060421952775424184</v>
      </c>
      <c r="M6" s="120">
        <v>0.0574368501399616</v>
      </c>
      <c r="N6" s="121">
        <v>0.03477857914246596</v>
      </c>
      <c r="O6" s="2"/>
      <c r="Q6" s="122"/>
      <c r="R6" s="100"/>
      <c r="S6" s="122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2:30" ht="12.75">
      <c r="B7" s="175" t="s">
        <v>32</v>
      </c>
      <c r="C7" s="118">
        <f>C3/$O$3</f>
        <v>0.047488584474885846</v>
      </c>
      <c r="D7" s="118">
        <f aca="true" t="shared" si="0" ref="D7:N7">D3/$O$3</f>
        <v>0.045662100456621</v>
      </c>
      <c r="E7" s="118">
        <f t="shared" si="0"/>
        <v>0.045662100456621</v>
      </c>
      <c r="F7" s="118">
        <f t="shared" si="0"/>
        <v>0.047488584474885846</v>
      </c>
      <c r="G7" s="118">
        <f t="shared" si="0"/>
        <v>0.043835616438356165</v>
      </c>
      <c r="H7" s="118">
        <f t="shared" si="0"/>
        <v>0.049315068493150684</v>
      </c>
      <c r="I7" s="118">
        <f t="shared" si="0"/>
        <v>0.045662100456621</v>
      </c>
      <c r="J7" s="118">
        <f t="shared" si="0"/>
        <v>0.047488584474885846</v>
      </c>
      <c r="K7" s="118">
        <f t="shared" si="0"/>
        <v>0.047488584474885846</v>
      </c>
      <c r="L7" s="118">
        <f t="shared" si="0"/>
        <v>0.045662100456621</v>
      </c>
      <c r="M7" s="118">
        <f t="shared" si="0"/>
        <v>0.049315068493150684</v>
      </c>
      <c r="N7" s="119">
        <f t="shared" si="0"/>
        <v>0.043835616438356165</v>
      </c>
      <c r="O7" s="2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0"/>
      <c r="AD7" s="100"/>
    </row>
    <row r="8" spans="2:30" ht="13.5" thickBot="1">
      <c r="B8" s="180"/>
      <c r="C8" s="120">
        <f>C4/$O$3</f>
        <v>0.03755707762557078</v>
      </c>
      <c r="D8" s="120">
        <f aca="true" t="shared" si="1" ref="D8:N8">D4/$O$3</f>
        <v>0.0365296803652968</v>
      </c>
      <c r="E8" s="120">
        <f t="shared" si="1"/>
        <v>0.039269406392694065</v>
      </c>
      <c r="F8" s="120">
        <f t="shared" si="1"/>
        <v>0.03744292237442922</v>
      </c>
      <c r="G8" s="120">
        <f t="shared" si="1"/>
        <v>0.03287671232876712</v>
      </c>
      <c r="H8" s="120">
        <f t="shared" si="1"/>
        <v>0.03561643835616438</v>
      </c>
      <c r="I8" s="120">
        <f t="shared" si="1"/>
        <v>0.03641552511415525</v>
      </c>
      <c r="J8" s="120">
        <f t="shared" si="1"/>
        <v>0.03744292237442922</v>
      </c>
      <c r="K8" s="120">
        <f t="shared" si="1"/>
        <v>0.034703196347031964</v>
      </c>
      <c r="L8" s="120">
        <f t="shared" si="1"/>
        <v>0.039269406392694065</v>
      </c>
      <c r="M8" s="120">
        <f t="shared" si="1"/>
        <v>0.03561643835616438</v>
      </c>
      <c r="N8" s="121">
        <f t="shared" si="1"/>
        <v>0.038356164383561646</v>
      </c>
      <c r="O8" s="2"/>
      <c r="P8" s="2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00"/>
      <c r="AD8" s="100"/>
    </row>
    <row r="9" spans="2:30" ht="12.75">
      <c r="B9" s="175" t="s">
        <v>33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9">
        <v>0</v>
      </c>
      <c r="O9" s="2"/>
      <c r="P9" s="2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00"/>
      <c r="AD9" s="100"/>
    </row>
    <row r="10" spans="1:30" ht="13.5" thickBot="1">
      <c r="A10" s="2"/>
      <c r="B10" s="176"/>
      <c r="C10" s="120">
        <f>C4/$O$4</f>
        <v>0.08514492753623189</v>
      </c>
      <c r="D10" s="120">
        <f aca="true" t="shared" si="2" ref="D10:N10">D4/$O$4</f>
        <v>0.08281573498964803</v>
      </c>
      <c r="E10" s="120">
        <f t="shared" si="2"/>
        <v>0.08902691511387163</v>
      </c>
      <c r="F10" s="120">
        <f t="shared" si="2"/>
        <v>0.08488612836438923</v>
      </c>
      <c r="G10" s="120">
        <f t="shared" si="2"/>
        <v>0.07453416149068323</v>
      </c>
      <c r="H10" s="120">
        <f t="shared" si="2"/>
        <v>0.08074534161490683</v>
      </c>
      <c r="I10" s="120">
        <f t="shared" si="2"/>
        <v>0.08255693581780538</v>
      </c>
      <c r="J10" s="120">
        <f t="shared" si="2"/>
        <v>0.08488612836438923</v>
      </c>
      <c r="K10" s="120">
        <f t="shared" si="2"/>
        <v>0.07867494824016563</v>
      </c>
      <c r="L10" s="120">
        <f t="shared" si="2"/>
        <v>0.08902691511387163</v>
      </c>
      <c r="M10" s="120">
        <f t="shared" si="2"/>
        <v>0.08074534161490683</v>
      </c>
      <c r="N10" s="121">
        <f t="shared" si="2"/>
        <v>0.08695652173913043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ht="12.75">
      <c r="A11" s="2"/>
      <c r="B11" s="175" t="s">
        <v>30</v>
      </c>
      <c r="C11" s="118">
        <v>0.09521629663538567</v>
      </c>
      <c r="D11" s="118">
        <v>0.09155413138017852</v>
      </c>
      <c r="E11" s="118">
        <v>0.09155413138017852</v>
      </c>
      <c r="F11" s="118">
        <v>0.09521629663538567</v>
      </c>
      <c r="G11" s="118">
        <v>0.0878919661249714</v>
      </c>
      <c r="H11" s="118">
        <v>0.09887846189059281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9">
        <v>0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1:14" ht="13.5" thickBot="1">
      <c r="A12" s="2"/>
      <c r="B12" s="176"/>
      <c r="C12" s="120">
        <v>0.07530327306019684</v>
      </c>
      <c r="D12" s="120">
        <v>0.07324330510414283</v>
      </c>
      <c r="E12" s="120">
        <v>0.07873655298695353</v>
      </c>
      <c r="F12" s="120">
        <v>0.07507438773174639</v>
      </c>
      <c r="G12" s="120">
        <v>0.06591897459372854</v>
      </c>
      <c r="H12" s="120">
        <v>0.07141222247653925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1">
        <v>0</v>
      </c>
    </row>
    <row r="13" spans="1:14" ht="12.75">
      <c r="A13" s="2"/>
      <c r="B13" s="175" t="s">
        <v>31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0.09109542245502164</v>
      </c>
      <c r="J13" s="118">
        <v>0.0947392393532225</v>
      </c>
      <c r="K13" s="118">
        <v>0.0947392393532225</v>
      </c>
      <c r="L13" s="118">
        <v>0.09109542245502164</v>
      </c>
      <c r="M13" s="118">
        <v>0.09838305625142336</v>
      </c>
      <c r="N13" s="119">
        <v>0.08745160555682077</v>
      </c>
    </row>
    <row r="14" spans="1:14" ht="13.5" thickBot="1">
      <c r="A14" s="2"/>
      <c r="B14" s="176"/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0.07264859940787975</v>
      </c>
      <c r="J14" s="120">
        <v>0.07469824641311774</v>
      </c>
      <c r="K14" s="120">
        <v>0.06923252106581644</v>
      </c>
      <c r="L14" s="120">
        <v>0.0783420633113186</v>
      </c>
      <c r="M14" s="120">
        <v>0.07105442951491688</v>
      </c>
      <c r="N14" s="121">
        <v>0.07652015486221818</v>
      </c>
    </row>
    <row r="15" spans="1:14" ht="12.75">
      <c r="A15" s="2"/>
      <c r="B15" s="175" t="s">
        <v>27</v>
      </c>
      <c r="C15" s="118">
        <v>0.1343669250645995</v>
      </c>
      <c r="D15" s="118">
        <v>0.12919896640826872</v>
      </c>
      <c r="E15" s="118">
        <v>0.12919896640826872</v>
      </c>
      <c r="F15" s="118">
        <v>0.1343669250645995</v>
      </c>
      <c r="G15" s="118">
        <v>0.12403100775193798</v>
      </c>
      <c r="H15" s="118">
        <v>0.13953488372093023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9">
        <v>0</v>
      </c>
    </row>
    <row r="16" spans="1:14" ht="13.5" thickBot="1">
      <c r="A16" s="2"/>
      <c r="B16" s="176"/>
      <c r="C16" s="120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0.10077519379844961</v>
      </c>
      <c r="N16" s="121">
        <v>0.10852713178294573</v>
      </c>
    </row>
    <row r="17" spans="1:14" ht="12.75">
      <c r="A17" s="2"/>
      <c r="B17" s="175" t="s">
        <v>73</v>
      </c>
      <c r="C17" s="118">
        <v>0.08496732026143791</v>
      </c>
      <c r="D17" s="118">
        <v>0.08169934640522876</v>
      </c>
      <c r="E17" s="118">
        <v>0.08169934640522876</v>
      </c>
      <c r="F17" s="118">
        <v>0.08496732026143791</v>
      </c>
      <c r="G17" s="118">
        <v>0.0784313725490196</v>
      </c>
      <c r="H17" s="118">
        <v>0.08823529411764706</v>
      </c>
      <c r="I17" s="118">
        <v>0.08169934640522876</v>
      </c>
      <c r="J17" s="118">
        <v>0.08496732026143791</v>
      </c>
      <c r="K17" s="118">
        <v>0.08496732026143791</v>
      </c>
      <c r="L17" s="118">
        <v>0.08169934640522876</v>
      </c>
      <c r="M17" s="118">
        <v>0.08823529411764706</v>
      </c>
      <c r="N17" s="119">
        <v>0.0784313725490196</v>
      </c>
    </row>
    <row r="18" spans="1:14" ht="13.5" thickBot="1">
      <c r="A18" s="2"/>
      <c r="B18" s="176"/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1">
        <v>0</v>
      </c>
    </row>
    <row r="19" spans="1:10" ht="13.5" thickBot="1">
      <c r="A19" s="2"/>
      <c r="B19" s="76" t="s">
        <v>77</v>
      </c>
      <c r="C19" s="2"/>
      <c r="D19" s="2"/>
      <c r="E19" s="2"/>
      <c r="F19" s="2"/>
      <c r="G19" s="2"/>
      <c r="H19" s="2"/>
      <c r="I19" s="2"/>
      <c r="J19" s="2"/>
    </row>
    <row r="20" spans="2:38" ht="12.75">
      <c r="B20" s="5"/>
      <c r="C20" s="113" t="s">
        <v>7</v>
      </c>
      <c r="D20" s="113" t="s">
        <v>8</v>
      </c>
      <c r="E20" s="113" t="s">
        <v>9</v>
      </c>
      <c r="F20" s="113" t="s">
        <v>10</v>
      </c>
      <c r="G20" s="113" t="s">
        <v>11</v>
      </c>
      <c r="H20" s="113" t="s">
        <v>12</v>
      </c>
      <c r="I20" s="113" t="s">
        <v>13</v>
      </c>
      <c r="J20" s="113" t="s">
        <v>14</v>
      </c>
      <c r="K20" s="113" t="s">
        <v>15</v>
      </c>
      <c r="L20" s="113" t="s">
        <v>16</v>
      </c>
      <c r="M20" s="113" t="s">
        <v>17</v>
      </c>
      <c r="N20" s="114" t="s">
        <v>18</v>
      </c>
      <c r="O20" s="10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8" ht="12.75">
      <c r="B21" s="95" t="s">
        <v>28</v>
      </c>
      <c r="C21" s="83">
        <v>53.33715999999999</v>
      </c>
      <c r="D21" s="83">
        <v>63.028016666666666</v>
      </c>
      <c r="E21" s="83">
        <v>66.12769666666667</v>
      </c>
      <c r="F21" s="83">
        <v>59.13241333333334</v>
      </c>
      <c r="G21" s="83">
        <v>59.2656</v>
      </c>
      <c r="H21" s="83">
        <v>56.84925666666667</v>
      </c>
      <c r="I21" s="83">
        <v>47.15922666666666</v>
      </c>
      <c r="J21" s="83">
        <v>41.76357</v>
      </c>
      <c r="K21" s="83">
        <v>41.17410666666667</v>
      </c>
      <c r="L21" s="83">
        <v>49.50588666666666</v>
      </c>
      <c r="M21" s="83">
        <v>54.62821666666667</v>
      </c>
      <c r="N21" s="115">
        <v>56.825649999999996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3.5" thickBot="1">
      <c r="B22" s="97" t="s">
        <v>29</v>
      </c>
      <c r="C22" s="116">
        <v>46.077116666666676</v>
      </c>
      <c r="D22" s="116">
        <v>52.00738666666666</v>
      </c>
      <c r="E22" s="116">
        <v>54.794826666666665</v>
      </c>
      <c r="F22" s="116">
        <v>50.006236666666666</v>
      </c>
      <c r="G22" s="116">
        <v>52.38924333333333</v>
      </c>
      <c r="H22" s="116">
        <v>50.21149333333333</v>
      </c>
      <c r="I22" s="116">
        <v>40.56243333333333</v>
      </c>
      <c r="J22" s="116">
        <v>35.55124333333333</v>
      </c>
      <c r="K22" s="116">
        <v>31.26843</v>
      </c>
      <c r="L22" s="116">
        <v>41.066426666666665</v>
      </c>
      <c r="M22" s="116">
        <v>46.87419</v>
      </c>
      <c r="N22" s="117">
        <v>50.776513333333334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3:38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2:38" ht="12.75">
      <c r="B24" s="77" t="s">
        <v>79</v>
      </c>
      <c r="C24" s="83">
        <v>0.47</v>
      </c>
      <c r="D24" s="83">
        <v>0.47</v>
      </c>
      <c r="E24" s="83">
        <v>0.47</v>
      </c>
      <c r="F24" s="83">
        <v>0.47</v>
      </c>
      <c r="G24" s="83">
        <v>0.47</v>
      </c>
      <c r="H24" s="83">
        <v>0.47</v>
      </c>
      <c r="I24" s="83">
        <v>0.47</v>
      </c>
      <c r="J24" s="83">
        <v>0.47</v>
      </c>
      <c r="K24" s="83">
        <v>0.47</v>
      </c>
      <c r="L24" s="83">
        <v>0.47</v>
      </c>
      <c r="M24" s="83">
        <v>0.47</v>
      </c>
      <c r="N24" s="83">
        <v>0.47</v>
      </c>
      <c r="O24" s="2"/>
      <c r="P24" s="4"/>
      <c r="Q24" s="4"/>
      <c r="R24" s="110"/>
      <c r="S24" s="110"/>
      <c r="T24" s="11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.75">
      <c r="A25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8"/>
      <c r="P25" s="4"/>
      <c r="Q25" s="4"/>
      <c r="R25" s="110"/>
      <c r="S25" s="110"/>
      <c r="T25" s="1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.75">
      <c r="A26" s="9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"/>
      <c r="Q26" s="4"/>
      <c r="R26" s="110"/>
      <c r="S26" s="110"/>
      <c r="T26" s="11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3:38" ht="15.75">
      <c r="C27" s="12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1"/>
      <c r="P27" s="4"/>
      <c r="Q27" s="4"/>
      <c r="R27" s="111"/>
      <c r="S27" s="111"/>
      <c r="T27" s="111"/>
      <c r="U27" s="8"/>
      <c r="V27" s="8"/>
      <c r="W27" s="8"/>
      <c r="X27" s="8"/>
      <c r="Y27" s="8"/>
      <c r="Z27" s="8"/>
      <c r="AA27" s="8"/>
      <c r="AB27" s="8"/>
      <c r="AC27" s="8"/>
      <c r="AD27" s="4"/>
      <c r="AE27" s="4"/>
      <c r="AF27" s="4"/>
      <c r="AG27" s="4"/>
      <c r="AH27" s="4"/>
      <c r="AI27" s="4"/>
      <c r="AJ27" s="4"/>
      <c r="AK27" s="4"/>
      <c r="AL27" s="4"/>
    </row>
    <row r="28" spans="3:38" ht="12.75">
      <c r="C28" s="1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5"/>
      <c r="P28" s="4"/>
      <c r="Q28" s="4"/>
      <c r="R28" s="110"/>
      <c r="S28" s="110"/>
      <c r="T28" s="110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2:38" ht="12.75">
      <c r="B29" s="77"/>
      <c r="O29" s="13"/>
      <c r="P29" s="4"/>
      <c r="Q29" s="4"/>
      <c r="R29" s="110"/>
      <c r="S29" s="110"/>
      <c r="T29" s="110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2:20" ht="12.75">
      <c r="B30" s="177"/>
      <c r="C30" s="177"/>
      <c r="D30" s="1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R30" s="100"/>
      <c r="S30" s="100"/>
      <c r="T30" s="100"/>
    </row>
    <row r="31" spans="2:20" ht="12.75">
      <c r="B31" s="177"/>
      <c r="C31" s="177"/>
      <c r="D31" s="1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R31" s="100"/>
      <c r="S31" s="100"/>
      <c r="T31" s="100"/>
    </row>
    <row r="32" spans="2:20" ht="15.75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R32" s="100"/>
      <c r="S32" s="100"/>
      <c r="T32" s="100"/>
    </row>
    <row r="33" spans="2:14" ht="15.7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28" ht="15.7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AB34" s="15"/>
    </row>
    <row r="35" spans="2:14" ht="15.75">
      <c r="B35" s="1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ht="12.75">
      <c r="C36" s="15"/>
    </row>
    <row r="37" spans="2:14" ht="12.75">
      <c r="B37" s="101"/>
      <c r="C37" s="101"/>
      <c r="D37" s="102"/>
      <c r="E37" s="102"/>
      <c r="F37" s="102"/>
      <c r="G37" s="102"/>
      <c r="H37" s="102"/>
      <c r="I37" s="102"/>
      <c r="J37" s="101"/>
      <c r="K37" s="101"/>
      <c r="L37" s="101"/>
      <c r="M37" s="101"/>
      <c r="N37" s="101"/>
    </row>
    <row r="38" spans="1:18" ht="12.75">
      <c r="A38" s="100"/>
      <c r="B38" s="101"/>
      <c r="C38" s="101"/>
      <c r="D38" s="104"/>
      <c r="E38" s="104"/>
      <c r="F38" s="104"/>
      <c r="G38" s="104"/>
      <c r="H38" s="104"/>
      <c r="I38" s="104"/>
      <c r="J38" s="101"/>
      <c r="K38" s="101"/>
      <c r="L38" s="105"/>
      <c r="M38" s="105"/>
      <c r="N38" s="105"/>
      <c r="O38" s="101"/>
      <c r="P38" s="101"/>
      <c r="Q38" s="103"/>
      <c r="R38" s="2"/>
    </row>
    <row r="39" spans="1:18" ht="12.75">
      <c r="A39" s="100"/>
      <c r="B39" s="101"/>
      <c r="C39" s="101"/>
      <c r="D39" s="106"/>
      <c r="E39" s="106"/>
      <c r="F39" s="106"/>
      <c r="G39" s="106"/>
      <c r="H39" s="106"/>
      <c r="I39" s="106"/>
      <c r="J39" s="101"/>
      <c r="K39" s="101"/>
      <c r="L39" s="107"/>
      <c r="M39" s="107"/>
      <c r="N39" s="107"/>
      <c r="O39" s="105"/>
      <c r="P39" s="105"/>
      <c r="Q39" s="103"/>
      <c r="R39" s="2"/>
    </row>
    <row r="40" spans="1:18" ht="12.75">
      <c r="A40" s="100"/>
      <c r="B40" s="101"/>
      <c r="C40" s="101"/>
      <c r="D40" s="106"/>
      <c r="E40" s="106"/>
      <c r="F40" s="106"/>
      <c r="G40" s="106"/>
      <c r="H40" s="106"/>
      <c r="I40" s="106"/>
      <c r="J40" s="101"/>
      <c r="K40" s="101"/>
      <c r="L40" s="107"/>
      <c r="M40" s="107"/>
      <c r="N40" s="107"/>
      <c r="O40" s="107"/>
      <c r="P40" s="107"/>
      <c r="Q40" s="103"/>
      <c r="R40" s="2"/>
    </row>
    <row r="41" spans="1:18" ht="12.75">
      <c r="A41" s="100"/>
      <c r="B41" s="101"/>
      <c r="C41" s="101"/>
      <c r="D41" s="106"/>
      <c r="E41" s="106"/>
      <c r="F41" s="106"/>
      <c r="G41" s="106"/>
      <c r="H41" s="106"/>
      <c r="I41" s="106"/>
      <c r="J41" s="101"/>
      <c r="K41" s="101"/>
      <c r="L41" s="107"/>
      <c r="M41" s="107"/>
      <c r="N41" s="107"/>
      <c r="O41" s="107"/>
      <c r="P41" s="107"/>
      <c r="Q41" s="103"/>
      <c r="R41" s="2"/>
    </row>
    <row r="42" spans="1:18" ht="12.75">
      <c r="A42" s="100"/>
      <c r="B42" s="101"/>
      <c r="C42" s="101"/>
      <c r="D42" s="106"/>
      <c r="E42" s="106"/>
      <c r="F42" s="106"/>
      <c r="G42" s="106"/>
      <c r="H42" s="106"/>
      <c r="I42" s="106"/>
      <c r="J42" s="101"/>
      <c r="K42" s="101"/>
      <c r="L42" s="107"/>
      <c r="M42" s="107"/>
      <c r="N42" s="107"/>
      <c r="O42" s="107"/>
      <c r="P42" s="107"/>
      <c r="Q42" s="103"/>
      <c r="R42" s="2"/>
    </row>
    <row r="43" spans="1:18" ht="12.75">
      <c r="A43" s="100"/>
      <c r="B43" s="101"/>
      <c r="C43" s="101"/>
      <c r="D43" s="106"/>
      <c r="E43" s="106"/>
      <c r="F43" s="106"/>
      <c r="G43" s="106"/>
      <c r="H43" s="106"/>
      <c r="I43" s="106"/>
      <c r="J43" s="101"/>
      <c r="K43" s="101"/>
      <c r="L43" s="107"/>
      <c r="M43" s="107"/>
      <c r="N43" s="107"/>
      <c r="O43" s="107"/>
      <c r="P43" s="107"/>
      <c r="Q43" s="103"/>
      <c r="R43" s="2"/>
    </row>
    <row r="44" spans="1:18" ht="12.75">
      <c r="A44" s="100"/>
      <c r="B44" s="101"/>
      <c r="C44" s="101"/>
      <c r="D44" s="107"/>
      <c r="E44" s="107"/>
      <c r="F44" s="107"/>
      <c r="G44" s="107"/>
      <c r="H44" s="107"/>
      <c r="I44" s="107"/>
      <c r="J44" s="101"/>
      <c r="K44" s="101"/>
      <c r="L44" s="107"/>
      <c r="M44" s="107"/>
      <c r="N44" s="107"/>
      <c r="O44" s="107"/>
      <c r="P44" s="107"/>
      <c r="Q44" s="103"/>
      <c r="R44" s="2"/>
    </row>
    <row r="45" spans="1:18" ht="12.75">
      <c r="A45" s="100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7"/>
      <c r="P45" s="107"/>
      <c r="Q45" s="103"/>
      <c r="R45" s="2"/>
    </row>
    <row r="46" spans="1:18" ht="12.75">
      <c r="A46" s="10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8"/>
      <c r="M46" s="103"/>
      <c r="N46" s="103"/>
      <c r="O46" s="103"/>
      <c r="P46" s="103"/>
      <c r="Q46" s="103"/>
      <c r="R46" s="2"/>
    </row>
    <row r="47" spans="1:18" ht="12.75">
      <c r="A47" s="100"/>
      <c r="O47" s="103"/>
      <c r="P47" s="103"/>
      <c r="Q47" s="103"/>
      <c r="R47" s="2"/>
    </row>
    <row r="57" ht="12.75">
      <c r="D57" s="16"/>
    </row>
    <row r="58" ht="12.75">
      <c r="D58" s="16"/>
    </row>
    <row r="62" ht="12.75">
      <c r="D62" s="16"/>
    </row>
    <row r="63" ht="12.75">
      <c r="D63" s="16"/>
    </row>
  </sheetData>
  <mergeCells count="8">
    <mergeCell ref="B15:B16"/>
    <mergeCell ref="B17:B18"/>
    <mergeCell ref="B30:C31"/>
    <mergeCell ref="B5:B6"/>
    <mergeCell ref="B7:B8"/>
    <mergeCell ref="B9:B10"/>
    <mergeCell ref="B11:B12"/>
    <mergeCell ref="B13:B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W137"/>
  <sheetViews>
    <sheetView workbookViewId="0" topLeftCell="S1">
      <selection activeCell="AB14" sqref="AB14"/>
    </sheetView>
  </sheetViews>
  <sheetFormatPr defaultColWidth="9.140625" defaultRowHeight="12.75"/>
  <cols>
    <col min="1" max="1" width="12.28125" style="0" customWidth="1"/>
    <col min="3" max="3" width="30.00390625" style="0" customWidth="1"/>
    <col min="4" max="4" width="17.28125" style="0" customWidth="1"/>
    <col min="5" max="5" width="16.140625" style="0" customWidth="1"/>
    <col min="6" max="6" width="14.28125" style="0" customWidth="1"/>
    <col min="7" max="7" width="14.57421875" style="0" customWidth="1"/>
    <col min="8" max="8" width="14.28125" style="0" customWidth="1"/>
    <col min="9" max="9" width="14.421875" style="0" customWidth="1"/>
    <col min="10" max="11" width="15.8515625" style="0" customWidth="1"/>
    <col min="12" max="12" width="13.57421875" style="0" customWidth="1"/>
    <col min="13" max="13" width="13.8515625" style="0" customWidth="1"/>
    <col min="14" max="14" width="12.8515625" style="0" customWidth="1"/>
    <col min="15" max="15" width="12.00390625" style="0" customWidth="1"/>
    <col min="16" max="16" width="15.8515625" style="0" customWidth="1"/>
    <col min="17" max="17" width="9.57421875" style="0" bestFit="1" customWidth="1"/>
    <col min="18" max="18" width="18.57421875" style="0" customWidth="1"/>
    <col min="19" max="19" width="20.7109375" style="0" customWidth="1"/>
    <col min="20" max="20" width="12.57421875" style="0" customWidth="1"/>
    <col min="21" max="21" width="21.140625" style="0" customWidth="1"/>
    <col min="22" max="22" width="14.8515625" style="0" customWidth="1"/>
    <col min="23" max="23" width="15.140625" style="0" customWidth="1"/>
    <col min="24" max="24" width="15.7109375" style="0" customWidth="1"/>
    <col min="25" max="25" width="13.7109375" style="0" customWidth="1"/>
    <col min="26" max="26" width="22.421875" style="0" customWidth="1"/>
    <col min="27" max="27" width="14.140625" style="0" customWidth="1"/>
    <col min="28" max="28" width="16.421875" style="0" customWidth="1"/>
    <col min="29" max="29" width="16.421875" style="0" bestFit="1" customWidth="1"/>
    <col min="30" max="31" width="14.00390625" style="0" bestFit="1" customWidth="1"/>
    <col min="32" max="32" width="14.57421875" style="0" customWidth="1"/>
    <col min="33" max="33" width="14.7109375" style="0" customWidth="1"/>
    <col min="34" max="34" width="16.28125" style="0" customWidth="1"/>
    <col min="35" max="35" width="10.421875" style="0" customWidth="1"/>
    <col min="36" max="36" width="10.140625" style="0" bestFit="1" customWidth="1"/>
    <col min="49" max="49" width="15.7109375" style="0" customWidth="1"/>
  </cols>
  <sheetData>
    <row r="1" spans="4:24" ht="13.5" thickBot="1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W1" s="45"/>
      <c r="X1" s="45"/>
    </row>
    <row r="2" spans="4:30" ht="13.5" customHeight="1" thickBot="1"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26"/>
      <c r="S2" s="84" t="s">
        <v>35</v>
      </c>
      <c r="T2" s="44" t="s">
        <v>36</v>
      </c>
      <c r="U2" s="26">
        <f>AA13-AB13</f>
        <v>0</v>
      </c>
      <c r="V2" s="26"/>
      <c r="W2" s="45"/>
      <c r="X2" s="45"/>
      <c r="Y2" s="190" t="s">
        <v>38</v>
      </c>
      <c r="Z2" s="191"/>
      <c r="AA2" s="188"/>
      <c r="AB2" s="188"/>
      <c r="AC2" s="188"/>
      <c r="AD2" s="188"/>
    </row>
    <row r="3" spans="3:30" ht="13.5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S3" s="85" t="s">
        <v>37</v>
      </c>
      <c r="T3" s="134">
        <f>U3</f>
        <v>25.12547826947445</v>
      </c>
      <c r="U3" s="75">
        <v>25.12547826947445</v>
      </c>
      <c r="W3" s="45"/>
      <c r="X3" s="45"/>
      <c r="Y3" s="192">
        <f>AE20</f>
        <v>52.87605371733335</v>
      </c>
      <c r="Z3" s="193"/>
      <c r="AA3" s="189"/>
      <c r="AB3" s="189"/>
      <c r="AC3" s="189"/>
      <c r="AD3" s="189"/>
    </row>
    <row r="4" spans="3:30" ht="13.5" thickBot="1">
      <c r="C4" t="s">
        <v>74</v>
      </c>
      <c r="D4" s="35">
        <f>D13*1000/'Input Data'!C3</f>
        <v>10.799847572984753</v>
      </c>
      <c r="E4" s="35">
        <f>E13*1000/'Input Data'!D3</f>
        <v>10.799847572984755</v>
      </c>
      <c r="F4" s="35">
        <f>F13*1000/'Input Data'!E3</f>
        <v>10.799847572984755</v>
      </c>
      <c r="G4" s="35">
        <f>G13*1000/'Input Data'!F3</f>
        <v>10.799847572984753</v>
      </c>
      <c r="H4" s="35">
        <f>H13*1000/'Input Data'!G3</f>
        <v>10.799847572984753</v>
      </c>
      <c r="I4" s="35">
        <f>I13*1000/'Input Data'!H3</f>
        <v>10.799847572984753</v>
      </c>
      <c r="J4" s="35">
        <f>J13*1000/'Input Data'!I3</f>
        <v>10.799847572984755</v>
      </c>
      <c r="K4" s="35">
        <f>K13*1000/'Input Data'!J3</f>
        <v>10.799847572984753</v>
      </c>
      <c r="L4" s="35">
        <f>L13*1000/'Input Data'!K3</f>
        <v>10.799847572984753</v>
      </c>
      <c r="M4" s="35">
        <f>M13*1000/'Input Data'!L3</f>
        <v>10.799847572984755</v>
      </c>
      <c r="N4" s="35">
        <f>N13*1000/'Input Data'!M3</f>
        <v>10.799847572984753</v>
      </c>
      <c r="O4" s="35">
        <f>O13*1000/'Input Data'!N3</f>
        <v>10.799847572984753</v>
      </c>
      <c r="V4" s="75"/>
      <c r="W4" s="90"/>
      <c r="X4" s="45"/>
      <c r="AD4" s="26"/>
    </row>
    <row r="5" spans="3:27" ht="12.75" customHeight="1">
      <c r="C5" s="169" t="s">
        <v>102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2"/>
      <c r="S5" s="140"/>
      <c r="T5" s="141"/>
      <c r="U5" s="141"/>
      <c r="V5" s="196" t="s">
        <v>39</v>
      </c>
      <c r="W5" s="181" t="s">
        <v>89</v>
      </c>
      <c r="X5" s="181" t="s">
        <v>40</v>
      </c>
      <c r="Y5" s="149"/>
      <c r="Z5" s="181" t="s">
        <v>99</v>
      </c>
      <c r="AA5" s="194" t="s">
        <v>41</v>
      </c>
    </row>
    <row r="6" spans="3:27" ht="28.5" customHeight="1" thickBot="1">
      <c r="C6" s="170">
        <f>0.47</f>
        <v>0.47</v>
      </c>
      <c r="D6" s="38" t="str">
        <f>'Input Data'!C20</f>
        <v>Oct</v>
      </c>
      <c r="E6" s="38" t="str">
        <f>'Input Data'!D20</f>
        <v>Nov</v>
      </c>
      <c r="F6" s="38" t="str">
        <f>'Input Data'!E20</f>
        <v>Dec</v>
      </c>
      <c r="G6" s="38" t="str">
        <f>'Input Data'!F20</f>
        <v>Jan</v>
      </c>
      <c r="H6" s="38" t="str">
        <f>'Input Data'!G20</f>
        <v>Feb</v>
      </c>
      <c r="I6" s="38" t="str">
        <f>'Input Data'!H20</f>
        <v>Mar</v>
      </c>
      <c r="J6" s="38" t="str">
        <f>'Input Data'!I20</f>
        <v>Apr</v>
      </c>
      <c r="K6" s="38" t="str">
        <f>'Input Data'!J20</f>
        <v>May</v>
      </c>
      <c r="L6" s="38" t="str">
        <f>'Input Data'!K20</f>
        <v>Jun</v>
      </c>
      <c r="M6" s="38" t="str">
        <f>'Input Data'!L20</f>
        <v>Jul</v>
      </c>
      <c r="N6" s="38" t="str">
        <f>'Input Data'!M20</f>
        <v>Aug</v>
      </c>
      <c r="O6" s="124" t="str">
        <f>'Input Data'!N20</f>
        <v>Sep</v>
      </c>
      <c r="S6" s="142"/>
      <c r="T6" s="143"/>
      <c r="U6" s="143"/>
      <c r="V6" s="197" t="s">
        <v>42</v>
      </c>
      <c r="W6" s="182"/>
      <c r="X6" s="182"/>
      <c r="Y6" s="150" t="s">
        <v>103</v>
      </c>
      <c r="Z6" s="182"/>
      <c r="AA6" s="195" t="s">
        <v>41</v>
      </c>
    </row>
    <row r="7" spans="3:31" ht="13.5" thickBot="1">
      <c r="C7" s="39" t="s">
        <v>85</v>
      </c>
      <c r="D7" s="83">
        <f>'Input Data'!C21</f>
        <v>53.33715999999999</v>
      </c>
      <c r="E7" s="83">
        <f>'Input Data'!D21</f>
        <v>63.028016666666666</v>
      </c>
      <c r="F7" s="83">
        <f>'Input Data'!E21</f>
        <v>66.12769666666667</v>
      </c>
      <c r="G7" s="83">
        <f>'Input Data'!F21</f>
        <v>59.13241333333334</v>
      </c>
      <c r="H7" s="83">
        <f>'Input Data'!G21</f>
        <v>59.2656</v>
      </c>
      <c r="I7" s="83">
        <f>'Input Data'!H21</f>
        <v>56.84925666666667</v>
      </c>
      <c r="J7" s="83">
        <f>'Input Data'!I21</f>
        <v>47.15922666666666</v>
      </c>
      <c r="K7" s="83">
        <f>'Input Data'!J21</f>
        <v>41.76357</v>
      </c>
      <c r="L7" s="83">
        <f>'Input Data'!K21</f>
        <v>41.17410666666667</v>
      </c>
      <c r="M7" s="83">
        <f>'Input Data'!L21</f>
        <v>49.50588666666666</v>
      </c>
      <c r="N7" s="83">
        <f>'Input Data'!M21</f>
        <v>54.62821666666667</v>
      </c>
      <c r="O7" s="115">
        <f>'Input Data'!N21</f>
        <v>56.825649999999996</v>
      </c>
      <c r="P7" s="35"/>
      <c r="Q7" s="35"/>
      <c r="S7" s="186" t="str">
        <f>S36</f>
        <v>Option 1</v>
      </c>
      <c r="T7" s="187"/>
      <c r="U7" s="144" t="str">
        <f>U36</f>
        <v>Shaped to Load</v>
      </c>
      <c r="V7" s="63">
        <f>P14</f>
        <v>4.406337809777781</v>
      </c>
      <c r="W7" s="145">
        <f>D81+F81+H81</f>
        <v>0</v>
      </c>
      <c r="X7" s="145">
        <f>AH43+AW41</f>
        <v>3876714310.000001</v>
      </c>
      <c r="Y7" s="145">
        <f aca="true" t="shared" si="0" ref="Y7:Y12">X7-W7</f>
        <v>3876714310.000001</v>
      </c>
      <c r="Z7" s="145">
        <f>AW43</f>
        <v>0</v>
      </c>
      <c r="AA7" s="155">
        <f aca="true" t="shared" si="1" ref="AA7:AA12">(Z7+X7)/$P$33</f>
        <v>27.328537661771623</v>
      </c>
      <c r="AB7" s="26"/>
      <c r="AC7" s="26"/>
      <c r="AE7" s="26"/>
    </row>
    <row r="8" spans="3:31" ht="12.75" customHeight="1">
      <c r="C8" s="39" t="s">
        <v>86</v>
      </c>
      <c r="D8" s="83">
        <f>'Input Data'!C22</f>
        <v>46.077116666666676</v>
      </c>
      <c r="E8" s="83">
        <f>'Input Data'!D22</f>
        <v>52.00738666666666</v>
      </c>
      <c r="F8" s="83">
        <f>'Input Data'!E22</f>
        <v>54.794826666666665</v>
      </c>
      <c r="G8" s="83">
        <f>'Input Data'!F22</f>
        <v>50.006236666666666</v>
      </c>
      <c r="H8" s="83">
        <f>'Input Data'!G22</f>
        <v>52.38924333333333</v>
      </c>
      <c r="I8" s="83">
        <f>'Input Data'!H22</f>
        <v>50.21149333333333</v>
      </c>
      <c r="J8" s="83">
        <f>'Input Data'!I22</f>
        <v>40.56243333333333</v>
      </c>
      <c r="K8" s="83">
        <f>'Input Data'!J22</f>
        <v>35.55124333333333</v>
      </c>
      <c r="L8" s="83">
        <f>'Input Data'!K22</f>
        <v>31.26843</v>
      </c>
      <c r="M8" s="83">
        <f>'Input Data'!L22</f>
        <v>41.066426666666665</v>
      </c>
      <c r="N8" s="83">
        <f>'Input Data'!M22</f>
        <v>46.87419</v>
      </c>
      <c r="O8" s="115">
        <f>'Input Data'!N22</f>
        <v>50.776513333333334</v>
      </c>
      <c r="S8" s="186" t="str">
        <f>S43</f>
        <v>Option 2</v>
      </c>
      <c r="T8" s="187"/>
      <c r="U8" s="144" t="str">
        <f>U43</f>
        <v>Flat</v>
      </c>
      <c r="V8" s="200"/>
      <c r="W8" s="145">
        <f>D89+F89+H89</f>
        <v>0</v>
      </c>
      <c r="X8" s="145">
        <f>AH50+AW48</f>
        <v>3876714310.000001</v>
      </c>
      <c r="Y8" s="145">
        <f t="shared" si="0"/>
        <v>3876714310.000001</v>
      </c>
      <c r="Z8" s="145">
        <f>AW50</f>
        <v>0</v>
      </c>
      <c r="AA8" s="155">
        <f t="shared" si="1"/>
        <v>27.328537661771623</v>
      </c>
      <c r="AB8" s="26"/>
      <c r="AC8" s="26"/>
      <c r="AD8" s="75"/>
      <c r="AE8" s="26"/>
    </row>
    <row r="9" spans="3:31" ht="12.75" customHeight="1">
      <c r="C9" s="153" t="s">
        <v>90</v>
      </c>
      <c r="D9" s="152">
        <f>$Y$3*'Input Data'!C17</f>
        <v>4.492736590361657</v>
      </c>
      <c r="E9" s="152">
        <f>$Y$3*'Input Data'!D17</f>
        <v>4.319939029193901</v>
      </c>
      <c r="F9" s="152">
        <f>$Y$3*'Input Data'!E17</f>
        <v>4.319939029193901</v>
      </c>
      <c r="G9" s="152">
        <f>$Y$3*'Input Data'!F17</f>
        <v>4.492736590361657</v>
      </c>
      <c r="H9" s="152">
        <f>$Y$3*'Input Data'!G17</f>
        <v>4.147141468026145</v>
      </c>
      <c r="I9" s="152">
        <f>$Y$3*'Input Data'!H17</f>
        <v>4.665534151529413</v>
      </c>
      <c r="J9" s="152">
        <f>$Y$3*'Input Data'!I17</f>
        <v>4.319939029193901</v>
      </c>
      <c r="K9" s="152">
        <f>$Y$3*'Input Data'!J17</f>
        <v>4.492736590361657</v>
      </c>
      <c r="L9" s="152">
        <f>$Y$3*'Input Data'!K17</f>
        <v>4.492736590361657</v>
      </c>
      <c r="M9" s="152">
        <f>$Y$3*'Input Data'!L17</f>
        <v>4.319939029193901</v>
      </c>
      <c r="N9" s="152">
        <f>$Y$3*'Input Data'!M17</f>
        <v>4.665534151529413</v>
      </c>
      <c r="O9" s="152">
        <f>$Y$3*'Input Data'!N17</f>
        <v>4.147141468026145</v>
      </c>
      <c r="P9" s="35"/>
      <c r="S9" s="186" t="str">
        <f>S50</f>
        <v>Option 3</v>
      </c>
      <c r="T9" s="187"/>
      <c r="U9" s="144" t="str">
        <f>U50</f>
        <v>Flat LLH ONLY</v>
      </c>
      <c r="V9" s="200"/>
      <c r="W9" s="145">
        <f>D100+F100+H100</f>
        <v>0</v>
      </c>
      <c r="X9" s="145">
        <f>AH57+AW55</f>
        <v>3876714310.000001</v>
      </c>
      <c r="Y9" s="145">
        <f t="shared" si="0"/>
        <v>3876714310.000001</v>
      </c>
      <c r="Z9" s="145">
        <f>AW57</f>
        <v>0</v>
      </c>
      <c r="AA9" s="155">
        <f t="shared" si="1"/>
        <v>27.328537661771623</v>
      </c>
      <c r="AB9" s="26"/>
      <c r="AC9" s="26"/>
      <c r="AD9" s="75"/>
      <c r="AE9" s="26"/>
    </row>
    <row r="10" spans="3:31" ht="15.75">
      <c r="C10" s="7" t="s">
        <v>78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30" t="s">
        <v>18</v>
      </c>
      <c r="P10" s="35"/>
      <c r="S10" s="186" t="str">
        <f>S57</f>
        <v>Option 4</v>
      </c>
      <c r="T10" s="187"/>
      <c r="U10" s="144" t="str">
        <f>U57</f>
        <v>Flat October - March</v>
      </c>
      <c r="V10" s="200"/>
      <c r="W10" s="145">
        <f>D111+F111+H111</f>
        <v>0</v>
      </c>
      <c r="X10" s="145">
        <f>AH64+AW62</f>
        <v>3876714310.000001</v>
      </c>
      <c r="Y10" s="145">
        <f t="shared" si="0"/>
        <v>3876714310.000001</v>
      </c>
      <c r="Z10" s="145">
        <f>AW64</f>
        <v>0</v>
      </c>
      <c r="AA10" s="155">
        <f t="shared" si="1"/>
        <v>27.328537661771623</v>
      </c>
      <c r="AB10" s="26"/>
      <c r="AC10" s="26"/>
      <c r="AD10" s="75"/>
      <c r="AE10" s="26"/>
    </row>
    <row r="11" spans="3:31" ht="15.75">
      <c r="C11" s="10" t="s">
        <v>28</v>
      </c>
      <c r="D11" s="83">
        <f>D7-$T$3-$S$14</f>
        <v>17.41183415754079</v>
      </c>
      <c r="E11" s="83">
        <f aca="true" t="shared" si="2" ref="E11:O11">E7-$T$3-$S$14</f>
        <v>27.102690824207464</v>
      </c>
      <c r="F11" s="83">
        <f t="shared" si="2"/>
        <v>30.202370824207463</v>
      </c>
      <c r="G11" s="83">
        <f t="shared" si="2"/>
        <v>23.207087490874137</v>
      </c>
      <c r="H11" s="83">
        <f t="shared" si="2"/>
        <v>23.340274157540797</v>
      </c>
      <c r="I11" s="83">
        <f t="shared" si="2"/>
        <v>20.923930824207467</v>
      </c>
      <c r="J11" s="83">
        <f t="shared" si="2"/>
        <v>11.23390082420746</v>
      </c>
      <c r="K11" s="83">
        <f t="shared" si="2"/>
        <v>5.8382441575407995</v>
      </c>
      <c r="L11" s="83">
        <f t="shared" si="2"/>
        <v>5.248780824207465</v>
      </c>
      <c r="M11" s="83">
        <f t="shared" si="2"/>
        <v>13.58056082420746</v>
      </c>
      <c r="N11" s="83">
        <f t="shared" si="2"/>
        <v>18.702890824207465</v>
      </c>
      <c r="O11" s="83">
        <f t="shared" si="2"/>
        <v>20.900324157540794</v>
      </c>
      <c r="S11" s="186" t="str">
        <f>S64</f>
        <v>Option 5</v>
      </c>
      <c r="T11" s="187"/>
      <c r="U11" s="144" t="str">
        <f>U64</f>
        <v>Flat April - September</v>
      </c>
      <c r="V11" s="126"/>
      <c r="W11" s="145">
        <f>D122+F122+H122</f>
        <v>0</v>
      </c>
      <c r="X11" s="145">
        <f>AH71+AW69</f>
        <v>3876714310.000001</v>
      </c>
      <c r="Y11" s="145">
        <f t="shared" si="0"/>
        <v>3876714310.000001</v>
      </c>
      <c r="Z11" s="145">
        <f>AW71</f>
        <v>0</v>
      </c>
      <c r="AA11" s="155">
        <f t="shared" si="1"/>
        <v>27.328537661771623</v>
      </c>
      <c r="AB11" s="26"/>
      <c r="AC11" s="26"/>
      <c r="AD11" s="75"/>
      <c r="AE11" s="26"/>
    </row>
    <row r="12" spans="3:32" ht="16.5" thickBot="1">
      <c r="C12" s="10" t="s">
        <v>29</v>
      </c>
      <c r="D12" s="83">
        <f>D8-$T$3</f>
        <v>20.951638397192227</v>
      </c>
      <c r="E12" s="83">
        <f aca="true" t="shared" si="3" ref="E12:O12">E8-$T$3</f>
        <v>26.881908397192213</v>
      </c>
      <c r="F12" s="83">
        <f t="shared" si="3"/>
        <v>29.669348397192216</v>
      </c>
      <c r="G12" s="83">
        <f t="shared" si="3"/>
        <v>24.880758397192217</v>
      </c>
      <c r="H12" s="83">
        <f t="shared" si="3"/>
        <v>27.263765063858884</v>
      </c>
      <c r="I12" s="83">
        <f t="shared" si="3"/>
        <v>25.08601506385888</v>
      </c>
      <c r="J12" s="83">
        <f t="shared" si="3"/>
        <v>15.436955063858882</v>
      </c>
      <c r="K12" s="83">
        <f t="shared" si="3"/>
        <v>10.425765063858883</v>
      </c>
      <c r="L12" s="83">
        <f t="shared" si="3"/>
        <v>6.142951730525549</v>
      </c>
      <c r="M12" s="83">
        <f t="shared" si="3"/>
        <v>15.940948397192216</v>
      </c>
      <c r="N12" s="83">
        <f t="shared" si="3"/>
        <v>21.74871173052555</v>
      </c>
      <c r="O12" s="115">
        <f t="shared" si="3"/>
        <v>25.651035063858885</v>
      </c>
      <c r="P12" s="20"/>
      <c r="Q12" s="35"/>
      <c r="S12" s="201" t="str">
        <f>S71</f>
        <v>Option 6</v>
      </c>
      <c r="T12" s="202"/>
      <c r="U12" s="146" t="str">
        <f>U71</f>
        <v>Mix</v>
      </c>
      <c r="V12" s="147"/>
      <c r="W12" s="147">
        <f>D133+F133+H133</f>
        <v>0</v>
      </c>
      <c r="X12" s="147">
        <f>AH78+AW76</f>
        <v>3876714310.000001</v>
      </c>
      <c r="Y12" s="147">
        <f t="shared" si="0"/>
        <v>3876714310.000001</v>
      </c>
      <c r="Z12" s="147">
        <f>AW78</f>
        <v>0</v>
      </c>
      <c r="AA12" s="156">
        <f t="shared" si="1"/>
        <v>27.328537661771623</v>
      </c>
      <c r="AB12" s="26"/>
      <c r="AC12" s="26"/>
      <c r="AD12" s="75"/>
      <c r="AE12" s="26"/>
      <c r="AF12" s="26"/>
    </row>
    <row r="13" spans="1:34" ht="16.5" thickBot="1">
      <c r="A13" t="s">
        <v>43</v>
      </c>
      <c r="C13" s="10" t="s">
        <v>75</v>
      </c>
      <c r="D13" s="83">
        <f>D9</f>
        <v>4.492736590361657</v>
      </c>
      <c r="E13" s="83">
        <f aca="true" t="shared" si="4" ref="E13:O13">E9</f>
        <v>4.319939029193901</v>
      </c>
      <c r="F13" s="83">
        <f t="shared" si="4"/>
        <v>4.319939029193901</v>
      </c>
      <c r="G13" s="83">
        <f t="shared" si="4"/>
        <v>4.492736590361657</v>
      </c>
      <c r="H13" s="83">
        <f t="shared" si="4"/>
        <v>4.147141468026145</v>
      </c>
      <c r="I13" s="83">
        <f t="shared" si="4"/>
        <v>4.665534151529413</v>
      </c>
      <c r="J13" s="83">
        <f t="shared" si="4"/>
        <v>4.319939029193901</v>
      </c>
      <c r="K13" s="83">
        <f t="shared" si="4"/>
        <v>4.492736590361657</v>
      </c>
      <c r="L13" s="83">
        <f t="shared" si="4"/>
        <v>4.492736590361657</v>
      </c>
      <c r="M13" s="83">
        <f t="shared" si="4"/>
        <v>4.319939029193901</v>
      </c>
      <c r="N13" s="83">
        <f t="shared" si="4"/>
        <v>4.665534151529413</v>
      </c>
      <c r="O13" s="83">
        <f t="shared" si="4"/>
        <v>4.147141468026145</v>
      </c>
      <c r="P13" s="135" t="s">
        <v>42</v>
      </c>
      <c r="Z13" s="85" t="s">
        <v>88</v>
      </c>
      <c r="AA13" s="165">
        <v>3876714310</v>
      </c>
      <c r="AB13" s="26">
        <f>Y7</f>
        <v>3876714310.000001</v>
      </c>
      <c r="AC13" s="26"/>
      <c r="AG13" s="75"/>
      <c r="AH13" s="75"/>
    </row>
    <row r="14" spans="1:34" ht="15.75" customHeight="1" thickBot="1">
      <c r="A14" t="s">
        <v>44</v>
      </c>
      <c r="C14" s="40" t="s">
        <v>34</v>
      </c>
      <c r="D14" s="116">
        <f>$C$6</f>
        <v>0.47</v>
      </c>
      <c r="E14" s="116">
        <f aca="true" t="shared" si="5" ref="E14:O14">$C$6</f>
        <v>0.47</v>
      </c>
      <c r="F14" s="116">
        <f t="shared" si="5"/>
        <v>0.47</v>
      </c>
      <c r="G14" s="116">
        <f t="shared" si="5"/>
        <v>0.47</v>
      </c>
      <c r="H14" s="116">
        <f t="shared" si="5"/>
        <v>0.47</v>
      </c>
      <c r="I14" s="116">
        <f t="shared" si="5"/>
        <v>0.47</v>
      </c>
      <c r="J14" s="116">
        <f t="shared" si="5"/>
        <v>0.47</v>
      </c>
      <c r="K14" s="116">
        <f t="shared" si="5"/>
        <v>0.47</v>
      </c>
      <c r="L14" s="116">
        <f t="shared" si="5"/>
        <v>0.47</v>
      </c>
      <c r="M14" s="116">
        <f t="shared" si="5"/>
        <v>0.47</v>
      </c>
      <c r="N14" s="116">
        <f t="shared" si="5"/>
        <v>0.47</v>
      </c>
      <c r="O14" s="116">
        <f t="shared" si="5"/>
        <v>0.47</v>
      </c>
      <c r="P14" s="136">
        <f>AVERAGE(D13:O13)</f>
        <v>4.406337809777781</v>
      </c>
      <c r="R14" s="89" t="s">
        <v>82</v>
      </c>
      <c r="S14" s="139">
        <f>Y3*1000/'Input Data'!P3</f>
        <v>10.799847572984753</v>
      </c>
      <c r="U14" s="7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4"/>
    </row>
    <row r="15" spans="3:31" ht="16.5" customHeight="1"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3:30" ht="13.5" thickBot="1">
      <c r="C16" s="6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148" t="s">
        <v>84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3:31" ht="15.75"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0"/>
      <c r="R17" s="84" t="s">
        <v>72</v>
      </c>
      <c r="S17" s="127">
        <f>'Input Data'!C3/16</f>
        <v>26</v>
      </c>
      <c r="T17" s="127">
        <f>'Input Data'!D3/16</f>
        <v>25</v>
      </c>
      <c r="U17" s="127">
        <f>'Input Data'!E3/16</f>
        <v>25</v>
      </c>
      <c r="V17" s="127">
        <f>'Input Data'!F3/16</f>
        <v>26</v>
      </c>
      <c r="W17" s="127">
        <f>'Input Data'!G3/16</f>
        <v>24</v>
      </c>
      <c r="X17" s="127">
        <f>'Input Data'!H3/16</f>
        <v>27</v>
      </c>
      <c r="Y17" s="127">
        <f>'Input Data'!I3/16</f>
        <v>25</v>
      </c>
      <c r="Z17" s="127">
        <f>'Input Data'!J3/16</f>
        <v>26</v>
      </c>
      <c r="AA17" s="127">
        <f>'Input Data'!K3/16</f>
        <v>26</v>
      </c>
      <c r="AB17" s="127">
        <f>'Input Data'!L3/16</f>
        <v>25</v>
      </c>
      <c r="AC17" s="127">
        <f>'Input Data'!M3/16</f>
        <v>27</v>
      </c>
      <c r="AD17" s="127">
        <f>'Input Data'!N3/16</f>
        <v>24</v>
      </c>
      <c r="AE17" s="44"/>
    </row>
    <row r="18" spans="2:31" ht="12.75">
      <c r="B18" s="21" t="s">
        <v>45</v>
      </c>
      <c r="C18" s="6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R18" s="47"/>
      <c r="S18" s="128" t="s">
        <v>7</v>
      </c>
      <c r="T18" s="128" t="s">
        <v>8</v>
      </c>
      <c r="U18" s="128" t="s">
        <v>9</v>
      </c>
      <c r="V18" s="128" t="s">
        <v>10</v>
      </c>
      <c r="W18" s="128" t="s">
        <v>11</v>
      </c>
      <c r="X18" s="128" t="s">
        <v>12</v>
      </c>
      <c r="Y18" s="128" t="s">
        <v>13</v>
      </c>
      <c r="Z18" s="128" t="s">
        <v>14</v>
      </c>
      <c r="AA18" s="128" t="s">
        <v>15</v>
      </c>
      <c r="AB18" s="128" t="s">
        <v>16</v>
      </c>
      <c r="AC18" s="128" t="s">
        <v>17</v>
      </c>
      <c r="AD18" s="128" t="s">
        <v>18</v>
      </c>
      <c r="AE18" s="129" t="s">
        <v>47</v>
      </c>
    </row>
    <row r="19" spans="2:32" ht="12.75">
      <c r="B19" s="21" t="s">
        <v>46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R19" s="130" t="s">
        <v>81</v>
      </c>
      <c r="S19" s="90">
        <f aca="true" t="shared" si="6" ref="S19:AD19">(D7*1.1-D8)*8*S17</f>
        <v>2619.50194133333</v>
      </c>
      <c r="T19" s="90">
        <f t="shared" si="6"/>
        <v>3464.686333333336</v>
      </c>
      <c r="U19" s="90">
        <f t="shared" si="6"/>
        <v>3589.127933333336</v>
      </c>
      <c r="V19" s="90">
        <f t="shared" si="6"/>
        <v>3128.1989440000025</v>
      </c>
      <c r="W19" s="90">
        <f t="shared" si="6"/>
        <v>2458.1600000000003</v>
      </c>
      <c r="X19" s="90">
        <f t="shared" si="6"/>
        <v>2661.7008240000023</v>
      </c>
      <c r="Y19" s="90">
        <f t="shared" si="6"/>
        <v>2262.5432000000005</v>
      </c>
      <c r="Z19" s="90">
        <f t="shared" si="6"/>
        <v>2160.846202666668</v>
      </c>
      <c r="AA19" s="90">
        <f t="shared" si="6"/>
        <v>2916.802165333335</v>
      </c>
      <c r="AB19" s="90">
        <f t="shared" si="6"/>
        <v>2678.009733333333</v>
      </c>
      <c r="AC19" s="90">
        <f t="shared" si="6"/>
        <v>2854.839240000001</v>
      </c>
      <c r="AD19" s="90">
        <f t="shared" si="6"/>
        <v>2252.48672</v>
      </c>
      <c r="AE19" s="132">
        <f>SUM(S19:AD20)</f>
        <v>52876.05371733335</v>
      </c>
      <c r="AF19" s="80"/>
    </row>
    <row r="20" spans="2:32" ht="13.5" thickBot="1">
      <c r="B20" s="22">
        <f>Q26</f>
        <v>16193.595908395619</v>
      </c>
      <c r="D20" s="27"/>
      <c r="E20" s="27"/>
      <c r="F20" s="27"/>
      <c r="G20" s="27"/>
      <c r="H20" s="27"/>
      <c r="I20" s="66"/>
      <c r="J20" s="64"/>
      <c r="K20" s="65"/>
      <c r="L20" s="65"/>
      <c r="M20" s="27"/>
      <c r="N20" s="27"/>
      <c r="O20" s="27"/>
      <c r="R20" s="131" t="s">
        <v>80</v>
      </c>
      <c r="S20" s="133">
        <f aca="true" t="shared" si="7" ref="S20:AD20">(D7-D8)*8*S17</f>
        <v>1510.0890133333294</v>
      </c>
      <c r="T20" s="133">
        <f t="shared" si="7"/>
        <v>2204.1260000000007</v>
      </c>
      <c r="U20" s="133">
        <f t="shared" si="7"/>
        <v>2266.574</v>
      </c>
      <c r="V20" s="133">
        <f t="shared" si="7"/>
        <v>1898.244746666668</v>
      </c>
      <c r="W20" s="133">
        <f t="shared" si="7"/>
        <v>1320.26048</v>
      </c>
      <c r="X20" s="133">
        <f t="shared" si="7"/>
        <v>1433.7568800000013</v>
      </c>
      <c r="Y20" s="133">
        <f t="shared" si="7"/>
        <v>1319.358666666666</v>
      </c>
      <c r="Z20" s="133">
        <f t="shared" si="7"/>
        <v>1292.1639466666672</v>
      </c>
      <c r="AA20" s="133">
        <f t="shared" si="7"/>
        <v>2060.380746666667</v>
      </c>
      <c r="AB20" s="133">
        <f t="shared" si="7"/>
        <v>1687.8919999999994</v>
      </c>
      <c r="AC20" s="133">
        <f t="shared" si="7"/>
        <v>1674.8697600000003</v>
      </c>
      <c r="AD20" s="133">
        <f t="shared" si="7"/>
        <v>1161.4342399999991</v>
      </c>
      <c r="AE20" s="134">
        <f>AE19/1000</f>
        <v>52.87605371733335</v>
      </c>
      <c r="AF20" s="80"/>
    </row>
    <row r="21" spans="3:34" ht="12.75">
      <c r="C21" s="17" t="s">
        <v>6</v>
      </c>
      <c r="D21" s="17" t="s">
        <v>7</v>
      </c>
      <c r="E21" s="17" t="s">
        <v>8</v>
      </c>
      <c r="F21" s="17" t="s">
        <v>9</v>
      </c>
      <c r="G21" s="17" t="s">
        <v>10</v>
      </c>
      <c r="H21" s="17" t="s">
        <v>11</v>
      </c>
      <c r="I21" s="17" t="s">
        <v>12</v>
      </c>
      <c r="J21" s="17" t="s">
        <v>13</v>
      </c>
      <c r="K21" s="17" t="s">
        <v>14</v>
      </c>
      <c r="L21" s="17" t="s">
        <v>15</v>
      </c>
      <c r="M21" s="17" t="s">
        <v>16</v>
      </c>
      <c r="N21" s="17" t="s">
        <v>17</v>
      </c>
      <c r="O21" s="17" t="s">
        <v>18</v>
      </c>
      <c r="R21" s="28"/>
      <c r="S21" s="183" t="s">
        <v>51</v>
      </c>
      <c r="T21" s="183"/>
      <c r="U21" s="42" t="s">
        <v>52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8"/>
    </row>
    <row r="22" spans="1:33" ht="12.75">
      <c r="A22" t="s">
        <v>2</v>
      </c>
      <c r="B22">
        <v>2010</v>
      </c>
      <c r="C22" s="17" t="s">
        <v>22</v>
      </c>
      <c r="D22" s="31">
        <f>CustomerData!H2</f>
        <v>19454.699</v>
      </c>
      <c r="E22" s="31">
        <f>CustomerData!I2</f>
        <v>21274.438</v>
      </c>
      <c r="F22" s="31">
        <f>CustomerData!J2</f>
        <v>22744.985</v>
      </c>
      <c r="G22" s="31">
        <f>CustomerData!K2</f>
        <v>23894.918</v>
      </c>
      <c r="H22" s="31">
        <f>CustomerData!L2</f>
        <v>23343.156</v>
      </c>
      <c r="I22" s="31">
        <f>CustomerData!M2</f>
        <v>20993.776</v>
      </c>
      <c r="J22" s="31">
        <f>CustomerData!N2</f>
        <v>18819.37</v>
      </c>
      <c r="K22" s="31">
        <f>CustomerData!O2</f>
        <v>16647.212</v>
      </c>
      <c r="L22" s="31">
        <f>CustomerData!P2</f>
        <v>16177.202000000001</v>
      </c>
      <c r="M22" s="31">
        <f>CustomerData!Q2</f>
        <v>16928.855</v>
      </c>
      <c r="N22" s="31">
        <f>CustomerData!R2</f>
        <v>16805.812</v>
      </c>
      <c r="O22" s="31">
        <f>CustomerData!S2</f>
        <v>16613.624</v>
      </c>
      <c r="P22" s="19" t="s">
        <v>47</v>
      </c>
      <c r="R22" s="17"/>
      <c r="S22" t="s">
        <v>2</v>
      </c>
      <c r="T22">
        <v>2010</v>
      </c>
      <c r="U22" s="17" t="s">
        <v>6</v>
      </c>
      <c r="V22" s="17" t="s">
        <v>7</v>
      </c>
      <c r="W22" s="17" t="s">
        <v>8</v>
      </c>
      <c r="X22" s="17" t="s">
        <v>9</v>
      </c>
      <c r="Y22" s="17" t="s">
        <v>10</v>
      </c>
      <c r="Z22" s="17" t="s">
        <v>11</v>
      </c>
      <c r="AA22" s="17" t="s">
        <v>12</v>
      </c>
      <c r="AB22" s="17" t="s">
        <v>13</v>
      </c>
      <c r="AC22" s="17" t="s">
        <v>14</v>
      </c>
      <c r="AD22" s="17" t="s">
        <v>15</v>
      </c>
      <c r="AE22" s="17" t="s">
        <v>16</v>
      </c>
      <c r="AF22" s="17" t="s">
        <v>17</v>
      </c>
      <c r="AG22" s="17" t="s">
        <v>18</v>
      </c>
    </row>
    <row r="23" spans="3:35" ht="12.75">
      <c r="C23" s="17" t="s">
        <v>23</v>
      </c>
      <c r="D23" s="32">
        <f>CustomerData!H3</f>
        <v>6793435.237594947</v>
      </c>
      <c r="E23" s="32">
        <f>CustomerData!I3</f>
        <v>7448474.525499551</v>
      </c>
      <c r="F23" s="32">
        <f>CustomerData!J3</f>
        <v>8526736.89949036</v>
      </c>
      <c r="G23" s="32">
        <f>CustomerData!K3</f>
        <v>8701159.224391876</v>
      </c>
      <c r="H23" s="32">
        <f>CustomerData!L3</f>
        <v>7576073.445294636</v>
      </c>
      <c r="I23" s="32">
        <f>CustomerData!M3</f>
        <v>7638089.768933465</v>
      </c>
      <c r="J23" s="32">
        <f>CustomerData!N3</f>
        <v>6833633.394986294</v>
      </c>
      <c r="K23" s="32">
        <f>CustomerData!O3</f>
        <v>6547602.719916144</v>
      </c>
      <c r="L23" s="32">
        <f>CustomerData!P3</f>
        <v>6333362.714757486</v>
      </c>
      <c r="M23" s="32">
        <f>CustomerData!Q3</f>
        <v>6681626.291986031</v>
      </c>
      <c r="N23" s="32">
        <f>CustomerData!R3</f>
        <v>6782411.158814801</v>
      </c>
      <c r="O23" s="32">
        <f>CustomerData!S3</f>
        <v>6434511.68993461</v>
      </c>
      <c r="R23" s="17"/>
      <c r="U23" s="17" t="s">
        <v>22</v>
      </c>
      <c r="V23" s="37">
        <f>D22*D13*1000</f>
        <v>87404838.05177234</v>
      </c>
      <c r="W23" s="37">
        <f aca="true" t="shared" si="8" ref="W23:AG23">E22*E13*1000</f>
        <v>91904275.04036583</v>
      </c>
      <c r="X23" s="37">
        <f t="shared" si="8"/>
        <v>98256948.41992985</v>
      </c>
      <c r="Y23" s="37">
        <f t="shared" si="8"/>
        <v>107353572.4222914</v>
      </c>
      <c r="Z23" s="37">
        <f t="shared" si="8"/>
        <v>96807370.24220333</v>
      </c>
      <c r="AA23" s="37">
        <f t="shared" si="8"/>
        <v>97947178.89755857</v>
      </c>
      <c r="AB23" s="37">
        <f t="shared" si="8"/>
        <v>81298530.96784082</v>
      </c>
      <c r="AC23" s="37">
        <f t="shared" si="8"/>
        <v>74791538.47990766</v>
      </c>
      <c r="AD23" s="37">
        <f t="shared" si="8"/>
        <v>72679907.35507178</v>
      </c>
      <c r="AE23" s="37">
        <f t="shared" si="8"/>
        <v>73131621.43406431</v>
      </c>
      <c r="AF23" s="37">
        <f t="shared" si="8"/>
        <v>78408089.83018284</v>
      </c>
      <c r="AG23" s="37">
        <f t="shared" si="8"/>
        <v>68899049.0245944</v>
      </c>
      <c r="AH23" s="26">
        <f>SUM(V23:AG23)</f>
        <v>1028882920.165783</v>
      </c>
      <c r="AI23" s="35"/>
    </row>
    <row r="24" spans="3:34" ht="12.75">
      <c r="C24" s="17" t="s">
        <v>24</v>
      </c>
      <c r="D24" s="32">
        <f>CustomerData!H4</f>
        <v>4283145.58287586</v>
      </c>
      <c r="E24" s="32">
        <f>CustomerData!I4</f>
        <v>4826493.037155002</v>
      </c>
      <c r="F24" s="32">
        <f>CustomerData!J4</f>
        <v>5454170.752670219</v>
      </c>
      <c r="G24" s="32">
        <f>CustomerData!K4</f>
        <v>5483540.342071802</v>
      </c>
      <c r="H24" s="32">
        <f>CustomerData!L4</f>
        <v>4981081.722272107</v>
      </c>
      <c r="I24" s="32">
        <f>CustomerData!M4</f>
        <v>4978495.148384125</v>
      </c>
      <c r="J24" s="32">
        <f>CustomerData!N4</f>
        <v>4395212.601798056</v>
      </c>
      <c r="K24" s="32">
        <f>CustomerData!O4</f>
        <v>4266855.073543555</v>
      </c>
      <c r="L24" s="32">
        <f>CustomerData!P4</f>
        <v>4074055.224503529</v>
      </c>
      <c r="M24" s="32">
        <f>CustomerData!Q4</f>
        <v>4324715.174301503</v>
      </c>
      <c r="N24" s="32">
        <f>CustomerData!R4</f>
        <v>4353390.07830506</v>
      </c>
      <c r="O24" s="32">
        <f>CustomerData!S4</f>
        <v>4137628.3480646154</v>
      </c>
      <c r="P24" s="33">
        <f>SUM(D23:O23)</f>
        <v>86297117.0716002</v>
      </c>
      <c r="R24" s="17"/>
      <c r="U24" s="17" t="s">
        <v>23</v>
      </c>
      <c r="V24" s="37">
        <f aca="true" t="shared" si="9" ref="V24:AG25">D23*D11</f>
        <v>118286167.71699692</v>
      </c>
      <c r="W24" s="37">
        <f t="shared" si="9"/>
        <v>201873702.1765997</v>
      </c>
      <c r="X24" s="37">
        <f t="shared" si="9"/>
        <v>257527669.75886086</v>
      </c>
      <c r="Y24" s="37">
        <f t="shared" si="9"/>
        <v>201928563.3924888</v>
      </c>
      <c r="Z24" s="37">
        <f t="shared" si="9"/>
        <v>176827631.25084147</v>
      </c>
      <c r="AA24" s="37">
        <f t="shared" si="9"/>
        <v>159818861.9542506</v>
      </c>
      <c r="AB24" s="37">
        <f t="shared" si="9"/>
        <v>76768359.82826816</v>
      </c>
      <c r="AC24" s="37">
        <f t="shared" si="9"/>
        <v>38226503.32544868</v>
      </c>
      <c r="AD24" s="37">
        <f t="shared" si="9"/>
        <v>33242432.769969627</v>
      </c>
      <c r="AE24" s="37">
        <f t="shared" si="9"/>
        <v>90740232.26294005</v>
      </c>
      <c r="AF24" s="37">
        <f t="shared" si="9"/>
        <v>126850695.42819966</v>
      </c>
      <c r="AG24" s="37">
        <f t="shared" si="9"/>
        <v>134483380.11511898</v>
      </c>
      <c r="AH24" s="26">
        <f>SUM(V24:AG24)</f>
        <v>1616574199.9799838</v>
      </c>
    </row>
    <row r="25" spans="3:34" ht="12.75">
      <c r="C25" s="71" t="s">
        <v>49</v>
      </c>
      <c r="D25" s="78">
        <f>D26/D22</f>
        <v>0.7642314958845038</v>
      </c>
      <c r="E25" s="78">
        <f aca="true" t="shared" si="10" ref="E25:O25">E26/E22</f>
        <v>0.8013638743003428</v>
      </c>
      <c r="F25" s="78">
        <f t="shared" si="10"/>
        <v>0.8261839936683442</v>
      </c>
      <c r="G25" s="78">
        <f t="shared" si="10"/>
        <v>0.7978875008709886</v>
      </c>
      <c r="H25" s="78">
        <f t="shared" si="10"/>
        <v>0.8005019890574814</v>
      </c>
      <c r="I25" s="78">
        <f t="shared" si="10"/>
        <v>0.8077525180082961</v>
      </c>
      <c r="J25" s="78">
        <f t="shared" si="10"/>
        <v>0.8298529732141869</v>
      </c>
      <c r="K25" s="78">
        <f t="shared" si="10"/>
        <v>0.8731529069461635</v>
      </c>
      <c r="L25" s="78">
        <f t="shared" si="10"/>
        <v>0.8935257863419471</v>
      </c>
      <c r="M25" s="78">
        <f t="shared" si="10"/>
        <v>0.8738612099136098</v>
      </c>
      <c r="N25" s="78">
        <f t="shared" si="10"/>
        <v>0.8906130082304312</v>
      </c>
      <c r="O25" s="78">
        <f t="shared" si="10"/>
        <v>0.8838244943158988</v>
      </c>
      <c r="P25" s="33">
        <f>SUM(D24:O24)</f>
        <v>55558783.08594544</v>
      </c>
      <c r="Q25" t="s">
        <v>48</v>
      </c>
      <c r="R25" s="17"/>
      <c r="U25" s="17" t="s">
        <v>24</v>
      </c>
      <c r="V25" s="37">
        <f t="shared" si="9"/>
        <v>89738917.45494615</v>
      </c>
      <c r="W25" s="37">
        <f t="shared" si="9"/>
        <v>129745343.7044868</v>
      </c>
      <c r="X25" s="37">
        <f t="shared" si="9"/>
        <v>161821692.27874884</v>
      </c>
      <c r="Y25" s="37">
        <f t="shared" si="9"/>
        <v>136434642.4123453</v>
      </c>
      <c r="Z25" s="37">
        <f t="shared" si="9"/>
        <v>135803041.83990833</v>
      </c>
      <c r="AA25" s="37">
        <f t="shared" si="9"/>
        <v>124890604.28771251</v>
      </c>
      <c r="AB25" s="37">
        <f t="shared" si="9"/>
        <v>67848699.43006286</v>
      </c>
      <c r="AC25" s="37">
        <f t="shared" si="9"/>
        <v>44485228.55829942</v>
      </c>
      <c r="AD25" s="37">
        <f t="shared" si="9"/>
        <v>25026724.59162061</v>
      </c>
      <c r="AE25" s="37">
        <f t="shared" si="9"/>
        <v>68940061.4260944</v>
      </c>
      <c r="AF25" s="37">
        <f t="shared" si="9"/>
        <v>94680625.8635868</v>
      </c>
      <c r="AG25" s="37">
        <f t="shared" si="9"/>
        <v>106134449.83742197</v>
      </c>
      <c r="AH25" s="26">
        <f>SUM(V25:AG25)</f>
        <v>1185550031.685234</v>
      </c>
    </row>
    <row r="26" spans="2:34" ht="12.75">
      <c r="B26" s="28"/>
      <c r="C26" s="71" t="s">
        <v>48</v>
      </c>
      <c r="D26" s="31">
        <f>(Tier2behaviorSelectScale!D24+D23)/(('Input Data'!C4+'Input Data'!C3))</f>
        <v>14867.89371875276</v>
      </c>
      <c r="E26" s="31">
        <f>(Tier2behaviorSelectScale!E24+E23)/(('Input Data'!D4+'Input Data'!D3))</f>
        <v>17048.566059242436</v>
      </c>
      <c r="F26" s="31">
        <f>(Tier2behaviorSelectScale!F24+F23)/(('Input Data'!E4+'Input Data'!E3))</f>
        <v>18791.542543226584</v>
      </c>
      <c r="G26" s="31">
        <f>(Tier2behaviorSelectScale!G24+G23)/(('Input Data'!F4+'Input Data'!F3))</f>
        <v>19065.456406537203</v>
      </c>
      <c r="H26" s="31">
        <f>(Tier2behaviorSelectScale!H24+H23)/(('Input Data'!G4+'Input Data'!G3))</f>
        <v>18686.24280887908</v>
      </c>
      <c r="I26" s="31">
        <f>(Tier2behaviorSelectScale!I24+I23)/(('Input Data'!H4+'Input Data'!H3))</f>
        <v>16957.775426502136</v>
      </c>
      <c r="J26" s="31">
        <f>(Tier2behaviorSelectScale!J24+J23)/(('Input Data'!I4+'Input Data'!I3))</f>
        <v>15617.310148517872</v>
      </c>
      <c r="K26" s="31">
        <f>(Tier2behaviorSelectScale!K24+K23)/(('Input Data'!J4+'Input Data'!J3))</f>
        <v>14535.561550349057</v>
      </c>
      <c r="L26" s="31">
        <f>(Tier2behaviorSelectScale!L24+L23)/(('Input Data'!K4+'Input Data'!K3))</f>
        <v>14454.747137862521</v>
      </c>
      <c r="M26" s="31">
        <f>(Tier2behaviorSelectScale!M24+M23)/(('Input Data'!L4+'Input Data'!L3))</f>
        <v>14793.469712752063</v>
      </c>
      <c r="N26" s="31">
        <f>(Tier2behaviorSelectScale!N24+N23)/(('Input Data'!M4+'Input Data'!M3))</f>
        <v>14967.474781075081</v>
      </c>
      <c r="O26" s="31">
        <f>(Tier2behaviorSelectScale!O24+O23)/(('Input Data'!N4+'Input Data'!N3))</f>
        <v>14683.52783055448</v>
      </c>
      <c r="P26" s="33">
        <f>SUM(P24:P25)</f>
        <v>141855900.15754563</v>
      </c>
      <c r="Q26" s="20">
        <f>P26/8760</f>
        <v>16193.595908395619</v>
      </c>
      <c r="R26" s="20"/>
      <c r="U26" s="71"/>
      <c r="V26" s="37">
        <f>SUM(V23:V25)</f>
        <v>295429923.2237154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1" t="s">
        <v>55</v>
      </c>
      <c r="AH26" s="37">
        <f>CustomerData!$E$5*$D$14</f>
        <v>45707158.169</v>
      </c>
    </row>
    <row r="27" spans="2:47" ht="12.75">
      <c r="B27" s="28"/>
      <c r="C27" s="7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0"/>
      <c r="R27" s="20"/>
      <c r="T27" s="28"/>
      <c r="U27" s="34"/>
      <c r="V27" s="157">
        <f>V48-V26</f>
        <v>-295429923.2237154</v>
      </c>
      <c r="W27" s="25"/>
      <c r="X27" s="25"/>
      <c r="Y27" s="25"/>
      <c r="Z27" s="25"/>
      <c r="AA27" s="25"/>
      <c r="AB27" s="25"/>
      <c r="AC27" s="36"/>
      <c r="AD27" s="25"/>
      <c r="AE27" s="25"/>
      <c r="AH27" s="26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8" ht="12.75">
      <c r="B28" s="28"/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  <c r="H28" s="17" t="s">
        <v>11</v>
      </c>
      <c r="I28" s="17" t="s">
        <v>12</v>
      </c>
      <c r="J28" s="17" t="s">
        <v>13</v>
      </c>
      <c r="K28" s="17" t="s">
        <v>14</v>
      </c>
      <c r="L28" s="17" t="s">
        <v>15</v>
      </c>
      <c r="M28" s="17" t="s">
        <v>16</v>
      </c>
      <c r="N28" s="17" t="s">
        <v>17</v>
      </c>
      <c r="O28" s="17" t="s">
        <v>18</v>
      </c>
      <c r="P28" s="33"/>
      <c r="Q28" s="20"/>
      <c r="R28" s="20"/>
      <c r="AG28" t="s">
        <v>59</v>
      </c>
      <c r="AH28" s="26">
        <f>SUM(AH23:AH27)</f>
        <v>3876714310.000001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26"/>
    </row>
    <row r="29" spans="1:49" ht="12.75">
      <c r="A29" t="s">
        <v>2</v>
      </c>
      <c r="B29">
        <v>2011</v>
      </c>
      <c r="C29" s="17" t="s">
        <v>22</v>
      </c>
      <c r="D29" s="31">
        <f>D32/D25</f>
        <v>19454.699</v>
      </c>
      <c r="E29" s="31">
        <f aca="true" t="shared" si="11" ref="E29:O29">E32/E25</f>
        <v>21274.438</v>
      </c>
      <c r="F29" s="31">
        <f t="shared" si="11"/>
        <v>22744.985</v>
      </c>
      <c r="G29" s="31">
        <f t="shared" si="11"/>
        <v>23894.918</v>
      </c>
      <c r="H29" s="31">
        <f t="shared" si="11"/>
        <v>23343.156</v>
      </c>
      <c r="I29" s="31">
        <f t="shared" si="11"/>
        <v>20993.776</v>
      </c>
      <c r="J29" s="31">
        <f t="shared" si="11"/>
        <v>18819.37</v>
      </c>
      <c r="K29" s="31">
        <f t="shared" si="11"/>
        <v>16647.212</v>
      </c>
      <c r="L29" s="31">
        <f t="shared" si="11"/>
        <v>16177.202000000001</v>
      </c>
      <c r="M29" s="31">
        <f t="shared" si="11"/>
        <v>16928.855</v>
      </c>
      <c r="N29" s="31">
        <f t="shared" si="11"/>
        <v>16805.812</v>
      </c>
      <c r="O29" s="31">
        <f t="shared" si="11"/>
        <v>16613.624</v>
      </c>
      <c r="Q29" s="20"/>
      <c r="R29" s="17"/>
      <c r="AK29" s="25"/>
      <c r="AL29" s="25"/>
      <c r="AM29" s="25"/>
      <c r="AN29" s="25"/>
      <c r="AO29" s="25"/>
      <c r="AP29" s="25"/>
      <c r="AQ29" s="25"/>
      <c r="AR29" s="36"/>
      <c r="AS29" s="25"/>
      <c r="AT29" s="25"/>
      <c r="AW29" s="26"/>
    </row>
    <row r="30" spans="1:19" ht="12.75">
      <c r="A30" s="24" t="s">
        <v>53</v>
      </c>
      <c r="B30" s="24">
        <f>Info!G8</f>
        <v>0</v>
      </c>
      <c r="C30" s="17" t="s">
        <v>23</v>
      </c>
      <c r="D30" s="32">
        <f>D23+$B$31*'Input Data'!C5</f>
        <v>6793435.237594947</v>
      </c>
      <c r="E30" s="32">
        <f>E23+$B$31*'Input Data'!D5</f>
        <v>7448474.525499551</v>
      </c>
      <c r="F30" s="32">
        <f>F23+$B$31*'Input Data'!E5</f>
        <v>8526736.89949036</v>
      </c>
      <c r="G30" s="32">
        <f>G23+$B$31*'Input Data'!F5</f>
        <v>8701159.224391876</v>
      </c>
      <c r="H30" s="32">
        <f>H23+$B$31*'Input Data'!G5</f>
        <v>7576073.445294636</v>
      </c>
      <c r="I30" s="32">
        <f>I23+$B$31*'Input Data'!H5</f>
        <v>7638089.768933465</v>
      </c>
      <c r="J30" s="32">
        <f>J23+$B$31*'Input Data'!I5</f>
        <v>6833633.394986294</v>
      </c>
      <c r="K30" s="32">
        <f>K23+$B$31*'Input Data'!J5</f>
        <v>6547602.719916144</v>
      </c>
      <c r="L30" s="32">
        <f>L23+$B$31*'Input Data'!K5</f>
        <v>6333362.714757486</v>
      </c>
      <c r="M30" s="32">
        <f>M23+$B$31*'Input Data'!L5</f>
        <v>6681626.291986031</v>
      </c>
      <c r="N30" s="32">
        <f>N23+$B$31*'Input Data'!M5</f>
        <v>6782411.158814801</v>
      </c>
      <c r="O30" s="32">
        <f>O23+$B$31*'Input Data'!N5</f>
        <v>6434511.68993461</v>
      </c>
      <c r="R30" s="17"/>
      <c r="S30" s="26"/>
    </row>
    <row r="31" spans="1:33" ht="12.75">
      <c r="A31" s="24" t="s">
        <v>54</v>
      </c>
      <c r="B31" s="29">
        <f>B30*8760</f>
        <v>0</v>
      </c>
      <c r="C31" s="17" t="s">
        <v>24</v>
      </c>
      <c r="D31" s="32">
        <f>D24+$B$31*'Input Data'!C6</f>
        <v>4283145.58287586</v>
      </c>
      <c r="E31" s="32">
        <f>E24+$B$31*'Input Data'!D6</f>
        <v>4826493.037155002</v>
      </c>
      <c r="F31" s="32">
        <f>F24+$B$31*'Input Data'!E6</f>
        <v>5454170.752670219</v>
      </c>
      <c r="G31" s="32">
        <f>G24+$B$31*'Input Data'!F6</f>
        <v>5483540.342071802</v>
      </c>
      <c r="H31" s="32">
        <f>H24+$B$31*'Input Data'!G6</f>
        <v>4981081.722272107</v>
      </c>
      <c r="I31" s="32">
        <f>I24+$B$31*'Input Data'!H6</f>
        <v>4978495.148384125</v>
      </c>
      <c r="J31" s="32">
        <f>J24+$B$31*'Input Data'!I6</f>
        <v>4395212.601798056</v>
      </c>
      <c r="K31" s="32">
        <f>K24+$B$31*'Input Data'!J6</f>
        <v>4266855.073543555</v>
      </c>
      <c r="L31" s="32">
        <f>L24+$B$31*'Input Data'!K6</f>
        <v>4074055.224503529</v>
      </c>
      <c r="M31" s="32">
        <f>M24+$B$31*'Input Data'!L6</f>
        <v>4324715.174301503</v>
      </c>
      <c r="N31" s="32">
        <f>N24+$B$31*'Input Data'!M6</f>
        <v>4353390.07830506</v>
      </c>
      <c r="O31" s="32">
        <f>O24+$B$31*'Input Data'!N6</f>
        <v>4137628.3480646154</v>
      </c>
      <c r="P31" s="33">
        <f>SUM(D30:O30)</f>
        <v>86297117.0716002</v>
      </c>
      <c r="R31" s="1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3:25" ht="12.75">
      <c r="C32" s="19" t="s">
        <v>48</v>
      </c>
      <c r="D32" s="20">
        <f>(D30+D31)/(('Input Data'!C3+'Input Data'!C4))</f>
        <v>14867.89371875276</v>
      </c>
      <c r="E32" s="20">
        <f>(E30+E31)/(('Input Data'!D3+'Input Data'!D4))</f>
        <v>17048.566059242436</v>
      </c>
      <c r="F32" s="20">
        <f>(F30+F31)/(('Input Data'!E3+'Input Data'!E4))</f>
        <v>18791.542543226584</v>
      </c>
      <c r="G32" s="20">
        <f>(G30+G31)/(('Input Data'!F3+'Input Data'!F4))</f>
        <v>19065.456406537203</v>
      </c>
      <c r="H32" s="20">
        <f>(H30+H31)/(('Input Data'!G3+'Input Data'!G4))</f>
        <v>18686.24280887908</v>
      </c>
      <c r="I32" s="20">
        <f>(I30+I31)/(('Input Data'!H3+'Input Data'!H4))</f>
        <v>16957.775426502136</v>
      </c>
      <c r="J32" s="20">
        <f>(J30+J31)/(('Input Data'!I3+'Input Data'!I4))</f>
        <v>15617.310148517872</v>
      </c>
      <c r="K32" s="20">
        <f>(K30+K31)/(('Input Data'!J3+'Input Data'!J4))</f>
        <v>14535.561550349057</v>
      </c>
      <c r="L32" s="20">
        <f>(L30+L31)/(('Input Data'!K3+'Input Data'!K4))</f>
        <v>14454.747137862521</v>
      </c>
      <c r="M32" s="20">
        <f>(M30+M31)/(('Input Data'!L3+'Input Data'!L4))</f>
        <v>14793.469712752063</v>
      </c>
      <c r="N32" s="20">
        <f>(N30+N31)/(('Input Data'!M3+'Input Data'!M4))</f>
        <v>14967.474781075081</v>
      </c>
      <c r="O32" s="20">
        <f>(O30+O31)/(('Input Data'!N3+'Input Data'!N4))</f>
        <v>14683.52783055448</v>
      </c>
      <c r="P32" s="33">
        <f>SUM(D31:O31)</f>
        <v>55558783.08594544</v>
      </c>
      <c r="Q32" t="s">
        <v>48</v>
      </c>
      <c r="R32" s="17"/>
      <c r="V32" s="26"/>
      <c r="W32" s="26"/>
      <c r="X32" s="26"/>
      <c r="Y32" s="26"/>
    </row>
    <row r="33" spans="2:17" ht="12.75">
      <c r="B33" s="28"/>
      <c r="C33" s="7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3">
        <f>SUM(P31:P32)</f>
        <v>141855900.15754563</v>
      </c>
      <c r="Q33" s="20">
        <f>P33/8760</f>
        <v>16193.595908395619</v>
      </c>
    </row>
    <row r="34" spans="2:17" ht="13.5" thickBot="1">
      <c r="B34" s="2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"/>
      <c r="Q34" s="20"/>
    </row>
    <row r="35" spans="1:49" ht="12.75">
      <c r="A35" s="161"/>
      <c r="B35" s="162"/>
      <c r="C35" s="163" t="s">
        <v>58</v>
      </c>
      <c r="E35" s="33"/>
      <c r="P35" s="33"/>
      <c r="Q35" s="20"/>
      <c r="R35" s="34"/>
      <c r="U35" s="42" t="s">
        <v>52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J35" s="86" t="s">
        <v>56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</row>
    <row r="36" spans="1:49" ht="13.5" thickBot="1">
      <c r="A36" s="184" t="s">
        <v>57</v>
      </c>
      <c r="B36" s="185"/>
      <c r="C36" s="164" t="s">
        <v>6</v>
      </c>
      <c r="D36" s="17" t="s">
        <v>7</v>
      </c>
      <c r="E36" s="17" t="s">
        <v>8</v>
      </c>
      <c r="F36" s="17" t="s">
        <v>9</v>
      </c>
      <c r="G36" s="17" t="s">
        <v>10</v>
      </c>
      <c r="H36" s="17" t="s">
        <v>11</v>
      </c>
      <c r="I36" s="17" t="s">
        <v>12</v>
      </c>
      <c r="J36" s="17" t="s">
        <v>13</v>
      </c>
      <c r="K36" s="17" t="s">
        <v>14</v>
      </c>
      <c r="L36" s="17" t="s">
        <v>15</v>
      </c>
      <c r="M36" s="17" t="s">
        <v>16</v>
      </c>
      <c r="N36" s="17" t="s">
        <v>17</v>
      </c>
      <c r="O36" s="17" t="s">
        <v>18</v>
      </c>
      <c r="Q36" s="20"/>
      <c r="R36" s="17"/>
      <c r="S36" s="183" t="str">
        <f>A36</f>
        <v>Option 1</v>
      </c>
      <c r="T36" s="183"/>
      <c r="U36" s="34" t="str">
        <f>C35</f>
        <v>Shaped to Load</v>
      </c>
      <c r="W36" s="33"/>
      <c r="AJ36" s="34" t="str">
        <f>U36</f>
        <v>Shaped to Load</v>
      </c>
      <c r="AL36" s="33"/>
      <c r="AW36" s="26"/>
    </row>
    <row r="37" spans="1:49" ht="12.75">
      <c r="A37" t="s">
        <v>2</v>
      </c>
      <c r="B37">
        <v>2011</v>
      </c>
      <c r="C37" s="17" t="s">
        <v>22</v>
      </c>
      <c r="D37" s="31">
        <f>D29-D41</f>
        <v>19454.699</v>
      </c>
      <c r="E37" s="31">
        <f aca="true" t="shared" si="12" ref="E37:O37">E29-E41</f>
        <v>21274.438</v>
      </c>
      <c r="F37" s="31">
        <f t="shared" si="12"/>
        <v>22744.985</v>
      </c>
      <c r="G37" s="31">
        <f t="shared" si="12"/>
        <v>23894.918</v>
      </c>
      <c r="H37" s="31">
        <f t="shared" si="12"/>
        <v>23343.156</v>
      </c>
      <c r="I37" s="31">
        <f t="shared" si="12"/>
        <v>20993.776</v>
      </c>
      <c r="J37" s="31">
        <f t="shared" si="12"/>
        <v>18819.37</v>
      </c>
      <c r="K37" s="31">
        <f t="shared" si="12"/>
        <v>16647.212</v>
      </c>
      <c r="L37" s="31">
        <f t="shared" si="12"/>
        <v>16177.202000000001</v>
      </c>
      <c r="M37" s="31">
        <f t="shared" si="12"/>
        <v>16928.855</v>
      </c>
      <c r="N37" s="31">
        <f t="shared" si="12"/>
        <v>16805.812</v>
      </c>
      <c r="O37" s="31">
        <f t="shared" si="12"/>
        <v>16613.624</v>
      </c>
      <c r="R37" s="17"/>
      <c r="S37" t="s">
        <v>2</v>
      </c>
      <c r="T37">
        <v>2011</v>
      </c>
      <c r="U37" s="17" t="s">
        <v>6</v>
      </c>
      <c r="V37" s="17" t="s">
        <v>7</v>
      </c>
      <c r="W37" s="17" t="s">
        <v>8</v>
      </c>
      <c r="X37" s="17" t="s">
        <v>9</v>
      </c>
      <c r="Y37" s="17" t="s">
        <v>10</v>
      </c>
      <c r="Z37" s="17" t="s">
        <v>11</v>
      </c>
      <c r="AA37" s="17" t="s">
        <v>12</v>
      </c>
      <c r="AB37" s="17" t="s">
        <v>13</v>
      </c>
      <c r="AC37" s="17" t="s">
        <v>14</v>
      </c>
      <c r="AD37" s="17" t="s">
        <v>15</v>
      </c>
      <c r="AE37" s="17" t="s">
        <v>16</v>
      </c>
      <c r="AF37" s="17" t="s">
        <v>17</v>
      </c>
      <c r="AG37" s="17" t="s">
        <v>18</v>
      </c>
      <c r="AJ37" s="17" t="s">
        <v>6</v>
      </c>
      <c r="AK37" s="17" t="s">
        <v>7</v>
      </c>
      <c r="AL37" s="17" t="s">
        <v>8</v>
      </c>
      <c r="AM37" s="17" t="s">
        <v>9</v>
      </c>
      <c r="AN37" s="17" t="s">
        <v>10</v>
      </c>
      <c r="AO37" s="17" t="s">
        <v>11</v>
      </c>
      <c r="AP37" s="17" t="s">
        <v>12</v>
      </c>
      <c r="AQ37" s="17" t="s">
        <v>13</v>
      </c>
      <c r="AR37" s="17" t="s">
        <v>14</v>
      </c>
      <c r="AS37" s="17" t="s">
        <v>15</v>
      </c>
      <c r="AT37" s="17" t="s">
        <v>16</v>
      </c>
      <c r="AU37" s="17" t="s">
        <v>17</v>
      </c>
      <c r="AV37" s="17" t="s">
        <v>18</v>
      </c>
      <c r="AW37" s="19" t="s">
        <v>47</v>
      </c>
    </row>
    <row r="38" spans="1:49" ht="12.75">
      <c r="A38" s="24" t="s">
        <v>53</v>
      </c>
      <c r="B38" s="24">
        <f>B30</f>
        <v>0</v>
      </c>
      <c r="C38" s="17" t="s">
        <v>23</v>
      </c>
      <c r="D38" s="32">
        <f aca="true" t="shared" si="13" ref="D38:O38">D30-D23</f>
        <v>0</v>
      </c>
      <c r="E38" s="32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R38" s="17"/>
      <c r="S38" s="24"/>
      <c r="T38" s="24"/>
      <c r="U38" s="17" t="s">
        <v>22</v>
      </c>
      <c r="V38" s="37">
        <f>D37*D13*1000</f>
        <v>87404838.05177234</v>
      </c>
      <c r="W38" s="37">
        <f aca="true" t="shared" si="14" ref="W38:AG38">E37*E13*1000</f>
        <v>91904275.04036583</v>
      </c>
      <c r="X38" s="37">
        <f t="shared" si="14"/>
        <v>98256948.41992985</v>
      </c>
      <c r="Y38" s="37">
        <f t="shared" si="14"/>
        <v>107353572.4222914</v>
      </c>
      <c r="Z38" s="37">
        <f t="shared" si="14"/>
        <v>96807370.24220333</v>
      </c>
      <c r="AA38" s="37">
        <f t="shared" si="14"/>
        <v>97947178.89755857</v>
      </c>
      <c r="AB38" s="37">
        <f t="shared" si="14"/>
        <v>81298530.96784082</v>
      </c>
      <c r="AC38" s="37">
        <f t="shared" si="14"/>
        <v>74791538.47990766</v>
      </c>
      <c r="AD38" s="37">
        <f t="shared" si="14"/>
        <v>72679907.35507178</v>
      </c>
      <c r="AE38" s="37">
        <f t="shared" si="14"/>
        <v>73131621.43406431</v>
      </c>
      <c r="AF38" s="37">
        <f t="shared" si="14"/>
        <v>78408089.83018284</v>
      </c>
      <c r="AG38" s="37">
        <f t="shared" si="14"/>
        <v>68899049.0245944</v>
      </c>
      <c r="AH38" s="26">
        <f>SUM(V38:AG38)</f>
        <v>1028882920.165783</v>
      </c>
      <c r="AI38" s="26"/>
      <c r="AJ38" s="17" t="s">
        <v>22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26">
        <f>SUM(AK38:AV38)</f>
        <v>0</v>
      </c>
    </row>
    <row r="39" spans="1:49" ht="12.75">
      <c r="A39" s="24" t="s">
        <v>54</v>
      </c>
      <c r="B39" s="29">
        <f>B31</f>
        <v>0</v>
      </c>
      <c r="C39" s="17" t="s">
        <v>24</v>
      </c>
      <c r="D39" s="32">
        <f aca="true" t="shared" si="15" ref="D39:O39">D31-D24</f>
        <v>0</v>
      </c>
      <c r="E39" s="32">
        <f t="shared" si="15"/>
        <v>0</v>
      </c>
      <c r="F39" s="32">
        <f t="shared" si="15"/>
        <v>0</v>
      </c>
      <c r="G39" s="32">
        <f t="shared" si="15"/>
        <v>0</v>
      </c>
      <c r="H39" s="32">
        <f t="shared" si="15"/>
        <v>0</v>
      </c>
      <c r="I39" s="32">
        <f t="shared" si="15"/>
        <v>0</v>
      </c>
      <c r="J39" s="32">
        <f t="shared" si="15"/>
        <v>0</v>
      </c>
      <c r="K39" s="32">
        <f t="shared" si="15"/>
        <v>0</v>
      </c>
      <c r="L39" s="32">
        <f t="shared" si="15"/>
        <v>0</v>
      </c>
      <c r="M39" s="32">
        <f t="shared" si="15"/>
        <v>0</v>
      </c>
      <c r="N39" s="32">
        <f t="shared" si="15"/>
        <v>0</v>
      </c>
      <c r="O39" s="32">
        <f t="shared" si="15"/>
        <v>0</v>
      </c>
      <c r="P39" s="33">
        <f>SUM(D38:O38)</f>
        <v>0</v>
      </c>
      <c r="R39" s="17"/>
      <c r="S39" s="24"/>
      <c r="T39" s="29"/>
      <c r="U39" s="17" t="s">
        <v>23</v>
      </c>
      <c r="V39" s="37">
        <f aca="true" t="shared" si="16" ref="V39:AG40">D23*D11</f>
        <v>118286167.71699692</v>
      </c>
      <c r="W39" s="37">
        <f t="shared" si="16"/>
        <v>201873702.1765997</v>
      </c>
      <c r="X39" s="37">
        <f t="shared" si="16"/>
        <v>257527669.75886086</v>
      </c>
      <c r="Y39" s="37">
        <f t="shared" si="16"/>
        <v>201928563.3924888</v>
      </c>
      <c r="Z39" s="37">
        <f t="shared" si="16"/>
        <v>176827631.25084147</v>
      </c>
      <c r="AA39" s="37">
        <f t="shared" si="16"/>
        <v>159818861.9542506</v>
      </c>
      <c r="AB39" s="37">
        <f t="shared" si="16"/>
        <v>76768359.82826816</v>
      </c>
      <c r="AC39" s="37">
        <f t="shared" si="16"/>
        <v>38226503.32544868</v>
      </c>
      <c r="AD39" s="37">
        <f t="shared" si="16"/>
        <v>33242432.769969627</v>
      </c>
      <c r="AE39" s="37">
        <f t="shared" si="16"/>
        <v>90740232.26294005</v>
      </c>
      <c r="AF39" s="37">
        <f t="shared" si="16"/>
        <v>126850695.42819966</v>
      </c>
      <c r="AG39" s="37">
        <f t="shared" si="16"/>
        <v>134483380.11511898</v>
      </c>
      <c r="AH39" s="26">
        <f>SUM(V39:AG39)</f>
        <v>1616574199.9799838</v>
      </c>
      <c r="AJ39" s="17" t="s">
        <v>23</v>
      </c>
      <c r="AK39" s="37">
        <f>D38*$D$7</f>
        <v>0</v>
      </c>
      <c r="AL39" s="37">
        <f aca="true" t="shared" si="17" ref="AL39:AV39">E38*E7</f>
        <v>0</v>
      </c>
      <c r="AM39" s="37">
        <f t="shared" si="17"/>
        <v>0</v>
      </c>
      <c r="AN39" s="37">
        <f t="shared" si="17"/>
        <v>0</v>
      </c>
      <c r="AO39" s="37">
        <f t="shared" si="17"/>
        <v>0</v>
      </c>
      <c r="AP39" s="37">
        <f t="shared" si="17"/>
        <v>0</v>
      </c>
      <c r="AQ39" s="37">
        <f t="shared" si="17"/>
        <v>0</v>
      </c>
      <c r="AR39" s="37">
        <f t="shared" si="17"/>
        <v>0</v>
      </c>
      <c r="AS39" s="37">
        <f t="shared" si="17"/>
        <v>0</v>
      </c>
      <c r="AT39" s="37">
        <f t="shared" si="17"/>
        <v>0</v>
      </c>
      <c r="AU39" s="37">
        <f t="shared" si="17"/>
        <v>0</v>
      </c>
      <c r="AV39" s="37">
        <f t="shared" si="17"/>
        <v>0</v>
      </c>
      <c r="AW39" s="26">
        <f>SUM(AK39:AV39)</f>
        <v>0</v>
      </c>
    </row>
    <row r="40" spans="1:49" ht="12.75">
      <c r="A40" s="24"/>
      <c r="B40" s="24"/>
      <c r="C40" s="19" t="s">
        <v>48</v>
      </c>
      <c r="D40" s="20">
        <f>(D38+D39)/('Input Data'!C3+'Input Data'!C4)</f>
        <v>0</v>
      </c>
      <c r="E40" s="20">
        <f>(E38+E39)/('Input Data'!D3+'Input Data'!D4)</f>
        <v>0</v>
      </c>
      <c r="F40" s="20">
        <f>(F38+F39)/('Input Data'!E3+'Input Data'!E4)</f>
        <v>0</v>
      </c>
      <c r="G40" s="20">
        <f>(G38+G39)/('Input Data'!F3+'Input Data'!F4)</f>
        <v>0</v>
      </c>
      <c r="H40" s="20">
        <f>(H38+H39)/('Input Data'!G3+'Input Data'!G4)</f>
        <v>0</v>
      </c>
      <c r="I40" s="20">
        <f>(I38+I39)/('Input Data'!H3+'Input Data'!H4)</f>
        <v>0</v>
      </c>
      <c r="J40" s="20">
        <f>(J38+J39)/('Input Data'!I3+'Input Data'!I4)</f>
        <v>0</v>
      </c>
      <c r="K40" s="20">
        <f>(K38+K39)/('Input Data'!J3+'Input Data'!J4)</f>
        <v>0</v>
      </c>
      <c r="L40" s="20">
        <f>(L38+L39)/('Input Data'!K3+'Input Data'!K4)</f>
        <v>0</v>
      </c>
      <c r="M40" s="20">
        <f>(M38+M39)/('Input Data'!L3+'Input Data'!L4)</f>
        <v>0</v>
      </c>
      <c r="N40" s="20">
        <f>(N38+N39)/('Input Data'!M3+'Input Data'!M4)</f>
        <v>0</v>
      </c>
      <c r="O40" s="20">
        <f>(O38+O39)/('Input Data'!N3+'Input Data'!N4)</f>
        <v>0</v>
      </c>
      <c r="P40" s="33">
        <f>SUM(D39:O39)</f>
        <v>0</v>
      </c>
      <c r="Q40" t="s">
        <v>48</v>
      </c>
      <c r="S40" s="24"/>
      <c r="T40" s="24"/>
      <c r="U40" s="17" t="s">
        <v>24</v>
      </c>
      <c r="V40" s="37">
        <f t="shared" si="16"/>
        <v>89738917.45494615</v>
      </c>
      <c r="W40" s="37">
        <f t="shared" si="16"/>
        <v>129745343.7044868</v>
      </c>
      <c r="X40" s="37">
        <f t="shared" si="16"/>
        <v>161821692.27874884</v>
      </c>
      <c r="Y40" s="37">
        <f t="shared" si="16"/>
        <v>136434642.4123453</v>
      </c>
      <c r="Z40" s="37">
        <f t="shared" si="16"/>
        <v>135803041.83990833</v>
      </c>
      <c r="AA40" s="37">
        <f t="shared" si="16"/>
        <v>124890604.28771251</v>
      </c>
      <c r="AB40" s="37">
        <f t="shared" si="16"/>
        <v>67848699.43006286</v>
      </c>
      <c r="AC40" s="37">
        <f t="shared" si="16"/>
        <v>44485228.55829942</v>
      </c>
      <c r="AD40" s="37">
        <f t="shared" si="16"/>
        <v>25026724.59162061</v>
      </c>
      <c r="AE40" s="37">
        <f t="shared" si="16"/>
        <v>68940061.4260944</v>
      </c>
      <c r="AF40" s="37">
        <f t="shared" si="16"/>
        <v>94680625.8635868</v>
      </c>
      <c r="AG40" s="37">
        <f t="shared" si="16"/>
        <v>106134449.83742197</v>
      </c>
      <c r="AH40" s="26">
        <f>SUM(V40:AG40)</f>
        <v>1185550031.685234</v>
      </c>
      <c r="AJ40" s="17" t="s">
        <v>24</v>
      </c>
      <c r="AK40" s="37">
        <f>D39*$D$8</f>
        <v>0</v>
      </c>
      <c r="AL40" s="37">
        <f aca="true" t="shared" si="18" ref="AL40:AV40">E39*E8</f>
        <v>0</v>
      </c>
      <c r="AM40" s="37">
        <f t="shared" si="18"/>
        <v>0</v>
      </c>
      <c r="AN40" s="37">
        <f t="shared" si="18"/>
        <v>0</v>
      </c>
      <c r="AO40" s="37">
        <f t="shared" si="18"/>
        <v>0</v>
      </c>
      <c r="AP40" s="37">
        <f t="shared" si="18"/>
        <v>0</v>
      </c>
      <c r="AQ40" s="37">
        <f t="shared" si="18"/>
        <v>0</v>
      </c>
      <c r="AR40" s="37">
        <f t="shared" si="18"/>
        <v>0</v>
      </c>
      <c r="AS40" s="37">
        <f t="shared" si="18"/>
        <v>0</v>
      </c>
      <c r="AT40" s="37">
        <f t="shared" si="18"/>
        <v>0</v>
      </c>
      <c r="AU40" s="37">
        <f t="shared" si="18"/>
        <v>0</v>
      </c>
      <c r="AV40" s="37">
        <f t="shared" si="18"/>
        <v>0</v>
      </c>
      <c r="AW40" s="26">
        <f>SUM(AK40:AV40)</f>
        <v>0</v>
      </c>
    </row>
    <row r="41" spans="1:49" ht="13.5" thickBot="1">
      <c r="A41" s="24"/>
      <c r="B41" s="24"/>
      <c r="C41" s="71" t="s">
        <v>50</v>
      </c>
      <c r="D41" s="20">
        <f>D38/'Input Data'!$C$3</f>
        <v>0</v>
      </c>
      <c r="E41" s="20">
        <f>E38/'Input Data'!D3</f>
        <v>0</v>
      </c>
      <c r="F41" s="20">
        <f>F38/'Input Data'!E3</f>
        <v>0</v>
      </c>
      <c r="G41" s="20">
        <f>G38/'Input Data'!F3</f>
        <v>0</v>
      </c>
      <c r="H41" s="20">
        <f>H38/'Input Data'!G3</f>
        <v>0</v>
      </c>
      <c r="I41" s="20">
        <f>I38/'Input Data'!H3</f>
        <v>0</v>
      </c>
      <c r="J41" s="20">
        <f>J38/'Input Data'!I3</f>
        <v>0</v>
      </c>
      <c r="K41" s="20">
        <f>K38/'Input Data'!J3</f>
        <v>0</v>
      </c>
      <c r="L41" s="20">
        <f>L38/'Input Data'!K3</f>
        <v>0</v>
      </c>
      <c r="M41" s="20">
        <f>M38/'Input Data'!L3</f>
        <v>0</v>
      </c>
      <c r="N41" s="20">
        <f>N38/'Input Data'!M3</f>
        <v>0</v>
      </c>
      <c r="O41" s="20">
        <f>O38/'Input Data'!N3</f>
        <v>0</v>
      </c>
      <c r="P41" s="33">
        <f>SUM(P39:P40)</f>
        <v>0</v>
      </c>
      <c r="Q41" s="20">
        <f>P41/8760</f>
        <v>0</v>
      </c>
      <c r="R41" s="25"/>
      <c r="S41" s="24"/>
      <c r="T41" s="24"/>
      <c r="V41" s="2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71" t="s">
        <v>55</v>
      </c>
      <c r="AH41" s="37">
        <f>CustomerData!$E$5*$D$14</f>
        <v>45707158.169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71" t="s">
        <v>55</v>
      </c>
      <c r="AW41" s="37">
        <f>($B$30*8760)*$D$14</f>
        <v>0</v>
      </c>
    </row>
    <row r="42" spans="1:49" ht="12.75">
      <c r="A42" s="161"/>
      <c r="B42" s="162"/>
      <c r="C42" s="163" t="s">
        <v>32</v>
      </c>
      <c r="P42" s="33"/>
      <c r="Q42" s="20"/>
      <c r="R42" s="25"/>
      <c r="S42" s="24"/>
      <c r="T42" s="24"/>
      <c r="U42" s="71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79"/>
      <c r="AH42" s="26"/>
      <c r="AJ42" s="7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79"/>
      <c r="AW42" s="26"/>
    </row>
    <row r="43" spans="1:49" ht="13.5" thickBot="1">
      <c r="A43" s="184" t="s">
        <v>60</v>
      </c>
      <c r="B43" s="185"/>
      <c r="C43" s="164" t="s">
        <v>6</v>
      </c>
      <c r="D43" s="17" t="s">
        <v>7</v>
      </c>
      <c r="E43" s="17" t="s">
        <v>8</v>
      </c>
      <c r="F43" s="17" t="s">
        <v>9</v>
      </c>
      <c r="G43" s="17" t="s">
        <v>10</v>
      </c>
      <c r="H43" s="17" t="s">
        <v>11</v>
      </c>
      <c r="I43" s="17" t="s">
        <v>12</v>
      </c>
      <c r="J43" s="17" t="s">
        <v>13</v>
      </c>
      <c r="K43" s="17" t="s">
        <v>14</v>
      </c>
      <c r="L43" s="17" t="s">
        <v>15</v>
      </c>
      <c r="M43" s="17" t="s">
        <v>16</v>
      </c>
      <c r="N43" s="17" t="s">
        <v>17</v>
      </c>
      <c r="O43" s="17" t="s">
        <v>18</v>
      </c>
      <c r="Q43" s="20"/>
      <c r="S43" s="183" t="str">
        <f>A43</f>
        <v>Option 2</v>
      </c>
      <c r="T43" s="183"/>
      <c r="U43" s="34" t="str">
        <f>C42</f>
        <v>Flat</v>
      </c>
      <c r="W43" s="33"/>
      <c r="AG43" t="s">
        <v>59</v>
      </c>
      <c r="AH43" s="26">
        <f>SUM(AH38:AH42)</f>
        <v>3876714310.000001</v>
      </c>
      <c r="AI43" s="26"/>
      <c r="AJ43" s="34" t="str">
        <f>U43</f>
        <v>Flat</v>
      </c>
      <c r="AL43" s="33"/>
      <c r="AV43" t="s">
        <v>59</v>
      </c>
      <c r="AW43" s="26">
        <f>SUM(AW38:AW40)</f>
        <v>0</v>
      </c>
    </row>
    <row r="44" spans="1:48" ht="12.75">
      <c r="A44" t="s">
        <v>2</v>
      </c>
      <c r="B44">
        <v>2011</v>
      </c>
      <c r="C44" s="17" t="s">
        <v>22</v>
      </c>
      <c r="D44" s="31">
        <f>D29-D48</f>
        <v>19454.699</v>
      </c>
      <c r="E44" s="31">
        <f aca="true" t="shared" si="19" ref="E44:O44">E29-E48</f>
        <v>21274.438</v>
      </c>
      <c r="F44" s="31">
        <f t="shared" si="19"/>
        <v>22744.985</v>
      </c>
      <c r="G44" s="31">
        <f t="shared" si="19"/>
        <v>23894.918</v>
      </c>
      <c r="H44" s="31">
        <f t="shared" si="19"/>
        <v>23343.156</v>
      </c>
      <c r="I44" s="31">
        <f t="shared" si="19"/>
        <v>20993.776</v>
      </c>
      <c r="J44" s="31">
        <f t="shared" si="19"/>
        <v>18819.37</v>
      </c>
      <c r="K44" s="31">
        <f t="shared" si="19"/>
        <v>16647.212</v>
      </c>
      <c r="L44" s="31">
        <f t="shared" si="19"/>
        <v>16177.202000000001</v>
      </c>
      <c r="M44" s="31">
        <f t="shared" si="19"/>
        <v>16928.855</v>
      </c>
      <c r="N44" s="31">
        <f t="shared" si="19"/>
        <v>16805.812</v>
      </c>
      <c r="O44" s="31">
        <f t="shared" si="19"/>
        <v>16613.624</v>
      </c>
      <c r="S44" t="s">
        <v>2</v>
      </c>
      <c r="T44">
        <v>2011</v>
      </c>
      <c r="U44" s="17" t="s">
        <v>6</v>
      </c>
      <c r="V44" s="17" t="s">
        <v>7</v>
      </c>
      <c r="W44" s="17" t="s">
        <v>8</v>
      </c>
      <c r="X44" s="17" t="s">
        <v>9</v>
      </c>
      <c r="Y44" s="17" t="s">
        <v>10</v>
      </c>
      <c r="Z44" s="17" t="s">
        <v>11</v>
      </c>
      <c r="AA44" s="17" t="s">
        <v>12</v>
      </c>
      <c r="AB44" s="17" t="s">
        <v>13</v>
      </c>
      <c r="AC44" s="17" t="s">
        <v>14</v>
      </c>
      <c r="AD44" s="17" t="s">
        <v>15</v>
      </c>
      <c r="AE44" s="17" t="s">
        <v>16</v>
      </c>
      <c r="AF44" s="17" t="s">
        <v>17</v>
      </c>
      <c r="AG44" s="17" t="s">
        <v>18</v>
      </c>
      <c r="AJ44" s="17" t="s">
        <v>6</v>
      </c>
      <c r="AK44" s="17" t="s">
        <v>7</v>
      </c>
      <c r="AL44" s="17" t="s">
        <v>8</v>
      </c>
      <c r="AM44" s="17" t="s">
        <v>9</v>
      </c>
      <c r="AN44" s="17" t="s">
        <v>10</v>
      </c>
      <c r="AO44" s="17" t="s">
        <v>11</v>
      </c>
      <c r="AP44" s="17" t="s">
        <v>12</v>
      </c>
      <c r="AQ44" s="17" t="s">
        <v>13</v>
      </c>
      <c r="AR44" s="17" t="s">
        <v>14</v>
      </c>
      <c r="AS44" s="17" t="s">
        <v>15</v>
      </c>
      <c r="AT44" s="17" t="s">
        <v>16</v>
      </c>
      <c r="AU44" s="17" t="s">
        <v>17</v>
      </c>
      <c r="AV44" s="17" t="s">
        <v>18</v>
      </c>
    </row>
    <row r="45" spans="1:49" ht="12.75">
      <c r="A45" s="24" t="s">
        <v>53</v>
      </c>
      <c r="B45" s="24">
        <f>B38</f>
        <v>0</v>
      </c>
      <c r="C45" s="17" t="s">
        <v>23</v>
      </c>
      <c r="D45" s="32">
        <f>$B$46*'Input Data'!C7</f>
        <v>0</v>
      </c>
      <c r="E45" s="32">
        <f>$B$46*'Input Data'!D7</f>
        <v>0</v>
      </c>
      <c r="F45" s="32">
        <f>$B$46*'Input Data'!E7</f>
        <v>0</v>
      </c>
      <c r="G45" s="32">
        <f>$B$46*'Input Data'!F7</f>
        <v>0</v>
      </c>
      <c r="H45" s="32">
        <f>$B$46*'Input Data'!G7</f>
        <v>0</v>
      </c>
      <c r="I45" s="32">
        <f>$B$46*'Input Data'!H7</f>
        <v>0</v>
      </c>
      <c r="J45" s="32">
        <f>$B$46*'Input Data'!I7</f>
        <v>0</v>
      </c>
      <c r="K45" s="32">
        <f>$B$46*'Input Data'!J7</f>
        <v>0</v>
      </c>
      <c r="L45" s="32">
        <f>$B$46*'Input Data'!K7</f>
        <v>0</v>
      </c>
      <c r="M45" s="32">
        <f>$B$46*'Input Data'!L7</f>
        <v>0</v>
      </c>
      <c r="N45" s="32">
        <f>$B$46*'Input Data'!M7</f>
        <v>0</v>
      </c>
      <c r="O45" s="32">
        <f>$B$46*'Input Data'!N7</f>
        <v>0</v>
      </c>
      <c r="S45" s="24"/>
      <c r="T45" s="24"/>
      <c r="U45" s="17" t="s">
        <v>22</v>
      </c>
      <c r="V45" s="37">
        <f>D13*D44*1000</f>
        <v>87404838.05177234</v>
      </c>
      <c r="W45" s="37">
        <f aca="true" t="shared" si="20" ref="W45:AG45">E13*E44*1000</f>
        <v>91904275.04036583</v>
      </c>
      <c r="X45" s="37">
        <f t="shared" si="20"/>
        <v>98256948.41992985</v>
      </c>
      <c r="Y45" s="37">
        <f t="shared" si="20"/>
        <v>107353572.4222914</v>
      </c>
      <c r="Z45" s="37">
        <f t="shared" si="20"/>
        <v>96807370.24220333</v>
      </c>
      <c r="AA45" s="37">
        <f t="shared" si="20"/>
        <v>97947178.89755857</v>
      </c>
      <c r="AB45" s="37">
        <f t="shared" si="20"/>
        <v>81298530.96784082</v>
      </c>
      <c r="AC45" s="37">
        <f t="shared" si="20"/>
        <v>74791538.47990766</v>
      </c>
      <c r="AD45" s="37">
        <f t="shared" si="20"/>
        <v>72679907.35507178</v>
      </c>
      <c r="AE45" s="37">
        <f t="shared" si="20"/>
        <v>73131621.43406431</v>
      </c>
      <c r="AF45" s="37">
        <f t="shared" si="20"/>
        <v>78408089.83018284</v>
      </c>
      <c r="AG45" s="37">
        <f t="shared" si="20"/>
        <v>68899049.0245944</v>
      </c>
      <c r="AH45" s="26">
        <f>SUM(V45:AG45)</f>
        <v>1028882920.165783</v>
      </c>
      <c r="AI45" s="26"/>
      <c r="AJ45" s="17" t="s">
        <v>22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26">
        <f>SUM(AK45:AV45)</f>
        <v>0</v>
      </c>
    </row>
    <row r="46" spans="1:49" ht="12.75">
      <c r="A46" s="24" t="s">
        <v>54</v>
      </c>
      <c r="B46" s="29">
        <f>B39</f>
        <v>0</v>
      </c>
      <c r="C46" s="17" t="s">
        <v>24</v>
      </c>
      <c r="D46" s="32">
        <f>$B$46*'Input Data'!C8</f>
        <v>0</v>
      </c>
      <c r="E46" s="32">
        <f>$B$46*'Input Data'!D8</f>
        <v>0</v>
      </c>
      <c r="F46" s="32">
        <f>$B$46*'Input Data'!E8</f>
        <v>0</v>
      </c>
      <c r="G46" s="32">
        <f>$B$46*'Input Data'!F8</f>
        <v>0</v>
      </c>
      <c r="H46" s="32">
        <f>$B$46*'Input Data'!G8</f>
        <v>0</v>
      </c>
      <c r="I46" s="32">
        <f>$B$46*'Input Data'!H8</f>
        <v>0</v>
      </c>
      <c r="J46" s="32">
        <f>$B$46*'Input Data'!I8</f>
        <v>0</v>
      </c>
      <c r="K46" s="32">
        <f>$B$46*'Input Data'!J8</f>
        <v>0</v>
      </c>
      <c r="L46" s="32">
        <f>$B$46*'Input Data'!K8</f>
        <v>0</v>
      </c>
      <c r="M46" s="32">
        <f>$B$46*'Input Data'!L8</f>
        <v>0</v>
      </c>
      <c r="N46" s="32">
        <f>$B$46*'Input Data'!M8</f>
        <v>0</v>
      </c>
      <c r="O46" s="32">
        <f>$B$46*'Input Data'!N8</f>
        <v>0</v>
      </c>
      <c r="P46" s="33">
        <f>SUM(D45:O45)</f>
        <v>0</v>
      </c>
      <c r="S46" s="24"/>
      <c r="T46" s="29"/>
      <c r="U46" s="17" t="s">
        <v>23</v>
      </c>
      <c r="V46" s="37">
        <f aca="true" t="shared" si="21" ref="V46:AG47">(D30-D45)*D11</f>
        <v>118286167.71699692</v>
      </c>
      <c r="W46" s="37">
        <f t="shared" si="21"/>
        <v>201873702.1765997</v>
      </c>
      <c r="X46" s="37">
        <f t="shared" si="21"/>
        <v>257527669.75886086</v>
      </c>
      <c r="Y46" s="37">
        <f t="shared" si="21"/>
        <v>201928563.3924888</v>
      </c>
      <c r="Z46" s="37">
        <f t="shared" si="21"/>
        <v>176827631.25084147</v>
      </c>
      <c r="AA46" s="37">
        <f t="shared" si="21"/>
        <v>159818861.9542506</v>
      </c>
      <c r="AB46" s="37">
        <f t="shared" si="21"/>
        <v>76768359.82826816</v>
      </c>
      <c r="AC46" s="37">
        <f t="shared" si="21"/>
        <v>38226503.32544868</v>
      </c>
      <c r="AD46" s="37">
        <f t="shared" si="21"/>
        <v>33242432.769969627</v>
      </c>
      <c r="AE46" s="37">
        <f t="shared" si="21"/>
        <v>90740232.26294005</v>
      </c>
      <c r="AF46" s="37">
        <f t="shared" si="21"/>
        <v>126850695.42819966</v>
      </c>
      <c r="AG46" s="37">
        <f t="shared" si="21"/>
        <v>134483380.11511898</v>
      </c>
      <c r="AH46" s="26">
        <f>SUM(V46:AG46)</f>
        <v>1616574199.9799838</v>
      </c>
      <c r="AI46" s="26"/>
      <c r="AJ46" s="17" t="s">
        <v>23</v>
      </c>
      <c r="AK46" s="37">
        <f aca="true" t="shared" si="22" ref="AK46:AV46">D45*D7</f>
        <v>0</v>
      </c>
      <c r="AL46" s="37">
        <f t="shared" si="22"/>
        <v>0</v>
      </c>
      <c r="AM46" s="37">
        <f t="shared" si="22"/>
        <v>0</v>
      </c>
      <c r="AN46" s="37">
        <f t="shared" si="22"/>
        <v>0</v>
      </c>
      <c r="AO46" s="37">
        <f t="shared" si="22"/>
        <v>0</v>
      </c>
      <c r="AP46" s="37">
        <f t="shared" si="22"/>
        <v>0</v>
      </c>
      <c r="AQ46" s="37">
        <f t="shared" si="22"/>
        <v>0</v>
      </c>
      <c r="AR46" s="37">
        <f t="shared" si="22"/>
        <v>0</v>
      </c>
      <c r="AS46" s="37">
        <f t="shared" si="22"/>
        <v>0</v>
      </c>
      <c r="AT46" s="37">
        <f t="shared" si="22"/>
        <v>0</v>
      </c>
      <c r="AU46" s="37">
        <f t="shared" si="22"/>
        <v>0</v>
      </c>
      <c r="AV46" s="37">
        <f t="shared" si="22"/>
        <v>0</v>
      </c>
      <c r="AW46" s="26">
        <f>SUM(AK46:AV46)</f>
        <v>0</v>
      </c>
    </row>
    <row r="47" spans="1:49" ht="12.75">
      <c r="A47" s="24"/>
      <c r="B47" s="24"/>
      <c r="C47" s="19" t="s">
        <v>48</v>
      </c>
      <c r="D47" s="20">
        <f>(D45+D46)/('Input Data'!C3+'Input Data'!C4)</f>
        <v>0</v>
      </c>
      <c r="E47" s="20">
        <f>(E45+E46)/('Input Data'!D3+'Input Data'!D4)</f>
        <v>0</v>
      </c>
      <c r="F47" s="20">
        <f>(F45+F46)/('Input Data'!E3+'Input Data'!E4)</f>
        <v>0</v>
      </c>
      <c r="G47" s="20">
        <f>(G45+G46)/('Input Data'!F3+'Input Data'!F4)</f>
        <v>0</v>
      </c>
      <c r="H47" s="20">
        <f>(H45+H46)/('Input Data'!G3+'Input Data'!G4)</f>
        <v>0</v>
      </c>
      <c r="I47" s="20">
        <f>(I45+I46)/('Input Data'!H3+'Input Data'!H4)</f>
        <v>0</v>
      </c>
      <c r="J47" s="20">
        <f>(J45+J46)/('Input Data'!I3+'Input Data'!I4)</f>
        <v>0</v>
      </c>
      <c r="K47" s="20">
        <f>(K45+K46)/('Input Data'!J3+'Input Data'!J4)</f>
        <v>0</v>
      </c>
      <c r="L47" s="20">
        <f>(L45+L46)/('Input Data'!K3+'Input Data'!K4)</f>
        <v>0</v>
      </c>
      <c r="M47" s="20">
        <f>(M45+M46)/('Input Data'!L3+'Input Data'!L4)</f>
        <v>0</v>
      </c>
      <c r="N47" s="20">
        <f>(N45+N46)/('Input Data'!M3+'Input Data'!M4)</f>
        <v>0</v>
      </c>
      <c r="O47" s="20">
        <f>(O45+O46)/('Input Data'!N3+'Input Data'!N4)</f>
        <v>0</v>
      </c>
      <c r="P47" s="33">
        <f>SUM(D46:O46)</f>
        <v>0</v>
      </c>
      <c r="Q47" t="s">
        <v>48</v>
      </c>
      <c r="S47" s="24"/>
      <c r="T47" s="24"/>
      <c r="U47" s="17" t="s">
        <v>24</v>
      </c>
      <c r="V47" s="37">
        <f t="shared" si="21"/>
        <v>89738917.45494615</v>
      </c>
      <c r="W47" s="37">
        <f t="shared" si="21"/>
        <v>129745343.7044868</v>
      </c>
      <c r="X47" s="37">
        <f t="shared" si="21"/>
        <v>161821692.27874884</v>
      </c>
      <c r="Y47" s="37">
        <f t="shared" si="21"/>
        <v>136434642.4123453</v>
      </c>
      <c r="Z47" s="37">
        <f t="shared" si="21"/>
        <v>135803041.83990833</v>
      </c>
      <c r="AA47" s="37">
        <f t="shared" si="21"/>
        <v>124890604.28771251</v>
      </c>
      <c r="AB47" s="37">
        <f t="shared" si="21"/>
        <v>67848699.43006286</v>
      </c>
      <c r="AC47" s="37">
        <f t="shared" si="21"/>
        <v>44485228.55829942</v>
      </c>
      <c r="AD47" s="37">
        <f t="shared" si="21"/>
        <v>25026724.59162061</v>
      </c>
      <c r="AE47" s="37">
        <f t="shared" si="21"/>
        <v>68940061.4260944</v>
      </c>
      <c r="AF47" s="37">
        <f t="shared" si="21"/>
        <v>94680625.8635868</v>
      </c>
      <c r="AG47" s="37">
        <f t="shared" si="21"/>
        <v>106134449.83742197</v>
      </c>
      <c r="AH47" s="26">
        <f>SUM(V47:AG47)</f>
        <v>1185550031.685234</v>
      </c>
      <c r="AI47" s="26"/>
      <c r="AJ47" s="17" t="s">
        <v>24</v>
      </c>
      <c r="AK47" s="37">
        <f aca="true" t="shared" si="23" ref="AK47:AV47">D46*D8</f>
        <v>0</v>
      </c>
      <c r="AL47" s="37">
        <f t="shared" si="23"/>
        <v>0</v>
      </c>
      <c r="AM47" s="37">
        <f t="shared" si="23"/>
        <v>0</v>
      </c>
      <c r="AN47" s="37">
        <f t="shared" si="23"/>
        <v>0</v>
      </c>
      <c r="AO47" s="37">
        <f t="shared" si="23"/>
        <v>0</v>
      </c>
      <c r="AP47" s="37">
        <f t="shared" si="23"/>
        <v>0</v>
      </c>
      <c r="AQ47" s="37">
        <f t="shared" si="23"/>
        <v>0</v>
      </c>
      <c r="AR47" s="37">
        <f t="shared" si="23"/>
        <v>0</v>
      </c>
      <c r="AS47" s="37">
        <f t="shared" si="23"/>
        <v>0</v>
      </c>
      <c r="AT47" s="37">
        <f t="shared" si="23"/>
        <v>0</v>
      </c>
      <c r="AU47" s="37">
        <f t="shared" si="23"/>
        <v>0</v>
      </c>
      <c r="AV47" s="37">
        <f t="shared" si="23"/>
        <v>0</v>
      </c>
      <c r="AW47" s="26">
        <f>SUM(AK47:AV47)</f>
        <v>0</v>
      </c>
    </row>
    <row r="48" spans="1:49" ht="13.5" thickBot="1">
      <c r="A48" s="24"/>
      <c r="B48" s="24"/>
      <c r="C48" s="71" t="s">
        <v>50</v>
      </c>
      <c r="D48" s="20">
        <f>D45/'Input Data'!C3</f>
        <v>0</v>
      </c>
      <c r="E48" s="20">
        <f>E45/'Input Data'!D3</f>
        <v>0</v>
      </c>
      <c r="F48" s="20">
        <f>F45/'Input Data'!E3</f>
        <v>0</v>
      </c>
      <c r="G48" s="20">
        <f>G45/'Input Data'!F3</f>
        <v>0</v>
      </c>
      <c r="H48" s="20">
        <f>H45/'Input Data'!G3</f>
        <v>0</v>
      </c>
      <c r="I48" s="20">
        <f>I45/'Input Data'!H3</f>
        <v>0</v>
      </c>
      <c r="J48" s="20">
        <f>J45/'Input Data'!I3</f>
        <v>0</v>
      </c>
      <c r="K48" s="20">
        <f>K45/'Input Data'!J3</f>
        <v>0</v>
      </c>
      <c r="L48" s="20">
        <f>L45/'Input Data'!K3</f>
        <v>0</v>
      </c>
      <c r="M48" s="20">
        <f>M45/'Input Data'!L3</f>
        <v>0</v>
      </c>
      <c r="N48" s="20">
        <f>N45/'Input Data'!M3</f>
        <v>0</v>
      </c>
      <c r="O48" s="20">
        <f>O45/'Input Data'!N3</f>
        <v>0</v>
      </c>
      <c r="P48" s="33">
        <f>SUM(P46:P47)</f>
        <v>0</v>
      </c>
      <c r="Q48" s="20">
        <f>P48/8760</f>
        <v>0</v>
      </c>
      <c r="S48" s="24"/>
      <c r="T48" s="24"/>
      <c r="V48" s="2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71" t="s">
        <v>55</v>
      </c>
      <c r="AH48" s="37">
        <f>CustomerData!$E$5*$D$14</f>
        <v>45707158.169</v>
      </c>
      <c r="AI48" s="26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71" t="s">
        <v>55</v>
      </c>
      <c r="AW48" s="37">
        <f>($B$30*8760)*$D$14</f>
        <v>0</v>
      </c>
    </row>
    <row r="49" spans="1:49" ht="12.75">
      <c r="A49" s="161"/>
      <c r="B49" s="162"/>
      <c r="C49" s="163" t="s">
        <v>62</v>
      </c>
      <c r="D49" s="20"/>
      <c r="E49" s="20"/>
      <c r="F49" s="20"/>
      <c r="G49" s="20"/>
      <c r="H49" s="20"/>
      <c r="I49" s="20"/>
      <c r="J49" s="20"/>
      <c r="K49" s="20"/>
      <c r="L49" s="20"/>
      <c r="P49" s="33"/>
      <c r="Q49" s="20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H49" s="26"/>
      <c r="AJ49" s="25"/>
      <c r="AK49" s="25"/>
      <c r="AL49" s="25"/>
      <c r="AM49" s="25"/>
      <c r="AN49" s="25"/>
      <c r="AO49" s="25"/>
      <c r="AP49" s="25"/>
      <c r="AQ49" s="25"/>
      <c r="AR49" s="36"/>
      <c r="AS49" s="25"/>
      <c r="AT49" s="25"/>
      <c r="AW49" s="26"/>
    </row>
    <row r="50" spans="1:49" ht="13.5" thickBot="1">
      <c r="A50" s="184" t="s">
        <v>61</v>
      </c>
      <c r="B50" s="185"/>
      <c r="C50" s="164" t="s">
        <v>6</v>
      </c>
      <c r="D50" s="17" t="s">
        <v>7</v>
      </c>
      <c r="E50" s="17" t="s">
        <v>8</v>
      </c>
      <c r="F50" s="17" t="s">
        <v>9</v>
      </c>
      <c r="G50" s="17" t="s">
        <v>10</v>
      </c>
      <c r="H50" s="17" t="s">
        <v>11</v>
      </c>
      <c r="I50" s="17" t="s">
        <v>12</v>
      </c>
      <c r="J50" s="17" t="s">
        <v>13</v>
      </c>
      <c r="K50" s="17" t="s">
        <v>14</v>
      </c>
      <c r="L50" s="17" t="s">
        <v>15</v>
      </c>
      <c r="M50" s="17" t="s">
        <v>16</v>
      </c>
      <c r="N50" s="17" t="s">
        <v>17</v>
      </c>
      <c r="O50" s="17" t="s">
        <v>18</v>
      </c>
      <c r="Q50" s="20"/>
      <c r="S50" s="183" t="str">
        <f>A50</f>
        <v>Option 3</v>
      </c>
      <c r="T50" s="183"/>
      <c r="U50" s="34" t="str">
        <f>C49</f>
        <v>Flat LLH ONLY</v>
      </c>
      <c r="W50" s="33"/>
      <c r="AG50" t="s">
        <v>59</v>
      </c>
      <c r="AH50" s="26">
        <f>SUM(AH45:AH49)</f>
        <v>3876714310.000001</v>
      </c>
      <c r="AI50" s="26"/>
      <c r="AJ50" s="34" t="str">
        <f>U50</f>
        <v>Flat LLH ONLY</v>
      </c>
      <c r="AL50" s="33"/>
      <c r="AV50" t="s">
        <v>59</v>
      </c>
      <c r="AW50" s="26">
        <f>SUM(AW45:AW47)</f>
        <v>0</v>
      </c>
    </row>
    <row r="51" spans="1:48" ht="12.75">
      <c r="A51" t="s">
        <v>2</v>
      </c>
      <c r="B51">
        <v>2011</v>
      </c>
      <c r="C51" s="17" t="s">
        <v>22</v>
      </c>
      <c r="D51" s="31">
        <f>D29-D55</f>
        <v>19454.699</v>
      </c>
      <c r="E51" s="31">
        <f aca="true" t="shared" si="24" ref="E51:O51">E29-E55</f>
        <v>21274.438</v>
      </c>
      <c r="F51" s="31">
        <f t="shared" si="24"/>
        <v>22744.985</v>
      </c>
      <c r="G51" s="31">
        <f t="shared" si="24"/>
        <v>23894.918</v>
      </c>
      <c r="H51" s="31">
        <f t="shared" si="24"/>
        <v>23343.156</v>
      </c>
      <c r="I51" s="31">
        <f t="shared" si="24"/>
        <v>20993.776</v>
      </c>
      <c r="J51" s="31">
        <f t="shared" si="24"/>
        <v>18819.37</v>
      </c>
      <c r="K51" s="31">
        <f t="shared" si="24"/>
        <v>16647.212</v>
      </c>
      <c r="L51" s="31">
        <f t="shared" si="24"/>
        <v>16177.202000000001</v>
      </c>
      <c r="M51" s="31">
        <f t="shared" si="24"/>
        <v>16928.855</v>
      </c>
      <c r="N51" s="31">
        <f t="shared" si="24"/>
        <v>16805.812</v>
      </c>
      <c r="O51" s="31">
        <f t="shared" si="24"/>
        <v>16613.624</v>
      </c>
      <c r="S51" t="s">
        <v>2</v>
      </c>
      <c r="T51">
        <v>2011</v>
      </c>
      <c r="U51" s="17" t="s">
        <v>6</v>
      </c>
      <c r="V51" s="17" t="s">
        <v>7</v>
      </c>
      <c r="W51" s="17" t="s">
        <v>8</v>
      </c>
      <c r="X51" s="17" t="s">
        <v>9</v>
      </c>
      <c r="Y51" s="17" t="s">
        <v>10</v>
      </c>
      <c r="Z51" s="17" t="s">
        <v>11</v>
      </c>
      <c r="AA51" s="17" t="s">
        <v>12</v>
      </c>
      <c r="AB51" s="17" t="s">
        <v>13</v>
      </c>
      <c r="AC51" s="17" t="s">
        <v>14</v>
      </c>
      <c r="AD51" s="17" t="s">
        <v>15</v>
      </c>
      <c r="AE51" s="17" t="s">
        <v>16</v>
      </c>
      <c r="AF51" s="17" t="s">
        <v>17</v>
      </c>
      <c r="AG51" s="17" t="s">
        <v>18</v>
      </c>
      <c r="AJ51" s="17" t="s">
        <v>6</v>
      </c>
      <c r="AK51" s="17" t="s">
        <v>7</v>
      </c>
      <c r="AL51" s="17" t="s">
        <v>8</v>
      </c>
      <c r="AM51" s="17" t="s">
        <v>9</v>
      </c>
      <c r="AN51" s="17" t="s">
        <v>10</v>
      </c>
      <c r="AO51" s="17" t="s">
        <v>11</v>
      </c>
      <c r="AP51" s="17" t="s">
        <v>12</v>
      </c>
      <c r="AQ51" s="17" t="s">
        <v>13</v>
      </c>
      <c r="AR51" s="17" t="s">
        <v>14</v>
      </c>
      <c r="AS51" s="17" t="s">
        <v>15</v>
      </c>
      <c r="AT51" s="17" t="s">
        <v>16</v>
      </c>
      <c r="AU51" s="17" t="s">
        <v>17</v>
      </c>
      <c r="AV51" s="17" t="s">
        <v>18</v>
      </c>
    </row>
    <row r="52" spans="1:49" ht="12.75">
      <c r="A52" s="24" t="s">
        <v>53</v>
      </c>
      <c r="B52" s="24">
        <f>B45</f>
        <v>0</v>
      </c>
      <c r="C52" s="17" t="s">
        <v>23</v>
      </c>
      <c r="D52" s="32">
        <f>$B$53*'Input Data'!C9</f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S52" s="24"/>
      <c r="T52" s="24"/>
      <c r="U52" s="17" t="s">
        <v>22</v>
      </c>
      <c r="V52" s="37">
        <f>D51*D13*1000</f>
        <v>87404838.05177234</v>
      </c>
      <c r="W52" s="37">
        <f aca="true" t="shared" si="25" ref="W52:AG52">E51*E13*1000</f>
        <v>91904275.04036583</v>
      </c>
      <c r="X52" s="37">
        <f t="shared" si="25"/>
        <v>98256948.41992985</v>
      </c>
      <c r="Y52" s="37">
        <f t="shared" si="25"/>
        <v>107353572.4222914</v>
      </c>
      <c r="Z52" s="37">
        <f t="shared" si="25"/>
        <v>96807370.24220333</v>
      </c>
      <c r="AA52" s="37">
        <f t="shared" si="25"/>
        <v>97947178.89755857</v>
      </c>
      <c r="AB52" s="37">
        <f t="shared" si="25"/>
        <v>81298530.96784082</v>
      </c>
      <c r="AC52" s="37">
        <f t="shared" si="25"/>
        <v>74791538.47990766</v>
      </c>
      <c r="AD52" s="37">
        <f t="shared" si="25"/>
        <v>72679907.35507178</v>
      </c>
      <c r="AE52" s="37">
        <f t="shared" si="25"/>
        <v>73131621.43406431</v>
      </c>
      <c r="AF52" s="37">
        <f t="shared" si="25"/>
        <v>78408089.83018284</v>
      </c>
      <c r="AG52" s="37">
        <f t="shared" si="25"/>
        <v>68899049.0245944</v>
      </c>
      <c r="AH52" s="26">
        <f>SUM(V52:AG52)</f>
        <v>1028882920.165783</v>
      </c>
      <c r="AI52" s="26">
        <f>AH52-AH23</f>
        <v>0</v>
      </c>
      <c r="AJ52" s="17" t="s">
        <v>22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26">
        <f>SUM(AK52:AV52)</f>
        <v>0</v>
      </c>
    </row>
    <row r="53" spans="1:49" ht="12.75">
      <c r="A53" s="24" t="s">
        <v>54</v>
      </c>
      <c r="B53" s="29">
        <f>B46</f>
        <v>0</v>
      </c>
      <c r="C53" s="17" t="s">
        <v>24</v>
      </c>
      <c r="D53" s="32">
        <f>$B$53*'Input Data'!C10</f>
        <v>0</v>
      </c>
      <c r="E53" s="32">
        <f>$B$53*'Input Data'!D10</f>
        <v>0</v>
      </c>
      <c r="F53" s="32">
        <f>$B$53*'Input Data'!E10</f>
        <v>0</v>
      </c>
      <c r="G53" s="32">
        <f>$B$53*'Input Data'!F10</f>
        <v>0</v>
      </c>
      <c r="H53" s="32">
        <f>$B$53*'Input Data'!G10</f>
        <v>0</v>
      </c>
      <c r="I53" s="32">
        <f>$B$53*'Input Data'!H10</f>
        <v>0</v>
      </c>
      <c r="J53" s="32">
        <f>$B$53*'Input Data'!I10</f>
        <v>0</v>
      </c>
      <c r="K53" s="32">
        <f>$B$53*'Input Data'!J10</f>
        <v>0</v>
      </c>
      <c r="L53" s="32">
        <f>$B$53*'Input Data'!K10</f>
        <v>0</v>
      </c>
      <c r="M53" s="32">
        <f>$B$53*'Input Data'!L10</f>
        <v>0</v>
      </c>
      <c r="N53" s="32">
        <f>$B$53*'Input Data'!M10</f>
        <v>0</v>
      </c>
      <c r="O53" s="32">
        <f>$B$53*'Input Data'!N10</f>
        <v>0</v>
      </c>
      <c r="P53" s="33">
        <f>SUM(D52:O52)</f>
        <v>0</v>
      </c>
      <c r="S53" s="158"/>
      <c r="T53" s="29"/>
      <c r="U53" s="17" t="s">
        <v>23</v>
      </c>
      <c r="V53" s="37">
        <f>($D$30-D52)*$D$11</f>
        <v>118286167.71699692</v>
      </c>
      <c r="W53" s="37">
        <f aca="true" t="shared" si="26" ref="W53:AG54">(E30-E52)*E11</f>
        <v>201873702.1765997</v>
      </c>
      <c r="X53" s="37">
        <f t="shared" si="26"/>
        <v>257527669.75886086</v>
      </c>
      <c r="Y53" s="37">
        <f t="shared" si="26"/>
        <v>201928563.3924888</v>
      </c>
      <c r="Z53" s="37">
        <f t="shared" si="26"/>
        <v>176827631.25084147</v>
      </c>
      <c r="AA53" s="37">
        <f t="shared" si="26"/>
        <v>159818861.9542506</v>
      </c>
      <c r="AB53" s="37">
        <f t="shared" si="26"/>
        <v>76768359.82826816</v>
      </c>
      <c r="AC53" s="37">
        <f t="shared" si="26"/>
        <v>38226503.32544868</v>
      </c>
      <c r="AD53" s="37">
        <f t="shared" si="26"/>
        <v>33242432.769969627</v>
      </c>
      <c r="AE53" s="37">
        <f t="shared" si="26"/>
        <v>90740232.26294005</v>
      </c>
      <c r="AF53" s="37">
        <f t="shared" si="26"/>
        <v>126850695.42819966</v>
      </c>
      <c r="AG53" s="37">
        <f t="shared" si="26"/>
        <v>134483380.11511898</v>
      </c>
      <c r="AH53" s="26">
        <f>SUM(V53:AG53)</f>
        <v>1616574199.9799838</v>
      </c>
      <c r="AI53" s="26">
        <f>AH53+AH54-AH39-AH40</f>
        <v>0</v>
      </c>
      <c r="AJ53" s="17" t="s">
        <v>23</v>
      </c>
      <c r="AK53" s="37">
        <f aca="true" t="shared" si="27" ref="AK53:AV53">D52*D7</f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26">
        <f>SUM(AK53:AV53)</f>
        <v>0</v>
      </c>
    </row>
    <row r="54" spans="1:49" ht="12.75">
      <c r="A54" s="24"/>
      <c r="B54" s="24"/>
      <c r="C54" s="19" t="s">
        <v>48</v>
      </c>
      <c r="D54" s="20">
        <f>(D52+D53)/('Input Data'!C3+'Input Data'!C4)</f>
        <v>0</v>
      </c>
      <c r="E54" s="20">
        <f>(E52+E53)/('Input Data'!D3+'Input Data'!D4)</f>
        <v>0</v>
      </c>
      <c r="F54" s="20">
        <f>(F52+F53)/('Input Data'!E3+'Input Data'!E4)</f>
        <v>0</v>
      </c>
      <c r="G54" s="20">
        <f>(G52+G53)/('Input Data'!F3+'Input Data'!F4)</f>
        <v>0</v>
      </c>
      <c r="H54" s="20">
        <f>(H52+H53)/('Input Data'!G3+'Input Data'!G4)</f>
        <v>0</v>
      </c>
      <c r="I54" s="20">
        <f>(I52+I53)/('Input Data'!H3+'Input Data'!H4)</f>
        <v>0</v>
      </c>
      <c r="J54" s="20">
        <f>(J52+J53)/('Input Data'!I3+'Input Data'!I4)</f>
        <v>0</v>
      </c>
      <c r="K54" s="20">
        <f>(K52+K53)/('Input Data'!J3+'Input Data'!J4)</f>
        <v>0</v>
      </c>
      <c r="L54" s="20">
        <f>(L52+L53)/('Input Data'!K3+'Input Data'!K4)</f>
        <v>0</v>
      </c>
      <c r="M54" s="20">
        <f>(M52+M53)/('Input Data'!L3+'Input Data'!L4)</f>
        <v>0</v>
      </c>
      <c r="N54" s="20">
        <f>(N52+N53)/('Input Data'!M3+'Input Data'!M4)</f>
        <v>0</v>
      </c>
      <c r="O54" s="20">
        <f>(O52+O53)/('Input Data'!N3+'Input Data'!N4)</f>
        <v>0</v>
      </c>
      <c r="P54" s="33">
        <f>SUM(D53:O53)</f>
        <v>0</v>
      </c>
      <c r="Q54" t="s">
        <v>48</v>
      </c>
      <c r="S54" s="159"/>
      <c r="T54" s="24"/>
      <c r="U54" s="17" t="s">
        <v>24</v>
      </c>
      <c r="V54" s="37">
        <f>($D$31-D53)*$D$12</f>
        <v>89738917.45494615</v>
      </c>
      <c r="W54" s="37">
        <f t="shared" si="26"/>
        <v>129745343.7044868</v>
      </c>
      <c r="X54" s="37">
        <f t="shared" si="26"/>
        <v>161821692.27874884</v>
      </c>
      <c r="Y54" s="37">
        <f t="shared" si="26"/>
        <v>136434642.4123453</v>
      </c>
      <c r="Z54" s="37">
        <f t="shared" si="26"/>
        <v>135803041.83990833</v>
      </c>
      <c r="AA54" s="37">
        <f t="shared" si="26"/>
        <v>124890604.28771251</v>
      </c>
      <c r="AB54" s="37">
        <f t="shared" si="26"/>
        <v>67848699.43006286</v>
      </c>
      <c r="AC54" s="37">
        <f t="shared" si="26"/>
        <v>44485228.55829942</v>
      </c>
      <c r="AD54" s="37">
        <f t="shared" si="26"/>
        <v>25026724.59162061</v>
      </c>
      <c r="AE54" s="37">
        <f t="shared" si="26"/>
        <v>68940061.4260944</v>
      </c>
      <c r="AF54" s="37">
        <f t="shared" si="26"/>
        <v>94680625.8635868</v>
      </c>
      <c r="AG54" s="37">
        <f t="shared" si="26"/>
        <v>106134449.83742197</v>
      </c>
      <c r="AH54" s="26">
        <f>SUM(V54:AG54)</f>
        <v>1185550031.685234</v>
      </c>
      <c r="AJ54" s="17" t="s">
        <v>24</v>
      </c>
      <c r="AK54" s="37">
        <f aca="true" t="shared" si="28" ref="AK54:AV54">D53*D8</f>
        <v>0</v>
      </c>
      <c r="AL54" s="37">
        <f t="shared" si="28"/>
        <v>0</v>
      </c>
      <c r="AM54" s="37">
        <f t="shared" si="28"/>
        <v>0</v>
      </c>
      <c r="AN54" s="37">
        <f t="shared" si="28"/>
        <v>0</v>
      </c>
      <c r="AO54" s="37">
        <f t="shared" si="28"/>
        <v>0</v>
      </c>
      <c r="AP54" s="37">
        <f t="shared" si="28"/>
        <v>0</v>
      </c>
      <c r="AQ54" s="37">
        <f t="shared" si="28"/>
        <v>0</v>
      </c>
      <c r="AR54" s="37">
        <f t="shared" si="28"/>
        <v>0</v>
      </c>
      <c r="AS54" s="37">
        <f t="shared" si="28"/>
        <v>0</v>
      </c>
      <c r="AT54" s="37">
        <f t="shared" si="28"/>
        <v>0</v>
      </c>
      <c r="AU54" s="37">
        <f t="shared" si="28"/>
        <v>0</v>
      </c>
      <c r="AV54" s="37">
        <f t="shared" si="28"/>
        <v>0</v>
      </c>
      <c r="AW54" s="26">
        <f>SUM(AK54:AV54)</f>
        <v>0</v>
      </c>
    </row>
    <row r="55" spans="1:49" ht="13.5" thickBot="1">
      <c r="A55" s="24"/>
      <c r="B55" s="24"/>
      <c r="C55" s="71" t="s">
        <v>50</v>
      </c>
      <c r="D55" s="20">
        <f>D52/'Input Data'!C3</f>
        <v>0</v>
      </c>
      <c r="E55" s="20">
        <f>E52/'Input Data'!D3</f>
        <v>0</v>
      </c>
      <c r="F55" s="20">
        <f>F52/'Input Data'!E3</f>
        <v>0</v>
      </c>
      <c r="G55" s="20">
        <f>G52/'Input Data'!F3</f>
        <v>0</v>
      </c>
      <c r="H55" s="20">
        <f>H52/'Input Data'!G3</f>
        <v>0</v>
      </c>
      <c r="I55" s="20">
        <f>I52/'Input Data'!H3</f>
        <v>0</v>
      </c>
      <c r="J55" s="20">
        <f>J52/'Input Data'!I3</f>
        <v>0</v>
      </c>
      <c r="K55" s="20">
        <f>K52/'Input Data'!J3</f>
        <v>0</v>
      </c>
      <c r="L55" s="20">
        <f>L52/'Input Data'!K3</f>
        <v>0</v>
      </c>
      <c r="M55" s="20">
        <f>M52/'Input Data'!L3</f>
        <v>0</v>
      </c>
      <c r="N55" s="20">
        <f>N52/'Input Data'!M3</f>
        <v>0</v>
      </c>
      <c r="O55" s="20">
        <f>O52/'Input Data'!N3</f>
        <v>0</v>
      </c>
      <c r="P55" s="33">
        <f>SUM(P53:P54)</f>
        <v>0</v>
      </c>
      <c r="Q55" s="20">
        <f>P55/8760</f>
        <v>0</v>
      </c>
      <c r="S55" s="158"/>
      <c r="T55" s="24"/>
      <c r="V55" s="26">
        <f>V52-V23</f>
        <v>0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71" t="s">
        <v>55</v>
      </c>
      <c r="AH55" s="37">
        <f>CustomerData!$E$5*$D$14</f>
        <v>45707158.169</v>
      </c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71" t="s">
        <v>55</v>
      </c>
      <c r="AW55" s="37">
        <f>($B$30*8760)*$D$14</f>
        <v>0</v>
      </c>
    </row>
    <row r="56" spans="1:49" ht="12.75">
      <c r="A56" s="161"/>
      <c r="B56" s="162"/>
      <c r="C56" s="163" t="s">
        <v>64</v>
      </c>
      <c r="P56" s="33"/>
      <c r="Q56" s="20"/>
      <c r="V56" s="26"/>
      <c r="AH56" s="26"/>
      <c r="AJ56" s="25"/>
      <c r="AK56" s="25"/>
      <c r="AL56" s="25"/>
      <c r="AM56" s="25"/>
      <c r="AN56" s="25"/>
      <c r="AO56" s="25"/>
      <c r="AP56" s="25"/>
      <c r="AQ56" s="25"/>
      <c r="AR56" s="36"/>
      <c r="AS56" s="25"/>
      <c r="AT56" s="25"/>
      <c r="AW56" s="26"/>
    </row>
    <row r="57" spans="1:49" ht="13.5" thickBot="1">
      <c r="A57" s="184" t="s">
        <v>63</v>
      </c>
      <c r="B57" s="185"/>
      <c r="C57" s="164" t="s">
        <v>6</v>
      </c>
      <c r="D57" s="17" t="s">
        <v>7</v>
      </c>
      <c r="E57" s="17" t="s">
        <v>8</v>
      </c>
      <c r="F57" s="17" t="s">
        <v>9</v>
      </c>
      <c r="G57" s="17" t="s">
        <v>10</v>
      </c>
      <c r="H57" s="17" t="s">
        <v>11</v>
      </c>
      <c r="I57" s="17" t="s">
        <v>12</v>
      </c>
      <c r="J57" s="17" t="s">
        <v>13</v>
      </c>
      <c r="K57" s="17" t="s">
        <v>14</v>
      </c>
      <c r="L57" s="17" t="s">
        <v>15</v>
      </c>
      <c r="M57" s="17" t="s">
        <v>16</v>
      </c>
      <c r="N57" s="17" t="s">
        <v>17</v>
      </c>
      <c r="O57" s="17" t="s">
        <v>18</v>
      </c>
      <c r="Q57" s="20"/>
      <c r="S57" s="183" t="str">
        <f>A57</f>
        <v>Option 4</v>
      </c>
      <c r="T57" s="183"/>
      <c r="U57" s="34" t="str">
        <f>C56</f>
        <v>Flat October - March</v>
      </c>
      <c r="W57" s="33"/>
      <c r="AG57" t="s">
        <v>59</v>
      </c>
      <c r="AH57" s="26">
        <f>SUM(AH52:AH56)</f>
        <v>3876714310.000001</v>
      </c>
      <c r="AJ57" s="34" t="str">
        <f>U57</f>
        <v>Flat October - March</v>
      </c>
      <c r="AL57" s="33"/>
      <c r="AV57" t="s">
        <v>59</v>
      </c>
      <c r="AW57" s="26">
        <f>SUM(AW52:AW54)</f>
        <v>0</v>
      </c>
    </row>
    <row r="58" spans="1:48" ht="12.75">
      <c r="A58" t="s">
        <v>2</v>
      </c>
      <c r="B58">
        <v>2011</v>
      </c>
      <c r="C58" s="17" t="s">
        <v>22</v>
      </c>
      <c r="D58" s="31">
        <f>D29-D62</f>
        <v>19454.699</v>
      </c>
      <c r="E58" s="31">
        <f aca="true" t="shared" si="29" ref="E58:O58">E29-E62</f>
        <v>21274.438</v>
      </c>
      <c r="F58" s="31">
        <f t="shared" si="29"/>
        <v>22744.985</v>
      </c>
      <c r="G58" s="31">
        <f t="shared" si="29"/>
        <v>23894.918</v>
      </c>
      <c r="H58" s="31">
        <f t="shared" si="29"/>
        <v>23343.156</v>
      </c>
      <c r="I58" s="31">
        <f t="shared" si="29"/>
        <v>20993.776</v>
      </c>
      <c r="J58" s="31">
        <f t="shared" si="29"/>
        <v>18819.37</v>
      </c>
      <c r="K58" s="31">
        <f t="shared" si="29"/>
        <v>16647.212</v>
      </c>
      <c r="L58" s="31">
        <f t="shared" si="29"/>
        <v>16177.202000000001</v>
      </c>
      <c r="M58" s="31">
        <f t="shared" si="29"/>
        <v>16928.855</v>
      </c>
      <c r="N58" s="31">
        <f t="shared" si="29"/>
        <v>16805.812</v>
      </c>
      <c r="O58" s="31">
        <f t="shared" si="29"/>
        <v>16613.624</v>
      </c>
      <c r="S58" t="s">
        <v>2</v>
      </c>
      <c r="T58">
        <v>2011</v>
      </c>
      <c r="U58" s="17" t="s">
        <v>6</v>
      </c>
      <c r="V58" s="17" t="s">
        <v>7</v>
      </c>
      <c r="W58" s="17" t="s">
        <v>8</v>
      </c>
      <c r="X58" s="17" t="s">
        <v>9</v>
      </c>
      <c r="Y58" s="17" t="s">
        <v>10</v>
      </c>
      <c r="Z58" s="17" t="s">
        <v>11</v>
      </c>
      <c r="AA58" s="17" t="s">
        <v>12</v>
      </c>
      <c r="AB58" s="17" t="s">
        <v>13</v>
      </c>
      <c r="AC58" s="17" t="s">
        <v>14</v>
      </c>
      <c r="AD58" s="17" t="s">
        <v>15</v>
      </c>
      <c r="AE58" s="17" t="s">
        <v>16</v>
      </c>
      <c r="AF58" s="17" t="s">
        <v>17</v>
      </c>
      <c r="AG58" s="17" t="s">
        <v>18</v>
      </c>
      <c r="AJ58" s="17" t="s">
        <v>6</v>
      </c>
      <c r="AK58" s="17" t="s">
        <v>7</v>
      </c>
      <c r="AL58" s="17" t="s">
        <v>8</v>
      </c>
      <c r="AM58" s="17" t="s">
        <v>9</v>
      </c>
      <c r="AN58" s="17" t="s">
        <v>10</v>
      </c>
      <c r="AO58" s="17" t="s">
        <v>11</v>
      </c>
      <c r="AP58" s="17" t="s">
        <v>12</v>
      </c>
      <c r="AQ58" s="17" t="s">
        <v>13</v>
      </c>
      <c r="AR58" s="17" t="s">
        <v>14</v>
      </c>
      <c r="AS58" s="17" t="s">
        <v>15</v>
      </c>
      <c r="AT58" s="17" t="s">
        <v>16</v>
      </c>
      <c r="AU58" s="17" t="s">
        <v>17</v>
      </c>
      <c r="AV58" s="17" t="s">
        <v>18</v>
      </c>
    </row>
    <row r="59" spans="1:49" ht="12.75">
      <c r="A59" s="24" t="s">
        <v>53</v>
      </c>
      <c r="B59" s="24">
        <f>B52</f>
        <v>0</v>
      </c>
      <c r="C59" s="17" t="s">
        <v>23</v>
      </c>
      <c r="D59" s="32">
        <f>$B$60*'Input Data'!C11</f>
        <v>0</v>
      </c>
      <c r="E59" s="32">
        <f>$B$60*'Input Data'!D11</f>
        <v>0</v>
      </c>
      <c r="F59" s="32">
        <f>$B$60*'Input Data'!E11</f>
        <v>0</v>
      </c>
      <c r="G59" s="32">
        <f>$B$60*'Input Data'!F11</f>
        <v>0</v>
      </c>
      <c r="H59" s="32">
        <f>$B$60*'Input Data'!G11</f>
        <v>0</v>
      </c>
      <c r="I59" s="32">
        <f>$B$60*'Input Data'!H11</f>
        <v>0</v>
      </c>
      <c r="J59" s="32">
        <f>$B$60*'Input Data'!I11</f>
        <v>0</v>
      </c>
      <c r="K59" s="32">
        <f>$B$60*'Input Data'!J11</f>
        <v>0</v>
      </c>
      <c r="L59" s="32">
        <f>$B$60*'Input Data'!K11</f>
        <v>0</v>
      </c>
      <c r="M59" s="32">
        <f>$B$60*'Input Data'!L11</f>
        <v>0</v>
      </c>
      <c r="N59" s="32">
        <f>$B$60*'Input Data'!M11</f>
        <v>0</v>
      </c>
      <c r="O59" s="32">
        <f>$B$60*'Input Data'!N11</f>
        <v>0</v>
      </c>
      <c r="S59" s="24"/>
      <c r="T59" s="24"/>
      <c r="U59" s="17" t="s">
        <v>22</v>
      </c>
      <c r="V59" s="37">
        <f>D58*D13*1000</f>
        <v>87404838.05177234</v>
      </c>
      <c r="W59" s="37">
        <f aca="true" t="shared" si="30" ref="W59:AG59">E58*E13*1000</f>
        <v>91904275.04036583</v>
      </c>
      <c r="X59" s="37">
        <f t="shared" si="30"/>
        <v>98256948.41992985</v>
      </c>
      <c r="Y59" s="37">
        <f t="shared" si="30"/>
        <v>107353572.4222914</v>
      </c>
      <c r="Z59" s="37">
        <f t="shared" si="30"/>
        <v>96807370.24220333</v>
      </c>
      <c r="AA59" s="37">
        <f t="shared" si="30"/>
        <v>97947178.89755857</v>
      </c>
      <c r="AB59" s="37">
        <f t="shared" si="30"/>
        <v>81298530.96784082</v>
      </c>
      <c r="AC59" s="37">
        <f t="shared" si="30"/>
        <v>74791538.47990766</v>
      </c>
      <c r="AD59" s="37">
        <f t="shared" si="30"/>
        <v>72679907.35507178</v>
      </c>
      <c r="AE59" s="37">
        <f t="shared" si="30"/>
        <v>73131621.43406431</v>
      </c>
      <c r="AF59" s="37">
        <f t="shared" si="30"/>
        <v>78408089.83018284</v>
      </c>
      <c r="AG59" s="37">
        <f t="shared" si="30"/>
        <v>68899049.0245944</v>
      </c>
      <c r="AH59" s="26">
        <f>SUM(V59:AG59)</f>
        <v>1028882920.165783</v>
      </c>
      <c r="AI59" s="25"/>
      <c r="AJ59" s="17" t="s">
        <v>22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26">
        <f>SUM(AK59:AV59)</f>
        <v>0</v>
      </c>
    </row>
    <row r="60" spans="1:49" ht="12.75">
      <c r="A60" s="24" t="s">
        <v>54</v>
      </c>
      <c r="B60" s="29">
        <f>B53</f>
        <v>0</v>
      </c>
      <c r="C60" s="17" t="s">
        <v>24</v>
      </c>
      <c r="D60" s="32">
        <f>$B$60*'Input Data'!C12</f>
        <v>0</v>
      </c>
      <c r="E60" s="32">
        <f>$B$60*'Input Data'!D12</f>
        <v>0</v>
      </c>
      <c r="F60" s="32">
        <f>$B$60*'Input Data'!E12</f>
        <v>0</v>
      </c>
      <c r="G60" s="32">
        <f>$B$60*'Input Data'!F12</f>
        <v>0</v>
      </c>
      <c r="H60" s="32">
        <f>$B$60*'Input Data'!G12</f>
        <v>0</v>
      </c>
      <c r="I60" s="32">
        <f>$B$60*'Input Data'!H12</f>
        <v>0</v>
      </c>
      <c r="J60" s="32">
        <f>$B$60*'Input Data'!I12</f>
        <v>0</v>
      </c>
      <c r="K60" s="32">
        <f>$B$60*'Input Data'!J12</f>
        <v>0</v>
      </c>
      <c r="L60" s="32">
        <f>$B$60*'Input Data'!K12</f>
        <v>0</v>
      </c>
      <c r="M60" s="32">
        <f>$B$60*'Input Data'!L12</f>
        <v>0</v>
      </c>
      <c r="N60" s="32">
        <f>$B$60*'Input Data'!M12</f>
        <v>0</v>
      </c>
      <c r="O60" s="32">
        <f>$B$60*'Input Data'!N12</f>
        <v>0</v>
      </c>
      <c r="P60" s="33">
        <f>SUM(D59:O59)</f>
        <v>0</v>
      </c>
      <c r="S60" s="24"/>
      <c r="T60" s="29"/>
      <c r="U60" s="17" t="s">
        <v>23</v>
      </c>
      <c r="V60" s="37">
        <f aca="true" t="shared" si="31" ref="V60:AG61">(D30-D59)*D11</f>
        <v>118286167.71699692</v>
      </c>
      <c r="W60" s="37">
        <f t="shared" si="31"/>
        <v>201873702.1765997</v>
      </c>
      <c r="X60" s="37">
        <f t="shared" si="31"/>
        <v>257527669.75886086</v>
      </c>
      <c r="Y60" s="37">
        <f t="shared" si="31"/>
        <v>201928563.3924888</v>
      </c>
      <c r="Z60" s="37">
        <f t="shared" si="31"/>
        <v>176827631.25084147</v>
      </c>
      <c r="AA60" s="37">
        <f t="shared" si="31"/>
        <v>159818861.9542506</v>
      </c>
      <c r="AB60" s="37">
        <f t="shared" si="31"/>
        <v>76768359.82826816</v>
      </c>
      <c r="AC60" s="37">
        <f t="shared" si="31"/>
        <v>38226503.32544868</v>
      </c>
      <c r="AD60" s="37">
        <f t="shared" si="31"/>
        <v>33242432.769969627</v>
      </c>
      <c r="AE60" s="37">
        <f t="shared" si="31"/>
        <v>90740232.26294005</v>
      </c>
      <c r="AF60" s="37">
        <f t="shared" si="31"/>
        <v>126850695.42819966</v>
      </c>
      <c r="AG60" s="37">
        <f t="shared" si="31"/>
        <v>134483380.11511898</v>
      </c>
      <c r="AH60" s="26">
        <f>SUM(V60:AG60)</f>
        <v>1616574199.9799838</v>
      </c>
      <c r="AJ60" s="17" t="s">
        <v>23</v>
      </c>
      <c r="AK60" s="37">
        <f aca="true" t="shared" si="32" ref="AK60:AV60">D59*D7</f>
        <v>0</v>
      </c>
      <c r="AL60" s="37">
        <f t="shared" si="32"/>
        <v>0</v>
      </c>
      <c r="AM60" s="37">
        <f t="shared" si="32"/>
        <v>0</v>
      </c>
      <c r="AN60" s="37">
        <f t="shared" si="32"/>
        <v>0</v>
      </c>
      <c r="AO60" s="37">
        <f t="shared" si="32"/>
        <v>0</v>
      </c>
      <c r="AP60" s="37">
        <f t="shared" si="32"/>
        <v>0</v>
      </c>
      <c r="AQ60" s="37">
        <f t="shared" si="32"/>
        <v>0</v>
      </c>
      <c r="AR60" s="37">
        <f t="shared" si="32"/>
        <v>0</v>
      </c>
      <c r="AS60" s="37">
        <f t="shared" si="32"/>
        <v>0</v>
      </c>
      <c r="AT60" s="37">
        <f t="shared" si="32"/>
        <v>0</v>
      </c>
      <c r="AU60" s="37">
        <f t="shared" si="32"/>
        <v>0</v>
      </c>
      <c r="AV60" s="37">
        <f t="shared" si="32"/>
        <v>0</v>
      </c>
      <c r="AW60" s="26">
        <f>SUM(AK60:AV60)</f>
        <v>0</v>
      </c>
    </row>
    <row r="61" spans="1:49" ht="12.75">
      <c r="A61" s="24"/>
      <c r="B61" s="24"/>
      <c r="C61" s="19" t="s">
        <v>48</v>
      </c>
      <c r="D61" s="20">
        <f>(D59+D60)/('Input Data'!C3+'Input Data'!C4)</f>
        <v>0</v>
      </c>
      <c r="E61" s="20">
        <f>(E59+E60)/('Input Data'!D3+'Input Data'!D4)</f>
        <v>0</v>
      </c>
      <c r="F61" s="20">
        <f>(F59+F60)/('Input Data'!E3+'Input Data'!E4)</f>
        <v>0</v>
      </c>
      <c r="G61" s="20">
        <f>(G59+G60)/('Input Data'!F3+'Input Data'!F4)</f>
        <v>0</v>
      </c>
      <c r="H61" s="20">
        <f>(H59+H60)/('Input Data'!G3+'Input Data'!G4)</f>
        <v>0</v>
      </c>
      <c r="I61" s="20">
        <f>(I59+I60)/('Input Data'!H3+'Input Data'!H4)</f>
        <v>0</v>
      </c>
      <c r="J61" s="20">
        <f>(J59+J60)/('Input Data'!I3+'Input Data'!I4)</f>
        <v>0</v>
      </c>
      <c r="K61" s="20">
        <f>(K59+K60)/('Input Data'!J3+'Input Data'!J4)</f>
        <v>0</v>
      </c>
      <c r="L61" s="20">
        <f>(L59+L60)/('Input Data'!K3+'Input Data'!K4)</f>
        <v>0</v>
      </c>
      <c r="M61" s="20">
        <f>(M59+M60)/('Input Data'!L3+'Input Data'!L4)</f>
        <v>0</v>
      </c>
      <c r="N61" s="20">
        <f>(N59+N60)/('Input Data'!M3+'Input Data'!M4)</f>
        <v>0</v>
      </c>
      <c r="O61" s="20">
        <f>(O59+O60)/('Input Data'!N3+'Input Data'!N4)</f>
        <v>0</v>
      </c>
      <c r="P61" s="33">
        <f>SUM(D60:O60)</f>
        <v>0</v>
      </c>
      <c r="Q61" t="s">
        <v>48</v>
      </c>
      <c r="S61" s="24"/>
      <c r="T61" s="24"/>
      <c r="U61" s="17" t="s">
        <v>24</v>
      </c>
      <c r="V61" s="37">
        <f t="shared" si="31"/>
        <v>89738917.45494615</v>
      </c>
      <c r="W61" s="37">
        <f t="shared" si="31"/>
        <v>129745343.7044868</v>
      </c>
      <c r="X61" s="37">
        <f t="shared" si="31"/>
        <v>161821692.27874884</v>
      </c>
      <c r="Y61" s="37">
        <f t="shared" si="31"/>
        <v>136434642.4123453</v>
      </c>
      <c r="Z61" s="37">
        <f t="shared" si="31"/>
        <v>135803041.83990833</v>
      </c>
      <c r="AA61" s="37">
        <f t="shared" si="31"/>
        <v>124890604.28771251</v>
      </c>
      <c r="AB61" s="37">
        <f t="shared" si="31"/>
        <v>67848699.43006286</v>
      </c>
      <c r="AC61" s="37">
        <f t="shared" si="31"/>
        <v>44485228.55829942</v>
      </c>
      <c r="AD61" s="37">
        <f t="shared" si="31"/>
        <v>25026724.59162061</v>
      </c>
      <c r="AE61" s="37">
        <f t="shared" si="31"/>
        <v>68940061.4260944</v>
      </c>
      <c r="AF61" s="37">
        <f t="shared" si="31"/>
        <v>94680625.8635868</v>
      </c>
      <c r="AG61" s="37">
        <f t="shared" si="31"/>
        <v>106134449.83742197</v>
      </c>
      <c r="AH61" s="26">
        <f>SUM(V61:AG61)</f>
        <v>1185550031.685234</v>
      </c>
      <c r="AJ61" s="17" t="s">
        <v>24</v>
      </c>
      <c r="AK61" s="37">
        <f aca="true" t="shared" si="33" ref="AK61:AV61">D60*D8</f>
        <v>0</v>
      </c>
      <c r="AL61" s="37">
        <f t="shared" si="33"/>
        <v>0</v>
      </c>
      <c r="AM61" s="37">
        <f t="shared" si="33"/>
        <v>0</v>
      </c>
      <c r="AN61" s="37">
        <f t="shared" si="33"/>
        <v>0</v>
      </c>
      <c r="AO61" s="37">
        <f t="shared" si="33"/>
        <v>0</v>
      </c>
      <c r="AP61" s="37">
        <f t="shared" si="33"/>
        <v>0</v>
      </c>
      <c r="AQ61" s="37">
        <f t="shared" si="33"/>
        <v>0</v>
      </c>
      <c r="AR61" s="37">
        <f t="shared" si="33"/>
        <v>0</v>
      </c>
      <c r="AS61" s="37">
        <f t="shared" si="33"/>
        <v>0</v>
      </c>
      <c r="AT61" s="37">
        <f t="shared" si="33"/>
        <v>0</v>
      </c>
      <c r="AU61" s="37">
        <f t="shared" si="33"/>
        <v>0</v>
      </c>
      <c r="AV61" s="37">
        <f t="shared" si="33"/>
        <v>0</v>
      </c>
      <c r="AW61" s="26">
        <f>SUM(AK61:AV61)</f>
        <v>0</v>
      </c>
    </row>
    <row r="62" spans="1:49" ht="13.5" thickBot="1">
      <c r="A62" s="24"/>
      <c r="B62" s="24"/>
      <c r="C62" s="71" t="s">
        <v>50</v>
      </c>
      <c r="D62" s="20">
        <f>D59/'Input Data'!C3</f>
        <v>0</v>
      </c>
      <c r="E62" s="20">
        <f>E59/'Input Data'!D3</f>
        <v>0</v>
      </c>
      <c r="F62" s="20">
        <f>F59/'Input Data'!E3</f>
        <v>0</v>
      </c>
      <c r="G62" s="20">
        <f>G59/'Input Data'!F3</f>
        <v>0</v>
      </c>
      <c r="H62" s="20">
        <f>H59/'Input Data'!G3</f>
        <v>0</v>
      </c>
      <c r="I62" s="20">
        <f>I59/'Input Data'!H3</f>
        <v>0</v>
      </c>
      <c r="J62" s="20">
        <f>J59/'Input Data'!I3</f>
        <v>0</v>
      </c>
      <c r="K62" s="20">
        <f>K59/'Input Data'!J3</f>
        <v>0</v>
      </c>
      <c r="L62" s="20">
        <f>L59/'Input Data'!K3</f>
        <v>0</v>
      </c>
      <c r="M62" s="20">
        <f>M59/'Input Data'!L3</f>
        <v>0</v>
      </c>
      <c r="N62" s="20">
        <f>N59/'Input Data'!M3</f>
        <v>0</v>
      </c>
      <c r="O62" s="20">
        <f>O59/'Input Data'!N3</f>
        <v>0</v>
      </c>
      <c r="P62" s="33">
        <f>SUM(P60:P61)</f>
        <v>0</v>
      </c>
      <c r="Q62" s="20">
        <f>P62/8760</f>
        <v>0</v>
      </c>
      <c r="S62" s="24"/>
      <c r="T62" s="24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71" t="s">
        <v>55</v>
      </c>
      <c r="AH62" s="37">
        <f>CustomerData!$E$5*$D$14</f>
        <v>45707158.169</v>
      </c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71" t="s">
        <v>55</v>
      </c>
      <c r="AW62" s="37">
        <f>($B$30*8760)*$D$14</f>
        <v>0</v>
      </c>
    </row>
    <row r="63" spans="1:49" ht="12.75">
      <c r="A63" s="161"/>
      <c r="B63" s="162"/>
      <c r="C63" s="163" t="s">
        <v>66</v>
      </c>
      <c r="V63" s="26"/>
      <c r="AH63" s="26"/>
      <c r="AJ63" s="25"/>
      <c r="AK63" s="25"/>
      <c r="AL63" s="25"/>
      <c r="AM63" s="25"/>
      <c r="AN63" s="25"/>
      <c r="AO63" s="25"/>
      <c r="AP63" s="25"/>
      <c r="AQ63" s="25"/>
      <c r="AR63" s="36"/>
      <c r="AS63" s="25"/>
      <c r="AT63" s="25"/>
      <c r="AW63" s="26"/>
    </row>
    <row r="64" spans="1:49" ht="13.5" thickBot="1">
      <c r="A64" s="184" t="s">
        <v>65</v>
      </c>
      <c r="B64" s="185"/>
      <c r="C64" s="164" t="s">
        <v>6</v>
      </c>
      <c r="D64" s="17" t="s">
        <v>7</v>
      </c>
      <c r="E64" s="17" t="s">
        <v>8</v>
      </c>
      <c r="F64" s="17" t="s">
        <v>9</v>
      </c>
      <c r="G64" s="17" t="s">
        <v>10</v>
      </c>
      <c r="H64" s="17" t="s">
        <v>11</v>
      </c>
      <c r="I64" s="17" t="s">
        <v>12</v>
      </c>
      <c r="J64" s="17" t="s">
        <v>13</v>
      </c>
      <c r="K64" s="17" t="s">
        <v>14</v>
      </c>
      <c r="L64" s="17" t="s">
        <v>15</v>
      </c>
      <c r="M64" s="17" t="s">
        <v>16</v>
      </c>
      <c r="N64" s="17" t="s">
        <v>17</v>
      </c>
      <c r="O64" s="17" t="s">
        <v>18</v>
      </c>
      <c r="Q64" s="20"/>
      <c r="S64" s="183" t="str">
        <f>A64</f>
        <v>Option 5</v>
      </c>
      <c r="T64" s="183"/>
      <c r="U64" s="34" t="str">
        <f>C63</f>
        <v>Flat April - September</v>
      </c>
      <c r="W64" s="33"/>
      <c r="AG64" t="s">
        <v>59</v>
      </c>
      <c r="AH64" s="26">
        <f>SUM(AH59:AH63)</f>
        <v>3876714310.000001</v>
      </c>
      <c r="AJ64" s="34" t="str">
        <f>U64</f>
        <v>Flat April - September</v>
      </c>
      <c r="AL64" s="33"/>
      <c r="AV64" t="s">
        <v>59</v>
      </c>
      <c r="AW64" s="26">
        <f>SUM(AW59:AW61)</f>
        <v>0</v>
      </c>
    </row>
    <row r="65" spans="1:48" ht="12.75">
      <c r="A65" t="s">
        <v>2</v>
      </c>
      <c r="B65">
        <v>2011</v>
      </c>
      <c r="C65" s="17" t="s">
        <v>22</v>
      </c>
      <c r="D65" s="31">
        <f>D29-D69</f>
        <v>19454.699</v>
      </c>
      <c r="E65" s="31">
        <f aca="true" t="shared" si="34" ref="E65:O65">E29-E69</f>
        <v>21274.438</v>
      </c>
      <c r="F65" s="31">
        <f t="shared" si="34"/>
        <v>22744.985</v>
      </c>
      <c r="G65" s="31">
        <f t="shared" si="34"/>
        <v>23894.918</v>
      </c>
      <c r="H65" s="31">
        <f t="shared" si="34"/>
        <v>23343.156</v>
      </c>
      <c r="I65" s="31">
        <f t="shared" si="34"/>
        <v>20993.776</v>
      </c>
      <c r="J65" s="31">
        <f t="shared" si="34"/>
        <v>18819.37</v>
      </c>
      <c r="K65" s="31">
        <f t="shared" si="34"/>
        <v>16647.212</v>
      </c>
      <c r="L65" s="31">
        <f t="shared" si="34"/>
        <v>16177.202000000001</v>
      </c>
      <c r="M65" s="31">
        <f t="shared" si="34"/>
        <v>16928.855</v>
      </c>
      <c r="N65" s="31">
        <f t="shared" si="34"/>
        <v>16805.812</v>
      </c>
      <c r="O65" s="31">
        <f t="shared" si="34"/>
        <v>16613.624</v>
      </c>
      <c r="S65" t="s">
        <v>2</v>
      </c>
      <c r="T65">
        <v>2011</v>
      </c>
      <c r="U65" s="17" t="s">
        <v>6</v>
      </c>
      <c r="V65" s="17" t="s">
        <v>7</v>
      </c>
      <c r="W65" s="17" t="s">
        <v>8</v>
      </c>
      <c r="X65" s="17" t="s">
        <v>9</v>
      </c>
      <c r="Y65" s="17" t="s">
        <v>10</v>
      </c>
      <c r="Z65" s="17" t="s">
        <v>11</v>
      </c>
      <c r="AA65" s="17" t="s">
        <v>12</v>
      </c>
      <c r="AB65" s="17" t="s">
        <v>13</v>
      </c>
      <c r="AC65" s="17" t="s">
        <v>14</v>
      </c>
      <c r="AD65" s="17" t="s">
        <v>15</v>
      </c>
      <c r="AE65" s="17" t="s">
        <v>16</v>
      </c>
      <c r="AF65" s="17" t="s">
        <v>17</v>
      </c>
      <c r="AG65" s="17" t="s">
        <v>18</v>
      </c>
      <c r="AJ65" s="17" t="s">
        <v>6</v>
      </c>
      <c r="AK65" s="17" t="s">
        <v>7</v>
      </c>
      <c r="AL65" s="17" t="s">
        <v>8</v>
      </c>
      <c r="AM65" s="17" t="s">
        <v>9</v>
      </c>
      <c r="AN65" s="17" t="s">
        <v>10</v>
      </c>
      <c r="AO65" s="17" t="s">
        <v>11</v>
      </c>
      <c r="AP65" s="17" t="s">
        <v>12</v>
      </c>
      <c r="AQ65" s="17" t="s">
        <v>13</v>
      </c>
      <c r="AR65" s="17" t="s">
        <v>14</v>
      </c>
      <c r="AS65" s="17" t="s">
        <v>15</v>
      </c>
      <c r="AT65" s="17" t="s">
        <v>16</v>
      </c>
      <c r="AU65" s="17" t="s">
        <v>17</v>
      </c>
      <c r="AV65" s="17" t="s">
        <v>18</v>
      </c>
    </row>
    <row r="66" spans="1:49" ht="12.75">
      <c r="A66" s="24" t="s">
        <v>53</v>
      </c>
      <c r="B66" s="24">
        <f>B59</f>
        <v>0</v>
      </c>
      <c r="C66" s="17" t="s">
        <v>23</v>
      </c>
      <c r="D66" s="32">
        <f>$B$67*'Input Data'!C13</f>
        <v>0</v>
      </c>
      <c r="E66" s="32">
        <f>$B$67*'Input Data'!D13</f>
        <v>0</v>
      </c>
      <c r="F66" s="32">
        <f>$B$67*'Input Data'!E13</f>
        <v>0</v>
      </c>
      <c r="G66" s="32">
        <f>$B$67*'Input Data'!F13</f>
        <v>0</v>
      </c>
      <c r="H66" s="32">
        <f>$B$67*'Input Data'!G13</f>
        <v>0</v>
      </c>
      <c r="I66" s="32">
        <f>$B$67*'Input Data'!H13</f>
        <v>0</v>
      </c>
      <c r="J66" s="32">
        <f>$B$67*'Input Data'!I13</f>
        <v>0</v>
      </c>
      <c r="K66" s="32">
        <f>$B$67*'Input Data'!J13</f>
        <v>0</v>
      </c>
      <c r="L66" s="32">
        <f>$B$67*'Input Data'!K13</f>
        <v>0</v>
      </c>
      <c r="M66" s="32">
        <f>$B$67*'Input Data'!L13</f>
        <v>0</v>
      </c>
      <c r="N66" s="32">
        <f>$B$67*'Input Data'!M13</f>
        <v>0</v>
      </c>
      <c r="O66" s="32">
        <f>$B$67*'Input Data'!N13</f>
        <v>0</v>
      </c>
      <c r="S66" s="24"/>
      <c r="T66" s="24"/>
      <c r="U66" s="17" t="s">
        <v>22</v>
      </c>
      <c r="V66" s="37">
        <f>D65*D13*1000</f>
        <v>87404838.05177234</v>
      </c>
      <c r="W66" s="37">
        <f aca="true" t="shared" si="35" ref="W66:AG66">E65*E13*1000</f>
        <v>91904275.04036583</v>
      </c>
      <c r="X66" s="37">
        <f t="shared" si="35"/>
        <v>98256948.41992985</v>
      </c>
      <c r="Y66" s="37">
        <f t="shared" si="35"/>
        <v>107353572.4222914</v>
      </c>
      <c r="Z66" s="37">
        <f t="shared" si="35"/>
        <v>96807370.24220333</v>
      </c>
      <c r="AA66" s="37">
        <f t="shared" si="35"/>
        <v>97947178.89755857</v>
      </c>
      <c r="AB66" s="37">
        <f t="shared" si="35"/>
        <v>81298530.96784082</v>
      </c>
      <c r="AC66" s="37">
        <f t="shared" si="35"/>
        <v>74791538.47990766</v>
      </c>
      <c r="AD66" s="37">
        <f t="shared" si="35"/>
        <v>72679907.35507178</v>
      </c>
      <c r="AE66" s="37">
        <f t="shared" si="35"/>
        <v>73131621.43406431</v>
      </c>
      <c r="AF66" s="37">
        <f t="shared" si="35"/>
        <v>78408089.83018284</v>
      </c>
      <c r="AG66" s="37">
        <f t="shared" si="35"/>
        <v>68899049.0245944</v>
      </c>
      <c r="AH66" s="26">
        <f>SUM(V66:AG66)</f>
        <v>1028882920.165783</v>
      </c>
      <c r="AJ66" s="17" t="s">
        <v>22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26">
        <f>SUM(AK66:AV66)</f>
        <v>0</v>
      </c>
    </row>
    <row r="67" spans="1:49" ht="12.75">
      <c r="A67" s="24" t="s">
        <v>54</v>
      </c>
      <c r="B67" s="29">
        <f>B60</f>
        <v>0</v>
      </c>
      <c r="C67" s="17" t="s">
        <v>24</v>
      </c>
      <c r="D67" s="32">
        <f>$B$67*'Input Data'!C14</f>
        <v>0</v>
      </c>
      <c r="E67" s="32">
        <f>$B$67*'Input Data'!D14</f>
        <v>0</v>
      </c>
      <c r="F67" s="32">
        <f>$B$67*'Input Data'!E14</f>
        <v>0</v>
      </c>
      <c r="G67" s="32">
        <f>$B$67*'Input Data'!F14</f>
        <v>0</v>
      </c>
      <c r="H67" s="32">
        <f>$B$67*'Input Data'!G14</f>
        <v>0</v>
      </c>
      <c r="I67" s="32">
        <f>$B$67*'Input Data'!H14</f>
        <v>0</v>
      </c>
      <c r="J67" s="32">
        <f>$B$67*'Input Data'!I14</f>
        <v>0</v>
      </c>
      <c r="K67" s="32">
        <f>$B$67*'Input Data'!J14</f>
        <v>0</v>
      </c>
      <c r="L67" s="32">
        <f>$B$67*'Input Data'!K14</f>
        <v>0</v>
      </c>
      <c r="M67" s="32">
        <f>$B$67*'Input Data'!L14</f>
        <v>0</v>
      </c>
      <c r="N67" s="32">
        <f>$B$67*'Input Data'!M14</f>
        <v>0</v>
      </c>
      <c r="O67" s="32">
        <f>$B$67*'Input Data'!N14</f>
        <v>0</v>
      </c>
      <c r="P67" s="33">
        <f>SUM(D66:O66)</f>
        <v>0</v>
      </c>
      <c r="S67" s="24"/>
      <c r="T67" s="29"/>
      <c r="U67" s="17" t="s">
        <v>23</v>
      </c>
      <c r="V67" s="37">
        <f aca="true" t="shared" si="36" ref="V67:AG68">(D30-D66)*D11</f>
        <v>118286167.71699692</v>
      </c>
      <c r="W67" s="37">
        <f t="shared" si="36"/>
        <v>201873702.1765997</v>
      </c>
      <c r="X67" s="37">
        <f t="shared" si="36"/>
        <v>257527669.75886086</v>
      </c>
      <c r="Y67" s="37">
        <f t="shared" si="36"/>
        <v>201928563.3924888</v>
      </c>
      <c r="Z67" s="37">
        <f t="shared" si="36"/>
        <v>176827631.25084147</v>
      </c>
      <c r="AA67" s="37">
        <f t="shared" si="36"/>
        <v>159818861.9542506</v>
      </c>
      <c r="AB67" s="37">
        <f t="shared" si="36"/>
        <v>76768359.82826816</v>
      </c>
      <c r="AC67" s="37">
        <f t="shared" si="36"/>
        <v>38226503.32544868</v>
      </c>
      <c r="AD67" s="37">
        <f t="shared" si="36"/>
        <v>33242432.769969627</v>
      </c>
      <c r="AE67" s="37">
        <f t="shared" si="36"/>
        <v>90740232.26294005</v>
      </c>
      <c r="AF67" s="37">
        <f t="shared" si="36"/>
        <v>126850695.42819966</v>
      </c>
      <c r="AG67" s="37">
        <f t="shared" si="36"/>
        <v>134483380.11511898</v>
      </c>
      <c r="AH67" s="26">
        <f>SUM(V67:AG67)</f>
        <v>1616574199.9799838</v>
      </c>
      <c r="AJ67" s="17" t="s">
        <v>23</v>
      </c>
      <c r="AK67" s="37">
        <f aca="true" t="shared" si="37" ref="AK67:AV67">D66*D7</f>
        <v>0</v>
      </c>
      <c r="AL67" s="37">
        <f t="shared" si="37"/>
        <v>0</v>
      </c>
      <c r="AM67" s="37">
        <f t="shared" si="37"/>
        <v>0</v>
      </c>
      <c r="AN67" s="37">
        <f t="shared" si="37"/>
        <v>0</v>
      </c>
      <c r="AO67" s="37">
        <f t="shared" si="37"/>
        <v>0</v>
      </c>
      <c r="AP67" s="37">
        <f t="shared" si="37"/>
        <v>0</v>
      </c>
      <c r="AQ67" s="37">
        <f t="shared" si="37"/>
        <v>0</v>
      </c>
      <c r="AR67" s="37">
        <f t="shared" si="37"/>
        <v>0</v>
      </c>
      <c r="AS67" s="37">
        <f t="shared" si="37"/>
        <v>0</v>
      </c>
      <c r="AT67" s="37">
        <f t="shared" si="37"/>
        <v>0</v>
      </c>
      <c r="AU67" s="37">
        <f t="shared" si="37"/>
        <v>0</v>
      </c>
      <c r="AV67" s="37">
        <f t="shared" si="37"/>
        <v>0</v>
      </c>
      <c r="AW67" s="26">
        <f>SUM(AK67:AV67)</f>
        <v>0</v>
      </c>
    </row>
    <row r="68" spans="1:49" ht="12.75">
      <c r="A68" s="24"/>
      <c r="B68" s="24"/>
      <c r="C68" s="19" t="s">
        <v>48</v>
      </c>
      <c r="D68" s="20">
        <f>(D66+D67)/('Input Data'!C3+'Input Data'!C4)</f>
        <v>0</v>
      </c>
      <c r="E68" s="20">
        <f>(E66+E67)/('Input Data'!D3+'Input Data'!D4)</f>
        <v>0</v>
      </c>
      <c r="F68" s="20">
        <f>(F66+F67)/('Input Data'!E3+'Input Data'!E4)</f>
        <v>0</v>
      </c>
      <c r="G68" s="20">
        <f>(G66+G67)/('Input Data'!F3+'Input Data'!F4)</f>
        <v>0</v>
      </c>
      <c r="H68" s="20">
        <f>(H66+H67)/('Input Data'!G3+'Input Data'!G4)</f>
        <v>0</v>
      </c>
      <c r="I68" s="20">
        <f>(I66+I67)/('Input Data'!H3+'Input Data'!H4)</f>
        <v>0</v>
      </c>
      <c r="J68" s="20">
        <f>(J66+J67)/('Input Data'!I3+'Input Data'!I4)</f>
        <v>0</v>
      </c>
      <c r="K68" s="20">
        <f>(K66+K67)/('Input Data'!J3+'Input Data'!J4)</f>
        <v>0</v>
      </c>
      <c r="L68" s="20">
        <f>(L66+L67)/('Input Data'!K3+'Input Data'!K4)</f>
        <v>0</v>
      </c>
      <c r="M68" s="20">
        <f>(M66+M67)/('Input Data'!L3+'Input Data'!L4)</f>
        <v>0</v>
      </c>
      <c r="N68" s="20">
        <f>(N66+N67)/('Input Data'!M3+'Input Data'!M4)</f>
        <v>0</v>
      </c>
      <c r="O68" s="20">
        <f>(O66+O67)/('Input Data'!N3+'Input Data'!N4)</f>
        <v>0</v>
      </c>
      <c r="P68" s="33">
        <f>SUM(D67:O67)</f>
        <v>0</v>
      </c>
      <c r="Q68" t="s">
        <v>48</v>
      </c>
      <c r="S68" s="24"/>
      <c r="T68" s="24"/>
      <c r="U68" s="17" t="s">
        <v>24</v>
      </c>
      <c r="V68" s="37">
        <f t="shared" si="36"/>
        <v>89738917.45494615</v>
      </c>
      <c r="W68" s="37">
        <f t="shared" si="36"/>
        <v>129745343.7044868</v>
      </c>
      <c r="X68" s="37">
        <f t="shared" si="36"/>
        <v>161821692.27874884</v>
      </c>
      <c r="Y68" s="37">
        <f t="shared" si="36"/>
        <v>136434642.4123453</v>
      </c>
      <c r="Z68" s="37">
        <f t="shared" si="36"/>
        <v>135803041.83990833</v>
      </c>
      <c r="AA68" s="37">
        <f t="shared" si="36"/>
        <v>124890604.28771251</v>
      </c>
      <c r="AB68" s="37">
        <f t="shared" si="36"/>
        <v>67848699.43006286</v>
      </c>
      <c r="AC68" s="37">
        <f t="shared" si="36"/>
        <v>44485228.55829942</v>
      </c>
      <c r="AD68" s="37">
        <f t="shared" si="36"/>
        <v>25026724.59162061</v>
      </c>
      <c r="AE68" s="37">
        <f t="shared" si="36"/>
        <v>68940061.4260944</v>
      </c>
      <c r="AF68" s="37">
        <f t="shared" si="36"/>
        <v>94680625.8635868</v>
      </c>
      <c r="AG68" s="37">
        <f t="shared" si="36"/>
        <v>106134449.83742197</v>
      </c>
      <c r="AH68" s="26">
        <f>SUM(V68:AG68)</f>
        <v>1185550031.685234</v>
      </c>
      <c r="AJ68" s="17" t="s">
        <v>24</v>
      </c>
      <c r="AK68" s="37">
        <f aca="true" t="shared" si="38" ref="AK68:AV68">D67*D8</f>
        <v>0</v>
      </c>
      <c r="AL68" s="37">
        <f t="shared" si="38"/>
        <v>0</v>
      </c>
      <c r="AM68" s="37">
        <f t="shared" si="38"/>
        <v>0</v>
      </c>
      <c r="AN68" s="37">
        <f t="shared" si="38"/>
        <v>0</v>
      </c>
      <c r="AO68" s="37">
        <f t="shared" si="38"/>
        <v>0</v>
      </c>
      <c r="AP68" s="37">
        <f t="shared" si="38"/>
        <v>0</v>
      </c>
      <c r="AQ68" s="37">
        <f t="shared" si="38"/>
        <v>0</v>
      </c>
      <c r="AR68" s="37">
        <f t="shared" si="38"/>
        <v>0</v>
      </c>
      <c r="AS68" s="37">
        <f t="shared" si="38"/>
        <v>0</v>
      </c>
      <c r="AT68" s="37">
        <f t="shared" si="38"/>
        <v>0</v>
      </c>
      <c r="AU68" s="37">
        <f t="shared" si="38"/>
        <v>0</v>
      </c>
      <c r="AV68" s="37">
        <f t="shared" si="38"/>
        <v>0</v>
      </c>
      <c r="AW68" s="26">
        <f>SUM(AK68:AV68)</f>
        <v>0</v>
      </c>
    </row>
    <row r="69" spans="1:49" ht="13.5" thickBot="1">
      <c r="A69" s="24"/>
      <c r="B69" s="24"/>
      <c r="C69" s="71" t="s">
        <v>50</v>
      </c>
      <c r="D69" s="20">
        <f>D66/'Input Data'!C3</f>
        <v>0</v>
      </c>
      <c r="E69" s="20">
        <f>E66/'Input Data'!D3</f>
        <v>0</v>
      </c>
      <c r="F69" s="20">
        <f>F66/'Input Data'!E3</f>
        <v>0</v>
      </c>
      <c r="G69" s="20">
        <f>G66/'Input Data'!F3</f>
        <v>0</v>
      </c>
      <c r="H69" s="20">
        <f>H66/'Input Data'!G3</f>
        <v>0</v>
      </c>
      <c r="I69" s="20">
        <f>I66/'Input Data'!H3</f>
        <v>0</v>
      </c>
      <c r="J69" s="20">
        <f>J66/'Input Data'!I3</f>
        <v>0</v>
      </c>
      <c r="K69" s="20">
        <f>K66/'Input Data'!J3</f>
        <v>0</v>
      </c>
      <c r="L69" s="20">
        <f>L66/'Input Data'!K3</f>
        <v>0</v>
      </c>
      <c r="M69" s="20">
        <f>M66/'Input Data'!L3</f>
        <v>0</v>
      </c>
      <c r="N69" s="20">
        <f>N66/'Input Data'!M3</f>
        <v>0</v>
      </c>
      <c r="O69" s="20">
        <f>O66/'Input Data'!N3</f>
        <v>0</v>
      </c>
      <c r="P69" s="33">
        <f>SUM(P67:P68)</f>
        <v>0</v>
      </c>
      <c r="Q69" s="20">
        <f>P69/8760</f>
        <v>0</v>
      </c>
      <c r="S69" s="24"/>
      <c r="T69" s="24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1" t="s">
        <v>55</v>
      </c>
      <c r="AH69" s="37">
        <f>CustomerData!$E$5*$D$14</f>
        <v>45707158.169</v>
      </c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71" t="s">
        <v>55</v>
      </c>
      <c r="AW69" s="37">
        <f>($B$30*8760)*$D$14</f>
        <v>0</v>
      </c>
    </row>
    <row r="70" spans="1:49" ht="12.75">
      <c r="A70" s="161"/>
      <c r="B70" s="162"/>
      <c r="C70" s="163" t="s">
        <v>27</v>
      </c>
      <c r="V70" s="26"/>
      <c r="AH70" s="26"/>
      <c r="AJ70" s="25"/>
      <c r="AK70" s="25"/>
      <c r="AL70" s="25"/>
      <c r="AM70" s="25"/>
      <c r="AN70" s="25"/>
      <c r="AO70" s="25"/>
      <c r="AP70" s="25"/>
      <c r="AQ70" s="25"/>
      <c r="AR70" s="36"/>
      <c r="AS70" s="25"/>
      <c r="AT70" s="25"/>
      <c r="AW70" s="26"/>
    </row>
    <row r="71" spans="1:49" ht="13.5" thickBot="1">
      <c r="A71" s="184" t="s">
        <v>67</v>
      </c>
      <c r="B71" s="185"/>
      <c r="C71" s="164" t="s">
        <v>6</v>
      </c>
      <c r="D71" t="s">
        <v>7</v>
      </c>
      <c r="E71" t="s">
        <v>8</v>
      </c>
      <c r="F71" t="s">
        <v>9</v>
      </c>
      <c r="G71" t="s">
        <v>10</v>
      </c>
      <c r="H71" t="s">
        <v>11</v>
      </c>
      <c r="I71" t="s">
        <v>12</v>
      </c>
      <c r="J71" t="s">
        <v>13</v>
      </c>
      <c r="K71" t="s">
        <v>14</v>
      </c>
      <c r="L71" t="s">
        <v>15</v>
      </c>
      <c r="M71" t="s">
        <v>16</v>
      </c>
      <c r="N71" t="s">
        <v>17</v>
      </c>
      <c r="O71" t="s">
        <v>18</v>
      </c>
      <c r="S71" s="183" t="str">
        <f>A71</f>
        <v>Option 6</v>
      </c>
      <c r="T71" s="183"/>
      <c r="U71" s="34" t="str">
        <f>C70</f>
        <v>Mix</v>
      </c>
      <c r="W71" s="33"/>
      <c r="AG71" t="s">
        <v>59</v>
      </c>
      <c r="AH71" s="26">
        <f>SUM(AH66:AH70)</f>
        <v>3876714310.000001</v>
      </c>
      <c r="AJ71" s="34" t="str">
        <f>U71</f>
        <v>Mix</v>
      </c>
      <c r="AL71" s="33"/>
      <c r="AV71" t="s">
        <v>59</v>
      </c>
      <c r="AW71" s="26">
        <f>SUM(AW66:AW68)</f>
        <v>0</v>
      </c>
    </row>
    <row r="72" spans="1:48" ht="12.75">
      <c r="A72" s="24" t="s">
        <v>2</v>
      </c>
      <c r="B72" s="24">
        <v>2011</v>
      </c>
      <c r="C72" t="s">
        <v>22</v>
      </c>
      <c r="D72" s="31">
        <f>D29-D76</f>
        <v>19454.699</v>
      </c>
      <c r="E72" s="31">
        <f aca="true" t="shared" si="39" ref="E72:O72">E29-E76</f>
        <v>21274.438</v>
      </c>
      <c r="F72" s="31">
        <f t="shared" si="39"/>
        <v>22744.985</v>
      </c>
      <c r="G72" s="31">
        <f t="shared" si="39"/>
        <v>23894.918</v>
      </c>
      <c r="H72" s="31">
        <f t="shared" si="39"/>
        <v>23343.156</v>
      </c>
      <c r="I72" s="31">
        <f t="shared" si="39"/>
        <v>20993.776</v>
      </c>
      <c r="J72" s="31">
        <f t="shared" si="39"/>
        <v>18819.37</v>
      </c>
      <c r="K72" s="31">
        <f t="shared" si="39"/>
        <v>16647.212</v>
      </c>
      <c r="L72" s="31">
        <f t="shared" si="39"/>
        <v>16177.202000000001</v>
      </c>
      <c r="M72" s="31">
        <f t="shared" si="39"/>
        <v>16928.855</v>
      </c>
      <c r="N72" s="31">
        <f t="shared" si="39"/>
        <v>16805.812</v>
      </c>
      <c r="O72" s="31">
        <f t="shared" si="39"/>
        <v>16613.624</v>
      </c>
      <c r="S72" t="s">
        <v>2</v>
      </c>
      <c r="T72">
        <v>2011</v>
      </c>
      <c r="U72" s="17" t="s">
        <v>6</v>
      </c>
      <c r="V72" s="17" t="s">
        <v>7</v>
      </c>
      <c r="W72" s="17" t="s">
        <v>8</v>
      </c>
      <c r="X72" s="17" t="s">
        <v>9</v>
      </c>
      <c r="Y72" s="17" t="s">
        <v>10</v>
      </c>
      <c r="Z72" s="17" t="s">
        <v>11</v>
      </c>
      <c r="AA72" s="17" t="s">
        <v>12</v>
      </c>
      <c r="AB72" s="17" t="s">
        <v>13</v>
      </c>
      <c r="AC72" s="17" t="s">
        <v>14</v>
      </c>
      <c r="AD72" s="17" t="s">
        <v>15</v>
      </c>
      <c r="AE72" s="17" t="s">
        <v>16</v>
      </c>
      <c r="AF72" s="17" t="s">
        <v>17</v>
      </c>
      <c r="AG72" s="17" t="s">
        <v>18</v>
      </c>
      <c r="AJ72" s="17" t="s">
        <v>6</v>
      </c>
      <c r="AK72" s="17" t="s">
        <v>7</v>
      </c>
      <c r="AL72" s="17" t="s">
        <v>8</v>
      </c>
      <c r="AM72" s="17" t="s">
        <v>9</v>
      </c>
      <c r="AN72" s="17" t="s">
        <v>10</v>
      </c>
      <c r="AO72" s="17" t="s">
        <v>11</v>
      </c>
      <c r="AP72" s="17" t="s">
        <v>12</v>
      </c>
      <c r="AQ72" s="17" t="s">
        <v>13</v>
      </c>
      <c r="AR72" s="17" t="s">
        <v>14</v>
      </c>
      <c r="AS72" s="17" t="s">
        <v>15</v>
      </c>
      <c r="AT72" s="17" t="s">
        <v>16</v>
      </c>
      <c r="AU72" s="17" t="s">
        <v>17</v>
      </c>
      <c r="AV72" s="17" t="s">
        <v>18</v>
      </c>
    </row>
    <row r="73" spans="1:49" ht="12.75">
      <c r="A73" s="24" t="s">
        <v>53</v>
      </c>
      <c r="B73" s="24">
        <f>B66</f>
        <v>0</v>
      </c>
      <c r="C73" t="s">
        <v>23</v>
      </c>
      <c r="D73" s="32">
        <f>$B$74*'Input Data'!C15</f>
        <v>0</v>
      </c>
      <c r="E73" s="32">
        <f>$B$74*'Input Data'!D15</f>
        <v>0</v>
      </c>
      <c r="F73" s="32">
        <f>$B$74*'Input Data'!E15</f>
        <v>0</v>
      </c>
      <c r="G73" s="32">
        <f>$B$74*'Input Data'!F15</f>
        <v>0</v>
      </c>
      <c r="H73" s="32">
        <f>$B$74*'Input Data'!G15</f>
        <v>0</v>
      </c>
      <c r="I73" s="32">
        <f>$B$74*'Input Data'!H15</f>
        <v>0</v>
      </c>
      <c r="J73" s="32">
        <f>$B$74*'Input Data'!I15</f>
        <v>0</v>
      </c>
      <c r="K73" s="32">
        <f>$B$74*'Input Data'!J15</f>
        <v>0</v>
      </c>
      <c r="L73" s="32">
        <f>$B$74*'Input Data'!K15</f>
        <v>0</v>
      </c>
      <c r="M73" s="32">
        <f>$B$74*'Input Data'!L15</f>
        <v>0</v>
      </c>
      <c r="N73" s="32">
        <f>$B$74*'Input Data'!M15</f>
        <v>0</v>
      </c>
      <c r="O73" s="32">
        <f>$B$74*'Input Data'!N15</f>
        <v>0</v>
      </c>
      <c r="S73" s="24"/>
      <c r="T73" s="24"/>
      <c r="U73" s="17" t="s">
        <v>22</v>
      </c>
      <c r="V73" s="37">
        <f>D72*D13*1000</f>
        <v>87404838.05177234</v>
      </c>
      <c r="W73" s="37">
        <f aca="true" t="shared" si="40" ref="W73:AG73">E72*E13*1000</f>
        <v>91904275.04036583</v>
      </c>
      <c r="X73" s="37">
        <f t="shared" si="40"/>
        <v>98256948.41992985</v>
      </c>
      <c r="Y73" s="37">
        <f t="shared" si="40"/>
        <v>107353572.4222914</v>
      </c>
      <c r="Z73" s="37">
        <f t="shared" si="40"/>
        <v>96807370.24220333</v>
      </c>
      <c r="AA73" s="37">
        <f t="shared" si="40"/>
        <v>97947178.89755857</v>
      </c>
      <c r="AB73" s="37">
        <f t="shared" si="40"/>
        <v>81298530.96784082</v>
      </c>
      <c r="AC73" s="37">
        <f t="shared" si="40"/>
        <v>74791538.47990766</v>
      </c>
      <c r="AD73" s="37">
        <f t="shared" si="40"/>
        <v>72679907.35507178</v>
      </c>
      <c r="AE73" s="37">
        <f t="shared" si="40"/>
        <v>73131621.43406431</v>
      </c>
      <c r="AF73" s="37">
        <f t="shared" si="40"/>
        <v>78408089.83018284</v>
      </c>
      <c r="AG73" s="37">
        <f t="shared" si="40"/>
        <v>68899049.0245944</v>
      </c>
      <c r="AH73" s="26">
        <f>SUM(V73:AG73)</f>
        <v>1028882920.165783</v>
      </c>
      <c r="AJ73" s="17" t="s">
        <v>22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26">
        <f>SUM(AK73:AV73)</f>
        <v>0</v>
      </c>
    </row>
    <row r="74" spans="1:49" ht="12.75">
      <c r="A74" s="24" t="s">
        <v>54</v>
      </c>
      <c r="B74" s="24">
        <f>B67</f>
        <v>0</v>
      </c>
      <c r="C74" t="s">
        <v>24</v>
      </c>
      <c r="D74" s="32">
        <f>$B$74*'Input Data'!C16</f>
        <v>0</v>
      </c>
      <c r="E74" s="32">
        <f>$B$74*'Input Data'!D16</f>
        <v>0</v>
      </c>
      <c r="F74" s="32">
        <f>$B$74*'Input Data'!E16</f>
        <v>0</v>
      </c>
      <c r="G74" s="32">
        <f>$B$74*'Input Data'!F16</f>
        <v>0</v>
      </c>
      <c r="H74" s="32">
        <f>$B$74*'Input Data'!G16</f>
        <v>0</v>
      </c>
      <c r="I74" s="32">
        <f>$B$74*'Input Data'!H16</f>
        <v>0</v>
      </c>
      <c r="J74" s="32">
        <f>$B$74*'Input Data'!I16</f>
        <v>0</v>
      </c>
      <c r="K74" s="32">
        <f>$B$74*'Input Data'!J16</f>
        <v>0</v>
      </c>
      <c r="L74" s="32">
        <f>$B$74*'Input Data'!K16</f>
        <v>0</v>
      </c>
      <c r="M74" s="32">
        <f>$B$74*'Input Data'!L16</f>
        <v>0</v>
      </c>
      <c r="N74" s="32">
        <f>$B$74*'Input Data'!M16</f>
        <v>0</v>
      </c>
      <c r="O74" s="32">
        <f>$B$74*'Input Data'!N16</f>
        <v>0</v>
      </c>
      <c r="P74" s="33">
        <f>SUM(D73:O73)</f>
        <v>0</v>
      </c>
      <c r="S74" s="24"/>
      <c r="T74" s="29"/>
      <c r="U74" s="17" t="s">
        <v>23</v>
      </c>
      <c r="V74" s="37">
        <f>(D30-D73)*D11</f>
        <v>118286167.71699692</v>
      </c>
      <c r="W74" s="37">
        <f aca="true" t="shared" si="41" ref="W74:AG74">(E30-E73)*E11</f>
        <v>201873702.1765997</v>
      </c>
      <c r="X74" s="37">
        <f t="shared" si="41"/>
        <v>257527669.75886086</v>
      </c>
      <c r="Y74" s="37">
        <f t="shared" si="41"/>
        <v>201928563.3924888</v>
      </c>
      <c r="Z74" s="37">
        <f t="shared" si="41"/>
        <v>176827631.25084147</v>
      </c>
      <c r="AA74" s="37">
        <f t="shared" si="41"/>
        <v>159818861.9542506</v>
      </c>
      <c r="AB74" s="37">
        <f t="shared" si="41"/>
        <v>76768359.82826816</v>
      </c>
      <c r="AC74" s="37">
        <f t="shared" si="41"/>
        <v>38226503.32544868</v>
      </c>
      <c r="AD74" s="37">
        <f t="shared" si="41"/>
        <v>33242432.769969627</v>
      </c>
      <c r="AE74" s="37">
        <f t="shared" si="41"/>
        <v>90740232.26294005</v>
      </c>
      <c r="AF74" s="37">
        <f t="shared" si="41"/>
        <v>126850695.42819966</v>
      </c>
      <c r="AG74" s="37">
        <f t="shared" si="41"/>
        <v>134483380.11511898</v>
      </c>
      <c r="AH74" s="26">
        <f>SUM(V74:AG74)</f>
        <v>1616574199.9799838</v>
      </c>
      <c r="AJ74" s="17" t="s">
        <v>23</v>
      </c>
      <c r="AK74" s="37">
        <f aca="true" t="shared" si="42" ref="AK74:AV74">D73*D7</f>
        <v>0</v>
      </c>
      <c r="AL74" s="37">
        <f t="shared" si="42"/>
        <v>0</v>
      </c>
      <c r="AM74" s="37">
        <f t="shared" si="42"/>
        <v>0</v>
      </c>
      <c r="AN74" s="37">
        <f t="shared" si="42"/>
        <v>0</v>
      </c>
      <c r="AO74" s="37">
        <f t="shared" si="42"/>
        <v>0</v>
      </c>
      <c r="AP74" s="37">
        <f t="shared" si="42"/>
        <v>0</v>
      </c>
      <c r="AQ74" s="37">
        <f t="shared" si="42"/>
        <v>0</v>
      </c>
      <c r="AR74" s="37">
        <f t="shared" si="42"/>
        <v>0</v>
      </c>
      <c r="AS74" s="37">
        <f t="shared" si="42"/>
        <v>0</v>
      </c>
      <c r="AT74" s="37">
        <f t="shared" si="42"/>
        <v>0</v>
      </c>
      <c r="AU74" s="37">
        <f t="shared" si="42"/>
        <v>0</v>
      </c>
      <c r="AV74" s="37">
        <f t="shared" si="42"/>
        <v>0</v>
      </c>
      <c r="AW74" s="26">
        <f>SUM(AK74:AV74)</f>
        <v>0</v>
      </c>
    </row>
    <row r="75" spans="1:49" ht="12.75">
      <c r="A75" s="24"/>
      <c r="B75" s="24"/>
      <c r="C75" t="s">
        <v>48</v>
      </c>
      <c r="D75" s="20">
        <f>(D73+D74)/('Input Data'!C3+'Input Data'!C4)</f>
        <v>0</v>
      </c>
      <c r="E75" s="20">
        <f>(E73+E74)/('Input Data'!D3+'Input Data'!D4)</f>
        <v>0</v>
      </c>
      <c r="F75" s="20">
        <f>(F73+F74)/('Input Data'!E3+'Input Data'!E4)</f>
        <v>0</v>
      </c>
      <c r="G75" s="20">
        <f>(G73+G74)/('Input Data'!F3+'Input Data'!F4)</f>
        <v>0</v>
      </c>
      <c r="H75" s="20">
        <f>(H73+H74)/('Input Data'!G3+'Input Data'!G4)</f>
        <v>0</v>
      </c>
      <c r="I75" s="20">
        <f>(I73+I74)/('Input Data'!H3+'Input Data'!H4)</f>
        <v>0</v>
      </c>
      <c r="J75" s="20">
        <f>(J73+J74)/('Input Data'!I3+'Input Data'!I4)</f>
        <v>0</v>
      </c>
      <c r="K75" s="20">
        <f>(K73+K74)/('Input Data'!J3+'Input Data'!J4)</f>
        <v>0</v>
      </c>
      <c r="L75" s="20">
        <f>(L73+L74)/('Input Data'!K3+'Input Data'!K4)</f>
        <v>0</v>
      </c>
      <c r="M75" s="20">
        <f>(M73+M74)/('Input Data'!L3+'Input Data'!L4)</f>
        <v>0</v>
      </c>
      <c r="N75" s="20">
        <f>(N73+N74)/('Input Data'!M3+'Input Data'!M4)</f>
        <v>0</v>
      </c>
      <c r="O75" s="20">
        <f>(O73+O74)/('Input Data'!N3+'Input Data'!N4)</f>
        <v>0</v>
      </c>
      <c r="P75" s="33">
        <f>SUM(D74:O74)</f>
        <v>0</v>
      </c>
      <c r="Q75" t="s">
        <v>48</v>
      </c>
      <c r="S75" s="24"/>
      <c r="T75" s="24"/>
      <c r="U75" s="17" t="s">
        <v>24</v>
      </c>
      <c r="V75" s="37">
        <f>(D31-D74)*D12</f>
        <v>89738917.45494615</v>
      </c>
      <c r="W75" s="37">
        <f aca="true" t="shared" si="43" ref="W75:AG75">(E31-E74)*E12</f>
        <v>129745343.7044868</v>
      </c>
      <c r="X75" s="37">
        <f t="shared" si="43"/>
        <v>161821692.27874884</v>
      </c>
      <c r="Y75" s="37">
        <f t="shared" si="43"/>
        <v>136434642.4123453</v>
      </c>
      <c r="Z75" s="37">
        <f t="shared" si="43"/>
        <v>135803041.83990833</v>
      </c>
      <c r="AA75" s="37">
        <f t="shared" si="43"/>
        <v>124890604.28771251</v>
      </c>
      <c r="AB75" s="37">
        <f t="shared" si="43"/>
        <v>67848699.43006286</v>
      </c>
      <c r="AC75" s="37">
        <f t="shared" si="43"/>
        <v>44485228.55829942</v>
      </c>
      <c r="AD75" s="37">
        <f t="shared" si="43"/>
        <v>25026724.59162061</v>
      </c>
      <c r="AE75" s="37">
        <f t="shared" si="43"/>
        <v>68940061.4260944</v>
      </c>
      <c r="AF75" s="37">
        <f t="shared" si="43"/>
        <v>94680625.8635868</v>
      </c>
      <c r="AG75" s="37">
        <f t="shared" si="43"/>
        <v>106134449.83742197</v>
      </c>
      <c r="AH75" s="26">
        <f>SUM(V75:AG75)</f>
        <v>1185550031.685234</v>
      </c>
      <c r="AJ75" s="17" t="s">
        <v>24</v>
      </c>
      <c r="AK75" s="37">
        <f>D74*D8</f>
        <v>0</v>
      </c>
      <c r="AL75" s="37">
        <f aca="true" t="shared" si="44" ref="AL75:AV75">E74*E8</f>
        <v>0</v>
      </c>
      <c r="AM75" s="37">
        <f t="shared" si="44"/>
        <v>0</v>
      </c>
      <c r="AN75" s="37">
        <f t="shared" si="44"/>
        <v>0</v>
      </c>
      <c r="AO75" s="37">
        <f t="shared" si="44"/>
        <v>0</v>
      </c>
      <c r="AP75" s="37">
        <f t="shared" si="44"/>
        <v>0</v>
      </c>
      <c r="AQ75" s="37">
        <f t="shared" si="44"/>
        <v>0</v>
      </c>
      <c r="AR75" s="37">
        <f t="shared" si="44"/>
        <v>0</v>
      </c>
      <c r="AS75" s="37">
        <f t="shared" si="44"/>
        <v>0</v>
      </c>
      <c r="AT75" s="37">
        <f t="shared" si="44"/>
        <v>0</v>
      </c>
      <c r="AU75" s="37">
        <f t="shared" si="44"/>
        <v>0</v>
      </c>
      <c r="AV75" s="37">
        <f t="shared" si="44"/>
        <v>0</v>
      </c>
      <c r="AW75" s="26">
        <f>SUM(AK75:AV75)</f>
        <v>0</v>
      </c>
    </row>
    <row r="76" spans="1:49" ht="12.75">
      <c r="A76" s="29"/>
      <c r="B76" s="24"/>
      <c r="C76" s="71" t="s">
        <v>50</v>
      </c>
      <c r="D76" s="20">
        <f>D73/'Input Data'!C3</f>
        <v>0</v>
      </c>
      <c r="E76" s="20">
        <f>E73/'Input Data'!D3</f>
        <v>0</v>
      </c>
      <c r="F76" s="20">
        <f>F73/'Input Data'!E3</f>
        <v>0</v>
      </c>
      <c r="G76" s="20">
        <f>G73/'Input Data'!F3</f>
        <v>0</v>
      </c>
      <c r="H76" s="20">
        <f>H73/'Input Data'!G3</f>
        <v>0</v>
      </c>
      <c r="I76" s="20">
        <f>I73/'Input Data'!H3</f>
        <v>0</v>
      </c>
      <c r="J76" s="20">
        <f>J73/'Input Data'!I3</f>
        <v>0</v>
      </c>
      <c r="K76" s="20">
        <f>K73/'Input Data'!J3</f>
        <v>0</v>
      </c>
      <c r="L76" s="20">
        <f>L73/'Input Data'!K3</f>
        <v>0</v>
      </c>
      <c r="M76" s="20">
        <f>M73/'Input Data'!L3</f>
        <v>0</v>
      </c>
      <c r="N76" s="20">
        <f>N73/'Input Data'!M3</f>
        <v>0</v>
      </c>
      <c r="O76" s="20">
        <f>O73/'Input Data'!N3</f>
        <v>0</v>
      </c>
      <c r="P76" s="33">
        <f>SUM(P74:P75)</f>
        <v>0</v>
      </c>
      <c r="Q76" s="20">
        <f>P76/8760</f>
        <v>0</v>
      </c>
      <c r="S76" s="24"/>
      <c r="T76" s="24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71" t="s">
        <v>55</v>
      </c>
      <c r="AH76" s="37">
        <f>CustomerData!$E$5*$D$14</f>
        <v>45707158.169</v>
      </c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71" t="s">
        <v>55</v>
      </c>
      <c r="AW76" s="37">
        <f>($B$30*8760)*$D$14</f>
        <v>0</v>
      </c>
    </row>
    <row r="77" spans="1:49" ht="12.75">
      <c r="A77" s="24"/>
      <c r="B77" s="24"/>
      <c r="P77" s="20"/>
      <c r="V77" s="26"/>
      <c r="AH77" s="26"/>
      <c r="AJ77" s="25"/>
      <c r="AK77" s="25"/>
      <c r="AL77" s="25"/>
      <c r="AM77" s="25"/>
      <c r="AN77" s="25"/>
      <c r="AO77" s="25"/>
      <c r="AP77" s="25"/>
      <c r="AQ77" s="25"/>
      <c r="AR77" s="36"/>
      <c r="AS77" s="25"/>
      <c r="AT77" s="25"/>
      <c r="AW77" s="26"/>
    </row>
    <row r="78" spans="1:49" s="25" customFormat="1" ht="12.75">
      <c r="A78" s="24"/>
      <c r="B78" s="24"/>
      <c r="C78" s="1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t="s">
        <v>59</v>
      </c>
      <c r="AH78" s="26">
        <f>SUM(AH73:AH77)</f>
        <v>3876714310.000001</v>
      </c>
      <c r="AI78"/>
      <c r="AJ78" s="34"/>
      <c r="AK78"/>
      <c r="AL78" s="33"/>
      <c r="AM78"/>
      <c r="AN78"/>
      <c r="AO78"/>
      <c r="AP78"/>
      <c r="AQ78"/>
      <c r="AR78"/>
      <c r="AS78"/>
      <c r="AT78"/>
      <c r="AU78"/>
      <c r="AV78" t="s">
        <v>59</v>
      </c>
      <c r="AW78" s="26">
        <f>SUM(AW73:AW75)</f>
        <v>0</v>
      </c>
    </row>
    <row r="79" spans="1:15" ht="13.5" thickBot="1">
      <c r="A79" s="177"/>
      <c r="B79" s="177"/>
      <c r="C79" s="1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177"/>
      <c r="B80" s="177"/>
      <c r="C80" s="198" t="s">
        <v>100</v>
      </c>
      <c r="D80" s="199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</row>
    <row r="81" spans="2:15" ht="12.75">
      <c r="B81" s="27"/>
      <c r="C81" s="61" t="s">
        <v>92</v>
      </c>
      <c r="D81" s="62">
        <v>0</v>
      </c>
      <c r="E81" s="154" t="s">
        <v>91</v>
      </c>
      <c r="F81" s="62">
        <f>SUM(D82:O82)</f>
        <v>0</v>
      </c>
      <c r="G81" s="154" t="s">
        <v>101</v>
      </c>
      <c r="H81" s="62">
        <f>$C$6*$B$31</f>
        <v>0</v>
      </c>
      <c r="I81" s="45"/>
      <c r="J81" s="45"/>
      <c r="K81" s="45"/>
      <c r="L81" s="45"/>
      <c r="M81" s="45"/>
      <c r="N81" s="45"/>
      <c r="O81" s="46"/>
    </row>
    <row r="82" spans="2:15" ht="12.75">
      <c r="B82" s="27"/>
      <c r="C82" s="47" t="s">
        <v>98</v>
      </c>
      <c r="D82" s="151">
        <f>((D37-D22)*1000*D9)</f>
        <v>0</v>
      </c>
      <c r="E82" s="151">
        <f aca="true" t="shared" si="45" ref="E82:O82">((E37-E22)*1000*E9)</f>
        <v>0</v>
      </c>
      <c r="F82" s="151">
        <f t="shared" si="45"/>
        <v>0</v>
      </c>
      <c r="G82" s="151">
        <f>((G37-G22)*1000*G9)</f>
        <v>0</v>
      </c>
      <c r="H82" s="151">
        <f t="shared" si="45"/>
        <v>0</v>
      </c>
      <c r="I82" s="151">
        <f t="shared" si="45"/>
        <v>0</v>
      </c>
      <c r="J82" s="151">
        <f t="shared" si="45"/>
        <v>0</v>
      </c>
      <c r="K82" s="151">
        <f t="shared" si="45"/>
        <v>0</v>
      </c>
      <c r="L82" s="151">
        <f t="shared" si="45"/>
        <v>0</v>
      </c>
      <c r="M82" s="151">
        <f t="shared" si="45"/>
        <v>0</v>
      </c>
      <c r="N82" s="151">
        <f t="shared" si="45"/>
        <v>0</v>
      </c>
      <c r="O82" s="166">
        <f t="shared" si="45"/>
        <v>0</v>
      </c>
    </row>
    <row r="83" spans="3:15" ht="12.75">
      <c r="C83" s="48" t="s">
        <v>69</v>
      </c>
      <c r="D83" s="49"/>
      <c r="E83" s="50"/>
      <c r="F83" s="49"/>
      <c r="G83" s="49"/>
      <c r="H83" s="49"/>
      <c r="I83" s="49"/>
      <c r="J83" s="49"/>
      <c r="K83" s="49"/>
      <c r="L83" s="49"/>
      <c r="M83" s="49"/>
      <c r="N83" s="49"/>
      <c r="O83" s="51"/>
    </row>
    <row r="84" spans="1:17" ht="12.75">
      <c r="A84" s="25"/>
      <c r="B84" s="25"/>
      <c r="C84" s="52" t="s">
        <v>6</v>
      </c>
      <c r="D84" s="53" t="s">
        <v>7</v>
      </c>
      <c r="E84" s="53" t="s">
        <v>8</v>
      </c>
      <c r="F84" s="53" t="s">
        <v>9</v>
      </c>
      <c r="G84" s="53" t="s">
        <v>10</v>
      </c>
      <c r="H84" s="53" t="s">
        <v>11</v>
      </c>
      <c r="I84" s="53" t="s">
        <v>12</v>
      </c>
      <c r="J84" s="53" t="s">
        <v>13</v>
      </c>
      <c r="K84" s="53" t="s">
        <v>14</v>
      </c>
      <c r="L84" s="53" t="s">
        <v>15</v>
      </c>
      <c r="M84" s="53" t="s">
        <v>16</v>
      </c>
      <c r="N84" s="53" t="s">
        <v>17</v>
      </c>
      <c r="O84" s="54" t="s">
        <v>18</v>
      </c>
      <c r="P84" s="25"/>
      <c r="Q84" s="25"/>
    </row>
    <row r="85" spans="3:15" ht="12.75">
      <c r="C85" s="52" t="s">
        <v>22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</row>
    <row r="86" spans="3:15" ht="12.75">
      <c r="C86" s="52" t="s">
        <v>23</v>
      </c>
      <c r="D86" s="57">
        <f>D38-D45</f>
        <v>0</v>
      </c>
      <c r="E86" s="57">
        <f>E38-E45</f>
        <v>0</v>
      </c>
      <c r="F86" s="57">
        <f aca="true" t="shared" si="46" ref="F86:O86">F38-F45</f>
        <v>0</v>
      </c>
      <c r="G86" s="57">
        <f t="shared" si="46"/>
        <v>0</v>
      </c>
      <c r="H86" s="57">
        <f t="shared" si="46"/>
        <v>0</v>
      </c>
      <c r="I86" s="57">
        <f t="shared" si="46"/>
        <v>0</v>
      </c>
      <c r="J86" s="57">
        <f t="shared" si="46"/>
        <v>0</v>
      </c>
      <c r="K86" s="57">
        <f t="shared" si="46"/>
        <v>0</v>
      </c>
      <c r="L86" s="57">
        <f t="shared" si="46"/>
        <v>0</v>
      </c>
      <c r="M86" s="57">
        <f t="shared" si="46"/>
        <v>0</v>
      </c>
      <c r="N86" s="57">
        <f t="shared" si="46"/>
        <v>0</v>
      </c>
      <c r="O86" s="58">
        <f t="shared" si="46"/>
        <v>0</v>
      </c>
    </row>
    <row r="87" spans="3:15" ht="12.75">
      <c r="C87" s="52" t="s">
        <v>24</v>
      </c>
      <c r="D87" s="57">
        <f>D39-D46</f>
        <v>0</v>
      </c>
      <c r="E87" s="57">
        <f>E39-E46</f>
        <v>0</v>
      </c>
      <c r="F87" s="57">
        <f aca="true" t="shared" si="47" ref="F87:O87">F39-F46</f>
        <v>0</v>
      </c>
      <c r="G87" s="57">
        <f t="shared" si="47"/>
        <v>0</v>
      </c>
      <c r="H87" s="57">
        <f t="shared" si="47"/>
        <v>0</v>
      </c>
      <c r="I87" s="57">
        <f t="shared" si="47"/>
        <v>0</v>
      </c>
      <c r="J87" s="57">
        <f t="shared" si="47"/>
        <v>0</v>
      </c>
      <c r="K87" s="57">
        <f t="shared" si="47"/>
        <v>0</v>
      </c>
      <c r="L87" s="57">
        <f t="shared" si="47"/>
        <v>0</v>
      </c>
      <c r="M87" s="57">
        <f t="shared" si="47"/>
        <v>0</v>
      </c>
      <c r="N87" s="57">
        <f t="shared" si="47"/>
        <v>0</v>
      </c>
      <c r="O87" s="58">
        <f t="shared" si="47"/>
        <v>0</v>
      </c>
    </row>
    <row r="88" spans="3:15" ht="12.75">
      <c r="C88" s="6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</row>
    <row r="89" spans="3:15" ht="12.75">
      <c r="C89" s="61" t="s">
        <v>93</v>
      </c>
      <c r="D89" s="62">
        <f>SUM(D90:O91)</f>
        <v>0</v>
      </c>
      <c r="E89" s="154" t="s">
        <v>91</v>
      </c>
      <c r="F89" s="62">
        <f>SUM(D92:O92)</f>
        <v>0</v>
      </c>
      <c r="G89" s="154" t="s">
        <v>101</v>
      </c>
      <c r="H89" s="62">
        <f>$C$6*$B$31</f>
        <v>0</v>
      </c>
      <c r="I89" s="55"/>
      <c r="J89" s="55"/>
      <c r="K89" s="55"/>
      <c r="L89" s="55"/>
      <c r="M89" s="55"/>
      <c r="N89" s="55"/>
      <c r="O89" s="56"/>
    </row>
    <row r="90" spans="3:15" ht="12.75">
      <c r="C90" s="52" t="s">
        <v>23</v>
      </c>
      <c r="D90" s="60">
        <f>D86*D7</f>
        <v>0</v>
      </c>
      <c r="E90" s="60">
        <f aca="true" t="shared" si="48" ref="E90:O90">E86*E7</f>
        <v>0</v>
      </c>
      <c r="F90" s="60">
        <f t="shared" si="48"/>
        <v>0</v>
      </c>
      <c r="G90" s="60">
        <f t="shared" si="48"/>
        <v>0</v>
      </c>
      <c r="H90" s="60">
        <f t="shared" si="48"/>
        <v>0</v>
      </c>
      <c r="I90" s="60">
        <f t="shared" si="48"/>
        <v>0</v>
      </c>
      <c r="J90" s="60">
        <f t="shared" si="48"/>
        <v>0</v>
      </c>
      <c r="K90" s="60">
        <f t="shared" si="48"/>
        <v>0</v>
      </c>
      <c r="L90" s="60">
        <f t="shared" si="48"/>
        <v>0</v>
      </c>
      <c r="M90" s="60">
        <f t="shared" si="48"/>
        <v>0</v>
      </c>
      <c r="N90" s="60">
        <f t="shared" si="48"/>
        <v>0</v>
      </c>
      <c r="O90" s="125">
        <f t="shared" si="48"/>
        <v>0</v>
      </c>
    </row>
    <row r="91" spans="3:15" ht="12.75">
      <c r="C91" s="52" t="s">
        <v>24</v>
      </c>
      <c r="D91" s="60">
        <f>D87*D8</f>
        <v>0</v>
      </c>
      <c r="E91" s="60">
        <f aca="true" t="shared" si="49" ref="E91:O91">E87*E8</f>
        <v>0</v>
      </c>
      <c r="F91" s="60">
        <f t="shared" si="49"/>
        <v>0</v>
      </c>
      <c r="G91" s="60">
        <f t="shared" si="49"/>
        <v>0</v>
      </c>
      <c r="H91" s="60">
        <f t="shared" si="49"/>
        <v>0</v>
      </c>
      <c r="I91" s="60">
        <f t="shared" si="49"/>
        <v>0</v>
      </c>
      <c r="J91" s="60">
        <f t="shared" si="49"/>
        <v>0</v>
      </c>
      <c r="K91" s="60">
        <f t="shared" si="49"/>
        <v>0</v>
      </c>
      <c r="L91" s="60">
        <f t="shared" si="49"/>
        <v>0</v>
      </c>
      <c r="M91" s="60">
        <f t="shared" si="49"/>
        <v>0</v>
      </c>
      <c r="N91" s="60">
        <f t="shared" si="49"/>
        <v>0</v>
      </c>
      <c r="O91" s="125">
        <f t="shared" si="49"/>
        <v>0</v>
      </c>
    </row>
    <row r="92" spans="3:15" ht="12.75">
      <c r="C92" s="47" t="s">
        <v>98</v>
      </c>
      <c r="D92" s="151">
        <f>D82</f>
        <v>0</v>
      </c>
      <c r="E92" s="151">
        <f aca="true" t="shared" si="50" ref="E92:O92">E82</f>
        <v>0</v>
      </c>
      <c r="F92" s="151">
        <f t="shared" si="50"/>
        <v>0</v>
      </c>
      <c r="G92" s="151">
        <f t="shared" si="50"/>
        <v>0</v>
      </c>
      <c r="H92" s="151">
        <f t="shared" si="50"/>
        <v>0</v>
      </c>
      <c r="I92" s="151">
        <f t="shared" si="50"/>
        <v>0</v>
      </c>
      <c r="J92" s="151">
        <f t="shared" si="50"/>
        <v>0</v>
      </c>
      <c r="K92" s="151">
        <f t="shared" si="50"/>
        <v>0</v>
      </c>
      <c r="L92" s="151">
        <f t="shared" si="50"/>
        <v>0</v>
      </c>
      <c r="M92" s="151">
        <f t="shared" si="50"/>
        <v>0</v>
      </c>
      <c r="N92" s="151">
        <f t="shared" si="50"/>
        <v>0</v>
      </c>
      <c r="O92" s="166">
        <f t="shared" si="50"/>
        <v>0</v>
      </c>
    </row>
    <row r="93" spans="3:16" ht="12.75">
      <c r="C93" s="47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66"/>
      <c r="P93" s="35"/>
    </row>
    <row r="94" spans="3:15" ht="12.75">
      <c r="C94" s="48" t="s">
        <v>70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1"/>
    </row>
    <row r="95" spans="3:15" ht="12.75">
      <c r="C95" s="52" t="s">
        <v>6</v>
      </c>
      <c r="D95" s="53" t="s">
        <v>7</v>
      </c>
      <c r="E95" s="53" t="s">
        <v>8</v>
      </c>
      <c r="F95" s="53" t="s">
        <v>9</v>
      </c>
      <c r="G95" s="53" t="s">
        <v>10</v>
      </c>
      <c r="H95" s="53" t="s">
        <v>11</v>
      </c>
      <c r="I95" s="53" t="s">
        <v>12</v>
      </c>
      <c r="J95" s="53" t="s">
        <v>13</v>
      </c>
      <c r="K95" s="53" t="s">
        <v>14</v>
      </c>
      <c r="L95" s="53" t="s">
        <v>15</v>
      </c>
      <c r="M95" s="53" t="s">
        <v>16</v>
      </c>
      <c r="N95" s="53" t="s">
        <v>17</v>
      </c>
      <c r="O95" s="54" t="s">
        <v>18</v>
      </c>
    </row>
    <row r="96" spans="3:15" ht="12.75">
      <c r="C96" s="52" t="s">
        <v>22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125"/>
    </row>
    <row r="97" spans="3:15" ht="12.75">
      <c r="C97" s="52" t="s">
        <v>23</v>
      </c>
      <c r="D97" s="57">
        <f aca="true" t="shared" si="51" ref="D97:O97">D38-D52</f>
        <v>0</v>
      </c>
      <c r="E97" s="57">
        <f t="shared" si="51"/>
        <v>0</v>
      </c>
      <c r="F97" s="57">
        <f t="shared" si="51"/>
        <v>0</v>
      </c>
      <c r="G97" s="57">
        <f t="shared" si="51"/>
        <v>0</v>
      </c>
      <c r="H97" s="57">
        <f t="shared" si="51"/>
        <v>0</v>
      </c>
      <c r="I97" s="57">
        <f t="shared" si="51"/>
        <v>0</v>
      </c>
      <c r="J97" s="57">
        <f t="shared" si="51"/>
        <v>0</v>
      </c>
      <c r="K97" s="57">
        <f t="shared" si="51"/>
        <v>0</v>
      </c>
      <c r="L97" s="57">
        <f t="shared" si="51"/>
        <v>0</v>
      </c>
      <c r="M97" s="57">
        <f t="shared" si="51"/>
        <v>0</v>
      </c>
      <c r="N97" s="57">
        <f t="shared" si="51"/>
        <v>0</v>
      </c>
      <c r="O97" s="58">
        <f t="shared" si="51"/>
        <v>0</v>
      </c>
    </row>
    <row r="98" spans="3:15" ht="12.75">
      <c r="C98" s="52" t="s">
        <v>24</v>
      </c>
      <c r="D98" s="57">
        <f aca="true" t="shared" si="52" ref="D98:O98">D39-D53</f>
        <v>0</v>
      </c>
      <c r="E98" s="57">
        <f t="shared" si="52"/>
        <v>0</v>
      </c>
      <c r="F98" s="57">
        <f t="shared" si="52"/>
        <v>0</v>
      </c>
      <c r="G98" s="57">
        <f t="shared" si="52"/>
        <v>0</v>
      </c>
      <c r="H98" s="57">
        <f t="shared" si="52"/>
        <v>0</v>
      </c>
      <c r="I98" s="57">
        <f t="shared" si="52"/>
        <v>0</v>
      </c>
      <c r="J98" s="57">
        <f t="shared" si="52"/>
        <v>0</v>
      </c>
      <c r="K98" s="57">
        <f t="shared" si="52"/>
        <v>0</v>
      </c>
      <c r="L98" s="57">
        <f t="shared" si="52"/>
        <v>0</v>
      </c>
      <c r="M98" s="57">
        <f t="shared" si="52"/>
        <v>0</v>
      </c>
      <c r="N98" s="57">
        <f t="shared" si="52"/>
        <v>0</v>
      </c>
      <c r="O98" s="58">
        <f t="shared" si="52"/>
        <v>0</v>
      </c>
    </row>
    <row r="99" spans="3:15" ht="12.75">
      <c r="C99" s="59"/>
      <c r="D99" s="60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</row>
    <row r="100" spans="3:15" ht="12.75">
      <c r="C100" s="61" t="s">
        <v>94</v>
      </c>
      <c r="D100" s="62">
        <f>SUM(D101:O102)</f>
        <v>0</v>
      </c>
      <c r="E100" s="154" t="s">
        <v>91</v>
      </c>
      <c r="F100" s="62">
        <f>SUM(D103:O103)</f>
        <v>0</v>
      </c>
      <c r="G100" s="154" t="s">
        <v>101</v>
      </c>
      <c r="H100" s="62">
        <f>$C$6*$B$31</f>
        <v>0</v>
      </c>
      <c r="I100" s="55"/>
      <c r="J100" s="55"/>
      <c r="K100" s="55"/>
      <c r="L100" s="55"/>
      <c r="M100" s="55"/>
      <c r="N100" s="55"/>
      <c r="O100" s="56"/>
    </row>
    <row r="101" spans="3:15" ht="12.75">
      <c r="C101" s="52" t="s">
        <v>23</v>
      </c>
      <c r="D101" s="60">
        <f>D97*D7</f>
        <v>0</v>
      </c>
      <c r="E101" s="60">
        <f aca="true" t="shared" si="53" ref="E101:O101">E97*E7</f>
        <v>0</v>
      </c>
      <c r="F101" s="60">
        <f t="shared" si="53"/>
        <v>0</v>
      </c>
      <c r="G101" s="60">
        <f t="shared" si="53"/>
        <v>0</v>
      </c>
      <c r="H101" s="60">
        <f t="shared" si="53"/>
        <v>0</v>
      </c>
      <c r="I101" s="60">
        <f t="shared" si="53"/>
        <v>0</v>
      </c>
      <c r="J101" s="60">
        <f t="shared" si="53"/>
        <v>0</v>
      </c>
      <c r="K101" s="60">
        <f t="shared" si="53"/>
        <v>0</v>
      </c>
      <c r="L101" s="60">
        <f t="shared" si="53"/>
        <v>0</v>
      </c>
      <c r="M101" s="60">
        <f t="shared" si="53"/>
        <v>0</v>
      </c>
      <c r="N101" s="60">
        <f t="shared" si="53"/>
        <v>0</v>
      </c>
      <c r="O101" s="125">
        <f t="shared" si="53"/>
        <v>0</v>
      </c>
    </row>
    <row r="102" spans="3:15" ht="12.75">
      <c r="C102" s="52" t="s">
        <v>24</v>
      </c>
      <c r="D102" s="60">
        <f>D98*D8</f>
        <v>0</v>
      </c>
      <c r="E102" s="60">
        <f aca="true" t="shared" si="54" ref="E102:O102">E98*E8</f>
        <v>0</v>
      </c>
      <c r="F102" s="60">
        <f t="shared" si="54"/>
        <v>0</v>
      </c>
      <c r="G102" s="60">
        <f t="shared" si="54"/>
        <v>0</v>
      </c>
      <c r="H102" s="60">
        <f t="shared" si="54"/>
        <v>0</v>
      </c>
      <c r="I102" s="60">
        <f t="shared" si="54"/>
        <v>0</v>
      </c>
      <c r="J102" s="60">
        <f t="shared" si="54"/>
        <v>0</v>
      </c>
      <c r="K102" s="60">
        <f t="shared" si="54"/>
        <v>0</v>
      </c>
      <c r="L102" s="60">
        <f t="shared" si="54"/>
        <v>0</v>
      </c>
      <c r="M102" s="60">
        <f t="shared" si="54"/>
        <v>0</v>
      </c>
      <c r="N102" s="60">
        <f t="shared" si="54"/>
        <v>0</v>
      </c>
      <c r="O102" s="125">
        <f t="shared" si="54"/>
        <v>0</v>
      </c>
    </row>
    <row r="103" spans="3:15" ht="12.75">
      <c r="C103" s="47" t="s">
        <v>98</v>
      </c>
      <c r="D103" s="151">
        <f>D82</f>
        <v>0</v>
      </c>
      <c r="E103" s="151">
        <f aca="true" t="shared" si="55" ref="E103:O103">E82</f>
        <v>0</v>
      </c>
      <c r="F103" s="151">
        <f t="shared" si="55"/>
        <v>0</v>
      </c>
      <c r="G103" s="151">
        <f t="shared" si="55"/>
        <v>0</v>
      </c>
      <c r="H103" s="151">
        <f t="shared" si="55"/>
        <v>0</v>
      </c>
      <c r="I103" s="151">
        <f t="shared" si="55"/>
        <v>0</v>
      </c>
      <c r="J103" s="151">
        <f t="shared" si="55"/>
        <v>0</v>
      </c>
      <c r="K103" s="151">
        <f t="shared" si="55"/>
        <v>0</v>
      </c>
      <c r="L103" s="151">
        <f t="shared" si="55"/>
        <v>0</v>
      </c>
      <c r="M103" s="151">
        <f t="shared" si="55"/>
        <v>0</v>
      </c>
      <c r="N103" s="151">
        <f t="shared" si="55"/>
        <v>0</v>
      </c>
      <c r="O103" s="166">
        <f t="shared" si="55"/>
        <v>0</v>
      </c>
    </row>
    <row r="104" spans="3:16" ht="12.75">
      <c r="C104" s="47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66"/>
      <c r="P104" s="35"/>
    </row>
    <row r="105" spans="3:15" ht="12" customHeight="1">
      <c r="C105" s="48" t="s">
        <v>30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1"/>
    </row>
    <row r="106" spans="3:15" ht="12.75">
      <c r="C106" s="52" t="s">
        <v>6</v>
      </c>
      <c r="D106" s="53" t="s">
        <v>7</v>
      </c>
      <c r="E106" s="53" t="s">
        <v>8</v>
      </c>
      <c r="F106" s="53" t="s">
        <v>9</v>
      </c>
      <c r="G106" s="53" t="s">
        <v>10</v>
      </c>
      <c r="H106" s="53" t="s">
        <v>11</v>
      </c>
      <c r="I106" s="53" t="s">
        <v>12</v>
      </c>
      <c r="J106" s="53" t="s">
        <v>13</v>
      </c>
      <c r="K106" s="53" t="s">
        <v>14</v>
      </c>
      <c r="L106" s="53" t="s">
        <v>15</v>
      </c>
      <c r="M106" s="53" t="s">
        <v>16</v>
      </c>
      <c r="N106" s="53" t="s">
        <v>17</v>
      </c>
      <c r="O106" s="54" t="s">
        <v>18</v>
      </c>
    </row>
    <row r="107" spans="3:15" ht="12.75">
      <c r="C107" s="52" t="s">
        <v>22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3:15" ht="12.75">
      <c r="C108" s="52" t="s">
        <v>23</v>
      </c>
      <c r="D108" s="57">
        <f aca="true" t="shared" si="56" ref="D108:O108">D38-D59</f>
        <v>0</v>
      </c>
      <c r="E108" s="57">
        <f t="shared" si="56"/>
        <v>0</v>
      </c>
      <c r="F108" s="57">
        <f t="shared" si="56"/>
        <v>0</v>
      </c>
      <c r="G108" s="57">
        <f t="shared" si="56"/>
        <v>0</v>
      </c>
      <c r="H108" s="57">
        <f t="shared" si="56"/>
        <v>0</v>
      </c>
      <c r="I108" s="57">
        <f t="shared" si="56"/>
        <v>0</v>
      </c>
      <c r="J108" s="57">
        <f t="shared" si="56"/>
        <v>0</v>
      </c>
      <c r="K108" s="57">
        <f t="shared" si="56"/>
        <v>0</v>
      </c>
      <c r="L108" s="57">
        <f t="shared" si="56"/>
        <v>0</v>
      </c>
      <c r="M108" s="57">
        <f t="shared" si="56"/>
        <v>0</v>
      </c>
      <c r="N108" s="57">
        <f t="shared" si="56"/>
        <v>0</v>
      </c>
      <c r="O108" s="58">
        <f t="shared" si="56"/>
        <v>0</v>
      </c>
    </row>
    <row r="109" spans="3:15" ht="12.75">
      <c r="C109" s="52" t="s">
        <v>24</v>
      </c>
      <c r="D109" s="57">
        <f aca="true" t="shared" si="57" ref="D109:O109">D39-D60</f>
        <v>0</v>
      </c>
      <c r="E109" s="57">
        <f t="shared" si="57"/>
        <v>0</v>
      </c>
      <c r="F109" s="57">
        <f t="shared" si="57"/>
        <v>0</v>
      </c>
      <c r="G109" s="57">
        <f t="shared" si="57"/>
        <v>0</v>
      </c>
      <c r="H109" s="57">
        <f t="shared" si="57"/>
        <v>0</v>
      </c>
      <c r="I109" s="57">
        <f t="shared" si="57"/>
        <v>0</v>
      </c>
      <c r="J109" s="57">
        <f t="shared" si="57"/>
        <v>0</v>
      </c>
      <c r="K109" s="57">
        <f t="shared" si="57"/>
        <v>0</v>
      </c>
      <c r="L109" s="57">
        <f t="shared" si="57"/>
        <v>0</v>
      </c>
      <c r="M109" s="57">
        <f t="shared" si="57"/>
        <v>0</v>
      </c>
      <c r="N109" s="57">
        <f t="shared" si="57"/>
        <v>0</v>
      </c>
      <c r="O109" s="58">
        <f t="shared" si="57"/>
        <v>0</v>
      </c>
    </row>
    <row r="110" spans="3:15" ht="12.75">
      <c r="C110" s="5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</row>
    <row r="111" spans="3:15" ht="12.75">
      <c r="C111" s="61" t="s">
        <v>95</v>
      </c>
      <c r="D111" s="62">
        <f>SUM(D112:O113)</f>
        <v>0</v>
      </c>
      <c r="E111" s="154" t="s">
        <v>91</v>
      </c>
      <c r="F111" s="62">
        <f>SUM(D114:O114)</f>
        <v>0</v>
      </c>
      <c r="G111" s="154" t="s">
        <v>101</v>
      </c>
      <c r="H111" s="62">
        <f>$C$6*$B$31</f>
        <v>0</v>
      </c>
      <c r="I111" s="55"/>
      <c r="J111" s="55"/>
      <c r="K111" s="55"/>
      <c r="L111" s="55"/>
      <c r="M111" s="55"/>
      <c r="N111" s="55"/>
      <c r="O111" s="56"/>
    </row>
    <row r="112" spans="3:15" ht="12.75">
      <c r="C112" s="52" t="s">
        <v>23</v>
      </c>
      <c r="D112" s="60">
        <f>D108*D7</f>
        <v>0</v>
      </c>
      <c r="E112" s="60">
        <f aca="true" t="shared" si="58" ref="E112:O112">E108*E7</f>
        <v>0</v>
      </c>
      <c r="F112" s="60">
        <f t="shared" si="58"/>
        <v>0</v>
      </c>
      <c r="G112" s="60">
        <f t="shared" si="58"/>
        <v>0</v>
      </c>
      <c r="H112" s="60">
        <f t="shared" si="58"/>
        <v>0</v>
      </c>
      <c r="I112" s="60">
        <f t="shared" si="58"/>
        <v>0</v>
      </c>
      <c r="J112" s="60">
        <f t="shared" si="58"/>
        <v>0</v>
      </c>
      <c r="K112" s="60">
        <f t="shared" si="58"/>
        <v>0</v>
      </c>
      <c r="L112" s="60">
        <f t="shared" si="58"/>
        <v>0</v>
      </c>
      <c r="M112" s="60">
        <f t="shared" si="58"/>
        <v>0</v>
      </c>
      <c r="N112" s="60">
        <f t="shared" si="58"/>
        <v>0</v>
      </c>
      <c r="O112" s="125">
        <f t="shared" si="58"/>
        <v>0</v>
      </c>
    </row>
    <row r="113" spans="3:15" ht="12.75">
      <c r="C113" s="52" t="s">
        <v>24</v>
      </c>
      <c r="D113" s="60">
        <f>D109*D8</f>
        <v>0</v>
      </c>
      <c r="E113" s="60">
        <f aca="true" t="shared" si="59" ref="E113:O113">E109*E8</f>
        <v>0</v>
      </c>
      <c r="F113" s="60">
        <f t="shared" si="59"/>
        <v>0</v>
      </c>
      <c r="G113" s="60">
        <f t="shared" si="59"/>
        <v>0</v>
      </c>
      <c r="H113" s="60">
        <f t="shared" si="59"/>
        <v>0</v>
      </c>
      <c r="I113" s="60">
        <f t="shared" si="59"/>
        <v>0</v>
      </c>
      <c r="J113" s="60">
        <f t="shared" si="59"/>
        <v>0</v>
      </c>
      <c r="K113" s="60">
        <f t="shared" si="59"/>
        <v>0</v>
      </c>
      <c r="L113" s="60">
        <f t="shared" si="59"/>
        <v>0</v>
      </c>
      <c r="M113" s="60">
        <f t="shared" si="59"/>
        <v>0</v>
      </c>
      <c r="N113" s="60">
        <f t="shared" si="59"/>
        <v>0</v>
      </c>
      <c r="O113" s="125">
        <f t="shared" si="59"/>
        <v>0</v>
      </c>
    </row>
    <row r="114" spans="3:15" ht="12.75">
      <c r="C114" s="47" t="s">
        <v>98</v>
      </c>
      <c r="D114" s="151">
        <f>D82</f>
        <v>0</v>
      </c>
      <c r="E114" s="151">
        <f aca="true" t="shared" si="60" ref="E114:O114">E82</f>
        <v>0</v>
      </c>
      <c r="F114" s="151">
        <f t="shared" si="60"/>
        <v>0</v>
      </c>
      <c r="G114" s="151">
        <f t="shared" si="60"/>
        <v>0</v>
      </c>
      <c r="H114" s="151">
        <f t="shared" si="60"/>
        <v>0</v>
      </c>
      <c r="I114" s="151">
        <f t="shared" si="60"/>
        <v>0</v>
      </c>
      <c r="J114" s="151">
        <f t="shared" si="60"/>
        <v>0</v>
      </c>
      <c r="K114" s="151">
        <f t="shared" si="60"/>
        <v>0</v>
      </c>
      <c r="L114" s="151">
        <f t="shared" si="60"/>
        <v>0</v>
      </c>
      <c r="M114" s="151">
        <f t="shared" si="60"/>
        <v>0</v>
      </c>
      <c r="N114" s="151">
        <f t="shared" si="60"/>
        <v>0</v>
      </c>
      <c r="O114" s="166">
        <f t="shared" si="60"/>
        <v>0</v>
      </c>
    </row>
    <row r="115" spans="3:16" ht="12.75">
      <c r="C115" s="47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35"/>
    </row>
    <row r="116" spans="3:15" ht="12.75">
      <c r="C116" s="48" t="s">
        <v>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1"/>
    </row>
    <row r="117" spans="3:15" ht="12.75">
      <c r="C117" s="52" t="s">
        <v>6</v>
      </c>
      <c r="D117" s="53" t="s">
        <v>7</v>
      </c>
      <c r="E117" s="53" t="s">
        <v>8</v>
      </c>
      <c r="F117" s="53" t="s">
        <v>9</v>
      </c>
      <c r="G117" s="53" t="s">
        <v>10</v>
      </c>
      <c r="H117" s="53" t="s">
        <v>11</v>
      </c>
      <c r="I117" s="53" t="s">
        <v>12</v>
      </c>
      <c r="J117" s="53" t="s">
        <v>13</v>
      </c>
      <c r="K117" s="53" t="s">
        <v>14</v>
      </c>
      <c r="L117" s="53" t="s">
        <v>15</v>
      </c>
      <c r="M117" s="53" t="s">
        <v>16</v>
      </c>
      <c r="N117" s="53" t="s">
        <v>17</v>
      </c>
      <c r="O117" s="54" t="s">
        <v>18</v>
      </c>
    </row>
    <row r="118" spans="3:15" ht="12.75">
      <c r="C118" s="52" t="s">
        <v>22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</row>
    <row r="119" spans="3:15" ht="12.75">
      <c r="C119" s="52" t="s">
        <v>23</v>
      </c>
      <c r="D119" s="57">
        <f aca="true" t="shared" si="61" ref="D119:O119">D38-D66</f>
        <v>0</v>
      </c>
      <c r="E119" s="57">
        <f t="shared" si="61"/>
        <v>0</v>
      </c>
      <c r="F119" s="57">
        <f t="shared" si="61"/>
        <v>0</v>
      </c>
      <c r="G119" s="57">
        <f t="shared" si="61"/>
        <v>0</v>
      </c>
      <c r="H119" s="57">
        <f t="shared" si="61"/>
        <v>0</v>
      </c>
      <c r="I119" s="57">
        <f t="shared" si="61"/>
        <v>0</v>
      </c>
      <c r="J119" s="57">
        <f t="shared" si="61"/>
        <v>0</v>
      </c>
      <c r="K119" s="57">
        <f t="shared" si="61"/>
        <v>0</v>
      </c>
      <c r="L119" s="57">
        <f t="shared" si="61"/>
        <v>0</v>
      </c>
      <c r="M119" s="57">
        <f t="shared" si="61"/>
        <v>0</v>
      </c>
      <c r="N119" s="57">
        <f t="shared" si="61"/>
        <v>0</v>
      </c>
      <c r="O119" s="58">
        <f t="shared" si="61"/>
        <v>0</v>
      </c>
    </row>
    <row r="120" spans="3:15" ht="12.75">
      <c r="C120" s="52" t="s">
        <v>24</v>
      </c>
      <c r="D120" s="57">
        <f aca="true" t="shared" si="62" ref="D120:O120">D39-D67</f>
        <v>0</v>
      </c>
      <c r="E120" s="57">
        <f t="shared" si="62"/>
        <v>0</v>
      </c>
      <c r="F120" s="57">
        <f t="shared" si="62"/>
        <v>0</v>
      </c>
      <c r="G120" s="57">
        <f t="shared" si="62"/>
        <v>0</v>
      </c>
      <c r="H120" s="57">
        <f t="shared" si="62"/>
        <v>0</v>
      </c>
      <c r="I120" s="57">
        <f t="shared" si="62"/>
        <v>0</v>
      </c>
      <c r="J120" s="57">
        <f t="shared" si="62"/>
        <v>0</v>
      </c>
      <c r="K120" s="57">
        <f t="shared" si="62"/>
        <v>0</v>
      </c>
      <c r="L120" s="57">
        <f t="shared" si="62"/>
        <v>0</v>
      </c>
      <c r="M120" s="57">
        <f t="shared" si="62"/>
        <v>0</v>
      </c>
      <c r="N120" s="57">
        <f t="shared" si="62"/>
        <v>0</v>
      </c>
      <c r="O120" s="58">
        <f t="shared" si="62"/>
        <v>0</v>
      </c>
    </row>
    <row r="121" spans="3:15" ht="12.75">
      <c r="C121" s="5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6"/>
    </row>
    <row r="122" spans="3:15" ht="12.75">
      <c r="C122" s="61" t="s">
        <v>96</v>
      </c>
      <c r="D122" s="62">
        <f>SUM(D123:O124)</f>
        <v>0</v>
      </c>
      <c r="E122" s="154" t="s">
        <v>91</v>
      </c>
      <c r="F122" s="62">
        <f>SUM(D125:O125)</f>
        <v>0</v>
      </c>
      <c r="G122" s="154" t="s">
        <v>101</v>
      </c>
      <c r="H122" s="62">
        <f>$C$6*$B$31</f>
        <v>0</v>
      </c>
      <c r="I122" s="55"/>
      <c r="J122" s="55"/>
      <c r="K122" s="55"/>
      <c r="L122" s="55"/>
      <c r="M122" s="55"/>
      <c r="N122" s="55"/>
      <c r="O122" s="56"/>
    </row>
    <row r="123" spans="3:15" ht="12.75">
      <c r="C123" s="52" t="s">
        <v>23</v>
      </c>
      <c r="D123" s="60">
        <f>D119*D7</f>
        <v>0</v>
      </c>
      <c r="E123" s="60">
        <f aca="true" t="shared" si="63" ref="E123:O123">E119*E7</f>
        <v>0</v>
      </c>
      <c r="F123" s="60">
        <f t="shared" si="63"/>
        <v>0</v>
      </c>
      <c r="G123" s="60">
        <f t="shared" si="63"/>
        <v>0</v>
      </c>
      <c r="H123" s="60">
        <f t="shared" si="63"/>
        <v>0</v>
      </c>
      <c r="I123" s="60">
        <f t="shared" si="63"/>
        <v>0</v>
      </c>
      <c r="J123" s="60">
        <f t="shared" si="63"/>
        <v>0</v>
      </c>
      <c r="K123" s="60">
        <f t="shared" si="63"/>
        <v>0</v>
      </c>
      <c r="L123" s="60">
        <f t="shared" si="63"/>
        <v>0</v>
      </c>
      <c r="M123" s="60">
        <f t="shared" si="63"/>
        <v>0</v>
      </c>
      <c r="N123" s="60">
        <f t="shared" si="63"/>
        <v>0</v>
      </c>
      <c r="O123" s="125">
        <f t="shared" si="63"/>
        <v>0</v>
      </c>
    </row>
    <row r="124" spans="3:15" ht="12.75">
      <c r="C124" s="52" t="s">
        <v>24</v>
      </c>
      <c r="D124" s="60">
        <f>D120*D8</f>
        <v>0</v>
      </c>
      <c r="E124" s="60">
        <f aca="true" t="shared" si="64" ref="E124:O124">E120*E8</f>
        <v>0</v>
      </c>
      <c r="F124" s="60">
        <f t="shared" si="64"/>
        <v>0</v>
      </c>
      <c r="G124" s="60">
        <f t="shared" si="64"/>
        <v>0</v>
      </c>
      <c r="H124" s="60">
        <f t="shared" si="64"/>
        <v>0</v>
      </c>
      <c r="I124" s="60">
        <f t="shared" si="64"/>
        <v>0</v>
      </c>
      <c r="J124" s="60">
        <f t="shared" si="64"/>
        <v>0</v>
      </c>
      <c r="K124" s="60">
        <f t="shared" si="64"/>
        <v>0</v>
      </c>
      <c r="L124" s="60">
        <f t="shared" si="64"/>
        <v>0</v>
      </c>
      <c r="M124" s="60">
        <f t="shared" si="64"/>
        <v>0</v>
      </c>
      <c r="N124" s="60">
        <f t="shared" si="64"/>
        <v>0</v>
      </c>
      <c r="O124" s="125">
        <f t="shared" si="64"/>
        <v>0</v>
      </c>
    </row>
    <row r="125" spans="3:15" ht="12.75">
      <c r="C125" s="47" t="s">
        <v>98</v>
      </c>
      <c r="D125" s="151">
        <f>D82</f>
        <v>0</v>
      </c>
      <c r="E125" s="151">
        <f aca="true" t="shared" si="65" ref="E125:O125">E82</f>
        <v>0</v>
      </c>
      <c r="F125" s="151">
        <f t="shared" si="65"/>
        <v>0</v>
      </c>
      <c r="G125" s="151">
        <f t="shared" si="65"/>
        <v>0</v>
      </c>
      <c r="H125" s="151">
        <f t="shared" si="65"/>
        <v>0</v>
      </c>
      <c r="I125" s="151">
        <f t="shared" si="65"/>
        <v>0</v>
      </c>
      <c r="J125" s="151">
        <f t="shared" si="65"/>
        <v>0</v>
      </c>
      <c r="K125" s="151">
        <f t="shared" si="65"/>
        <v>0</v>
      </c>
      <c r="L125" s="151">
        <f t="shared" si="65"/>
        <v>0</v>
      </c>
      <c r="M125" s="151">
        <f t="shared" si="65"/>
        <v>0</v>
      </c>
      <c r="N125" s="151">
        <f t="shared" si="65"/>
        <v>0</v>
      </c>
      <c r="O125" s="166">
        <f t="shared" si="65"/>
        <v>0</v>
      </c>
    </row>
    <row r="126" spans="3:16" ht="12.75">
      <c r="C126" s="47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35"/>
    </row>
    <row r="127" spans="3:15" ht="12.75">
      <c r="C127" s="48" t="s">
        <v>27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1"/>
    </row>
    <row r="128" spans="3:15" ht="12.75">
      <c r="C128" s="52" t="s">
        <v>6</v>
      </c>
      <c r="D128" s="53" t="s">
        <v>7</v>
      </c>
      <c r="E128" s="53" t="s">
        <v>8</v>
      </c>
      <c r="F128" s="53" t="s">
        <v>9</v>
      </c>
      <c r="G128" s="53" t="s">
        <v>10</v>
      </c>
      <c r="H128" s="53" t="s">
        <v>11</v>
      </c>
      <c r="I128" s="53" t="s">
        <v>12</v>
      </c>
      <c r="J128" s="53" t="s">
        <v>13</v>
      </c>
      <c r="K128" s="53" t="s">
        <v>14</v>
      </c>
      <c r="L128" s="53" t="s">
        <v>15</v>
      </c>
      <c r="M128" s="53" t="s">
        <v>16</v>
      </c>
      <c r="N128" s="53" t="s">
        <v>17</v>
      </c>
      <c r="O128" s="54" t="s">
        <v>18</v>
      </c>
    </row>
    <row r="129" spans="3:15" ht="12.75">
      <c r="C129" s="52" t="s">
        <v>22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</row>
    <row r="130" spans="3:15" ht="12.75">
      <c r="C130" s="52" t="s">
        <v>23</v>
      </c>
      <c r="D130" s="57">
        <f aca="true" t="shared" si="66" ref="D130:O131">D38-D73</f>
        <v>0</v>
      </c>
      <c r="E130" s="57">
        <f t="shared" si="66"/>
        <v>0</v>
      </c>
      <c r="F130" s="57">
        <f t="shared" si="66"/>
        <v>0</v>
      </c>
      <c r="G130" s="57">
        <f t="shared" si="66"/>
        <v>0</v>
      </c>
      <c r="H130" s="57">
        <f t="shared" si="66"/>
        <v>0</v>
      </c>
      <c r="I130" s="57">
        <f t="shared" si="66"/>
        <v>0</v>
      </c>
      <c r="J130" s="57">
        <f aca="true" t="shared" si="67" ref="J130:O130">J38-J73</f>
        <v>0</v>
      </c>
      <c r="K130" s="57">
        <f t="shared" si="67"/>
        <v>0</v>
      </c>
      <c r="L130" s="57">
        <f t="shared" si="67"/>
        <v>0</v>
      </c>
      <c r="M130" s="57">
        <f t="shared" si="67"/>
        <v>0</v>
      </c>
      <c r="N130" s="57">
        <f t="shared" si="67"/>
        <v>0</v>
      </c>
      <c r="O130" s="58">
        <f t="shared" si="67"/>
        <v>0</v>
      </c>
    </row>
    <row r="131" spans="3:15" ht="12.75">
      <c r="C131" s="52" t="s">
        <v>24</v>
      </c>
      <c r="D131" s="57">
        <f t="shared" si="66"/>
        <v>0</v>
      </c>
      <c r="E131" s="57">
        <f t="shared" si="66"/>
        <v>0</v>
      </c>
      <c r="F131" s="57">
        <f t="shared" si="66"/>
        <v>0</v>
      </c>
      <c r="G131" s="57">
        <f t="shared" si="66"/>
        <v>0</v>
      </c>
      <c r="H131" s="57">
        <f t="shared" si="66"/>
        <v>0</v>
      </c>
      <c r="I131" s="57">
        <f t="shared" si="66"/>
        <v>0</v>
      </c>
      <c r="J131" s="57">
        <f t="shared" si="66"/>
        <v>0</v>
      </c>
      <c r="K131" s="57">
        <f t="shared" si="66"/>
        <v>0</v>
      </c>
      <c r="L131" s="57">
        <f t="shared" si="66"/>
        <v>0</v>
      </c>
      <c r="M131" s="57">
        <f t="shared" si="66"/>
        <v>0</v>
      </c>
      <c r="N131" s="57">
        <f t="shared" si="66"/>
        <v>0</v>
      </c>
      <c r="O131" s="58">
        <f t="shared" si="66"/>
        <v>0</v>
      </c>
    </row>
    <row r="132" spans="3:15" ht="12.75">
      <c r="C132" s="5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</row>
    <row r="133" spans="3:15" ht="12.75">
      <c r="C133" s="61" t="s">
        <v>97</v>
      </c>
      <c r="D133" s="62">
        <f>SUM(D134:O135)</f>
        <v>0</v>
      </c>
      <c r="E133" s="154" t="s">
        <v>91</v>
      </c>
      <c r="F133" s="62">
        <f>SUM(D136:O136)</f>
        <v>0</v>
      </c>
      <c r="G133" s="154" t="s">
        <v>101</v>
      </c>
      <c r="H133" s="62">
        <f>$C$6*$B$31</f>
        <v>0</v>
      </c>
      <c r="I133" s="55"/>
      <c r="J133" s="55"/>
      <c r="K133" s="55"/>
      <c r="L133" s="55"/>
      <c r="M133" s="55"/>
      <c r="N133" s="55"/>
      <c r="O133" s="56"/>
    </row>
    <row r="134" spans="3:15" ht="12.75">
      <c r="C134" s="52" t="s">
        <v>23</v>
      </c>
      <c r="D134" s="60">
        <f>D130*D7</f>
        <v>0</v>
      </c>
      <c r="E134" s="60">
        <f aca="true" t="shared" si="68" ref="E134:O134">E130*E7</f>
        <v>0</v>
      </c>
      <c r="F134" s="60">
        <f t="shared" si="68"/>
        <v>0</v>
      </c>
      <c r="G134" s="60">
        <f t="shared" si="68"/>
        <v>0</v>
      </c>
      <c r="H134" s="60">
        <f t="shared" si="68"/>
        <v>0</v>
      </c>
      <c r="I134" s="60">
        <f t="shared" si="68"/>
        <v>0</v>
      </c>
      <c r="J134" s="60">
        <f t="shared" si="68"/>
        <v>0</v>
      </c>
      <c r="K134" s="60">
        <f t="shared" si="68"/>
        <v>0</v>
      </c>
      <c r="L134" s="60">
        <f t="shared" si="68"/>
        <v>0</v>
      </c>
      <c r="M134" s="60">
        <f t="shared" si="68"/>
        <v>0</v>
      </c>
      <c r="N134" s="60">
        <f t="shared" si="68"/>
        <v>0</v>
      </c>
      <c r="O134" s="125">
        <f t="shared" si="68"/>
        <v>0</v>
      </c>
    </row>
    <row r="135" spans="3:15" ht="12.75">
      <c r="C135" s="52" t="s">
        <v>24</v>
      </c>
      <c r="D135" s="60">
        <f>D131*D8</f>
        <v>0</v>
      </c>
      <c r="E135" s="60">
        <f aca="true" t="shared" si="69" ref="E135:O135">E131*E8</f>
        <v>0</v>
      </c>
      <c r="F135" s="60">
        <f t="shared" si="69"/>
        <v>0</v>
      </c>
      <c r="G135" s="60">
        <f t="shared" si="69"/>
        <v>0</v>
      </c>
      <c r="H135" s="60">
        <f t="shared" si="69"/>
        <v>0</v>
      </c>
      <c r="I135" s="60">
        <f t="shared" si="69"/>
        <v>0</v>
      </c>
      <c r="J135" s="60">
        <f t="shared" si="69"/>
        <v>0</v>
      </c>
      <c r="K135" s="60">
        <f t="shared" si="69"/>
        <v>0</v>
      </c>
      <c r="L135" s="60">
        <f t="shared" si="69"/>
        <v>0</v>
      </c>
      <c r="M135" s="60">
        <f t="shared" si="69"/>
        <v>0</v>
      </c>
      <c r="N135" s="60">
        <f t="shared" si="69"/>
        <v>0</v>
      </c>
      <c r="O135" s="125">
        <f t="shared" si="69"/>
        <v>0</v>
      </c>
    </row>
    <row r="136" spans="3:15" ht="13.5" thickBot="1">
      <c r="C136" s="85" t="s">
        <v>98</v>
      </c>
      <c r="D136" s="167">
        <f>D82</f>
        <v>0</v>
      </c>
      <c r="E136" s="167">
        <f aca="true" t="shared" si="70" ref="E136:O136">E82</f>
        <v>0</v>
      </c>
      <c r="F136" s="167">
        <f t="shared" si="70"/>
        <v>0</v>
      </c>
      <c r="G136" s="167">
        <f t="shared" si="70"/>
        <v>0</v>
      </c>
      <c r="H136" s="167">
        <f t="shared" si="70"/>
        <v>0</v>
      </c>
      <c r="I136" s="167">
        <f t="shared" si="70"/>
        <v>0</v>
      </c>
      <c r="J136" s="167">
        <f t="shared" si="70"/>
        <v>0</v>
      </c>
      <c r="K136" s="167">
        <f t="shared" si="70"/>
        <v>0</v>
      </c>
      <c r="L136" s="167">
        <f t="shared" si="70"/>
        <v>0</v>
      </c>
      <c r="M136" s="167">
        <f t="shared" si="70"/>
        <v>0</v>
      </c>
      <c r="N136" s="167">
        <f t="shared" si="70"/>
        <v>0</v>
      </c>
      <c r="O136" s="168">
        <f t="shared" si="70"/>
        <v>0</v>
      </c>
    </row>
    <row r="137" ht="12.75">
      <c r="P137" s="35"/>
    </row>
    <row r="162" ht="12.75" customHeight="1"/>
    <row r="165" ht="13.5" customHeight="1"/>
  </sheetData>
  <mergeCells count="31">
    <mergeCell ref="V5:V6"/>
    <mergeCell ref="C80:D80"/>
    <mergeCell ref="S36:T36"/>
    <mergeCell ref="X5:X6"/>
    <mergeCell ref="S9:T9"/>
    <mergeCell ref="S11:T11"/>
    <mergeCell ref="S10:T10"/>
    <mergeCell ref="V8:V10"/>
    <mergeCell ref="S21:T21"/>
    <mergeCell ref="S12:T12"/>
    <mergeCell ref="AA2:AD2"/>
    <mergeCell ref="AA3:AD3"/>
    <mergeCell ref="Z5:Z6"/>
    <mergeCell ref="Y2:Z2"/>
    <mergeCell ref="Y3:Z3"/>
    <mergeCell ref="AA5:AA6"/>
    <mergeCell ref="A50:B50"/>
    <mergeCell ref="A43:B43"/>
    <mergeCell ref="S7:T7"/>
    <mergeCell ref="S8:T8"/>
    <mergeCell ref="A36:B36"/>
    <mergeCell ref="W5:W6"/>
    <mergeCell ref="A79:B80"/>
    <mergeCell ref="S43:T43"/>
    <mergeCell ref="S50:T50"/>
    <mergeCell ref="S57:T57"/>
    <mergeCell ref="S71:T71"/>
    <mergeCell ref="S64:T64"/>
    <mergeCell ref="A57:B57"/>
    <mergeCell ref="A71:B71"/>
    <mergeCell ref="A64:B6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W137"/>
  <sheetViews>
    <sheetView workbookViewId="0" topLeftCell="S1">
      <selection activeCell="AB15" sqref="AB15"/>
    </sheetView>
  </sheetViews>
  <sheetFormatPr defaultColWidth="9.140625" defaultRowHeight="12.75"/>
  <cols>
    <col min="1" max="1" width="12.28125" style="0" customWidth="1"/>
    <col min="3" max="3" width="30.00390625" style="0" customWidth="1"/>
    <col min="4" max="4" width="17.28125" style="0" customWidth="1"/>
    <col min="5" max="5" width="16.140625" style="0" customWidth="1"/>
    <col min="6" max="6" width="14.28125" style="0" customWidth="1"/>
    <col min="7" max="7" width="14.8515625" style="0" customWidth="1"/>
    <col min="8" max="8" width="14.28125" style="0" customWidth="1"/>
    <col min="9" max="9" width="14.421875" style="0" customWidth="1"/>
    <col min="10" max="10" width="12.57421875" style="0" customWidth="1"/>
    <col min="11" max="11" width="13.140625" style="0" customWidth="1"/>
    <col min="12" max="12" width="13.57421875" style="0" customWidth="1"/>
    <col min="13" max="13" width="13.8515625" style="0" customWidth="1"/>
    <col min="14" max="14" width="12.8515625" style="0" customWidth="1"/>
    <col min="15" max="15" width="12.00390625" style="0" customWidth="1"/>
    <col min="16" max="16" width="15.8515625" style="0" customWidth="1"/>
    <col min="17" max="17" width="9.57421875" style="0" bestFit="1" customWidth="1"/>
    <col min="18" max="18" width="18.57421875" style="0" customWidth="1"/>
    <col min="19" max="19" width="20.7109375" style="0" customWidth="1"/>
    <col min="20" max="20" width="12.57421875" style="0" customWidth="1"/>
    <col min="21" max="21" width="21.140625" style="0" customWidth="1"/>
    <col min="22" max="22" width="14.8515625" style="0" customWidth="1"/>
    <col min="23" max="23" width="15.140625" style="0" customWidth="1"/>
    <col min="24" max="24" width="15.7109375" style="0" customWidth="1"/>
    <col min="25" max="25" width="13.7109375" style="0" customWidth="1"/>
    <col min="26" max="26" width="22.421875" style="0" customWidth="1"/>
    <col min="27" max="27" width="14.140625" style="0" customWidth="1"/>
    <col min="28" max="28" width="16.421875" style="0" customWidth="1"/>
    <col min="29" max="29" width="16.421875" style="0" bestFit="1" customWidth="1"/>
    <col min="30" max="31" width="14.00390625" style="0" bestFit="1" customWidth="1"/>
    <col min="32" max="32" width="14.57421875" style="0" customWidth="1"/>
    <col min="33" max="33" width="14.7109375" style="0" customWidth="1"/>
    <col min="34" max="34" width="16.28125" style="0" customWidth="1"/>
    <col min="35" max="35" width="10.421875" style="0" customWidth="1"/>
    <col min="36" max="36" width="10.140625" style="0" bestFit="1" customWidth="1"/>
    <col min="39" max="39" width="11.28125" style="0" customWidth="1"/>
    <col min="44" max="44" width="10.8515625" style="0" customWidth="1"/>
    <col min="45" max="45" width="11.140625" style="0" customWidth="1"/>
    <col min="46" max="47" width="10.8515625" style="0" customWidth="1"/>
    <col min="48" max="48" width="11.28125" style="0" customWidth="1"/>
    <col min="49" max="49" width="15.7109375" style="0" customWidth="1"/>
  </cols>
  <sheetData>
    <row r="1" spans="4:24" ht="13.5" thickBot="1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W1" s="45"/>
      <c r="X1" s="45"/>
    </row>
    <row r="2" spans="4:30" ht="13.5" customHeight="1" thickBot="1"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26"/>
      <c r="S2" s="160" t="s">
        <v>35</v>
      </c>
      <c r="T2" s="172" t="s">
        <v>36</v>
      </c>
      <c r="U2" s="26">
        <f>AA13-AB13</f>
        <v>0</v>
      </c>
      <c r="V2" s="26"/>
      <c r="W2" s="45"/>
      <c r="X2" s="45"/>
      <c r="Y2" s="190" t="s">
        <v>38</v>
      </c>
      <c r="Z2" s="191"/>
      <c r="AA2" s="188"/>
      <c r="AB2" s="188"/>
      <c r="AC2" s="188"/>
      <c r="AD2" s="188"/>
    </row>
    <row r="3" spans="3:30" ht="13.5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S3" s="173" t="s">
        <v>37</v>
      </c>
      <c r="T3" s="174">
        <f>U3</f>
        <v>0.463006951424332</v>
      </c>
      <c r="U3" s="171">
        <v>0.463006951424332</v>
      </c>
      <c r="W3" s="45"/>
      <c r="X3" s="45"/>
      <c r="Y3" s="192">
        <f>AE20</f>
        <v>52.87605371733335</v>
      </c>
      <c r="Z3" s="193"/>
      <c r="AA3" s="189"/>
      <c r="AB3" s="189"/>
      <c r="AC3" s="189"/>
      <c r="AD3" s="189"/>
    </row>
    <row r="4" spans="3:30" ht="13.5" thickBot="1">
      <c r="C4" t="s">
        <v>74</v>
      </c>
      <c r="D4" s="35">
        <f>D13*1000/'Input Data'!C3</f>
        <v>5.000404500615142</v>
      </c>
      <c r="E4" s="35">
        <f>E13*1000/'Input Data'!D3</f>
        <v>5.000404500615142</v>
      </c>
      <c r="F4" s="35">
        <f>F13*1000/'Input Data'!E3</f>
        <v>5.000404500615142</v>
      </c>
      <c r="G4" s="35">
        <f>G13*1000/'Input Data'!F3</f>
        <v>5.000404500615142</v>
      </c>
      <c r="H4" s="35">
        <f>H13*1000/'Input Data'!G3</f>
        <v>5.000404500615142</v>
      </c>
      <c r="I4" s="35">
        <f>I13*1000/'Input Data'!H3</f>
        <v>5.000404500615141</v>
      </c>
      <c r="J4" s="35">
        <f>J13*1000/'Input Data'!I3</f>
        <v>5.000404500615142</v>
      </c>
      <c r="K4" s="35">
        <f>K13*1000/'Input Data'!J3</f>
        <v>5.000404500615142</v>
      </c>
      <c r="L4" s="35">
        <f>L13*1000/'Input Data'!K3</f>
        <v>5.000404500615142</v>
      </c>
      <c r="M4" s="35">
        <f>M13*1000/'Input Data'!L3</f>
        <v>5.000404500615142</v>
      </c>
      <c r="N4" s="35">
        <f>N13*1000/'Input Data'!M3</f>
        <v>5.000404500615141</v>
      </c>
      <c r="O4" s="35">
        <f>O13*1000/'Input Data'!N3</f>
        <v>5.000404500615142</v>
      </c>
      <c r="V4" s="75"/>
      <c r="W4" s="90"/>
      <c r="X4" s="45"/>
      <c r="AD4" s="26"/>
    </row>
    <row r="5" spans="3:27" ht="12.75" customHeight="1">
      <c r="C5" s="169" t="s">
        <v>102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2"/>
      <c r="S5" s="140"/>
      <c r="T5" s="141"/>
      <c r="U5" s="141"/>
      <c r="V5" s="196" t="s">
        <v>39</v>
      </c>
      <c r="W5" s="181" t="s">
        <v>89</v>
      </c>
      <c r="X5" s="181" t="s">
        <v>40</v>
      </c>
      <c r="Y5" s="149"/>
      <c r="Z5" s="181" t="s">
        <v>99</v>
      </c>
      <c r="AA5" s="194" t="s">
        <v>41</v>
      </c>
    </row>
    <row r="6" spans="3:27" ht="28.5" customHeight="1" thickBot="1">
      <c r="C6" s="170">
        <f>0.47</f>
        <v>0.47</v>
      </c>
      <c r="D6" s="38" t="str">
        <f>'Input Data'!C20</f>
        <v>Oct</v>
      </c>
      <c r="E6" s="38" t="str">
        <f>'Input Data'!D20</f>
        <v>Nov</v>
      </c>
      <c r="F6" s="38" t="str">
        <f>'Input Data'!E20</f>
        <v>Dec</v>
      </c>
      <c r="G6" s="38" t="str">
        <f>'Input Data'!F20</f>
        <v>Jan</v>
      </c>
      <c r="H6" s="38" t="str">
        <f>'Input Data'!G20</f>
        <v>Feb</v>
      </c>
      <c r="I6" s="38" t="str">
        <f>'Input Data'!H20</f>
        <v>Mar</v>
      </c>
      <c r="J6" s="38" t="str">
        <f>'Input Data'!I20</f>
        <v>Apr</v>
      </c>
      <c r="K6" s="38" t="str">
        <f>'Input Data'!J20</f>
        <v>May</v>
      </c>
      <c r="L6" s="38" t="str">
        <f>'Input Data'!K20</f>
        <v>Jun</v>
      </c>
      <c r="M6" s="38" t="str">
        <f>'Input Data'!L20</f>
        <v>Jul</v>
      </c>
      <c r="N6" s="38" t="str">
        <f>'Input Data'!M20</f>
        <v>Aug</v>
      </c>
      <c r="O6" s="124" t="str">
        <f>'Input Data'!N20</f>
        <v>Sep</v>
      </c>
      <c r="S6" s="142"/>
      <c r="T6" s="143"/>
      <c r="U6" s="143"/>
      <c r="V6" s="197" t="s">
        <v>42</v>
      </c>
      <c r="W6" s="182"/>
      <c r="X6" s="182"/>
      <c r="Y6" s="150" t="s">
        <v>103</v>
      </c>
      <c r="Z6" s="182"/>
      <c r="AA6" s="195" t="s">
        <v>41</v>
      </c>
    </row>
    <row r="7" spans="3:31" ht="13.5" thickBot="1">
      <c r="C7" s="39" t="s">
        <v>85</v>
      </c>
      <c r="D7" s="83">
        <f>'Input Data'!C21</f>
        <v>53.33715999999999</v>
      </c>
      <c r="E7" s="83">
        <f>'Input Data'!D21</f>
        <v>63.028016666666666</v>
      </c>
      <c r="F7" s="83">
        <f>'Input Data'!E21</f>
        <v>66.12769666666667</v>
      </c>
      <c r="G7" s="83">
        <f>'Input Data'!F21</f>
        <v>59.13241333333334</v>
      </c>
      <c r="H7" s="83">
        <f>'Input Data'!G21</f>
        <v>59.2656</v>
      </c>
      <c r="I7" s="83">
        <f>'Input Data'!H21</f>
        <v>56.84925666666667</v>
      </c>
      <c r="J7" s="83">
        <f>'Input Data'!I21</f>
        <v>47.15922666666666</v>
      </c>
      <c r="K7" s="83">
        <f>'Input Data'!J21</f>
        <v>41.76357</v>
      </c>
      <c r="L7" s="83">
        <f>'Input Data'!K21</f>
        <v>41.17410666666667</v>
      </c>
      <c r="M7" s="83">
        <f>'Input Data'!L21</f>
        <v>49.50588666666666</v>
      </c>
      <c r="N7" s="83">
        <f>'Input Data'!M21</f>
        <v>54.62821666666667</v>
      </c>
      <c r="O7" s="115">
        <f>'Input Data'!N21</f>
        <v>56.825649999999996</v>
      </c>
      <c r="P7" s="35"/>
      <c r="Q7" s="35"/>
      <c r="S7" s="186" t="str">
        <f>S36</f>
        <v>Option 1</v>
      </c>
      <c r="T7" s="187"/>
      <c r="U7" s="144" t="str">
        <f>U36</f>
        <v>Shaped to Load</v>
      </c>
      <c r="V7" s="63">
        <f>P14</f>
        <v>2.040165036250978</v>
      </c>
      <c r="W7" s="145">
        <f>D81+F81+H81</f>
        <v>0</v>
      </c>
      <c r="X7" s="145">
        <f>AH43+AW41</f>
        <v>3876714310.0000005</v>
      </c>
      <c r="Y7" s="145">
        <f aca="true" t="shared" si="0" ref="Y7:Y12">X7-W7</f>
        <v>3876714310.0000005</v>
      </c>
      <c r="Z7" s="145">
        <f>AW43</f>
        <v>0</v>
      </c>
      <c r="AA7" s="155">
        <f aca="true" t="shared" si="1" ref="AA7:AA12">(Z7+X7)/$P$33</f>
        <v>27.32853766177162</v>
      </c>
      <c r="AB7" s="26"/>
      <c r="AC7" s="26"/>
      <c r="AE7" s="26"/>
    </row>
    <row r="8" spans="3:31" ht="12.75" customHeight="1">
      <c r="C8" s="39" t="s">
        <v>86</v>
      </c>
      <c r="D8" s="83">
        <f>'Input Data'!C22</f>
        <v>46.077116666666676</v>
      </c>
      <c r="E8" s="83">
        <f>'Input Data'!D22</f>
        <v>52.00738666666666</v>
      </c>
      <c r="F8" s="83">
        <f>'Input Data'!E22</f>
        <v>54.794826666666665</v>
      </c>
      <c r="G8" s="83">
        <f>'Input Data'!F22</f>
        <v>50.006236666666666</v>
      </c>
      <c r="H8" s="83">
        <f>'Input Data'!G22</f>
        <v>52.38924333333333</v>
      </c>
      <c r="I8" s="83">
        <f>'Input Data'!H22</f>
        <v>50.21149333333333</v>
      </c>
      <c r="J8" s="83">
        <f>'Input Data'!I22</f>
        <v>40.56243333333333</v>
      </c>
      <c r="K8" s="83">
        <f>'Input Data'!J22</f>
        <v>35.55124333333333</v>
      </c>
      <c r="L8" s="83">
        <f>'Input Data'!K22</f>
        <v>31.26843</v>
      </c>
      <c r="M8" s="83">
        <f>'Input Data'!L22</f>
        <v>41.066426666666665</v>
      </c>
      <c r="N8" s="83">
        <f>'Input Data'!M22</f>
        <v>46.87419</v>
      </c>
      <c r="O8" s="115">
        <f>'Input Data'!N22</f>
        <v>50.776513333333334</v>
      </c>
      <c r="S8" s="186" t="str">
        <f>S43</f>
        <v>Option 2</v>
      </c>
      <c r="T8" s="187"/>
      <c r="U8" s="144" t="str">
        <f>U43</f>
        <v>Flat</v>
      </c>
      <c r="V8" s="200"/>
      <c r="W8" s="145">
        <f>D89+F89+H89</f>
        <v>0</v>
      </c>
      <c r="X8" s="145">
        <f>AH50+AW48</f>
        <v>3876714310.0000005</v>
      </c>
      <c r="Y8" s="145">
        <f t="shared" si="0"/>
        <v>3876714310.0000005</v>
      </c>
      <c r="Z8" s="145">
        <f>AW50</f>
        <v>0</v>
      </c>
      <c r="AA8" s="155">
        <f t="shared" si="1"/>
        <v>27.32853766177162</v>
      </c>
      <c r="AB8" s="26"/>
      <c r="AC8" s="26"/>
      <c r="AD8" s="75"/>
      <c r="AE8" s="26"/>
    </row>
    <row r="9" spans="3:31" ht="12.75" customHeight="1">
      <c r="C9" s="153" t="s">
        <v>90</v>
      </c>
      <c r="D9" s="152">
        <f>$Y$3*'Input Data'!C17</f>
        <v>4.492736590361657</v>
      </c>
      <c r="E9" s="152">
        <f>$Y$3*'Input Data'!D17</f>
        <v>4.319939029193901</v>
      </c>
      <c r="F9" s="152">
        <f>$Y$3*'Input Data'!E17</f>
        <v>4.319939029193901</v>
      </c>
      <c r="G9" s="152">
        <f>$Y$3*'Input Data'!F17</f>
        <v>4.492736590361657</v>
      </c>
      <c r="H9" s="152">
        <f>$Y$3*'Input Data'!G17</f>
        <v>4.147141468026145</v>
      </c>
      <c r="I9" s="152">
        <f>$Y$3*'Input Data'!H17</f>
        <v>4.665534151529413</v>
      </c>
      <c r="J9" s="152">
        <f>$Y$3*'Input Data'!I17</f>
        <v>4.319939029193901</v>
      </c>
      <c r="K9" s="152">
        <f>$Y$3*'Input Data'!J17</f>
        <v>4.492736590361657</v>
      </c>
      <c r="L9" s="152">
        <f>$Y$3*'Input Data'!K17</f>
        <v>4.492736590361657</v>
      </c>
      <c r="M9" s="152">
        <f>$Y$3*'Input Data'!L17</f>
        <v>4.319939029193901</v>
      </c>
      <c r="N9" s="152">
        <f>$Y$3*'Input Data'!M17</f>
        <v>4.665534151529413</v>
      </c>
      <c r="O9" s="152">
        <f>$Y$3*'Input Data'!N17</f>
        <v>4.147141468026145</v>
      </c>
      <c r="P9" s="35"/>
      <c r="S9" s="186" t="str">
        <f>S50</f>
        <v>Option 3</v>
      </c>
      <c r="T9" s="187"/>
      <c r="U9" s="144" t="str">
        <f>U50</f>
        <v>Flat LLH ONLY</v>
      </c>
      <c r="V9" s="200"/>
      <c r="W9" s="145">
        <f>D100+F100+H100</f>
        <v>0</v>
      </c>
      <c r="X9" s="145">
        <f>AH57+AW55</f>
        <v>3876714310.0000005</v>
      </c>
      <c r="Y9" s="145">
        <f t="shared" si="0"/>
        <v>3876714310.0000005</v>
      </c>
      <c r="Z9" s="145">
        <f>AW57</f>
        <v>0</v>
      </c>
      <c r="AA9" s="155">
        <f t="shared" si="1"/>
        <v>27.32853766177162</v>
      </c>
      <c r="AB9" s="26"/>
      <c r="AC9" s="26"/>
      <c r="AD9" s="75"/>
      <c r="AE9" s="26"/>
    </row>
    <row r="10" spans="3:31" ht="15.75">
      <c r="C10" s="7" t="s">
        <v>78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30" t="s">
        <v>18</v>
      </c>
      <c r="P10" s="35"/>
      <c r="S10" s="186" t="str">
        <f>S57</f>
        <v>Option 4</v>
      </c>
      <c r="T10" s="187"/>
      <c r="U10" s="144" t="str">
        <f>U57</f>
        <v>Flat October - March</v>
      </c>
      <c r="V10" s="200"/>
      <c r="W10" s="145">
        <f>D111+F111+H111</f>
        <v>0</v>
      </c>
      <c r="X10" s="145">
        <f>AH64+AW62</f>
        <v>3876714310.0000005</v>
      </c>
      <c r="Y10" s="145">
        <f t="shared" si="0"/>
        <v>3876714310.0000005</v>
      </c>
      <c r="Z10" s="145">
        <f>AW64</f>
        <v>0</v>
      </c>
      <c r="AA10" s="155">
        <f t="shared" si="1"/>
        <v>27.32853766177162</v>
      </c>
      <c r="AB10" s="26"/>
      <c r="AC10" s="26"/>
      <c r="AD10" s="75"/>
      <c r="AE10" s="26"/>
    </row>
    <row r="11" spans="3:31" ht="15.75">
      <c r="C11" s="10" t="s">
        <v>28</v>
      </c>
      <c r="D11" s="83">
        <f>D7*$T$3</f>
        <v>24.69547584923182</v>
      </c>
      <c r="E11" s="83">
        <f aca="true" t="shared" si="2" ref="E11:O11">E7*$T$3</f>
        <v>29.18240985115532</v>
      </c>
      <c r="F11" s="83">
        <f t="shared" si="2"/>
        <v>30.617583238346295</v>
      </c>
      <c r="G11" s="83">
        <f t="shared" si="2"/>
        <v>27.378718427830194</v>
      </c>
      <c r="H11" s="83">
        <f t="shared" si="2"/>
        <v>27.44038478033389</v>
      </c>
      <c r="I11" s="83">
        <f t="shared" si="2"/>
        <v>26.321601019972718</v>
      </c>
      <c r="J11" s="83">
        <f t="shared" si="2"/>
        <v>21.835049770462394</v>
      </c>
      <c r="K11" s="83">
        <f t="shared" si="2"/>
        <v>19.33682322629669</v>
      </c>
      <c r="L11" s="83">
        <f t="shared" si="2"/>
        <v>19.0638976053536</v>
      </c>
      <c r="M11" s="83">
        <f t="shared" si="2"/>
        <v>22.921569663091816</v>
      </c>
      <c r="N11" s="83">
        <f t="shared" si="2"/>
        <v>25.29324406058122</v>
      </c>
      <c r="O11" s="83">
        <f t="shared" si="2"/>
        <v>26.31067096920609</v>
      </c>
      <c r="S11" s="186" t="str">
        <f>S64</f>
        <v>Option 5</v>
      </c>
      <c r="T11" s="187"/>
      <c r="U11" s="144" t="str">
        <f>U64</f>
        <v>Flat April - September</v>
      </c>
      <c r="V11" s="126"/>
      <c r="W11" s="145">
        <f>D122+F122+H122</f>
        <v>0</v>
      </c>
      <c r="X11" s="145">
        <f>AH71+AW69</f>
        <v>3876714310.0000005</v>
      </c>
      <c r="Y11" s="145">
        <f t="shared" si="0"/>
        <v>3876714310.0000005</v>
      </c>
      <c r="Z11" s="145">
        <f>AW71</f>
        <v>0</v>
      </c>
      <c r="AA11" s="155">
        <f t="shared" si="1"/>
        <v>27.32853766177162</v>
      </c>
      <c r="AB11" s="26"/>
      <c r="AC11" s="26"/>
      <c r="AD11" s="75"/>
      <c r="AE11" s="26"/>
    </row>
    <row r="12" spans="3:32" ht="16.5" thickBot="1">
      <c r="C12" s="10" t="s">
        <v>29</v>
      </c>
      <c r="D12" s="83">
        <f>D8*$T$3</f>
        <v>21.334025318256618</v>
      </c>
      <c r="E12" s="83">
        <f aca="true" t="shared" si="3" ref="E12:O12">E8*$T$3</f>
        <v>24.079781552079783</v>
      </c>
      <c r="F12" s="83">
        <f t="shared" si="3"/>
        <v>25.370385648758024</v>
      </c>
      <c r="G12" s="83">
        <f t="shared" si="3"/>
        <v>23.153235191236984</v>
      </c>
      <c r="H12" s="83">
        <f t="shared" si="3"/>
        <v>24.256583843194175</v>
      </c>
      <c r="I12" s="83">
        <f t="shared" si="3"/>
        <v>23.248270454729834</v>
      </c>
      <c r="J12" s="83">
        <f t="shared" si="3"/>
        <v>18.78068860001937</v>
      </c>
      <c r="K12" s="83">
        <f t="shared" si="3"/>
        <v>16.460472795111272</v>
      </c>
      <c r="L12" s="83">
        <f t="shared" si="3"/>
        <v>14.477500450125126</v>
      </c>
      <c r="M12" s="83">
        <f t="shared" si="3"/>
        <v>19.014041016824226</v>
      </c>
      <c r="N12" s="83">
        <f t="shared" si="3"/>
        <v>21.70307581238491</v>
      </c>
      <c r="O12" s="83">
        <f t="shared" si="3"/>
        <v>23.509878642423615</v>
      </c>
      <c r="P12" s="20"/>
      <c r="Q12" s="35"/>
      <c r="S12" s="201" t="str">
        <f>S71</f>
        <v>Option 6</v>
      </c>
      <c r="T12" s="202"/>
      <c r="U12" s="146" t="str">
        <f>U71</f>
        <v>Mix</v>
      </c>
      <c r="V12" s="147"/>
      <c r="W12" s="147">
        <f>D133+F133+H133</f>
        <v>0</v>
      </c>
      <c r="X12" s="147">
        <f>AH78+AW76</f>
        <v>3876714310.0000005</v>
      </c>
      <c r="Y12" s="147">
        <f t="shared" si="0"/>
        <v>3876714310.0000005</v>
      </c>
      <c r="Z12" s="147">
        <f>AW78</f>
        <v>0</v>
      </c>
      <c r="AA12" s="156">
        <f t="shared" si="1"/>
        <v>27.32853766177162</v>
      </c>
      <c r="AB12" s="26"/>
      <c r="AC12" s="26"/>
      <c r="AD12" s="75"/>
      <c r="AE12" s="26"/>
      <c r="AF12" s="26"/>
    </row>
    <row r="13" spans="1:34" ht="16.5" thickBot="1">
      <c r="A13" t="s">
        <v>43</v>
      </c>
      <c r="C13" s="10" t="s">
        <v>75</v>
      </c>
      <c r="D13" s="83">
        <f>D9*$T$3</f>
        <v>2.0801682722558987</v>
      </c>
      <c r="E13" s="83">
        <f aca="true" t="shared" si="4" ref="E13:O13">E9*$T$3</f>
        <v>2.000161800246057</v>
      </c>
      <c r="F13" s="83">
        <f t="shared" si="4"/>
        <v>2.000161800246057</v>
      </c>
      <c r="G13" s="83">
        <f t="shared" si="4"/>
        <v>2.0801682722558987</v>
      </c>
      <c r="H13" s="83">
        <f t="shared" si="4"/>
        <v>1.9201553282362145</v>
      </c>
      <c r="I13" s="83">
        <f t="shared" si="4"/>
        <v>2.160174744265741</v>
      </c>
      <c r="J13" s="83">
        <f t="shared" si="4"/>
        <v>2.000161800246057</v>
      </c>
      <c r="K13" s="83">
        <f t="shared" si="4"/>
        <v>2.0801682722558987</v>
      </c>
      <c r="L13" s="83">
        <f t="shared" si="4"/>
        <v>2.0801682722558987</v>
      </c>
      <c r="M13" s="83">
        <f t="shared" si="4"/>
        <v>2.000161800246057</v>
      </c>
      <c r="N13" s="83">
        <f t="shared" si="4"/>
        <v>2.160174744265741</v>
      </c>
      <c r="O13" s="83">
        <f t="shared" si="4"/>
        <v>1.9201553282362145</v>
      </c>
      <c r="P13" s="135" t="s">
        <v>42</v>
      </c>
      <c r="Z13" s="85" t="s">
        <v>88</v>
      </c>
      <c r="AA13" s="165">
        <v>3876714310</v>
      </c>
      <c r="AB13" s="26">
        <f>Y7</f>
        <v>3876714310.0000005</v>
      </c>
      <c r="AC13" s="26"/>
      <c r="AG13" s="75"/>
      <c r="AH13" s="75"/>
    </row>
    <row r="14" spans="1:34" ht="15.75" customHeight="1" thickBot="1">
      <c r="A14" t="s">
        <v>44</v>
      </c>
      <c r="C14" s="40" t="s">
        <v>34</v>
      </c>
      <c r="D14" s="116">
        <f>$C$6*$T$3</f>
        <v>0.21761326716943605</v>
      </c>
      <c r="E14" s="116">
        <f aca="true" t="shared" si="5" ref="E14:O14">$C$6*$T$3</f>
        <v>0.21761326716943605</v>
      </c>
      <c r="F14" s="116">
        <f t="shared" si="5"/>
        <v>0.21761326716943605</v>
      </c>
      <c r="G14" s="116">
        <f t="shared" si="5"/>
        <v>0.21761326716943605</v>
      </c>
      <c r="H14" s="116">
        <f t="shared" si="5"/>
        <v>0.21761326716943605</v>
      </c>
      <c r="I14" s="116">
        <f t="shared" si="5"/>
        <v>0.21761326716943605</v>
      </c>
      <c r="J14" s="116">
        <f t="shared" si="5"/>
        <v>0.21761326716943605</v>
      </c>
      <c r="K14" s="116">
        <f t="shared" si="5"/>
        <v>0.21761326716943605</v>
      </c>
      <c r="L14" s="116">
        <f t="shared" si="5"/>
        <v>0.21761326716943605</v>
      </c>
      <c r="M14" s="116">
        <f t="shared" si="5"/>
        <v>0.21761326716943605</v>
      </c>
      <c r="N14" s="116">
        <f t="shared" si="5"/>
        <v>0.21761326716943605</v>
      </c>
      <c r="O14" s="116">
        <f t="shared" si="5"/>
        <v>0.21761326716943605</v>
      </c>
      <c r="P14" s="136">
        <f>AVERAGE(D13:O13)</f>
        <v>2.040165036250978</v>
      </c>
      <c r="R14" s="89" t="s">
        <v>82</v>
      </c>
      <c r="S14" s="139">
        <f>Y3*1000/'Input Data'!P3</f>
        <v>10.799847572984753</v>
      </c>
      <c r="U14" s="7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4"/>
    </row>
    <row r="15" spans="3:31" ht="16.5" customHeight="1"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3:30" ht="13.5" thickBot="1">
      <c r="C16" s="6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148" t="s">
        <v>84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3:31" ht="15.75"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0"/>
      <c r="R17" s="84" t="s">
        <v>72</v>
      </c>
      <c r="S17" s="127">
        <f>'Input Data'!C3/16</f>
        <v>26</v>
      </c>
      <c r="T17" s="127">
        <f>'Input Data'!D3/16</f>
        <v>25</v>
      </c>
      <c r="U17" s="127">
        <f>'Input Data'!E3/16</f>
        <v>25</v>
      </c>
      <c r="V17" s="127">
        <f>'Input Data'!F3/16</f>
        <v>26</v>
      </c>
      <c r="W17" s="127">
        <f>'Input Data'!G3/16</f>
        <v>24</v>
      </c>
      <c r="X17" s="127">
        <f>'Input Data'!H3/16</f>
        <v>27</v>
      </c>
      <c r="Y17" s="127">
        <f>'Input Data'!I3/16</f>
        <v>25</v>
      </c>
      <c r="Z17" s="127">
        <f>'Input Data'!J3/16</f>
        <v>26</v>
      </c>
      <c r="AA17" s="127">
        <f>'Input Data'!K3/16</f>
        <v>26</v>
      </c>
      <c r="AB17" s="127">
        <f>'Input Data'!L3/16</f>
        <v>25</v>
      </c>
      <c r="AC17" s="127">
        <f>'Input Data'!M3/16</f>
        <v>27</v>
      </c>
      <c r="AD17" s="127">
        <f>'Input Data'!N3/16</f>
        <v>24</v>
      </c>
      <c r="AE17" s="44"/>
    </row>
    <row r="18" spans="2:31" ht="12.75">
      <c r="B18" s="21" t="s">
        <v>45</v>
      </c>
      <c r="C18" s="6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R18" s="47"/>
      <c r="S18" s="128" t="s">
        <v>7</v>
      </c>
      <c r="T18" s="128" t="s">
        <v>8</v>
      </c>
      <c r="U18" s="128" t="s">
        <v>9</v>
      </c>
      <c r="V18" s="128" t="s">
        <v>10</v>
      </c>
      <c r="W18" s="128" t="s">
        <v>11</v>
      </c>
      <c r="X18" s="128" t="s">
        <v>12</v>
      </c>
      <c r="Y18" s="128" t="s">
        <v>13</v>
      </c>
      <c r="Z18" s="128" t="s">
        <v>14</v>
      </c>
      <c r="AA18" s="128" t="s">
        <v>15</v>
      </c>
      <c r="AB18" s="128" t="s">
        <v>16</v>
      </c>
      <c r="AC18" s="128" t="s">
        <v>17</v>
      </c>
      <c r="AD18" s="128" t="s">
        <v>18</v>
      </c>
      <c r="AE18" s="129" t="s">
        <v>47</v>
      </c>
    </row>
    <row r="19" spans="2:32" ht="12.75">
      <c r="B19" s="21" t="s">
        <v>46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R19" s="130" t="s">
        <v>81</v>
      </c>
      <c r="S19" s="90">
        <f aca="true" t="shared" si="6" ref="S19:AD19">(D7*1.1-D8)*8*S17</f>
        <v>2619.50194133333</v>
      </c>
      <c r="T19" s="90">
        <f t="shared" si="6"/>
        <v>3464.686333333336</v>
      </c>
      <c r="U19" s="90">
        <f t="shared" si="6"/>
        <v>3589.127933333336</v>
      </c>
      <c r="V19" s="90">
        <f t="shared" si="6"/>
        <v>3128.1989440000025</v>
      </c>
      <c r="W19" s="90">
        <f t="shared" si="6"/>
        <v>2458.1600000000003</v>
      </c>
      <c r="X19" s="90">
        <f t="shared" si="6"/>
        <v>2661.7008240000023</v>
      </c>
      <c r="Y19" s="90">
        <f t="shared" si="6"/>
        <v>2262.5432000000005</v>
      </c>
      <c r="Z19" s="90">
        <f t="shared" si="6"/>
        <v>2160.846202666668</v>
      </c>
      <c r="AA19" s="90">
        <f t="shared" si="6"/>
        <v>2916.802165333335</v>
      </c>
      <c r="AB19" s="90">
        <f t="shared" si="6"/>
        <v>2678.009733333333</v>
      </c>
      <c r="AC19" s="90">
        <f t="shared" si="6"/>
        <v>2854.839240000001</v>
      </c>
      <c r="AD19" s="90">
        <f t="shared" si="6"/>
        <v>2252.48672</v>
      </c>
      <c r="AE19" s="132">
        <f>SUM(S19:AD20)</f>
        <v>52876.05371733335</v>
      </c>
      <c r="AF19" s="80"/>
    </row>
    <row r="20" spans="2:32" ht="13.5" thickBot="1">
      <c r="B20" s="22">
        <f>Q26</f>
        <v>16193.595908395619</v>
      </c>
      <c r="D20" s="27"/>
      <c r="E20" s="27"/>
      <c r="F20" s="27"/>
      <c r="G20" s="27"/>
      <c r="H20" s="27"/>
      <c r="I20" s="66"/>
      <c r="J20" s="64"/>
      <c r="K20" s="65"/>
      <c r="L20" s="65"/>
      <c r="M20" s="27"/>
      <c r="N20" s="27"/>
      <c r="O20" s="27"/>
      <c r="R20" s="131" t="s">
        <v>80</v>
      </c>
      <c r="S20" s="133">
        <f aca="true" t="shared" si="7" ref="S20:AD20">(D7-D8)*8*S17</f>
        <v>1510.0890133333294</v>
      </c>
      <c r="T20" s="133">
        <f t="shared" si="7"/>
        <v>2204.1260000000007</v>
      </c>
      <c r="U20" s="133">
        <f t="shared" si="7"/>
        <v>2266.574</v>
      </c>
      <c r="V20" s="133">
        <f t="shared" si="7"/>
        <v>1898.244746666668</v>
      </c>
      <c r="W20" s="133">
        <f t="shared" si="7"/>
        <v>1320.26048</v>
      </c>
      <c r="X20" s="133">
        <f t="shared" si="7"/>
        <v>1433.7568800000013</v>
      </c>
      <c r="Y20" s="133">
        <f t="shared" si="7"/>
        <v>1319.358666666666</v>
      </c>
      <c r="Z20" s="133">
        <f t="shared" si="7"/>
        <v>1292.1639466666672</v>
      </c>
      <c r="AA20" s="133">
        <f t="shared" si="7"/>
        <v>2060.380746666667</v>
      </c>
      <c r="AB20" s="133">
        <f t="shared" si="7"/>
        <v>1687.8919999999994</v>
      </c>
      <c r="AC20" s="133">
        <f t="shared" si="7"/>
        <v>1674.8697600000003</v>
      </c>
      <c r="AD20" s="133">
        <f t="shared" si="7"/>
        <v>1161.4342399999991</v>
      </c>
      <c r="AE20" s="134">
        <f>AE19/1000</f>
        <v>52.87605371733335</v>
      </c>
      <c r="AF20" s="80"/>
    </row>
    <row r="21" spans="3:34" ht="12.75">
      <c r="C21" s="17" t="s">
        <v>6</v>
      </c>
      <c r="D21" s="17" t="s">
        <v>7</v>
      </c>
      <c r="E21" s="17" t="s">
        <v>8</v>
      </c>
      <c r="F21" s="17" t="s">
        <v>9</v>
      </c>
      <c r="G21" s="17" t="s">
        <v>10</v>
      </c>
      <c r="H21" s="17" t="s">
        <v>11</v>
      </c>
      <c r="I21" s="17" t="s">
        <v>12</v>
      </c>
      <c r="J21" s="17" t="s">
        <v>13</v>
      </c>
      <c r="K21" s="17" t="s">
        <v>14</v>
      </c>
      <c r="L21" s="17" t="s">
        <v>15</v>
      </c>
      <c r="M21" s="17" t="s">
        <v>16</v>
      </c>
      <c r="N21" s="17" t="s">
        <v>17</v>
      </c>
      <c r="O21" s="17" t="s">
        <v>18</v>
      </c>
      <c r="R21" s="28"/>
      <c r="S21" s="183" t="s">
        <v>51</v>
      </c>
      <c r="T21" s="183"/>
      <c r="U21" s="42" t="s">
        <v>52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8"/>
    </row>
    <row r="22" spans="1:33" ht="12.75">
      <c r="A22" t="s">
        <v>2</v>
      </c>
      <c r="B22">
        <v>2010</v>
      </c>
      <c r="C22" s="17" t="s">
        <v>22</v>
      </c>
      <c r="D22" s="31">
        <f>CustomerData!H2</f>
        <v>19454.699</v>
      </c>
      <c r="E22" s="31">
        <f>CustomerData!I2</f>
        <v>21274.438</v>
      </c>
      <c r="F22" s="31">
        <f>CustomerData!J2</f>
        <v>22744.985</v>
      </c>
      <c r="G22" s="31">
        <f>CustomerData!K2</f>
        <v>23894.918</v>
      </c>
      <c r="H22" s="31">
        <f>CustomerData!L2</f>
        <v>23343.156</v>
      </c>
      <c r="I22" s="31">
        <f>CustomerData!M2</f>
        <v>20993.776</v>
      </c>
      <c r="J22" s="31">
        <f>CustomerData!N2</f>
        <v>18819.37</v>
      </c>
      <c r="K22" s="31">
        <f>CustomerData!O2</f>
        <v>16647.212</v>
      </c>
      <c r="L22" s="31">
        <f>CustomerData!P2</f>
        <v>16177.202000000001</v>
      </c>
      <c r="M22" s="31">
        <f>CustomerData!Q2</f>
        <v>16928.855</v>
      </c>
      <c r="N22" s="31">
        <f>CustomerData!R2</f>
        <v>16805.812</v>
      </c>
      <c r="O22" s="31">
        <f>CustomerData!S2</f>
        <v>16613.624</v>
      </c>
      <c r="P22" s="19" t="s">
        <v>47</v>
      </c>
      <c r="R22" s="17"/>
      <c r="S22" t="s">
        <v>2</v>
      </c>
      <c r="T22">
        <v>2010</v>
      </c>
      <c r="U22" s="17" t="s">
        <v>6</v>
      </c>
      <c r="V22" s="17" t="s">
        <v>7</v>
      </c>
      <c r="W22" s="17" t="s">
        <v>8</v>
      </c>
      <c r="X22" s="17" t="s">
        <v>9</v>
      </c>
      <c r="Y22" s="17" t="s">
        <v>10</v>
      </c>
      <c r="Z22" s="17" t="s">
        <v>11</v>
      </c>
      <c r="AA22" s="17" t="s">
        <v>12</v>
      </c>
      <c r="AB22" s="17" t="s">
        <v>13</v>
      </c>
      <c r="AC22" s="17" t="s">
        <v>14</v>
      </c>
      <c r="AD22" s="17" t="s">
        <v>15</v>
      </c>
      <c r="AE22" s="17" t="s">
        <v>16</v>
      </c>
      <c r="AF22" s="17" t="s">
        <v>17</v>
      </c>
      <c r="AG22" s="17" t="s">
        <v>18</v>
      </c>
    </row>
    <row r="23" spans="3:35" ht="12.75">
      <c r="C23" s="17" t="s">
        <v>23</v>
      </c>
      <c r="D23" s="32">
        <f>CustomerData!H3</f>
        <v>6793435.237594947</v>
      </c>
      <c r="E23" s="32">
        <f>CustomerData!I3</f>
        <v>7448474.525499551</v>
      </c>
      <c r="F23" s="32">
        <f>CustomerData!J3</f>
        <v>8526736.89949036</v>
      </c>
      <c r="G23" s="32">
        <f>CustomerData!K3</f>
        <v>8701159.224391876</v>
      </c>
      <c r="H23" s="32">
        <f>CustomerData!L3</f>
        <v>7576073.445294636</v>
      </c>
      <c r="I23" s="32">
        <f>CustomerData!M3</f>
        <v>7638089.768933465</v>
      </c>
      <c r="J23" s="32">
        <f>CustomerData!N3</f>
        <v>6833633.394986294</v>
      </c>
      <c r="K23" s="32">
        <f>CustomerData!O3</f>
        <v>6547602.719916144</v>
      </c>
      <c r="L23" s="32">
        <f>CustomerData!P3</f>
        <v>6333362.714757486</v>
      </c>
      <c r="M23" s="32">
        <f>CustomerData!Q3</f>
        <v>6681626.291986031</v>
      </c>
      <c r="N23" s="32">
        <f>CustomerData!R3</f>
        <v>6782411.158814801</v>
      </c>
      <c r="O23" s="32">
        <f>CustomerData!S3</f>
        <v>6434511.68993461</v>
      </c>
      <c r="R23" s="17"/>
      <c r="U23" s="17" t="s">
        <v>22</v>
      </c>
      <c r="V23" s="37">
        <f aca="true" t="shared" si="8" ref="V23:AG23">D22*D13*1000</f>
        <v>40469047.606088564</v>
      </c>
      <c r="W23" s="37">
        <f t="shared" si="8"/>
        <v>42552318.20930312</v>
      </c>
      <c r="X23" s="37">
        <f t="shared" si="8"/>
        <v>45493650.14416956</v>
      </c>
      <c r="Y23" s="37">
        <f t="shared" si="8"/>
        <v>49705450.291756384</v>
      </c>
      <c r="Z23" s="37">
        <f t="shared" si="8"/>
        <v>44822485.37124916</v>
      </c>
      <c r="AA23" s="37">
        <f t="shared" si="8"/>
        <v>45350224.70197225</v>
      </c>
      <c r="AB23" s="37">
        <f t="shared" si="8"/>
        <v>37641784.97869663</v>
      </c>
      <c r="AC23" s="37">
        <f t="shared" si="8"/>
        <v>34629002.22391766</v>
      </c>
      <c r="AD23" s="37">
        <f t="shared" si="8"/>
        <v>33651302.33427467</v>
      </c>
      <c r="AE23" s="37">
        <f t="shared" si="8"/>
        <v>33860449.09290446</v>
      </c>
      <c r="AF23" s="37">
        <f t="shared" si="8"/>
        <v>36303490.63927813</v>
      </c>
      <c r="AG23" s="37">
        <f t="shared" si="8"/>
        <v>31900738.64491305</v>
      </c>
      <c r="AH23" s="26">
        <f>SUM(V23:AG23)</f>
        <v>476379944.23852366</v>
      </c>
      <c r="AI23" s="35"/>
    </row>
    <row r="24" spans="3:34" ht="12.75">
      <c r="C24" s="17" t="s">
        <v>24</v>
      </c>
      <c r="D24" s="32">
        <f>CustomerData!H4</f>
        <v>4283145.58287586</v>
      </c>
      <c r="E24" s="32">
        <f>CustomerData!I4</f>
        <v>4826493.037155002</v>
      </c>
      <c r="F24" s="32">
        <f>CustomerData!J4</f>
        <v>5454170.752670219</v>
      </c>
      <c r="G24" s="32">
        <f>CustomerData!K4</f>
        <v>5483540.342071802</v>
      </c>
      <c r="H24" s="32">
        <f>CustomerData!L4</f>
        <v>4981081.722272107</v>
      </c>
      <c r="I24" s="32">
        <f>CustomerData!M4</f>
        <v>4978495.148384125</v>
      </c>
      <c r="J24" s="32">
        <f>CustomerData!N4</f>
        <v>4395212.601798056</v>
      </c>
      <c r="K24" s="32">
        <f>CustomerData!O4</f>
        <v>4266855.073543555</v>
      </c>
      <c r="L24" s="32">
        <f>CustomerData!P4</f>
        <v>4074055.224503529</v>
      </c>
      <c r="M24" s="32">
        <f>CustomerData!Q4</f>
        <v>4324715.174301503</v>
      </c>
      <c r="N24" s="32">
        <f>CustomerData!R4</f>
        <v>4353390.07830506</v>
      </c>
      <c r="O24" s="32">
        <f>CustomerData!S4</f>
        <v>4137628.3480646154</v>
      </c>
      <c r="P24" s="33">
        <f>SUM(D23:O23)</f>
        <v>86297117.0716002</v>
      </c>
      <c r="R24" s="17"/>
      <c r="U24" s="17" t="s">
        <v>23</v>
      </c>
      <c r="V24" s="37">
        <f aca="true" t="shared" si="9" ref="V24:AG25">D23*D11</f>
        <v>167767115.84334645</v>
      </c>
      <c r="W24" s="37">
        <f t="shared" si="9"/>
        <v>217364436.36901754</v>
      </c>
      <c r="X24" s="37">
        <f t="shared" si="9"/>
        <v>261068076.77162492</v>
      </c>
      <c r="Y24" s="37">
        <f t="shared" si="9"/>
        <v>238226588.40034252</v>
      </c>
      <c r="Z24" s="37">
        <f t="shared" si="9"/>
        <v>207890370.46295467</v>
      </c>
      <c r="AA24" s="37">
        <f t="shared" si="9"/>
        <v>201046751.45260227</v>
      </c>
      <c r="AB24" s="37">
        <f t="shared" si="9"/>
        <v>149212725.29261965</v>
      </c>
      <c r="AC24" s="37">
        <f t="shared" si="9"/>
        <v>126609836.35103789</v>
      </c>
      <c r="AD24" s="37">
        <f t="shared" si="9"/>
        <v>120738578.29170102</v>
      </c>
      <c r="AE24" s="37">
        <f t="shared" si="9"/>
        <v>153153362.5145037</v>
      </c>
      <c r="AF24" s="37">
        <f t="shared" si="9"/>
        <v>171549180.75911224</v>
      </c>
      <c r="AG24" s="37">
        <f t="shared" si="9"/>
        <v>169296319.92137977</v>
      </c>
      <c r="AH24" s="26">
        <f>SUM(V24:AG24)</f>
        <v>2183923342.430243</v>
      </c>
    </row>
    <row r="25" spans="3:34" ht="12.75">
      <c r="C25" s="71" t="s">
        <v>49</v>
      </c>
      <c r="D25" s="78">
        <f aca="true" t="shared" si="10" ref="D25:O25">D26/D22</f>
        <v>0.7642314958845038</v>
      </c>
      <c r="E25" s="78">
        <f t="shared" si="10"/>
        <v>0.8013638743003428</v>
      </c>
      <c r="F25" s="78">
        <f t="shared" si="10"/>
        <v>0.8261839936683442</v>
      </c>
      <c r="G25" s="78">
        <f t="shared" si="10"/>
        <v>0.7978875008709886</v>
      </c>
      <c r="H25" s="78">
        <f t="shared" si="10"/>
        <v>0.8005019890574814</v>
      </c>
      <c r="I25" s="78">
        <f t="shared" si="10"/>
        <v>0.8077525180082961</v>
      </c>
      <c r="J25" s="78">
        <f t="shared" si="10"/>
        <v>0.8298529732141869</v>
      </c>
      <c r="K25" s="78">
        <f t="shared" si="10"/>
        <v>0.8731529069461635</v>
      </c>
      <c r="L25" s="78">
        <f t="shared" si="10"/>
        <v>0.8935257863419471</v>
      </c>
      <c r="M25" s="78">
        <f t="shared" si="10"/>
        <v>0.8738612099136098</v>
      </c>
      <c r="N25" s="78">
        <f t="shared" si="10"/>
        <v>0.8906130082304312</v>
      </c>
      <c r="O25" s="78">
        <f t="shared" si="10"/>
        <v>0.8838244943158988</v>
      </c>
      <c r="P25" s="33">
        <f>SUM(D24:O24)</f>
        <v>55558783.08594544</v>
      </c>
      <c r="Q25" t="s">
        <v>48</v>
      </c>
      <c r="R25" s="17"/>
      <c r="U25" s="17" t="s">
        <v>24</v>
      </c>
      <c r="V25" s="37">
        <f t="shared" si="9"/>
        <v>91376736.3068526</v>
      </c>
      <c r="W25" s="37">
        <f t="shared" si="9"/>
        <v>116220897.99732655</v>
      </c>
      <c r="X25" s="37">
        <f t="shared" si="9"/>
        <v>138374415.38942027</v>
      </c>
      <c r="Y25" s="37">
        <f t="shared" si="9"/>
        <v>126961699.22062454</v>
      </c>
      <c r="Z25" s="37">
        <f t="shared" si="9"/>
        <v>120824026.42609541</v>
      </c>
      <c r="AA25" s="37">
        <f t="shared" si="9"/>
        <v>115741401.66719447</v>
      </c>
      <c r="AB25" s="37">
        <f t="shared" si="9"/>
        <v>82545119.20525022</v>
      </c>
      <c r="AC25" s="37">
        <f t="shared" si="9"/>
        <v>70234451.8587462</v>
      </c>
      <c r="AD25" s="37">
        <f t="shared" si="9"/>
        <v>58982136.34658446</v>
      </c>
      <c r="AE25" s="37">
        <f t="shared" si="9"/>
        <v>82230311.71025091</v>
      </c>
      <c r="AF25" s="37">
        <f t="shared" si="9"/>
        <v>94481954.910339</v>
      </c>
      <c r="AG25" s="37">
        <f t="shared" si="9"/>
        <v>97275140.3304508</v>
      </c>
      <c r="AH25" s="26">
        <f>SUM(V25:AG25)</f>
        <v>1195248291.3691351</v>
      </c>
    </row>
    <row r="26" spans="2:34" ht="12.75">
      <c r="B26" s="28"/>
      <c r="C26" s="71" t="s">
        <v>48</v>
      </c>
      <c r="D26" s="31">
        <f>(Tier2behaviorEqualScaling!D24+D23)/(('Input Data'!C4+'Input Data'!C3))</f>
        <v>14867.89371875276</v>
      </c>
      <c r="E26" s="31">
        <f>(Tier2behaviorEqualScaling!E24+E23)/(('Input Data'!D4+'Input Data'!D3))</f>
        <v>17048.566059242436</v>
      </c>
      <c r="F26" s="31">
        <f>(Tier2behaviorEqualScaling!F24+F23)/(('Input Data'!E4+'Input Data'!E3))</f>
        <v>18791.542543226584</v>
      </c>
      <c r="G26" s="31">
        <f>(Tier2behaviorEqualScaling!G24+G23)/(('Input Data'!F4+'Input Data'!F3))</f>
        <v>19065.456406537203</v>
      </c>
      <c r="H26" s="31">
        <f>(Tier2behaviorEqualScaling!H24+H23)/(('Input Data'!G4+'Input Data'!G3))</f>
        <v>18686.24280887908</v>
      </c>
      <c r="I26" s="31">
        <f>(Tier2behaviorEqualScaling!I24+I23)/(('Input Data'!H4+'Input Data'!H3))</f>
        <v>16957.775426502136</v>
      </c>
      <c r="J26" s="31">
        <f>(Tier2behaviorEqualScaling!J24+J23)/(('Input Data'!I4+'Input Data'!I3))</f>
        <v>15617.310148517872</v>
      </c>
      <c r="K26" s="31">
        <f>(Tier2behaviorEqualScaling!K24+K23)/(('Input Data'!J4+'Input Data'!J3))</f>
        <v>14535.561550349057</v>
      </c>
      <c r="L26" s="31">
        <f>(Tier2behaviorEqualScaling!L24+L23)/(('Input Data'!K4+'Input Data'!K3))</f>
        <v>14454.747137862521</v>
      </c>
      <c r="M26" s="31">
        <f>(Tier2behaviorEqualScaling!M24+M23)/(('Input Data'!L4+'Input Data'!L3))</f>
        <v>14793.469712752063</v>
      </c>
      <c r="N26" s="31">
        <f>(Tier2behaviorEqualScaling!N24+N23)/(('Input Data'!M4+'Input Data'!M3))</f>
        <v>14967.474781075081</v>
      </c>
      <c r="O26" s="31">
        <f>(Tier2behaviorEqualScaling!O24+O23)/(('Input Data'!N4+'Input Data'!N3))</f>
        <v>14683.52783055448</v>
      </c>
      <c r="P26" s="33">
        <f>SUM(P24:P25)</f>
        <v>141855900.15754563</v>
      </c>
      <c r="Q26" s="20">
        <f>P26/8760</f>
        <v>16193.595908395619</v>
      </c>
      <c r="R26" s="20"/>
      <c r="U26" s="71"/>
      <c r="V26" s="37">
        <f>SUM(V23:V25)</f>
        <v>299612899.7562876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1" t="s">
        <v>55</v>
      </c>
      <c r="AH26" s="37">
        <f>CustomerData!$E$5*$D$14</f>
        <v>21162731.962098446</v>
      </c>
    </row>
    <row r="27" spans="2:47" ht="12.75">
      <c r="B27" s="28"/>
      <c r="C27" s="7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0"/>
      <c r="R27" s="20"/>
      <c r="T27" s="28"/>
      <c r="U27" s="34"/>
      <c r="V27" s="157">
        <f>V48-V26</f>
        <v>-299612899.7562876</v>
      </c>
      <c r="W27" s="25"/>
      <c r="X27" s="25"/>
      <c r="Y27" s="25"/>
      <c r="Z27" s="25"/>
      <c r="AA27" s="25"/>
      <c r="AB27" s="25"/>
      <c r="AC27" s="36"/>
      <c r="AD27" s="25"/>
      <c r="AE27" s="25"/>
      <c r="AH27" s="26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8" ht="12.75">
      <c r="B28" s="28"/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  <c r="H28" s="17" t="s">
        <v>11</v>
      </c>
      <c r="I28" s="17" t="s">
        <v>12</v>
      </c>
      <c r="J28" s="17" t="s">
        <v>13</v>
      </c>
      <c r="K28" s="17" t="s">
        <v>14</v>
      </c>
      <c r="L28" s="17" t="s">
        <v>15</v>
      </c>
      <c r="M28" s="17" t="s">
        <v>16</v>
      </c>
      <c r="N28" s="17" t="s">
        <v>17</v>
      </c>
      <c r="O28" s="17" t="s">
        <v>18</v>
      </c>
      <c r="P28" s="33"/>
      <c r="Q28" s="20"/>
      <c r="R28" s="20"/>
      <c r="AG28" t="s">
        <v>59</v>
      </c>
      <c r="AH28" s="26">
        <f>SUM(AH23:AH27)</f>
        <v>3876714310.0000005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26"/>
    </row>
    <row r="29" spans="1:49" ht="12.75">
      <c r="A29" t="s">
        <v>2</v>
      </c>
      <c r="B29">
        <v>2011</v>
      </c>
      <c r="C29" s="17" t="s">
        <v>22</v>
      </c>
      <c r="D29" s="31">
        <f aca="true" t="shared" si="11" ref="D29:O29">D32/D25</f>
        <v>19454.699</v>
      </c>
      <c r="E29" s="31">
        <f t="shared" si="11"/>
        <v>21274.438</v>
      </c>
      <c r="F29" s="31">
        <f t="shared" si="11"/>
        <v>22744.985</v>
      </c>
      <c r="G29" s="31">
        <f t="shared" si="11"/>
        <v>23894.918</v>
      </c>
      <c r="H29" s="31">
        <f t="shared" si="11"/>
        <v>23343.156</v>
      </c>
      <c r="I29" s="31">
        <f t="shared" si="11"/>
        <v>20993.776</v>
      </c>
      <c r="J29" s="31">
        <f t="shared" si="11"/>
        <v>18819.37</v>
      </c>
      <c r="K29" s="31">
        <f t="shared" si="11"/>
        <v>16647.212</v>
      </c>
      <c r="L29" s="31">
        <f t="shared" si="11"/>
        <v>16177.202000000001</v>
      </c>
      <c r="M29" s="31">
        <f t="shared" si="11"/>
        <v>16928.855</v>
      </c>
      <c r="N29" s="31">
        <f t="shared" si="11"/>
        <v>16805.812</v>
      </c>
      <c r="O29" s="31">
        <f t="shared" si="11"/>
        <v>16613.624</v>
      </c>
      <c r="Q29" s="20"/>
      <c r="R29" s="17"/>
      <c r="AK29" s="25"/>
      <c r="AL29" s="25"/>
      <c r="AM29" s="25"/>
      <c r="AN29" s="25"/>
      <c r="AO29" s="25"/>
      <c r="AP29" s="25"/>
      <c r="AQ29" s="25"/>
      <c r="AR29" s="36"/>
      <c r="AS29" s="25"/>
      <c r="AT29" s="25"/>
      <c r="AW29" s="26"/>
    </row>
    <row r="30" spans="1:19" ht="12.75">
      <c r="A30" s="24" t="s">
        <v>53</v>
      </c>
      <c r="B30" s="24">
        <f>Info!G8</f>
        <v>0</v>
      </c>
      <c r="C30" s="17" t="s">
        <v>23</v>
      </c>
      <c r="D30" s="32">
        <f>D23+$B$31*'Input Data'!C5</f>
        <v>6793435.237594947</v>
      </c>
      <c r="E30" s="32">
        <f>E23+$B$31*'Input Data'!D5</f>
        <v>7448474.525499551</v>
      </c>
      <c r="F30" s="32">
        <f>F23+$B$31*'Input Data'!E5</f>
        <v>8526736.89949036</v>
      </c>
      <c r="G30" s="32">
        <f>G23+$B$31*'Input Data'!F5</f>
        <v>8701159.224391876</v>
      </c>
      <c r="H30" s="32">
        <f>H23+$B$31*'Input Data'!G5</f>
        <v>7576073.445294636</v>
      </c>
      <c r="I30" s="32">
        <f>I23+$B$31*'Input Data'!H5</f>
        <v>7638089.768933465</v>
      </c>
      <c r="J30" s="32">
        <f>J23+$B$31*'Input Data'!I5</f>
        <v>6833633.394986294</v>
      </c>
      <c r="K30" s="32">
        <f>K23+$B$31*'Input Data'!J5</f>
        <v>6547602.719916144</v>
      </c>
      <c r="L30" s="32">
        <f>L23+$B$31*'Input Data'!K5</f>
        <v>6333362.714757486</v>
      </c>
      <c r="M30" s="32">
        <f>M23+$B$31*'Input Data'!L5</f>
        <v>6681626.291986031</v>
      </c>
      <c r="N30" s="32">
        <f>N23+$B$31*'Input Data'!M5</f>
        <v>6782411.158814801</v>
      </c>
      <c r="O30" s="32">
        <f>O23+$B$31*'Input Data'!N5</f>
        <v>6434511.68993461</v>
      </c>
      <c r="R30" s="17"/>
      <c r="S30" s="26"/>
    </row>
    <row r="31" spans="1:33" ht="12.75">
      <c r="A31" s="24" t="s">
        <v>54</v>
      </c>
      <c r="B31" s="29">
        <f>B30*8760</f>
        <v>0</v>
      </c>
      <c r="C31" s="17" t="s">
        <v>24</v>
      </c>
      <c r="D31" s="32">
        <f>D24+$B$31*'Input Data'!C6</f>
        <v>4283145.58287586</v>
      </c>
      <c r="E31" s="32">
        <f>E24+$B$31*'Input Data'!D6</f>
        <v>4826493.037155002</v>
      </c>
      <c r="F31" s="32">
        <f>F24+$B$31*'Input Data'!E6</f>
        <v>5454170.752670219</v>
      </c>
      <c r="G31" s="32">
        <f>G24+$B$31*'Input Data'!F6</f>
        <v>5483540.342071802</v>
      </c>
      <c r="H31" s="32">
        <f>H24+$B$31*'Input Data'!G6</f>
        <v>4981081.722272107</v>
      </c>
      <c r="I31" s="32">
        <f>I24+$B$31*'Input Data'!H6</f>
        <v>4978495.148384125</v>
      </c>
      <c r="J31" s="32">
        <f>J24+$B$31*'Input Data'!I6</f>
        <v>4395212.601798056</v>
      </c>
      <c r="K31" s="32">
        <f>K24+$B$31*'Input Data'!J6</f>
        <v>4266855.073543555</v>
      </c>
      <c r="L31" s="32">
        <f>L24+$B$31*'Input Data'!K6</f>
        <v>4074055.224503529</v>
      </c>
      <c r="M31" s="32">
        <f>M24+$B$31*'Input Data'!L6</f>
        <v>4324715.174301503</v>
      </c>
      <c r="N31" s="32">
        <f>N24+$B$31*'Input Data'!M6</f>
        <v>4353390.07830506</v>
      </c>
      <c r="O31" s="32">
        <f>O24+$B$31*'Input Data'!N6</f>
        <v>4137628.3480646154</v>
      </c>
      <c r="P31" s="33">
        <f>SUM(D30:O30)</f>
        <v>86297117.0716002</v>
      </c>
      <c r="R31" s="1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3:25" ht="12.75">
      <c r="C32" s="19" t="s">
        <v>48</v>
      </c>
      <c r="D32" s="20">
        <f>(D30+D31)/(('Input Data'!C3+'Input Data'!C4))</f>
        <v>14867.89371875276</v>
      </c>
      <c r="E32" s="20">
        <f>(E30+E31)/(('Input Data'!D3+'Input Data'!D4))</f>
        <v>17048.566059242436</v>
      </c>
      <c r="F32" s="20">
        <f>(F30+F31)/(('Input Data'!E3+'Input Data'!E4))</f>
        <v>18791.542543226584</v>
      </c>
      <c r="G32" s="20">
        <f>(G30+G31)/(('Input Data'!F3+'Input Data'!F4))</f>
        <v>19065.456406537203</v>
      </c>
      <c r="H32" s="20">
        <f>(H30+H31)/(('Input Data'!G3+'Input Data'!G4))</f>
        <v>18686.24280887908</v>
      </c>
      <c r="I32" s="20">
        <f>(I30+I31)/(('Input Data'!H3+'Input Data'!H4))</f>
        <v>16957.775426502136</v>
      </c>
      <c r="J32" s="20">
        <f>(J30+J31)/(('Input Data'!I3+'Input Data'!I4))</f>
        <v>15617.310148517872</v>
      </c>
      <c r="K32" s="20">
        <f>(K30+K31)/(('Input Data'!J3+'Input Data'!J4))</f>
        <v>14535.561550349057</v>
      </c>
      <c r="L32" s="20">
        <f>(L30+L31)/(('Input Data'!K3+'Input Data'!K4))</f>
        <v>14454.747137862521</v>
      </c>
      <c r="M32" s="20">
        <f>(M30+M31)/(('Input Data'!L3+'Input Data'!L4))</f>
        <v>14793.469712752063</v>
      </c>
      <c r="N32" s="20">
        <f>(N30+N31)/(('Input Data'!M3+'Input Data'!M4))</f>
        <v>14967.474781075081</v>
      </c>
      <c r="O32" s="20">
        <f>(O30+O31)/(('Input Data'!N3+'Input Data'!N4))</f>
        <v>14683.52783055448</v>
      </c>
      <c r="P32" s="33">
        <f>SUM(D31:O31)</f>
        <v>55558783.08594544</v>
      </c>
      <c r="Q32" t="s">
        <v>48</v>
      </c>
      <c r="R32" s="17"/>
      <c r="V32" s="26"/>
      <c r="W32" s="26"/>
      <c r="X32" s="26"/>
      <c r="Y32" s="26"/>
    </row>
    <row r="33" spans="2:17" ht="12.75">
      <c r="B33" s="28"/>
      <c r="C33" s="7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3">
        <f>SUM(P31:P32)</f>
        <v>141855900.15754563</v>
      </c>
      <c r="Q33" s="20">
        <f>P33/8760</f>
        <v>16193.595908395619</v>
      </c>
    </row>
    <row r="34" spans="2:17" ht="13.5" thickBot="1">
      <c r="B34" s="2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"/>
      <c r="Q34" s="20"/>
    </row>
    <row r="35" spans="1:49" ht="12.75">
      <c r="A35" s="161"/>
      <c r="B35" s="162"/>
      <c r="C35" s="163" t="s">
        <v>58</v>
      </c>
      <c r="E35" s="33"/>
      <c r="P35" s="33"/>
      <c r="Q35" s="20"/>
      <c r="R35" s="34"/>
      <c r="U35" s="42" t="s">
        <v>52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J35" s="86" t="s">
        <v>56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</row>
    <row r="36" spans="1:49" ht="13.5" thickBot="1">
      <c r="A36" s="184" t="s">
        <v>57</v>
      </c>
      <c r="B36" s="185"/>
      <c r="C36" s="164" t="s">
        <v>6</v>
      </c>
      <c r="D36" s="17" t="s">
        <v>7</v>
      </c>
      <c r="E36" s="17" t="s">
        <v>8</v>
      </c>
      <c r="F36" s="17" t="s">
        <v>9</v>
      </c>
      <c r="G36" s="17" t="s">
        <v>10</v>
      </c>
      <c r="H36" s="17" t="s">
        <v>11</v>
      </c>
      <c r="I36" s="17" t="s">
        <v>12</v>
      </c>
      <c r="J36" s="17" t="s">
        <v>13</v>
      </c>
      <c r="K36" s="17" t="s">
        <v>14</v>
      </c>
      <c r="L36" s="17" t="s">
        <v>15</v>
      </c>
      <c r="M36" s="17" t="s">
        <v>16</v>
      </c>
      <c r="N36" s="17" t="s">
        <v>17</v>
      </c>
      <c r="O36" s="17" t="s">
        <v>18</v>
      </c>
      <c r="Q36" s="20"/>
      <c r="R36" s="17"/>
      <c r="S36" s="183" t="str">
        <f>A36</f>
        <v>Option 1</v>
      </c>
      <c r="T36" s="183"/>
      <c r="U36" s="34" t="str">
        <f>C35</f>
        <v>Shaped to Load</v>
      </c>
      <c r="W36" s="33"/>
      <c r="AJ36" s="34" t="str">
        <f>U36</f>
        <v>Shaped to Load</v>
      </c>
      <c r="AL36" s="33"/>
      <c r="AW36" s="26"/>
    </row>
    <row r="37" spans="1:49" ht="12.75">
      <c r="A37" t="s">
        <v>2</v>
      </c>
      <c r="B37">
        <v>2011</v>
      </c>
      <c r="C37" s="17" t="s">
        <v>22</v>
      </c>
      <c r="D37" s="31">
        <f aca="true" t="shared" si="12" ref="D37:O37">D29-D41</f>
        <v>19454.699</v>
      </c>
      <c r="E37" s="31">
        <f t="shared" si="12"/>
        <v>21274.438</v>
      </c>
      <c r="F37" s="31">
        <f t="shared" si="12"/>
        <v>22744.985</v>
      </c>
      <c r="G37" s="31">
        <f t="shared" si="12"/>
        <v>23894.918</v>
      </c>
      <c r="H37" s="31">
        <f t="shared" si="12"/>
        <v>23343.156</v>
      </c>
      <c r="I37" s="31">
        <f t="shared" si="12"/>
        <v>20993.776</v>
      </c>
      <c r="J37" s="31">
        <f t="shared" si="12"/>
        <v>18819.37</v>
      </c>
      <c r="K37" s="31">
        <f t="shared" si="12"/>
        <v>16647.212</v>
      </c>
      <c r="L37" s="31">
        <f t="shared" si="12"/>
        <v>16177.202000000001</v>
      </c>
      <c r="M37" s="31">
        <f t="shared" si="12"/>
        <v>16928.855</v>
      </c>
      <c r="N37" s="31">
        <f t="shared" si="12"/>
        <v>16805.812</v>
      </c>
      <c r="O37" s="31">
        <f t="shared" si="12"/>
        <v>16613.624</v>
      </c>
      <c r="R37" s="17"/>
      <c r="S37" t="s">
        <v>2</v>
      </c>
      <c r="T37">
        <v>2011</v>
      </c>
      <c r="U37" s="17" t="s">
        <v>6</v>
      </c>
      <c r="V37" s="17" t="s">
        <v>7</v>
      </c>
      <c r="W37" s="17" t="s">
        <v>8</v>
      </c>
      <c r="X37" s="17" t="s">
        <v>9</v>
      </c>
      <c r="Y37" s="17" t="s">
        <v>10</v>
      </c>
      <c r="Z37" s="17" t="s">
        <v>11</v>
      </c>
      <c r="AA37" s="17" t="s">
        <v>12</v>
      </c>
      <c r="AB37" s="17" t="s">
        <v>13</v>
      </c>
      <c r="AC37" s="17" t="s">
        <v>14</v>
      </c>
      <c r="AD37" s="17" t="s">
        <v>15</v>
      </c>
      <c r="AE37" s="17" t="s">
        <v>16</v>
      </c>
      <c r="AF37" s="17" t="s">
        <v>17</v>
      </c>
      <c r="AG37" s="17" t="s">
        <v>18</v>
      </c>
      <c r="AJ37" s="17" t="s">
        <v>6</v>
      </c>
      <c r="AK37" s="17" t="s">
        <v>7</v>
      </c>
      <c r="AL37" s="17" t="s">
        <v>8</v>
      </c>
      <c r="AM37" s="17" t="s">
        <v>9</v>
      </c>
      <c r="AN37" s="17" t="s">
        <v>10</v>
      </c>
      <c r="AO37" s="17" t="s">
        <v>11</v>
      </c>
      <c r="AP37" s="17" t="s">
        <v>12</v>
      </c>
      <c r="AQ37" s="17" t="s">
        <v>13</v>
      </c>
      <c r="AR37" s="17" t="s">
        <v>14</v>
      </c>
      <c r="AS37" s="17" t="s">
        <v>15</v>
      </c>
      <c r="AT37" s="17" t="s">
        <v>16</v>
      </c>
      <c r="AU37" s="17" t="s">
        <v>17</v>
      </c>
      <c r="AV37" s="17" t="s">
        <v>18</v>
      </c>
      <c r="AW37" s="19" t="s">
        <v>47</v>
      </c>
    </row>
    <row r="38" spans="1:49" ht="12.75">
      <c r="A38" s="24" t="s">
        <v>53</v>
      </c>
      <c r="B38" s="24">
        <f>B30</f>
        <v>0</v>
      </c>
      <c r="C38" s="17" t="s">
        <v>23</v>
      </c>
      <c r="D38" s="32">
        <f aca="true" t="shared" si="13" ref="D38:O38">D30-D23</f>
        <v>0</v>
      </c>
      <c r="E38" s="32">
        <f t="shared" si="13"/>
        <v>0</v>
      </c>
      <c r="F38" s="32">
        <f t="shared" si="13"/>
        <v>0</v>
      </c>
      <c r="G38" s="32">
        <f t="shared" si="13"/>
        <v>0</v>
      </c>
      <c r="H38" s="32">
        <f t="shared" si="13"/>
        <v>0</v>
      </c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2">
        <f t="shared" si="13"/>
        <v>0</v>
      </c>
      <c r="N38" s="32">
        <f t="shared" si="13"/>
        <v>0</v>
      </c>
      <c r="O38" s="32">
        <f t="shared" si="13"/>
        <v>0</v>
      </c>
      <c r="R38" s="17"/>
      <c r="S38" s="24"/>
      <c r="T38" s="24"/>
      <c r="U38" s="17" t="s">
        <v>22</v>
      </c>
      <c r="V38" s="37">
        <f aca="true" t="shared" si="14" ref="V38:AG38">D37*D13*1000</f>
        <v>40469047.606088564</v>
      </c>
      <c r="W38" s="37">
        <f t="shared" si="14"/>
        <v>42552318.20930312</v>
      </c>
      <c r="X38" s="37">
        <f t="shared" si="14"/>
        <v>45493650.14416956</v>
      </c>
      <c r="Y38" s="37">
        <f t="shared" si="14"/>
        <v>49705450.291756384</v>
      </c>
      <c r="Z38" s="37">
        <f t="shared" si="14"/>
        <v>44822485.37124916</v>
      </c>
      <c r="AA38" s="37">
        <f t="shared" si="14"/>
        <v>45350224.70197225</v>
      </c>
      <c r="AB38" s="37">
        <f t="shared" si="14"/>
        <v>37641784.97869663</v>
      </c>
      <c r="AC38" s="37">
        <f t="shared" si="14"/>
        <v>34629002.22391766</v>
      </c>
      <c r="AD38" s="37">
        <f t="shared" si="14"/>
        <v>33651302.33427467</v>
      </c>
      <c r="AE38" s="37">
        <f t="shared" si="14"/>
        <v>33860449.09290446</v>
      </c>
      <c r="AF38" s="37">
        <f t="shared" si="14"/>
        <v>36303490.63927813</v>
      </c>
      <c r="AG38" s="37">
        <f t="shared" si="14"/>
        <v>31900738.64491305</v>
      </c>
      <c r="AH38" s="26">
        <f>SUM(V38:AG38)</f>
        <v>476379944.23852366</v>
      </c>
      <c r="AI38" s="26"/>
      <c r="AJ38" s="17" t="s">
        <v>22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26">
        <f>SUM(AK38:AV38)</f>
        <v>0</v>
      </c>
    </row>
    <row r="39" spans="1:49" ht="12.75">
      <c r="A39" s="24" t="s">
        <v>54</v>
      </c>
      <c r="B39" s="29">
        <f>B31</f>
        <v>0</v>
      </c>
      <c r="C39" s="17" t="s">
        <v>24</v>
      </c>
      <c r="D39" s="32">
        <f aca="true" t="shared" si="15" ref="D39:O39">D31-D24</f>
        <v>0</v>
      </c>
      <c r="E39" s="32">
        <f t="shared" si="15"/>
        <v>0</v>
      </c>
      <c r="F39" s="32">
        <f t="shared" si="15"/>
        <v>0</v>
      </c>
      <c r="G39" s="32">
        <f t="shared" si="15"/>
        <v>0</v>
      </c>
      <c r="H39" s="32">
        <f t="shared" si="15"/>
        <v>0</v>
      </c>
      <c r="I39" s="32">
        <f t="shared" si="15"/>
        <v>0</v>
      </c>
      <c r="J39" s="32">
        <f t="shared" si="15"/>
        <v>0</v>
      </c>
      <c r="K39" s="32">
        <f t="shared" si="15"/>
        <v>0</v>
      </c>
      <c r="L39" s="32">
        <f t="shared" si="15"/>
        <v>0</v>
      </c>
      <c r="M39" s="32">
        <f t="shared" si="15"/>
        <v>0</v>
      </c>
      <c r="N39" s="32">
        <f t="shared" si="15"/>
        <v>0</v>
      </c>
      <c r="O39" s="32">
        <f t="shared" si="15"/>
        <v>0</v>
      </c>
      <c r="P39" s="33">
        <f>SUM(D38:O38)</f>
        <v>0</v>
      </c>
      <c r="R39" s="17"/>
      <c r="S39" s="24"/>
      <c r="T39" s="29"/>
      <c r="U39" s="17" t="s">
        <v>23</v>
      </c>
      <c r="V39" s="37">
        <f aca="true" t="shared" si="16" ref="V39:AG40">D23*D11</f>
        <v>167767115.84334645</v>
      </c>
      <c r="W39" s="37">
        <f t="shared" si="16"/>
        <v>217364436.36901754</v>
      </c>
      <c r="X39" s="37">
        <f t="shared" si="16"/>
        <v>261068076.77162492</v>
      </c>
      <c r="Y39" s="37">
        <f t="shared" si="16"/>
        <v>238226588.40034252</v>
      </c>
      <c r="Z39" s="37">
        <f t="shared" si="16"/>
        <v>207890370.46295467</v>
      </c>
      <c r="AA39" s="37">
        <f t="shared" si="16"/>
        <v>201046751.45260227</v>
      </c>
      <c r="AB39" s="37">
        <f t="shared" si="16"/>
        <v>149212725.29261965</v>
      </c>
      <c r="AC39" s="37">
        <f t="shared" si="16"/>
        <v>126609836.35103789</v>
      </c>
      <c r="AD39" s="37">
        <f t="shared" si="16"/>
        <v>120738578.29170102</v>
      </c>
      <c r="AE39" s="37">
        <f t="shared" si="16"/>
        <v>153153362.5145037</v>
      </c>
      <c r="AF39" s="37">
        <f t="shared" si="16"/>
        <v>171549180.75911224</v>
      </c>
      <c r="AG39" s="37">
        <f t="shared" si="16"/>
        <v>169296319.92137977</v>
      </c>
      <c r="AH39" s="26">
        <f>SUM(V39:AG39)</f>
        <v>2183923342.430243</v>
      </c>
      <c r="AJ39" s="17" t="s">
        <v>23</v>
      </c>
      <c r="AK39" s="37">
        <f>D38*$D$7</f>
        <v>0</v>
      </c>
      <c r="AL39" s="37">
        <f aca="true" t="shared" si="17" ref="AL39:AV40">E38*E7</f>
        <v>0</v>
      </c>
      <c r="AM39" s="37">
        <f t="shared" si="17"/>
        <v>0</v>
      </c>
      <c r="AN39" s="37">
        <f t="shared" si="17"/>
        <v>0</v>
      </c>
      <c r="AO39" s="37">
        <f t="shared" si="17"/>
        <v>0</v>
      </c>
      <c r="AP39" s="37">
        <f t="shared" si="17"/>
        <v>0</v>
      </c>
      <c r="AQ39" s="37">
        <f t="shared" si="17"/>
        <v>0</v>
      </c>
      <c r="AR39" s="37">
        <f t="shared" si="17"/>
        <v>0</v>
      </c>
      <c r="AS39" s="37">
        <f t="shared" si="17"/>
        <v>0</v>
      </c>
      <c r="AT39" s="37">
        <f t="shared" si="17"/>
        <v>0</v>
      </c>
      <c r="AU39" s="37">
        <f t="shared" si="17"/>
        <v>0</v>
      </c>
      <c r="AV39" s="37">
        <f t="shared" si="17"/>
        <v>0</v>
      </c>
      <c r="AW39" s="26">
        <f>SUM(AK39:AV39)</f>
        <v>0</v>
      </c>
    </row>
    <row r="40" spans="1:49" ht="12.75">
      <c r="A40" s="24"/>
      <c r="B40" s="24"/>
      <c r="C40" s="19" t="s">
        <v>48</v>
      </c>
      <c r="D40" s="20">
        <f>(D38+D39)/('Input Data'!C3+'Input Data'!C4)</f>
        <v>0</v>
      </c>
      <c r="E40" s="20">
        <f>(E38+E39)/('Input Data'!D3+'Input Data'!D4)</f>
        <v>0</v>
      </c>
      <c r="F40" s="20">
        <f>(F38+F39)/('Input Data'!E3+'Input Data'!E4)</f>
        <v>0</v>
      </c>
      <c r="G40" s="20">
        <f>(G38+G39)/('Input Data'!F3+'Input Data'!F4)</f>
        <v>0</v>
      </c>
      <c r="H40" s="20">
        <f>(H38+H39)/('Input Data'!G3+'Input Data'!G4)</f>
        <v>0</v>
      </c>
      <c r="I40" s="20">
        <f>(I38+I39)/('Input Data'!H3+'Input Data'!H4)</f>
        <v>0</v>
      </c>
      <c r="J40" s="20">
        <f>(J38+J39)/('Input Data'!I3+'Input Data'!I4)</f>
        <v>0</v>
      </c>
      <c r="K40" s="20">
        <f>(K38+K39)/('Input Data'!J3+'Input Data'!J4)</f>
        <v>0</v>
      </c>
      <c r="L40" s="20">
        <f>(L38+L39)/('Input Data'!K3+'Input Data'!K4)</f>
        <v>0</v>
      </c>
      <c r="M40" s="20">
        <f>(M38+M39)/('Input Data'!L3+'Input Data'!L4)</f>
        <v>0</v>
      </c>
      <c r="N40" s="20">
        <f>(N38+N39)/('Input Data'!M3+'Input Data'!M4)</f>
        <v>0</v>
      </c>
      <c r="O40" s="20">
        <f>(O38+O39)/('Input Data'!N3+'Input Data'!N4)</f>
        <v>0</v>
      </c>
      <c r="P40" s="33">
        <f>SUM(D39:O39)</f>
        <v>0</v>
      </c>
      <c r="Q40" t="s">
        <v>48</v>
      </c>
      <c r="S40" s="24"/>
      <c r="T40" s="24"/>
      <c r="U40" s="17" t="s">
        <v>24</v>
      </c>
      <c r="V40" s="37">
        <f t="shared" si="16"/>
        <v>91376736.3068526</v>
      </c>
      <c r="W40" s="37">
        <f t="shared" si="16"/>
        <v>116220897.99732655</v>
      </c>
      <c r="X40" s="37">
        <f t="shared" si="16"/>
        <v>138374415.38942027</v>
      </c>
      <c r="Y40" s="37">
        <f t="shared" si="16"/>
        <v>126961699.22062454</v>
      </c>
      <c r="Z40" s="37">
        <f t="shared" si="16"/>
        <v>120824026.42609541</v>
      </c>
      <c r="AA40" s="37">
        <f t="shared" si="16"/>
        <v>115741401.66719447</v>
      </c>
      <c r="AB40" s="37">
        <f t="shared" si="16"/>
        <v>82545119.20525022</v>
      </c>
      <c r="AC40" s="37">
        <f t="shared" si="16"/>
        <v>70234451.8587462</v>
      </c>
      <c r="AD40" s="37">
        <f t="shared" si="16"/>
        <v>58982136.34658446</v>
      </c>
      <c r="AE40" s="37">
        <f t="shared" si="16"/>
        <v>82230311.71025091</v>
      </c>
      <c r="AF40" s="37">
        <f t="shared" si="16"/>
        <v>94481954.910339</v>
      </c>
      <c r="AG40" s="37">
        <f t="shared" si="16"/>
        <v>97275140.3304508</v>
      </c>
      <c r="AH40" s="26">
        <f>SUM(V40:AG40)</f>
        <v>1195248291.3691351</v>
      </c>
      <c r="AJ40" s="17" t="s">
        <v>24</v>
      </c>
      <c r="AK40" s="37">
        <f>D39*$D$8</f>
        <v>0</v>
      </c>
      <c r="AL40" s="37">
        <f t="shared" si="17"/>
        <v>0</v>
      </c>
      <c r="AM40" s="37">
        <f t="shared" si="17"/>
        <v>0</v>
      </c>
      <c r="AN40" s="37">
        <f t="shared" si="17"/>
        <v>0</v>
      </c>
      <c r="AO40" s="37">
        <f t="shared" si="17"/>
        <v>0</v>
      </c>
      <c r="AP40" s="37">
        <f t="shared" si="17"/>
        <v>0</v>
      </c>
      <c r="AQ40" s="37">
        <f t="shared" si="17"/>
        <v>0</v>
      </c>
      <c r="AR40" s="37">
        <f t="shared" si="17"/>
        <v>0</v>
      </c>
      <c r="AS40" s="37">
        <f t="shared" si="17"/>
        <v>0</v>
      </c>
      <c r="AT40" s="37">
        <f t="shared" si="17"/>
        <v>0</v>
      </c>
      <c r="AU40" s="37">
        <f t="shared" si="17"/>
        <v>0</v>
      </c>
      <c r="AV40" s="37">
        <f t="shared" si="17"/>
        <v>0</v>
      </c>
      <c r="AW40" s="26">
        <f>SUM(AK40:AV40)</f>
        <v>0</v>
      </c>
    </row>
    <row r="41" spans="1:49" ht="13.5" thickBot="1">
      <c r="A41" s="24"/>
      <c r="B41" s="24"/>
      <c r="C41" s="71" t="s">
        <v>50</v>
      </c>
      <c r="D41" s="20">
        <f>D38/'Input Data'!$C$3</f>
        <v>0</v>
      </c>
      <c r="E41" s="20">
        <f>E38/'Input Data'!D3</f>
        <v>0</v>
      </c>
      <c r="F41" s="20">
        <f>F38/'Input Data'!E3</f>
        <v>0</v>
      </c>
      <c r="G41" s="20">
        <f>G38/'Input Data'!F3</f>
        <v>0</v>
      </c>
      <c r="H41" s="20">
        <f>H38/'Input Data'!G3</f>
        <v>0</v>
      </c>
      <c r="I41" s="20">
        <f>I38/'Input Data'!H3</f>
        <v>0</v>
      </c>
      <c r="J41" s="20">
        <f>J38/'Input Data'!I3</f>
        <v>0</v>
      </c>
      <c r="K41" s="20">
        <f>K38/'Input Data'!J3</f>
        <v>0</v>
      </c>
      <c r="L41" s="20">
        <f>L38/'Input Data'!K3</f>
        <v>0</v>
      </c>
      <c r="M41" s="20">
        <f>M38/'Input Data'!L3</f>
        <v>0</v>
      </c>
      <c r="N41" s="20">
        <f>N38/'Input Data'!M3</f>
        <v>0</v>
      </c>
      <c r="O41" s="20">
        <f>O38/'Input Data'!N3</f>
        <v>0</v>
      </c>
      <c r="P41" s="33">
        <f>SUM(P39:P40)</f>
        <v>0</v>
      </c>
      <c r="Q41" s="20">
        <f>P41/8760</f>
        <v>0</v>
      </c>
      <c r="R41" s="25"/>
      <c r="S41" s="24"/>
      <c r="T41" s="24"/>
      <c r="V41" s="2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71" t="s">
        <v>55</v>
      </c>
      <c r="AH41" s="37">
        <f>CustomerData!$E$5*$D$14</f>
        <v>21162731.962098446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71" t="s">
        <v>55</v>
      </c>
      <c r="AW41" s="37">
        <f>($B$30*8760)*$D$14</f>
        <v>0</v>
      </c>
    </row>
    <row r="42" spans="1:49" ht="12.75">
      <c r="A42" s="161"/>
      <c r="B42" s="162"/>
      <c r="C42" s="163" t="s">
        <v>32</v>
      </c>
      <c r="P42" s="33"/>
      <c r="Q42" s="20"/>
      <c r="R42" s="25"/>
      <c r="S42" s="24"/>
      <c r="T42" s="24"/>
      <c r="U42" s="71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79"/>
      <c r="AH42" s="26"/>
      <c r="AJ42" s="7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79"/>
      <c r="AW42" s="26"/>
    </row>
    <row r="43" spans="1:49" ht="13.5" thickBot="1">
      <c r="A43" s="184" t="s">
        <v>60</v>
      </c>
      <c r="B43" s="185"/>
      <c r="C43" s="164" t="s">
        <v>6</v>
      </c>
      <c r="D43" s="17" t="s">
        <v>7</v>
      </c>
      <c r="E43" s="17" t="s">
        <v>8</v>
      </c>
      <c r="F43" s="17" t="s">
        <v>9</v>
      </c>
      <c r="G43" s="17" t="s">
        <v>10</v>
      </c>
      <c r="H43" s="17" t="s">
        <v>11</v>
      </c>
      <c r="I43" s="17" t="s">
        <v>12</v>
      </c>
      <c r="J43" s="17" t="s">
        <v>13</v>
      </c>
      <c r="K43" s="17" t="s">
        <v>14</v>
      </c>
      <c r="L43" s="17" t="s">
        <v>15</v>
      </c>
      <c r="M43" s="17" t="s">
        <v>16</v>
      </c>
      <c r="N43" s="17" t="s">
        <v>17</v>
      </c>
      <c r="O43" s="17" t="s">
        <v>18</v>
      </c>
      <c r="Q43" s="20"/>
      <c r="S43" s="183" t="str">
        <f>A43</f>
        <v>Option 2</v>
      </c>
      <c r="T43" s="183"/>
      <c r="U43" s="34" t="str">
        <f>C42</f>
        <v>Flat</v>
      </c>
      <c r="W43" s="33"/>
      <c r="AG43" t="s">
        <v>59</v>
      </c>
      <c r="AH43" s="26">
        <f>SUM(AH38:AH42)</f>
        <v>3876714310.0000005</v>
      </c>
      <c r="AI43" s="26"/>
      <c r="AJ43" s="34" t="str">
        <f>U43</f>
        <v>Flat</v>
      </c>
      <c r="AL43" s="33"/>
      <c r="AV43" t="s">
        <v>59</v>
      </c>
      <c r="AW43" s="26">
        <f>SUM(AW38:AW40)</f>
        <v>0</v>
      </c>
    </row>
    <row r="44" spans="1:48" ht="12.75">
      <c r="A44" t="s">
        <v>2</v>
      </c>
      <c r="B44">
        <v>2011</v>
      </c>
      <c r="C44" s="17" t="s">
        <v>22</v>
      </c>
      <c r="D44" s="31">
        <f aca="true" t="shared" si="18" ref="D44:O44">D29-D48</f>
        <v>19454.699</v>
      </c>
      <c r="E44" s="31">
        <f t="shared" si="18"/>
        <v>21274.438</v>
      </c>
      <c r="F44" s="31">
        <f t="shared" si="18"/>
        <v>22744.985</v>
      </c>
      <c r="G44" s="31">
        <f t="shared" si="18"/>
        <v>23894.918</v>
      </c>
      <c r="H44" s="31">
        <f t="shared" si="18"/>
        <v>23343.156</v>
      </c>
      <c r="I44" s="31">
        <f t="shared" si="18"/>
        <v>20993.776</v>
      </c>
      <c r="J44" s="31">
        <f t="shared" si="18"/>
        <v>18819.37</v>
      </c>
      <c r="K44" s="31">
        <f t="shared" si="18"/>
        <v>16647.212</v>
      </c>
      <c r="L44" s="31">
        <f t="shared" si="18"/>
        <v>16177.202000000001</v>
      </c>
      <c r="M44" s="31">
        <f t="shared" si="18"/>
        <v>16928.855</v>
      </c>
      <c r="N44" s="31">
        <f t="shared" si="18"/>
        <v>16805.812</v>
      </c>
      <c r="O44" s="31">
        <f t="shared" si="18"/>
        <v>16613.624</v>
      </c>
      <c r="S44" t="s">
        <v>2</v>
      </c>
      <c r="T44">
        <v>2011</v>
      </c>
      <c r="U44" s="17" t="s">
        <v>6</v>
      </c>
      <c r="V44" s="17" t="s">
        <v>7</v>
      </c>
      <c r="W44" s="17" t="s">
        <v>8</v>
      </c>
      <c r="X44" s="17" t="s">
        <v>9</v>
      </c>
      <c r="Y44" s="17" t="s">
        <v>10</v>
      </c>
      <c r="Z44" s="17" t="s">
        <v>11</v>
      </c>
      <c r="AA44" s="17" t="s">
        <v>12</v>
      </c>
      <c r="AB44" s="17" t="s">
        <v>13</v>
      </c>
      <c r="AC44" s="17" t="s">
        <v>14</v>
      </c>
      <c r="AD44" s="17" t="s">
        <v>15</v>
      </c>
      <c r="AE44" s="17" t="s">
        <v>16</v>
      </c>
      <c r="AF44" s="17" t="s">
        <v>17</v>
      </c>
      <c r="AG44" s="17" t="s">
        <v>18</v>
      </c>
      <c r="AJ44" s="17" t="s">
        <v>6</v>
      </c>
      <c r="AK44" s="17" t="s">
        <v>7</v>
      </c>
      <c r="AL44" s="17" t="s">
        <v>8</v>
      </c>
      <c r="AM44" s="17" t="s">
        <v>9</v>
      </c>
      <c r="AN44" s="17" t="s">
        <v>10</v>
      </c>
      <c r="AO44" s="17" t="s">
        <v>11</v>
      </c>
      <c r="AP44" s="17" t="s">
        <v>12</v>
      </c>
      <c r="AQ44" s="17" t="s">
        <v>13</v>
      </c>
      <c r="AR44" s="17" t="s">
        <v>14</v>
      </c>
      <c r="AS44" s="17" t="s">
        <v>15</v>
      </c>
      <c r="AT44" s="17" t="s">
        <v>16</v>
      </c>
      <c r="AU44" s="17" t="s">
        <v>17</v>
      </c>
      <c r="AV44" s="17" t="s">
        <v>18</v>
      </c>
    </row>
    <row r="45" spans="1:49" ht="12.75">
      <c r="A45" s="24" t="s">
        <v>53</v>
      </c>
      <c r="B45" s="24">
        <f>B38</f>
        <v>0</v>
      </c>
      <c r="C45" s="17" t="s">
        <v>23</v>
      </c>
      <c r="D45" s="32">
        <f>$B$46*'Input Data'!C7</f>
        <v>0</v>
      </c>
      <c r="E45" s="32">
        <f>$B$46*'Input Data'!D7</f>
        <v>0</v>
      </c>
      <c r="F45" s="32">
        <f>$B$46*'Input Data'!E7</f>
        <v>0</v>
      </c>
      <c r="G45" s="32">
        <f>$B$46*'Input Data'!F7</f>
        <v>0</v>
      </c>
      <c r="H45" s="32">
        <f>$B$46*'Input Data'!G7</f>
        <v>0</v>
      </c>
      <c r="I45" s="32">
        <f>$B$46*'Input Data'!H7</f>
        <v>0</v>
      </c>
      <c r="J45" s="32">
        <f>$B$46*'Input Data'!I7</f>
        <v>0</v>
      </c>
      <c r="K45" s="32">
        <f>$B$46*'Input Data'!J7</f>
        <v>0</v>
      </c>
      <c r="L45" s="32">
        <f>$B$46*'Input Data'!K7</f>
        <v>0</v>
      </c>
      <c r="M45" s="32">
        <f>$B$46*'Input Data'!L7</f>
        <v>0</v>
      </c>
      <c r="N45" s="32">
        <f>$B$46*'Input Data'!M7</f>
        <v>0</v>
      </c>
      <c r="O45" s="32">
        <f>$B$46*'Input Data'!N7</f>
        <v>0</v>
      </c>
      <c r="S45" s="24"/>
      <c r="T45" s="24"/>
      <c r="U45" s="17" t="s">
        <v>22</v>
      </c>
      <c r="V45" s="37">
        <f aca="true" t="shared" si="19" ref="V45:AG45">D13*D44*1000</f>
        <v>40469047.606088564</v>
      </c>
      <c r="W45" s="37">
        <f t="shared" si="19"/>
        <v>42552318.20930312</v>
      </c>
      <c r="X45" s="37">
        <f t="shared" si="19"/>
        <v>45493650.14416956</v>
      </c>
      <c r="Y45" s="37">
        <f t="shared" si="19"/>
        <v>49705450.291756384</v>
      </c>
      <c r="Z45" s="37">
        <f t="shared" si="19"/>
        <v>44822485.37124916</v>
      </c>
      <c r="AA45" s="37">
        <f t="shared" si="19"/>
        <v>45350224.70197225</v>
      </c>
      <c r="AB45" s="37">
        <f t="shared" si="19"/>
        <v>37641784.97869663</v>
      </c>
      <c r="AC45" s="37">
        <f t="shared" si="19"/>
        <v>34629002.22391766</v>
      </c>
      <c r="AD45" s="37">
        <f t="shared" si="19"/>
        <v>33651302.33427467</v>
      </c>
      <c r="AE45" s="37">
        <f t="shared" si="19"/>
        <v>33860449.09290446</v>
      </c>
      <c r="AF45" s="37">
        <f t="shared" si="19"/>
        <v>36303490.63927813</v>
      </c>
      <c r="AG45" s="37">
        <f t="shared" si="19"/>
        <v>31900738.64491305</v>
      </c>
      <c r="AH45" s="26">
        <f>SUM(V45:AG45)</f>
        <v>476379944.23852366</v>
      </c>
      <c r="AI45" s="26"/>
      <c r="AJ45" s="17" t="s">
        <v>22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26">
        <f>SUM(AK45:AV45)</f>
        <v>0</v>
      </c>
    </row>
    <row r="46" spans="1:49" ht="12.75">
      <c r="A46" s="24" t="s">
        <v>54</v>
      </c>
      <c r="B46" s="29">
        <f>B39</f>
        <v>0</v>
      </c>
      <c r="C46" s="17" t="s">
        <v>24</v>
      </c>
      <c r="D46" s="32">
        <f>$B$46*'Input Data'!C8</f>
        <v>0</v>
      </c>
      <c r="E46" s="32">
        <f>$B$46*'Input Data'!D8</f>
        <v>0</v>
      </c>
      <c r="F46" s="32">
        <f>$B$46*'Input Data'!E8</f>
        <v>0</v>
      </c>
      <c r="G46" s="32">
        <f>$B$46*'Input Data'!F8</f>
        <v>0</v>
      </c>
      <c r="H46" s="32">
        <f>$B$46*'Input Data'!G8</f>
        <v>0</v>
      </c>
      <c r="I46" s="32">
        <f>$B$46*'Input Data'!H8</f>
        <v>0</v>
      </c>
      <c r="J46" s="32">
        <f>$B$46*'Input Data'!I8</f>
        <v>0</v>
      </c>
      <c r="K46" s="32">
        <f>$B$46*'Input Data'!J8</f>
        <v>0</v>
      </c>
      <c r="L46" s="32">
        <f>$B$46*'Input Data'!K8</f>
        <v>0</v>
      </c>
      <c r="M46" s="32">
        <f>$B$46*'Input Data'!L8</f>
        <v>0</v>
      </c>
      <c r="N46" s="32">
        <f>$B$46*'Input Data'!M8</f>
        <v>0</v>
      </c>
      <c r="O46" s="32">
        <f>$B$46*'Input Data'!N8</f>
        <v>0</v>
      </c>
      <c r="P46" s="33">
        <f>SUM(D45:O45)</f>
        <v>0</v>
      </c>
      <c r="S46" s="24"/>
      <c r="T46" s="29"/>
      <c r="U46" s="17" t="s">
        <v>23</v>
      </c>
      <c r="V46" s="37">
        <f aca="true" t="shared" si="20" ref="V46:AG47">(D30-D45)*D11</f>
        <v>167767115.84334645</v>
      </c>
      <c r="W46" s="37">
        <f t="shared" si="20"/>
        <v>217364436.36901754</v>
      </c>
      <c r="X46" s="37">
        <f t="shared" si="20"/>
        <v>261068076.77162492</v>
      </c>
      <c r="Y46" s="37">
        <f t="shared" si="20"/>
        <v>238226588.40034252</v>
      </c>
      <c r="Z46" s="37">
        <f t="shared" si="20"/>
        <v>207890370.46295467</v>
      </c>
      <c r="AA46" s="37">
        <f t="shared" si="20"/>
        <v>201046751.45260227</v>
      </c>
      <c r="AB46" s="37">
        <f t="shared" si="20"/>
        <v>149212725.29261965</v>
      </c>
      <c r="AC46" s="37">
        <f t="shared" si="20"/>
        <v>126609836.35103789</v>
      </c>
      <c r="AD46" s="37">
        <f t="shared" si="20"/>
        <v>120738578.29170102</v>
      </c>
      <c r="AE46" s="37">
        <f t="shared" si="20"/>
        <v>153153362.5145037</v>
      </c>
      <c r="AF46" s="37">
        <f t="shared" si="20"/>
        <v>171549180.75911224</v>
      </c>
      <c r="AG46" s="37">
        <f t="shared" si="20"/>
        <v>169296319.92137977</v>
      </c>
      <c r="AH46" s="26">
        <f>SUM(V46:AG46)</f>
        <v>2183923342.430243</v>
      </c>
      <c r="AI46" s="26"/>
      <c r="AJ46" s="17" t="s">
        <v>23</v>
      </c>
      <c r="AK46" s="37">
        <f aca="true" t="shared" si="21" ref="AK46:AV47">D45*D7</f>
        <v>0</v>
      </c>
      <c r="AL46" s="37">
        <f t="shared" si="21"/>
        <v>0</v>
      </c>
      <c r="AM46" s="37">
        <f t="shared" si="21"/>
        <v>0</v>
      </c>
      <c r="AN46" s="37">
        <f t="shared" si="21"/>
        <v>0</v>
      </c>
      <c r="AO46" s="37">
        <f t="shared" si="21"/>
        <v>0</v>
      </c>
      <c r="AP46" s="37">
        <f t="shared" si="21"/>
        <v>0</v>
      </c>
      <c r="AQ46" s="37">
        <f t="shared" si="21"/>
        <v>0</v>
      </c>
      <c r="AR46" s="37">
        <f t="shared" si="21"/>
        <v>0</v>
      </c>
      <c r="AS46" s="37">
        <f t="shared" si="21"/>
        <v>0</v>
      </c>
      <c r="AT46" s="37">
        <f t="shared" si="21"/>
        <v>0</v>
      </c>
      <c r="AU46" s="37">
        <f t="shared" si="21"/>
        <v>0</v>
      </c>
      <c r="AV46" s="37">
        <f t="shared" si="21"/>
        <v>0</v>
      </c>
      <c r="AW46" s="26">
        <f>SUM(AK46:AV46)</f>
        <v>0</v>
      </c>
    </row>
    <row r="47" spans="1:49" ht="12.75">
      <c r="A47" s="24"/>
      <c r="B47" s="24"/>
      <c r="C47" s="19" t="s">
        <v>48</v>
      </c>
      <c r="D47" s="20">
        <f>(D45+D46)/('Input Data'!C3+'Input Data'!C4)</f>
        <v>0</v>
      </c>
      <c r="E47" s="20">
        <f>(E45+E46)/('Input Data'!D3+'Input Data'!D4)</f>
        <v>0</v>
      </c>
      <c r="F47" s="20">
        <f>(F45+F46)/('Input Data'!E3+'Input Data'!E4)</f>
        <v>0</v>
      </c>
      <c r="G47" s="20">
        <f>(G45+G46)/('Input Data'!F3+'Input Data'!F4)</f>
        <v>0</v>
      </c>
      <c r="H47" s="20">
        <f>(H45+H46)/('Input Data'!G3+'Input Data'!G4)</f>
        <v>0</v>
      </c>
      <c r="I47" s="20">
        <f>(I45+I46)/('Input Data'!H3+'Input Data'!H4)</f>
        <v>0</v>
      </c>
      <c r="J47" s="20">
        <f>(J45+J46)/('Input Data'!I3+'Input Data'!I4)</f>
        <v>0</v>
      </c>
      <c r="K47" s="20">
        <f>(K45+K46)/('Input Data'!J3+'Input Data'!J4)</f>
        <v>0</v>
      </c>
      <c r="L47" s="20">
        <f>(L45+L46)/('Input Data'!K3+'Input Data'!K4)</f>
        <v>0</v>
      </c>
      <c r="M47" s="20">
        <f>(M45+M46)/('Input Data'!L3+'Input Data'!L4)</f>
        <v>0</v>
      </c>
      <c r="N47" s="20">
        <f>(N45+N46)/('Input Data'!M3+'Input Data'!M4)</f>
        <v>0</v>
      </c>
      <c r="O47" s="20">
        <f>(O45+O46)/('Input Data'!N3+'Input Data'!N4)</f>
        <v>0</v>
      </c>
      <c r="P47" s="33">
        <f>SUM(D46:O46)</f>
        <v>0</v>
      </c>
      <c r="Q47" t="s">
        <v>48</v>
      </c>
      <c r="S47" s="24"/>
      <c r="T47" s="24"/>
      <c r="U47" s="17" t="s">
        <v>24</v>
      </c>
      <c r="V47" s="37">
        <f t="shared" si="20"/>
        <v>91376736.3068526</v>
      </c>
      <c r="W47" s="37">
        <f t="shared" si="20"/>
        <v>116220897.99732655</v>
      </c>
      <c r="X47" s="37">
        <f t="shared" si="20"/>
        <v>138374415.38942027</v>
      </c>
      <c r="Y47" s="37">
        <f t="shared" si="20"/>
        <v>126961699.22062454</v>
      </c>
      <c r="Z47" s="37">
        <f t="shared" si="20"/>
        <v>120824026.42609541</v>
      </c>
      <c r="AA47" s="37">
        <f t="shared" si="20"/>
        <v>115741401.66719447</v>
      </c>
      <c r="AB47" s="37">
        <f t="shared" si="20"/>
        <v>82545119.20525022</v>
      </c>
      <c r="AC47" s="37">
        <f t="shared" si="20"/>
        <v>70234451.8587462</v>
      </c>
      <c r="AD47" s="37">
        <f t="shared" si="20"/>
        <v>58982136.34658446</v>
      </c>
      <c r="AE47" s="37">
        <f t="shared" si="20"/>
        <v>82230311.71025091</v>
      </c>
      <c r="AF47" s="37">
        <f t="shared" si="20"/>
        <v>94481954.910339</v>
      </c>
      <c r="AG47" s="37">
        <f t="shared" si="20"/>
        <v>97275140.3304508</v>
      </c>
      <c r="AH47" s="26">
        <f>SUM(V47:AG47)</f>
        <v>1195248291.3691351</v>
      </c>
      <c r="AI47" s="26"/>
      <c r="AJ47" s="17" t="s">
        <v>24</v>
      </c>
      <c r="AK47" s="37">
        <f t="shared" si="21"/>
        <v>0</v>
      </c>
      <c r="AL47" s="37">
        <f t="shared" si="21"/>
        <v>0</v>
      </c>
      <c r="AM47" s="37">
        <f t="shared" si="21"/>
        <v>0</v>
      </c>
      <c r="AN47" s="37">
        <f t="shared" si="21"/>
        <v>0</v>
      </c>
      <c r="AO47" s="37">
        <f t="shared" si="21"/>
        <v>0</v>
      </c>
      <c r="AP47" s="37">
        <f t="shared" si="21"/>
        <v>0</v>
      </c>
      <c r="AQ47" s="37">
        <f t="shared" si="21"/>
        <v>0</v>
      </c>
      <c r="AR47" s="37">
        <f t="shared" si="21"/>
        <v>0</v>
      </c>
      <c r="AS47" s="37">
        <f t="shared" si="21"/>
        <v>0</v>
      </c>
      <c r="AT47" s="37">
        <f t="shared" si="21"/>
        <v>0</v>
      </c>
      <c r="AU47" s="37">
        <f t="shared" si="21"/>
        <v>0</v>
      </c>
      <c r="AV47" s="37">
        <f t="shared" si="21"/>
        <v>0</v>
      </c>
      <c r="AW47" s="26">
        <f>SUM(AK47:AV47)</f>
        <v>0</v>
      </c>
    </row>
    <row r="48" spans="1:49" ht="13.5" thickBot="1">
      <c r="A48" s="24"/>
      <c r="B48" s="24"/>
      <c r="C48" s="71" t="s">
        <v>50</v>
      </c>
      <c r="D48" s="20">
        <f>D45/'Input Data'!C3</f>
        <v>0</v>
      </c>
      <c r="E48" s="20">
        <f>E45/'Input Data'!D3</f>
        <v>0</v>
      </c>
      <c r="F48" s="20">
        <f>F45/'Input Data'!E3</f>
        <v>0</v>
      </c>
      <c r="G48" s="20">
        <f>G45/'Input Data'!F3</f>
        <v>0</v>
      </c>
      <c r="H48" s="20">
        <f>H45/'Input Data'!G3</f>
        <v>0</v>
      </c>
      <c r="I48" s="20">
        <f>I45/'Input Data'!H3</f>
        <v>0</v>
      </c>
      <c r="J48" s="20">
        <f>J45/'Input Data'!I3</f>
        <v>0</v>
      </c>
      <c r="K48" s="20">
        <f>K45/'Input Data'!J3</f>
        <v>0</v>
      </c>
      <c r="L48" s="20">
        <f>L45/'Input Data'!K3</f>
        <v>0</v>
      </c>
      <c r="M48" s="20">
        <f>M45/'Input Data'!L3</f>
        <v>0</v>
      </c>
      <c r="N48" s="20">
        <f>N45/'Input Data'!M3</f>
        <v>0</v>
      </c>
      <c r="O48" s="20">
        <f>O45/'Input Data'!N3</f>
        <v>0</v>
      </c>
      <c r="P48" s="33">
        <f>SUM(P46:P47)</f>
        <v>0</v>
      </c>
      <c r="Q48" s="20">
        <f>P48/8760</f>
        <v>0</v>
      </c>
      <c r="S48" s="24"/>
      <c r="T48" s="24"/>
      <c r="V48" s="2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71" t="s">
        <v>55</v>
      </c>
      <c r="AH48" s="37">
        <f>CustomerData!$E$5*$D$14</f>
        <v>21162731.962098446</v>
      </c>
      <c r="AI48" s="26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71" t="s">
        <v>55</v>
      </c>
      <c r="AW48" s="37">
        <f>($B$30*8760)*$D$14</f>
        <v>0</v>
      </c>
    </row>
    <row r="49" spans="1:49" ht="12.75">
      <c r="A49" s="161"/>
      <c r="B49" s="162"/>
      <c r="C49" s="163" t="s">
        <v>62</v>
      </c>
      <c r="D49" s="20"/>
      <c r="E49" s="20"/>
      <c r="F49" s="20"/>
      <c r="G49" s="20"/>
      <c r="H49" s="20"/>
      <c r="I49" s="20"/>
      <c r="J49" s="20"/>
      <c r="K49" s="20"/>
      <c r="L49" s="20"/>
      <c r="P49" s="33"/>
      <c r="Q49" s="20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H49" s="26"/>
      <c r="AJ49" s="25"/>
      <c r="AK49" s="25"/>
      <c r="AL49" s="25"/>
      <c r="AM49" s="25"/>
      <c r="AN49" s="25"/>
      <c r="AO49" s="25"/>
      <c r="AP49" s="25"/>
      <c r="AQ49" s="25"/>
      <c r="AR49" s="36"/>
      <c r="AS49" s="25"/>
      <c r="AT49" s="25"/>
      <c r="AW49" s="26"/>
    </row>
    <row r="50" spans="1:49" ht="13.5" thickBot="1">
      <c r="A50" s="184" t="s">
        <v>61</v>
      </c>
      <c r="B50" s="185"/>
      <c r="C50" s="164" t="s">
        <v>6</v>
      </c>
      <c r="D50" s="17" t="s">
        <v>7</v>
      </c>
      <c r="E50" s="17" t="s">
        <v>8</v>
      </c>
      <c r="F50" s="17" t="s">
        <v>9</v>
      </c>
      <c r="G50" s="17" t="s">
        <v>10</v>
      </c>
      <c r="H50" s="17" t="s">
        <v>11</v>
      </c>
      <c r="I50" s="17" t="s">
        <v>12</v>
      </c>
      <c r="J50" s="17" t="s">
        <v>13</v>
      </c>
      <c r="K50" s="17" t="s">
        <v>14</v>
      </c>
      <c r="L50" s="17" t="s">
        <v>15</v>
      </c>
      <c r="M50" s="17" t="s">
        <v>16</v>
      </c>
      <c r="N50" s="17" t="s">
        <v>17</v>
      </c>
      <c r="O50" s="17" t="s">
        <v>18</v>
      </c>
      <c r="Q50" s="20"/>
      <c r="S50" s="183" t="str">
        <f>A50</f>
        <v>Option 3</v>
      </c>
      <c r="T50" s="183"/>
      <c r="U50" s="34" t="str">
        <f>C49</f>
        <v>Flat LLH ONLY</v>
      </c>
      <c r="W50" s="33"/>
      <c r="AG50" t="s">
        <v>59</v>
      </c>
      <c r="AH50" s="26">
        <f>SUM(AH45:AH49)</f>
        <v>3876714310.0000005</v>
      </c>
      <c r="AI50" s="26"/>
      <c r="AJ50" s="34" t="str">
        <f>U50</f>
        <v>Flat LLH ONLY</v>
      </c>
      <c r="AL50" s="33"/>
      <c r="AV50" t="s">
        <v>59</v>
      </c>
      <c r="AW50" s="26">
        <f>SUM(AW45:AW47)</f>
        <v>0</v>
      </c>
    </row>
    <row r="51" spans="1:48" ht="12.75">
      <c r="A51" t="s">
        <v>2</v>
      </c>
      <c r="B51">
        <v>2011</v>
      </c>
      <c r="C51" s="17" t="s">
        <v>22</v>
      </c>
      <c r="D51" s="31">
        <f aca="true" t="shared" si="22" ref="D51:O51">D29-D55</f>
        <v>19454.699</v>
      </c>
      <c r="E51" s="31">
        <f t="shared" si="22"/>
        <v>21274.438</v>
      </c>
      <c r="F51" s="31">
        <f t="shared" si="22"/>
        <v>22744.985</v>
      </c>
      <c r="G51" s="31">
        <f t="shared" si="22"/>
        <v>23894.918</v>
      </c>
      <c r="H51" s="31">
        <f t="shared" si="22"/>
        <v>23343.156</v>
      </c>
      <c r="I51" s="31">
        <f t="shared" si="22"/>
        <v>20993.776</v>
      </c>
      <c r="J51" s="31">
        <f t="shared" si="22"/>
        <v>18819.37</v>
      </c>
      <c r="K51" s="31">
        <f t="shared" si="22"/>
        <v>16647.212</v>
      </c>
      <c r="L51" s="31">
        <f t="shared" si="22"/>
        <v>16177.202000000001</v>
      </c>
      <c r="M51" s="31">
        <f t="shared" si="22"/>
        <v>16928.855</v>
      </c>
      <c r="N51" s="31">
        <f t="shared" si="22"/>
        <v>16805.812</v>
      </c>
      <c r="O51" s="31">
        <f t="shared" si="22"/>
        <v>16613.624</v>
      </c>
      <c r="S51" t="s">
        <v>2</v>
      </c>
      <c r="T51">
        <v>2011</v>
      </c>
      <c r="U51" s="17" t="s">
        <v>6</v>
      </c>
      <c r="V51" s="17" t="s">
        <v>7</v>
      </c>
      <c r="W51" s="17" t="s">
        <v>8</v>
      </c>
      <c r="X51" s="17" t="s">
        <v>9</v>
      </c>
      <c r="Y51" s="17" t="s">
        <v>10</v>
      </c>
      <c r="Z51" s="17" t="s">
        <v>11</v>
      </c>
      <c r="AA51" s="17" t="s">
        <v>12</v>
      </c>
      <c r="AB51" s="17" t="s">
        <v>13</v>
      </c>
      <c r="AC51" s="17" t="s">
        <v>14</v>
      </c>
      <c r="AD51" s="17" t="s">
        <v>15</v>
      </c>
      <c r="AE51" s="17" t="s">
        <v>16</v>
      </c>
      <c r="AF51" s="17" t="s">
        <v>17</v>
      </c>
      <c r="AG51" s="17" t="s">
        <v>18</v>
      </c>
      <c r="AJ51" s="17" t="s">
        <v>6</v>
      </c>
      <c r="AK51" s="17" t="s">
        <v>7</v>
      </c>
      <c r="AL51" s="17" t="s">
        <v>8</v>
      </c>
      <c r="AM51" s="17" t="s">
        <v>9</v>
      </c>
      <c r="AN51" s="17" t="s">
        <v>10</v>
      </c>
      <c r="AO51" s="17" t="s">
        <v>11</v>
      </c>
      <c r="AP51" s="17" t="s">
        <v>12</v>
      </c>
      <c r="AQ51" s="17" t="s">
        <v>13</v>
      </c>
      <c r="AR51" s="17" t="s">
        <v>14</v>
      </c>
      <c r="AS51" s="17" t="s">
        <v>15</v>
      </c>
      <c r="AT51" s="17" t="s">
        <v>16</v>
      </c>
      <c r="AU51" s="17" t="s">
        <v>17</v>
      </c>
      <c r="AV51" s="17" t="s">
        <v>18</v>
      </c>
    </row>
    <row r="52" spans="1:49" ht="12.75">
      <c r="A52" s="24" t="s">
        <v>53</v>
      </c>
      <c r="B52" s="24">
        <f>B45</f>
        <v>0</v>
      </c>
      <c r="C52" s="17" t="s">
        <v>23</v>
      </c>
      <c r="D52" s="32">
        <f>$B$53*'Input Data'!C9</f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S52" s="24"/>
      <c r="T52" s="24"/>
      <c r="U52" s="17" t="s">
        <v>22</v>
      </c>
      <c r="V52" s="37">
        <f aca="true" t="shared" si="23" ref="V52:AG52">D51*D13*1000</f>
        <v>40469047.606088564</v>
      </c>
      <c r="W52" s="37">
        <f t="shared" si="23"/>
        <v>42552318.20930312</v>
      </c>
      <c r="X52" s="37">
        <f t="shared" si="23"/>
        <v>45493650.14416956</v>
      </c>
      <c r="Y52" s="37">
        <f t="shared" si="23"/>
        <v>49705450.291756384</v>
      </c>
      <c r="Z52" s="37">
        <f t="shared" si="23"/>
        <v>44822485.37124916</v>
      </c>
      <c r="AA52" s="37">
        <f t="shared" si="23"/>
        <v>45350224.70197225</v>
      </c>
      <c r="AB52" s="37">
        <f t="shared" si="23"/>
        <v>37641784.97869663</v>
      </c>
      <c r="AC52" s="37">
        <f t="shared" si="23"/>
        <v>34629002.22391766</v>
      </c>
      <c r="AD52" s="37">
        <f t="shared" si="23"/>
        <v>33651302.33427467</v>
      </c>
      <c r="AE52" s="37">
        <f t="shared" si="23"/>
        <v>33860449.09290446</v>
      </c>
      <c r="AF52" s="37">
        <f t="shared" si="23"/>
        <v>36303490.63927813</v>
      </c>
      <c r="AG52" s="37">
        <f t="shared" si="23"/>
        <v>31900738.64491305</v>
      </c>
      <c r="AH52" s="26">
        <f>SUM(V52:AG52)</f>
        <v>476379944.23852366</v>
      </c>
      <c r="AI52" s="26">
        <f>AH52-AH23</f>
        <v>0</v>
      </c>
      <c r="AJ52" s="17" t="s">
        <v>22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26">
        <f>SUM(AK52:AV52)</f>
        <v>0</v>
      </c>
    </row>
    <row r="53" spans="1:49" ht="12.75">
      <c r="A53" s="24" t="s">
        <v>54</v>
      </c>
      <c r="B53" s="29">
        <f>B46</f>
        <v>0</v>
      </c>
      <c r="C53" s="17" t="s">
        <v>24</v>
      </c>
      <c r="D53" s="32">
        <f>$B$53*'Input Data'!C10</f>
        <v>0</v>
      </c>
      <c r="E53" s="32">
        <f>$B$53*'Input Data'!D10</f>
        <v>0</v>
      </c>
      <c r="F53" s="32">
        <f>$B$53*'Input Data'!E10</f>
        <v>0</v>
      </c>
      <c r="G53" s="32">
        <f>$B$53*'Input Data'!F10</f>
        <v>0</v>
      </c>
      <c r="H53" s="32">
        <f>$B$53*'Input Data'!G10</f>
        <v>0</v>
      </c>
      <c r="I53" s="32">
        <f>$B$53*'Input Data'!H10</f>
        <v>0</v>
      </c>
      <c r="J53" s="32">
        <f>$B$53*'Input Data'!I10</f>
        <v>0</v>
      </c>
      <c r="K53" s="32">
        <f>$B$53*'Input Data'!J10</f>
        <v>0</v>
      </c>
      <c r="L53" s="32">
        <f>$B$53*'Input Data'!K10</f>
        <v>0</v>
      </c>
      <c r="M53" s="32">
        <f>$B$53*'Input Data'!L10</f>
        <v>0</v>
      </c>
      <c r="N53" s="32">
        <f>$B$53*'Input Data'!M10</f>
        <v>0</v>
      </c>
      <c r="O53" s="32">
        <f>$B$53*'Input Data'!N10</f>
        <v>0</v>
      </c>
      <c r="P53" s="33">
        <f>SUM(D52:O52)</f>
        <v>0</v>
      </c>
      <c r="S53" s="158"/>
      <c r="T53" s="29"/>
      <c r="U53" s="17" t="s">
        <v>23</v>
      </c>
      <c r="V53" s="37">
        <f>($D$30-D52)*$D$11</f>
        <v>167767115.84334645</v>
      </c>
      <c r="W53" s="37">
        <f aca="true" t="shared" si="24" ref="W53:AG54">(E30-E52)*E11</f>
        <v>217364436.36901754</v>
      </c>
      <c r="X53" s="37">
        <f t="shared" si="24"/>
        <v>261068076.77162492</v>
      </c>
      <c r="Y53" s="37">
        <f t="shared" si="24"/>
        <v>238226588.40034252</v>
      </c>
      <c r="Z53" s="37">
        <f t="shared" si="24"/>
        <v>207890370.46295467</v>
      </c>
      <c r="AA53" s="37">
        <f t="shared" si="24"/>
        <v>201046751.45260227</v>
      </c>
      <c r="AB53" s="37">
        <f t="shared" si="24"/>
        <v>149212725.29261965</v>
      </c>
      <c r="AC53" s="37">
        <f t="shared" si="24"/>
        <v>126609836.35103789</v>
      </c>
      <c r="AD53" s="37">
        <f t="shared" si="24"/>
        <v>120738578.29170102</v>
      </c>
      <c r="AE53" s="37">
        <f t="shared" si="24"/>
        <v>153153362.5145037</v>
      </c>
      <c r="AF53" s="37">
        <f t="shared" si="24"/>
        <v>171549180.75911224</v>
      </c>
      <c r="AG53" s="37">
        <f t="shared" si="24"/>
        <v>169296319.92137977</v>
      </c>
      <c r="AH53" s="26">
        <f>SUM(V53:AG53)</f>
        <v>2183923342.430243</v>
      </c>
      <c r="AI53" s="26">
        <f>AH53+AH54-AH39-AH40</f>
        <v>0</v>
      </c>
      <c r="AJ53" s="17" t="s">
        <v>23</v>
      </c>
      <c r="AK53" s="37">
        <f aca="true" t="shared" si="25" ref="AK53:AV54">D52*D7</f>
        <v>0</v>
      </c>
      <c r="AL53" s="37">
        <f t="shared" si="25"/>
        <v>0</v>
      </c>
      <c r="AM53" s="37">
        <f t="shared" si="25"/>
        <v>0</v>
      </c>
      <c r="AN53" s="37">
        <f t="shared" si="25"/>
        <v>0</v>
      </c>
      <c r="AO53" s="37">
        <f t="shared" si="25"/>
        <v>0</v>
      </c>
      <c r="AP53" s="37">
        <f t="shared" si="25"/>
        <v>0</v>
      </c>
      <c r="AQ53" s="37">
        <f t="shared" si="25"/>
        <v>0</v>
      </c>
      <c r="AR53" s="37">
        <f t="shared" si="25"/>
        <v>0</v>
      </c>
      <c r="AS53" s="37">
        <f t="shared" si="25"/>
        <v>0</v>
      </c>
      <c r="AT53" s="37">
        <f t="shared" si="25"/>
        <v>0</v>
      </c>
      <c r="AU53" s="37">
        <f t="shared" si="25"/>
        <v>0</v>
      </c>
      <c r="AV53" s="37">
        <f t="shared" si="25"/>
        <v>0</v>
      </c>
      <c r="AW53" s="26">
        <f>SUM(AK53:AV53)</f>
        <v>0</v>
      </c>
    </row>
    <row r="54" spans="1:49" ht="12.75">
      <c r="A54" s="24"/>
      <c r="B54" s="24"/>
      <c r="C54" s="19" t="s">
        <v>48</v>
      </c>
      <c r="D54" s="20">
        <f>(D52+D53)/('Input Data'!C3+'Input Data'!C4)</f>
        <v>0</v>
      </c>
      <c r="E54" s="20">
        <f>(E52+E53)/('Input Data'!D3+'Input Data'!D4)</f>
        <v>0</v>
      </c>
      <c r="F54" s="20">
        <f>(F52+F53)/('Input Data'!E3+'Input Data'!E4)</f>
        <v>0</v>
      </c>
      <c r="G54" s="20">
        <f>(G52+G53)/('Input Data'!F3+'Input Data'!F4)</f>
        <v>0</v>
      </c>
      <c r="H54" s="20">
        <f>(H52+H53)/('Input Data'!G3+'Input Data'!G4)</f>
        <v>0</v>
      </c>
      <c r="I54" s="20">
        <f>(I52+I53)/('Input Data'!H3+'Input Data'!H4)</f>
        <v>0</v>
      </c>
      <c r="J54" s="20">
        <f>(J52+J53)/('Input Data'!I3+'Input Data'!I4)</f>
        <v>0</v>
      </c>
      <c r="K54" s="20">
        <f>(K52+K53)/('Input Data'!J3+'Input Data'!J4)</f>
        <v>0</v>
      </c>
      <c r="L54" s="20">
        <f>(L52+L53)/('Input Data'!K3+'Input Data'!K4)</f>
        <v>0</v>
      </c>
      <c r="M54" s="20">
        <f>(M52+M53)/('Input Data'!L3+'Input Data'!L4)</f>
        <v>0</v>
      </c>
      <c r="N54" s="20">
        <f>(N52+N53)/('Input Data'!M3+'Input Data'!M4)</f>
        <v>0</v>
      </c>
      <c r="O54" s="20">
        <f>(O52+O53)/('Input Data'!N3+'Input Data'!N4)</f>
        <v>0</v>
      </c>
      <c r="P54" s="33">
        <f>SUM(D53:O53)</f>
        <v>0</v>
      </c>
      <c r="Q54" t="s">
        <v>48</v>
      </c>
      <c r="S54" s="159"/>
      <c r="T54" s="24"/>
      <c r="U54" s="17" t="s">
        <v>24</v>
      </c>
      <c r="V54" s="37">
        <f>($D$31-D53)*$D$12</f>
        <v>91376736.3068526</v>
      </c>
      <c r="W54" s="37">
        <f t="shared" si="24"/>
        <v>116220897.99732655</v>
      </c>
      <c r="X54" s="37">
        <f t="shared" si="24"/>
        <v>138374415.38942027</v>
      </c>
      <c r="Y54" s="37">
        <f t="shared" si="24"/>
        <v>126961699.22062454</v>
      </c>
      <c r="Z54" s="37">
        <f t="shared" si="24"/>
        <v>120824026.42609541</v>
      </c>
      <c r="AA54" s="37">
        <f t="shared" si="24"/>
        <v>115741401.66719447</v>
      </c>
      <c r="AB54" s="37">
        <f t="shared" si="24"/>
        <v>82545119.20525022</v>
      </c>
      <c r="AC54" s="37">
        <f t="shared" si="24"/>
        <v>70234451.8587462</v>
      </c>
      <c r="AD54" s="37">
        <f t="shared" si="24"/>
        <v>58982136.34658446</v>
      </c>
      <c r="AE54" s="37">
        <f t="shared" si="24"/>
        <v>82230311.71025091</v>
      </c>
      <c r="AF54" s="37">
        <f t="shared" si="24"/>
        <v>94481954.910339</v>
      </c>
      <c r="AG54" s="37">
        <f t="shared" si="24"/>
        <v>97275140.3304508</v>
      </c>
      <c r="AH54" s="26">
        <f>SUM(V54:AG54)</f>
        <v>1195248291.3691351</v>
      </c>
      <c r="AJ54" s="17" t="s">
        <v>24</v>
      </c>
      <c r="AK54" s="37">
        <f t="shared" si="25"/>
        <v>0</v>
      </c>
      <c r="AL54" s="37">
        <f t="shared" si="25"/>
        <v>0</v>
      </c>
      <c r="AM54" s="37">
        <f t="shared" si="25"/>
        <v>0</v>
      </c>
      <c r="AN54" s="37">
        <f t="shared" si="25"/>
        <v>0</v>
      </c>
      <c r="AO54" s="37">
        <f t="shared" si="25"/>
        <v>0</v>
      </c>
      <c r="AP54" s="37">
        <f t="shared" si="25"/>
        <v>0</v>
      </c>
      <c r="AQ54" s="37">
        <f t="shared" si="25"/>
        <v>0</v>
      </c>
      <c r="AR54" s="37">
        <f t="shared" si="25"/>
        <v>0</v>
      </c>
      <c r="AS54" s="37">
        <f t="shared" si="25"/>
        <v>0</v>
      </c>
      <c r="AT54" s="37">
        <f t="shared" si="25"/>
        <v>0</v>
      </c>
      <c r="AU54" s="37">
        <f t="shared" si="25"/>
        <v>0</v>
      </c>
      <c r="AV54" s="37">
        <f t="shared" si="25"/>
        <v>0</v>
      </c>
      <c r="AW54" s="26">
        <f>SUM(AK54:AV54)</f>
        <v>0</v>
      </c>
    </row>
    <row r="55" spans="1:49" ht="13.5" thickBot="1">
      <c r="A55" s="24"/>
      <c r="B55" s="24"/>
      <c r="C55" s="71" t="s">
        <v>50</v>
      </c>
      <c r="D55" s="20">
        <f>D52/'Input Data'!C3</f>
        <v>0</v>
      </c>
      <c r="E55" s="20">
        <f>E52/'Input Data'!D3</f>
        <v>0</v>
      </c>
      <c r="F55" s="20">
        <f>F52/'Input Data'!E3</f>
        <v>0</v>
      </c>
      <c r="G55" s="20">
        <f>G52/'Input Data'!F3</f>
        <v>0</v>
      </c>
      <c r="H55" s="20">
        <f>H52/'Input Data'!G3</f>
        <v>0</v>
      </c>
      <c r="I55" s="20">
        <f>I52/'Input Data'!H3</f>
        <v>0</v>
      </c>
      <c r="J55" s="20">
        <f>J52/'Input Data'!I3</f>
        <v>0</v>
      </c>
      <c r="K55" s="20">
        <f>K52/'Input Data'!J3</f>
        <v>0</v>
      </c>
      <c r="L55" s="20">
        <f>L52/'Input Data'!K3</f>
        <v>0</v>
      </c>
      <c r="M55" s="20">
        <f>M52/'Input Data'!L3</f>
        <v>0</v>
      </c>
      <c r="N55" s="20">
        <f>N52/'Input Data'!M3</f>
        <v>0</v>
      </c>
      <c r="O55" s="20">
        <f>O52/'Input Data'!N3</f>
        <v>0</v>
      </c>
      <c r="P55" s="33">
        <f>SUM(P53:P54)</f>
        <v>0</v>
      </c>
      <c r="Q55" s="20">
        <f>P55/8760</f>
        <v>0</v>
      </c>
      <c r="S55" s="158"/>
      <c r="T55" s="24"/>
      <c r="V55" s="26">
        <f>V52-V23</f>
        <v>0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71" t="s">
        <v>55</v>
      </c>
      <c r="AH55" s="37">
        <f>CustomerData!$E$5*$D$14</f>
        <v>21162731.962098446</v>
      </c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71" t="s">
        <v>55</v>
      </c>
      <c r="AW55" s="37">
        <f>($B$30*8760)*$D$14</f>
        <v>0</v>
      </c>
    </row>
    <row r="56" spans="1:49" ht="12.75">
      <c r="A56" s="161"/>
      <c r="B56" s="162"/>
      <c r="C56" s="163" t="s">
        <v>64</v>
      </c>
      <c r="P56" s="33"/>
      <c r="Q56" s="20"/>
      <c r="V56" s="26"/>
      <c r="AH56" s="26"/>
      <c r="AJ56" s="25"/>
      <c r="AK56" s="25"/>
      <c r="AL56" s="25"/>
      <c r="AM56" s="25"/>
      <c r="AN56" s="25"/>
      <c r="AO56" s="25"/>
      <c r="AP56" s="25"/>
      <c r="AQ56" s="25"/>
      <c r="AR56" s="36"/>
      <c r="AS56" s="25"/>
      <c r="AT56" s="25"/>
      <c r="AW56" s="26"/>
    </row>
    <row r="57" spans="1:49" ht="13.5" thickBot="1">
      <c r="A57" s="184" t="s">
        <v>63</v>
      </c>
      <c r="B57" s="185"/>
      <c r="C57" s="164" t="s">
        <v>6</v>
      </c>
      <c r="D57" s="17" t="s">
        <v>7</v>
      </c>
      <c r="E57" s="17" t="s">
        <v>8</v>
      </c>
      <c r="F57" s="17" t="s">
        <v>9</v>
      </c>
      <c r="G57" s="17" t="s">
        <v>10</v>
      </c>
      <c r="H57" s="17" t="s">
        <v>11</v>
      </c>
      <c r="I57" s="17" t="s">
        <v>12</v>
      </c>
      <c r="J57" s="17" t="s">
        <v>13</v>
      </c>
      <c r="K57" s="17" t="s">
        <v>14</v>
      </c>
      <c r="L57" s="17" t="s">
        <v>15</v>
      </c>
      <c r="M57" s="17" t="s">
        <v>16</v>
      </c>
      <c r="N57" s="17" t="s">
        <v>17</v>
      </c>
      <c r="O57" s="17" t="s">
        <v>18</v>
      </c>
      <c r="Q57" s="20"/>
      <c r="S57" s="183" t="str">
        <f>A57</f>
        <v>Option 4</v>
      </c>
      <c r="T57" s="183"/>
      <c r="U57" s="34" t="str">
        <f>C56</f>
        <v>Flat October - March</v>
      </c>
      <c r="W57" s="33"/>
      <c r="AG57" t="s">
        <v>59</v>
      </c>
      <c r="AH57" s="26">
        <f>SUM(AH52:AH56)</f>
        <v>3876714310.0000005</v>
      </c>
      <c r="AJ57" s="34" t="str">
        <f>U57</f>
        <v>Flat October - March</v>
      </c>
      <c r="AL57" s="33"/>
      <c r="AV57" t="s">
        <v>59</v>
      </c>
      <c r="AW57" s="26">
        <f>SUM(AW52:AW54)</f>
        <v>0</v>
      </c>
    </row>
    <row r="58" spans="1:48" ht="12.75">
      <c r="A58" t="s">
        <v>2</v>
      </c>
      <c r="B58">
        <v>2011</v>
      </c>
      <c r="C58" s="17" t="s">
        <v>22</v>
      </c>
      <c r="D58" s="31">
        <f aca="true" t="shared" si="26" ref="D58:O58">D29-D62</f>
        <v>19454.699</v>
      </c>
      <c r="E58" s="31">
        <f t="shared" si="26"/>
        <v>21274.438</v>
      </c>
      <c r="F58" s="31">
        <f t="shared" si="26"/>
        <v>22744.985</v>
      </c>
      <c r="G58" s="31">
        <f t="shared" si="26"/>
        <v>23894.918</v>
      </c>
      <c r="H58" s="31">
        <f t="shared" si="26"/>
        <v>23343.156</v>
      </c>
      <c r="I58" s="31">
        <f t="shared" si="26"/>
        <v>20993.776</v>
      </c>
      <c r="J58" s="31">
        <f t="shared" si="26"/>
        <v>18819.37</v>
      </c>
      <c r="K58" s="31">
        <f t="shared" si="26"/>
        <v>16647.212</v>
      </c>
      <c r="L58" s="31">
        <f t="shared" si="26"/>
        <v>16177.202000000001</v>
      </c>
      <c r="M58" s="31">
        <f t="shared" si="26"/>
        <v>16928.855</v>
      </c>
      <c r="N58" s="31">
        <f t="shared" si="26"/>
        <v>16805.812</v>
      </c>
      <c r="O58" s="31">
        <f t="shared" si="26"/>
        <v>16613.624</v>
      </c>
      <c r="S58" t="s">
        <v>2</v>
      </c>
      <c r="T58">
        <v>2011</v>
      </c>
      <c r="U58" s="17" t="s">
        <v>6</v>
      </c>
      <c r="V58" s="17" t="s">
        <v>7</v>
      </c>
      <c r="W58" s="17" t="s">
        <v>8</v>
      </c>
      <c r="X58" s="17" t="s">
        <v>9</v>
      </c>
      <c r="Y58" s="17" t="s">
        <v>10</v>
      </c>
      <c r="Z58" s="17" t="s">
        <v>11</v>
      </c>
      <c r="AA58" s="17" t="s">
        <v>12</v>
      </c>
      <c r="AB58" s="17" t="s">
        <v>13</v>
      </c>
      <c r="AC58" s="17" t="s">
        <v>14</v>
      </c>
      <c r="AD58" s="17" t="s">
        <v>15</v>
      </c>
      <c r="AE58" s="17" t="s">
        <v>16</v>
      </c>
      <c r="AF58" s="17" t="s">
        <v>17</v>
      </c>
      <c r="AG58" s="17" t="s">
        <v>18</v>
      </c>
      <c r="AJ58" s="17" t="s">
        <v>6</v>
      </c>
      <c r="AK58" s="17" t="s">
        <v>7</v>
      </c>
      <c r="AL58" s="17" t="s">
        <v>8</v>
      </c>
      <c r="AM58" s="17" t="s">
        <v>9</v>
      </c>
      <c r="AN58" s="17" t="s">
        <v>10</v>
      </c>
      <c r="AO58" s="17" t="s">
        <v>11</v>
      </c>
      <c r="AP58" s="17" t="s">
        <v>12</v>
      </c>
      <c r="AQ58" s="17" t="s">
        <v>13</v>
      </c>
      <c r="AR58" s="17" t="s">
        <v>14</v>
      </c>
      <c r="AS58" s="17" t="s">
        <v>15</v>
      </c>
      <c r="AT58" s="17" t="s">
        <v>16</v>
      </c>
      <c r="AU58" s="17" t="s">
        <v>17</v>
      </c>
      <c r="AV58" s="17" t="s">
        <v>18</v>
      </c>
    </row>
    <row r="59" spans="1:49" ht="12.75">
      <c r="A59" s="24" t="s">
        <v>53</v>
      </c>
      <c r="B59" s="24">
        <f>B52</f>
        <v>0</v>
      </c>
      <c r="C59" s="17" t="s">
        <v>23</v>
      </c>
      <c r="D59" s="32">
        <f>$B$60*'Input Data'!C11</f>
        <v>0</v>
      </c>
      <c r="E59" s="32">
        <f>$B$60*'Input Data'!D11</f>
        <v>0</v>
      </c>
      <c r="F59" s="32">
        <f>$B$60*'Input Data'!E11</f>
        <v>0</v>
      </c>
      <c r="G59" s="32">
        <f>$B$60*'Input Data'!F11</f>
        <v>0</v>
      </c>
      <c r="H59" s="32">
        <f>$B$60*'Input Data'!G11</f>
        <v>0</v>
      </c>
      <c r="I59" s="32">
        <f>$B$60*'Input Data'!H11</f>
        <v>0</v>
      </c>
      <c r="J59" s="32">
        <f>$B$60*'Input Data'!I11</f>
        <v>0</v>
      </c>
      <c r="K59" s="32">
        <f>$B$60*'Input Data'!J11</f>
        <v>0</v>
      </c>
      <c r="L59" s="32">
        <f>$B$60*'Input Data'!K11</f>
        <v>0</v>
      </c>
      <c r="M59" s="32">
        <f>$B$60*'Input Data'!L11</f>
        <v>0</v>
      </c>
      <c r="N59" s="32">
        <f>$B$60*'Input Data'!M11</f>
        <v>0</v>
      </c>
      <c r="O59" s="32">
        <f>$B$60*'Input Data'!N11</f>
        <v>0</v>
      </c>
      <c r="S59" s="24"/>
      <c r="T59" s="24"/>
      <c r="U59" s="17" t="s">
        <v>22</v>
      </c>
      <c r="V59" s="37">
        <f aca="true" t="shared" si="27" ref="V59:AG59">D58*D13*1000</f>
        <v>40469047.606088564</v>
      </c>
      <c r="W59" s="37">
        <f t="shared" si="27"/>
        <v>42552318.20930312</v>
      </c>
      <c r="X59" s="37">
        <f t="shared" si="27"/>
        <v>45493650.14416956</v>
      </c>
      <c r="Y59" s="37">
        <f t="shared" si="27"/>
        <v>49705450.291756384</v>
      </c>
      <c r="Z59" s="37">
        <f t="shared" si="27"/>
        <v>44822485.37124916</v>
      </c>
      <c r="AA59" s="37">
        <f t="shared" si="27"/>
        <v>45350224.70197225</v>
      </c>
      <c r="AB59" s="37">
        <f t="shared" si="27"/>
        <v>37641784.97869663</v>
      </c>
      <c r="AC59" s="37">
        <f t="shared" si="27"/>
        <v>34629002.22391766</v>
      </c>
      <c r="AD59" s="37">
        <f t="shared" si="27"/>
        <v>33651302.33427467</v>
      </c>
      <c r="AE59" s="37">
        <f t="shared" si="27"/>
        <v>33860449.09290446</v>
      </c>
      <c r="AF59" s="37">
        <f t="shared" si="27"/>
        <v>36303490.63927813</v>
      </c>
      <c r="AG59" s="37">
        <f t="shared" si="27"/>
        <v>31900738.64491305</v>
      </c>
      <c r="AH59" s="26">
        <f>SUM(V59:AG59)</f>
        <v>476379944.23852366</v>
      </c>
      <c r="AI59" s="25"/>
      <c r="AJ59" s="17" t="s">
        <v>22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26">
        <f>SUM(AK59:AV59)</f>
        <v>0</v>
      </c>
    </row>
    <row r="60" spans="1:49" ht="12.75">
      <c r="A60" s="24" t="s">
        <v>54</v>
      </c>
      <c r="B60" s="29">
        <f>B53</f>
        <v>0</v>
      </c>
      <c r="C60" s="17" t="s">
        <v>24</v>
      </c>
      <c r="D60" s="32">
        <f>$B$60*'Input Data'!C12</f>
        <v>0</v>
      </c>
      <c r="E60" s="32">
        <f>$B$60*'Input Data'!D12</f>
        <v>0</v>
      </c>
      <c r="F60" s="32">
        <f>$B$60*'Input Data'!E12</f>
        <v>0</v>
      </c>
      <c r="G60" s="32">
        <f>$B$60*'Input Data'!F12</f>
        <v>0</v>
      </c>
      <c r="H60" s="32">
        <f>$B$60*'Input Data'!G12</f>
        <v>0</v>
      </c>
      <c r="I60" s="32">
        <f>$B$60*'Input Data'!H12</f>
        <v>0</v>
      </c>
      <c r="J60" s="32">
        <f>$B$60*'Input Data'!I12</f>
        <v>0</v>
      </c>
      <c r="K60" s="32">
        <f>$B$60*'Input Data'!J12</f>
        <v>0</v>
      </c>
      <c r="L60" s="32">
        <f>$B$60*'Input Data'!K12</f>
        <v>0</v>
      </c>
      <c r="M60" s="32">
        <f>$B$60*'Input Data'!L12</f>
        <v>0</v>
      </c>
      <c r="N60" s="32">
        <f>$B$60*'Input Data'!M12</f>
        <v>0</v>
      </c>
      <c r="O60" s="32">
        <f>$B$60*'Input Data'!N12</f>
        <v>0</v>
      </c>
      <c r="P60" s="33">
        <f>SUM(D59:O59)</f>
        <v>0</v>
      </c>
      <c r="S60" s="24"/>
      <c r="T60" s="29"/>
      <c r="U60" s="17" t="s">
        <v>23</v>
      </c>
      <c r="V60" s="37">
        <f aca="true" t="shared" si="28" ref="V60:AG61">(D30-D59)*D11</f>
        <v>167767115.84334645</v>
      </c>
      <c r="W60" s="37">
        <f t="shared" si="28"/>
        <v>217364436.36901754</v>
      </c>
      <c r="X60" s="37">
        <f t="shared" si="28"/>
        <v>261068076.77162492</v>
      </c>
      <c r="Y60" s="37">
        <f t="shared" si="28"/>
        <v>238226588.40034252</v>
      </c>
      <c r="Z60" s="37">
        <f t="shared" si="28"/>
        <v>207890370.46295467</v>
      </c>
      <c r="AA60" s="37">
        <f t="shared" si="28"/>
        <v>201046751.45260227</v>
      </c>
      <c r="AB60" s="37">
        <f t="shared" si="28"/>
        <v>149212725.29261965</v>
      </c>
      <c r="AC60" s="37">
        <f t="shared" si="28"/>
        <v>126609836.35103789</v>
      </c>
      <c r="AD60" s="37">
        <f t="shared" si="28"/>
        <v>120738578.29170102</v>
      </c>
      <c r="AE60" s="37">
        <f t="shared" si="28"/>
        <v>153153362.5145037</v>
      </c>
      <c r="AF60" s="37">
        <f t="shared" si="28"/>
        <v>171549180.75911224</v>
      </c>
      <c r="AG60" s="37">
        <f t="shared" si="28"/>
        <v>169296319.92137977</v>
      </c>
      <c r="AH60" s="26">
        <f>SUM(V60:AG60)</f>
        <v>2183923342.430243</v>
      </c>
      <c r="AJ60" s="17" t="s">
        <v>23</v>
      </c>
      <c r="AK60" s="37">
        <f aca="true" t="shared" si="29" ref="AK60:AV61">D59*D7</f>
        <v>0</v>
      </c>
      <c r="AL60" s="37">
        <f t="shared" si="29"/>
        <v>0</v>
      </c>
      <c r="AM60" s="37">
        <f t="shared" si="29"/>
        <v>0</v>
      </c>
      <c r="AN60" s="37">
        <f t="shared" si="29"/>
        <v>0</v>
      </c>
      <c r="AO60" s="37">
        <f t="shared" si="29"/>
        <v>0</v>
      </c>
      <c r="AP60" s="37">
        <f t="shared" si="29"/>
        <v>0</v>
      </c>
      <c r="AQ60" s="37">
        <f t="shared" si="29"/>
        <v>0</v>
      </c>
      <c r="AR60" s="37">
        <f t="shared" si="29"/>
        <v>0</v>
      </c>
      <c r="AS60" s="37">
        <f t="shared" si="29"/>
        <v>0</v>
      </c>
      <c r="AT60" s="37">
        <f t="shared" si="29"/>
        <v>0</v>
      </c>
      <c r="AU60" s="37">
        <f t="shared" si="29"/>
        <v>0</v>
      </c>
      <c r="AV60" s="37">
        <f t="shared" si="29"/>
        <v>0</v>
      </c>
      <c r="AW60" s="26">
        <f>SUM(AK60:AV60)</f>
        <v>0</v>
      </c>
    </row>
    <row r="61" spans="1:49" ht="12.75">
      <c r="A61" s="24"/>
      <c r="B61" s="24"/>
      <c r="C61" s="19" t="s">
        <v>48</v>
      </c>
      <c r="D61" s="20">
        <f>(D59+D60)/('Input Data'!C3+'Input Data'!C4)</f>
        <v>0</v>
      </c>
      <c r="E61" s="20">
        <f>(E59+E60)/('Input Data'!D3+'Input Data'!D4)</f>
        <v>0</v>
      </c>
      <c r="F61" s="20">
        <f>(F59+F60)/('Input Data'!E3+'Input Data'!E4)</f>
        <v>0</v>
      </c>
      <c r="G61" s="20">
        <f>(G59+G60)/('Input Data'!F3+'Input Data'!F4)</f>
        <v>0</v>
      </c>
      <c r="H61" s="20">
        <f>(H59+H60)/('Input Data'!G3+'Input Data'!G4)</f>
        <v>0</v>
      </c>
      <c r="I61" s="20">
        <f>(I59+I60)/('Input Data'!H3+'Input Data'!H4)</f>
        <v>0</v>
      </c>
      <c r="J61" s="20">
        <f>(J59+J60)/('Input Data'!I3+'Input Data'!I4)</f>
        <v>0</v>
      </c>
      <c r="K61" s="20">
        <f>(K59+K60)/('Input Data'!J3+'Input Data'!J4)</f>
        <v>0</v>
      </c>
      <c r="L61" s="20">
        <f>(L59+L60)/('Input Data'!K3+'Input Data'!K4)</f>
        <v>0</v>
      </c>
      <c r="M61" s="20">
        <f>(M59+M60)/('Input Data'!L3+'Input Data'!L4)</f>
        <v>0</v>
      </c>
      <c r="N61" s="20">
        <f>(N59+N60)/('Input Data'!M3+'Input Data'!M4)</f>
        <v>0</v>
      </c>
      <c r="O61" s="20">
        <f>(O59+O60)/('Input Data'!N3+'Input Data'!N4)</f>
        <v>0</v>
      </c>
      <c r="P61" s="33">
        <f>SUM(D60:O60)</f>
        <v>0</v>
      </c>
      <c r="Q61" t="s">
        <v>48</v>
      </c>
      <c r="S61" s="24"/>
      <c r="T61" s="24"/>
      <c r="U61" s="17" t="s">
        <v>24</v>
      </c>
      <c r="V61" s="37">
        <f t="shared" si="28"/>
        <v>91376736.3068526</v>
      </c>
      <c r="W61" s="37">
        <f t="shared" si="28"/>
        <v>116220897.99732655</v>
      </c>
      <c r="X61" s="37">
        <f t="shared" si="28"/>
        <v>138374415.38942027</v>
      </c>
      <c r="Y61" s="37">
        <f t="shared" si="28"/>
        <v>126961699.22062454</v>
      </c>
      <c r="Z61" s="37">
        <f t="shared" si="28"/>
        <v>120824026.42609541</v>
      </c>
      <c r="AA61" s="37">
        <f t="shared" si="28"/>
        <v>115741401.66719447</v>
      </c>
      <c r="AB61" s="37">
        <f t="shared" si="28"/>
        <v>82545119.20525022</v>
      </c>
      <c r="AC61" s="37">
        <f t="shared" si="28"/>
        <v>70234451.8587462</v>
      </c>
      <c r="AD61" s="37">
        <f t="shared" si="28"/>
        <v>58982136.34658446</v>
      </c>
      <c r="AE61" s="37">
        <f t="shared" si="28"/>
        <v>82230311.71025091</v>
      </c>
      <c r="AF61" s="37">
        <f t="shared" si="28"/>
        <v>94481954.910339</v>
      </c>
      <c r="AG61" s="37">
        <f t="shared" si="28"/>
        <v>97275140.3304508</v>
      </c>
      <c r="AH61" s="26">
        <f>SUM(V61:AG61)</f>
        <v>1195248291.3691351</v>
      </c>
      <c r="AJ61" s="17" t="s">
        <v>24</v>
      </c>
      <c r="AK61" s="37">
        <f t="shared" si="29"/>
        <v>0</v>
      </c>
      <c r="AL61" s="37">
        <f t="shared" si="29"/>
        <v>0</v>
      </c>
      <c r="AM61" s="37">
        <f t="shared" si="29"/>
        <v>0</v>
      </c>
      <c r="AN61" s="37">
        <f t="shared" si="29"/>
        <v>0</v>
      </c>
      <c r="AO61" s="37">
        <f t="shared" si="29"/>
        <v>0</v>
      </c>
      <c r="AP61" s="37">
        <f t="shared" si="29"/>
        <v>0</v>
      </c>
      <c r="AQ61" s="37">
        <f t="shared" si="29"/>
        <v>0</v>
      </c>
      <c r="AR61" s="37">
        <f t="shared" si="29"/>
        <v>0</v>
      </c>
      <c r="AS61" s="37">
        <f t="shared" si="29"/>
        <v>0</v>
      </c>
      <c r="AT61" s="37">
        <f t="shared" si="29"/>
        <v>0</v>
      </c>
      <c r="AU61" s="37">
        <f t="shared" si="29"/>
        <v>0</v>
      </c>
      <c r="AV61" s="37">
        <f t="shared" si="29"/>
        <v>0</v>
      </c>
      <c r="AW61" s="26">
        <f>SUM(AK61:AV61)</f>
        <v>0</v>
      </c>
    </row>
    <row r="62" spans="1:49" ht="13.5" thickBot="1">
      <c r="A62" s="24"/>
      <c r="B62" s="24"/>
      <c r="C62" s="71" t="s">
        <v>50</v>
      </c>
      <c r="D62" s="20">
        <f>D59/'Input Data'!C3</f>
        <v>0</v>
      </c>
      <c r="E62" s="20">
        <f>E59/'Input Data'!D3</f>
        <v>0</v>
      </c>
      <c r="F62" s="20">
        <f>F59/'Input Data'!E3</f>
        <v>0</v>
      </c>
      <c r="G62" s="20">
        <f>G59/'Input Data'!F3</f>
        <v>0</v>
      </c>
      <c r="H62" s="20">
        <f>H59/'Input Data'!G3</f>
        <v>0</v>
      </c>
      <c r="I62" s="20">
        <f>I59/'Input Data'!H3</f>
        <v>0</v>
      </c>
      <c r="J62" s="20">
        <f>J59/'Input Data'!I3</f>
        <v>0</v>
      </c>
      <c r="K62" s="20">
        <f>K59/'Input Data'!J3</f>
        <v>0</v>
      </c>
      <c r="L62" s="20">
        <f>L59/'Input Data'!K3</f>
        <v>0</v>
      </c>
      <c r="M62" s="20">
        <f>M59/'Input Data'!L3</f>
        <v>0</v>
      </c>
      <c r="N62" s="20">
        <f>N59/'Input Data'!M3</f>
        <v>0</v>
      </c>
      <c r="O62" s="20">
        <f>O59/'Input Data'!N3</f>
        <v>0</v>
      </c>
      <c r="P62" s="33">
        <f>SUM(P60:P61)</f>
        <v>0</v>
      </c>
      <c r="Q62" s="20">
        <f>P62/8760</f>
        <v>0</v>
      </c>
      <c r="S62" s="24"/>
      <c r="T62" s="24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71" t="s">
        <v>55</v>
      </c>
      <c r="AH62" s="37">
        <f>CustomerData!$E$5*$D$14</f>
        <v>21162731.962098446</v>
      </c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71" t="s">
        <v>55</v>
      </c>
      <c r="AW62" s="37">
        <f>($B$30*8760)*$D$14</f>
        <v>0</v>
      </c>
    </row>
    <row r="63" spans="1:49" ht="12.75">
      <c r="A63" s="161"/>
      <c r="B63" s="162"/>
      <c r="C63" s="163" t="s">
        <v>66</v>
      </c>
      <c r="V63" s="26"/>
      <c r="AH63" s="26"/>
      <c r="AJ63" s="25"/>
      <c r="AK63" s="25"/>
      <c r="AL63" s="25"/>
      <c r="AM63" s="25"/>
      <c r="AN63" s="25"/>
      <c r="AO63" s="25"/>
      <c r="AP63" s="25"/>
      <c r="AQ63" s="25"/>
      <c r="AR63" s="36"/>
      <c r="AS63" s="25"/>
      <c r="AT63" s="25"/>
      <c r="AW63" s="26"/>
    </row>
    <row r="64" spans="1:49" ht="13.5" thickBot="1">
      <c r="A64" s="184" t="s">
        <v>65</v>
      </c>
      <c r="B64" s="185"/>
      <c r="C64" s="164" t="s">
        <v>6</v>
      </c>
      <c r="D64" s="17" t="s">
        <v>7</v>
      </c>
      <c r="E64" s="17" t="s">
        <v>8</v>
      </c>
      <c r="F64" s="17" t="s">
        <v>9</v>
      </c>
      <c r="G64" s="17" t="s">
        <v>10</v>
      </c>
      <c r="H64" s="17" t="s">
        <v>11</v>
      </c>
      <c r="I64" s="17" t="s">
        <v>12</v>
      </c>
      <c r="J64" s="17" t="s">
        <v>13</v>
      </c>
      <c r="K64" s="17" t="s">
        <v>14</v>
      </c>
      <c r="L64" s="17" t="s">
        <v>15</v>
      </c>
      <c r="M64" s="17" t="s">
        <v>16</v>
      </c>
      <c r="N64" s="17" t="s">
        <v>17</v>
      </c>
      <c r="O64" s="17" t="s">
        <v>18</v>
      </c>
      <c r="Q64" s="20"/>
      <c r="S64" s="183" t="str">
        <f>A64</f>
        <v>Option 5</v>
      </c>
      <c r="T64" s="183"/>
      <c r="U64" s="34" t="str">
        <f>C63</f>
        <v>Flat April - September</v>
      </c>
      <c r="W64" s="33"/>
      <c r="AG64" t="s">
        <v>59</v>
      </c>
      <c r="AH64" s="26">
        <f>SUM(AH59:AH63)</f>
        <v>3876714310.0000005</v>
      </c>
      <c r="AJ64" s="34" t="str">
        <f>U64</f>
        <v>Flat April - September</v>
      </c>
      <c r="AL64" s="33"/>
      <c r="AV64" t="s">
        <v>59</v>
      </c>
      <c r="AW64" s="26">
        <f>SUM(AW59:AW61)</f>
        <v>0</v>
      </c>
    </row>
    <row r="65" spans="1:48" ht="12.75">
      <c r="A65" t="s">
        <v>2</v>
      </c>
      <c r="B65">
        <v>2011</v>
      </c>
      <c r="C65" s="17" t="s">
        <v>22</v>
      </c>
      <c r="D65" s="31">
        <f aca="true" t="shared" si="30" ref="D65:O65">D29-D69</f>
        <v>19454.699</v>
      </c>
      <c r="E65" s="31">
        <f t="shared" si="30"/>
        <v>21274.438</v>
      </c>
      <c r="F65" s="31">
        <f t="shared" si="30"/>
        <v>22744.985</v>
      </c>
      <c r="G65" s="31">
        <f t="shared" si="30"/>
        <v>23894.918</v>
      </c>
      <c r="H65" s="31">
        <f t="shared" si="30"/>
        <v>23343.156</v>
      </c>
      <c r="I65" s="31">
        <f t="shared" si="30"/>
        <v>20993.776</v>
      </c>
      <c r="J65" s="31">
        <f t="shared" si="30"/>
        <v>18819.37</v>
      </c>
      <c r="K65" s="31">
        <f t="shared" si="30"/>
        <v>16647.212</v>
      </c>
      <c r="L65" s="31">
        <f t="shared" si="30"/>
        <v>16177.202000000001</v>
      </c>
      <c r="M65" s="31">
        <f t="shared" si="30"/>
        <v>16928.855</v>
      </c>
      <c r="N65" s="31">
        <f t="shared" si="30"/>
        <v>16805.812</v>
      </c>
      <c r="O65" s="31">
        <f t="shared" si="30"/>
        <v>16613.624</v>
      </c>
      <c r="S65" t="s">
        <v>2</v>
      </c>
      <c r="T65">
        <v>2011</v>
      </c>
      <c r="U65" s="17" t="s">
        <v>6</v>
      </c>
      <c r="V65" s="17" t="s">
        <v>7</v>
      </c>
      <c r="W65" s="17" t="s">
        <v>8</v>
      </c>
      <c r="X65" s="17" t="s">
        <v>9</v>
      </c>
      <c r="Y65" s="17" t="s">
        <v>10</v>
      </c>
      <c r="Z65" s="17" t="s">
        <v>11</v>
      </c>
      <c r="AA65" s="17" t="s">
        <v>12</v>
      </c>
      <c r="AB65" s="17" t="s">
        <v>13</v>
      </c>
      <c r="AC65" s="17" t="s">
        <v>14</v>
      </c>
      <c r="AD65" s="17" t="s">
        <v>15</v>
      </c>
      <c r="AE65" s="17" t="s">
        <v>16</v>
      </c>
      <c r="AF65" s="17" t="s">
        <v>17</v>
      </c>
      <c r="AG65" s="17" t="s">
        <v>18</v>
      </c>
      <c r="AJ65" s="17" t="s">
        <v>6</v>
      </c>
      <c r="AK65" s="17" t="s">
        <v>7</v>
      </c>
      <c r="AL65" s="17" t="s">
        <v>8</v>
      </c>
      <c r="AM65" s="17" t="s">
        <v>9</v>
      </c>
      <c r="AN65" s="17" t="s">
        <v>10</v>
      </c>
      <c r="AO65" s="17" t="s">
        <v>11</v>
      </c>
      <c r="AP65" s="17" t="s">
        <v>12</v>
      </c>
      <c r="AQ65" s="17" t="s">
        <v>13</v>
      </c>
      <c r="AR65" s="17" t="s">
        <v>14</v>
      </c>
      <c r="AS65" s="17" t="s">
        <v>15</v>
      </c>
      <c r="AT65" s="17" t="s">
        <v>16</v>
      </c>
      <c r="AU65" s="17" t="s">
        <v>17</v>
      </c>
      <c r="AV65" s="17" t="s">
        <v>18</v>
      </c>
    </row>
    <row r="66" spans="1:49" ht="12.75">
      <c r="A66" s="24" t="s">
        <v>53</v>
      </c>
      <c r="B66" s="24">
        <f>B59</f>
        <v>0</v>
      </c>
      <c r="C66" s="17" t="s">
        <v>23</v>
      </c>
      <c r="D66" s="32">
        <f>$B$67*'Input Data'!C13</f>
        <v>0</v>
      </c>
      <c r="E66" s="32">
        <f>$B$67*'Input Data'!D13</f>
        <v>0</v>
      </c>
      <c r="F66" s="32">
        <f>$B$67*'Input Data'!E13</f>
        <v>0</v>
      </c>
      <c r="G66" s="32">
        <f>$B$67*'Input Data'!F13</f>
        <v>0</v>
      </c>
      <c r="H66" s="32">
        <f>$B$67*'Input Data'!G13</f>
        <v>0</v>
      </c>
      <c r="I66" s="32">
        <f>$B$67*'Input Data'!H13</f>
        <v>0</v>
      </c>
      <c r="J66" s="32">
        <f>$B$67*'Input Data'!I13</f>
        <v>0</v>
      </c>
      <c r="K66" s="32">
        <f>$B$67*'Input Data'!J13</f>
        <v>0</v>
      </c>
      <c r="L66" s="32">
        <f>$B$67*'Input Data'!K13</f>
        <v>0</v>
      </c>
      <c r="M66" s="32">
        <f>$B$67*'Input Data'!L13</f>
        <v>0</v>
      </c>
      <c r="N66" s="32">
        <f>$B$67*'Input Data'!M13</f>
        <v>0</v>
      </c>
      <c r="O66" s="32">
        <f>$B$67*'Input Data'!N13</f>
        <v>0</v>
      </c>
      <c r="S66" s="24"/>
      <c r="T66" s="24"/>
      <c r="U66" s="17" t="s">
        <v>22</v>
      </c>
      <c r="V66" s="37">
        <f aca="true" t="shared" si="31" ref="V66:AG66">D65*D13*1000</f>
        <v>40469047.606088564</v>
      </c>
      <c r="W66" s="37">
        <f t="shared" si="31"/>
        <v>42552318.20930312</v>
      </c>
      <c r="X66" s="37">
        <f t="shared" si="31"/>
        <v>45493650.14416956</v>
      </c>
      <c r="Y66" s="37">
        <f t="shared" si="31"/>
        <v>49705450.291756384</v>
      </c>
      <c r="Z66" s="37">
        <f t="shared" si="31"/>
        <v>44822485.37124916</v>
      </c>
      <c r="AA66" s="37">
        <f t="shared" si="31"/>
        <v>45350224.70197225</v>
      </c>
      <c r="AB66" s="37">
        <f t="shared" si="31"/>
        <v>37641784.97869663</v>
      </c>
      <c r="AC66" s="37">
        <f t="shared" si="31"/>
        <v>34629002.22391766</v>
      </c>
      <c r="AD66" s="37">
        <f t="shared" si="31"/>
        <v>33651302.33427467</v>
      </c>
      <c r="AE66" s="37">
        <f t="shared" si="31"/>
        <v>33860449.09290446</v>
      </c>
      <c r="AF66" s="37">
        <f t="shared" si="31"/>
        <v>36303490.63927813</v>
      </c>
      <c r="AG66" s="37">
        <f t="shared" si="31"/>
        <v>31900738.64491305</v>
      </c>
      <c r="AH66" s="26">
        <f>SUM(V66:AG66)</f>
        <v>476379944.23852366</v>
      </c>
      <c r="AJ66" s="17" t="s">
        <v>22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26">
        <f>SUM(AK66:AV66)</f>
        <v>0</v>
      </c>
    </row>
    <row r="67" spans="1:49" ht="12.75">
      <c r="A67" s="24" t="s">
        <v>54</v>
      </c>
      <c r="B67" s="29">
        <f>B60</f>
        <v>0</v>
      </c>
      <c r="C67" s="17" t="s">
        <v>24</v>
      </c>
      <c r="D67" s="32">
        <f>$B$67*'Input Data'!C14</f>
        <v>0</v>
      </c>
      <c r="E67" s="32">
        <f>$B$67*'Input Data'!D14</f>
        <v>0</v>
      </c>
      <c r="F67" s="32">
        <f>$B$67*'Input Data'!E14</f>
        <v>0</v>
      </c>
      <c r="G67" s="32">
        <f>$B$67*'Input Data'!F14</f>
        <v>0</v>
      </c>
      <c r="H67" s="32">
        <f>$B$67*'Input Data'!G14</f>
        <v>0</v>
      </c>
      <c r="I67" s="32">
        <f>$B$67*'Input Data'!H14</f>
        <v>0</v>
      </c>
      <c r="J67" s="32">
        <f>$B$67*'Input Data'!I14</f>
        <v>0</v>
      </c>
      <c r="K67" s="32">
        <f>$B$67*'Input Data'!J14</f>
        <v>0</v>
      </c>
      <c r="L67" s="32">
        <f>$B$67*'Input Data'!K14</f>
        <v>0</v>
      </c>
      <c r="M67" s="32">
        <f>$B$67*'Input Data'!L14</f>
        <v>0</v>
      </c>
      <c r="N67" s="32">
        <f>$B$67*'Input Data'!M14</f>
        <v>0</v>
      </c>
      <c r="O67" s="32">
        <f>$B$67*'Input Data'!N14</f>
        <v>0</v>
      </c>
      <c r="P67" s="33">
        <f>SUM(D66:O66)</f>
        <v>0</v>
      </c>
      <c r="S67" s="24"/>
      <c r="T67" s="29"/>
      <c r="U67" s="17" t="s">
        <v>23</v>
      </c>
      <c r="V67" s="37">
        <f aca="true" t="shared" si="32" ref="V67:AG68">(D30-D66)*D11</f>
        <v>167767115.84334645</v>
      </c>
      <c r="W67" s="37">
        <f t="shared" si="32"/>
        <v>217364436.36901754</v>
      </c>
      <c r="X67" s="37">
        <f t="shared" si="32"/>
        <v>261068076.77162492</v>
      </c>
      <c r="Y67" s="37">
        <f t="shared" si="32"/>
        <v>238226588.40034252</v>
      </c>
      <c r="Z67" s="37">
        <f t="shared" si="32"/>
        <v>207890370.46295467</v>
      </c>
      <c r="AA67" s="37">
        <f t="shared" si="32"/>
        <v>201046751.45260227</v>
      </c>
      <c r="AB67" s="37">
        <f t="shared" si="32"/>
        <v>149212725.29261965</v>
      </c>
      <c r="AC67" s="37">
        <f t="shared" si="32"/>
        <v>126609836.35103789</v>
      </c>
      <c r="AD67" s="37">
        <f t="shared" si="32"/>
        <v>120738578.29170102</v>
      </c>
      <c r="AE67" s="37">
        <f t="shared" si="32"/>
        <v>153153362.5145037</v>
      </c>
      <c r="AF67" s="37">
        <f t="shared" si="32"/>
        <v>171549180.75911224</v>
      </c>
      <c r="AG67" s="37">
        <f t="shared" si="32"/>
        <v>169296319.92137977</v>
      </c>
      <c r="AH67" s="26">
        <f>SUM(V67:AG67)</f>
        <v>2183923342.430243</v>
      </c>
      <c r="AJ67" s="17" t="s">
        <v>23</v>
      </c>
      <c r="AK67" s="37">
        <f aca="true" t="shared" si="33" ref="AK67:AV68">D66*D7</f>
        <v>0</v>
      </c>
      <c r="AL67" s="37">
        <f t="shared" si="33"/>
        <v>0</v>
      </c>
      <c r="AM67" s="37">
        <f t="shared" si="33"/>
        <v>0</v>
      </c>
      <c r="AN67" s="37">
        <f t="shared" si="33"/>
        <v>0</v>
      </c>
      <c r="AO67" s="37">
        <f t="shared" si="33"/>
        <v>0</v>
      </c>
      <c r="AP67" s="37">
        <f t="shared" si="33"/>
        <v>0</v>
      </c>
      <c r="AQ67" s="37">
        <f t="shared" si="33"/>
        <v>0</v>
      </c>
      <c r="AR67" s="37">
        <f t="shared" si="33"/>
        <v>0</v>
      </c>
      <c r="AS67" s="37">
        <f t="shared" si="33"/>
        <v>0</v>
      </c>
      <c r="AT67" s="37">
        <f t="shared" si="33"/>
        <v>0</v>
      </c>
      <c r="AU67" s="37">
        <f t="shared" si="33"/>
        <v>0</v>
      </c>
      <c r="AV67" s="37">
        <f t="shared" si="33"/>
        <v>0</v>
      </c>
      <c r="AW67" s="26">
        <f>SUM(AK67:AV67)</f>
        <v>0</v>
      </c>
    </row>
    <row r="68" spans="1:49" ht="12.75">
      <c r="A68" s="24"/>
      <c r="B68" s="24"/>
      <c r="C68" s="19" t="s">
        <v>48</v>
      </c>
      <c r="D68" s="20">
        <f>(D66+D67)/('Input Data'!C3+'Input Data'!C4)</f>
        <v>0</v>
      </c>
      <c r="E68" s="20">
        <f>(E66+E67)/('Input Data'!D3+'Input Data'!D4)</f>
        <v>0</v>
      </c>
      <c r="F68" s="20">
        <f>(F66+F67)/('Input Data'!E3+'Input Data'!E4)</f>
        <v>0</v>
      </c>
      <c r="G68" s="20">
        <f>(G66+G67)/('Input Data'!F3+'Input Data'!F4)</f>
        <v>0</v>
      </c>
      <c r="H68" s="20">
        <f>(H66+H67)/('Input Data'!G3+'Input Data'!G4)</f>
        <v>0</v>
      </c>
      <c r="I68" s="20">
        <f>(I66+I67)/('Input Data'!H3+'Input Data'!H4)</f>
        <v>0</v>
      </c>
      <c r="J68" s="20">
        <f>(J66+J67)/('Input Data'!I3+'Input Data'!I4)</f>
        <v>0</v>
      </c>
      <c r="K68" s="20">
        <f>(K66+K67)/('Input Data'!J3+'Input Data'!J4)</f>
        <v>0</v>
      </c>
      <c r="L68" s="20">
        <f>(L66+L67)/('Input Data'!K3+'Input Data'!K4)</f>
        <v>0</v>
      </c>
      <c r="M68" s="20">
        <f>(M66+M67)/('Input Data'!L3+'Input Data'!L4)</f>
        <v>0</v>
      </c>
      <c r="N68" s="20">
        <f>(N66+N67)/('Input Data'!M3+'Input Data'!M4)</f>
        <v>0</v>
      </c>
      <c r="O68" s="20">
        <f>(O66+O67)/('Input Data'!N3+'Input Data'!N4)</f>
        <v>0</v>
      </c>
      <c r="P68" s="33">
        <f>SUM(D67:O67)</f>
        <v>0</v>
      </c>
      <c r="Q68" t="s">
        <v>48</v>
      </c>
      <c r="S68" s="24"/>
      <c r="T68" s="24"/>
      <c r="U68" s="17" t="s">
        <v>24</v>
      </c>
      <c r="V68" s="37">
        <f t="shared" si="32"/>
        <v>91376736.3068526</v>
      </c>
      <c r="W68" s="37">
        <f t="shared" si="32"/>
        <v>116220897.99732655</v>
      </c>
      <c r="X68" s="37">
        <f t="shared" si="32"/>
        <v>138374415.38942027</v>
      </c>
      <c r="Y68" s="37">
        <f t="shared" si="32"/>
        <v>126961699.22062454</v>
      </c>
      <c r="Z68" s="37">
        <f t="shared" si="32"/>
        <v>120824026.42609541</v>
      </c>
      <c r="AA68" s="37">
        <f t="shared" si="32"/>
        <v>115741401.66719447</v>
      </c>
      <c r="AB68" s="37">
        <f t="shared" si="32"/>
        <v>82545119.20525022</v>
      </c>
      <c r="AC68" s="37">
        <f t="shared" si="32"/>
        <v>70234451.8587462</v>
      </c>
      <c r="AD68" s="37">
        <f t="shared" si="32"/>
        <v>58982136.34658446</v>
      </c>
      <c r="AE68" s="37">
        <f t="shared" si="32"/>
        <v>82230311.71025091</v>
      </c>
      <c r="AF68" s="37">
        <f t="shared" si="32"/>
        <v>94481954.910339</v>
      </c>
      <c r="AG68" s="37">
        <f t="shared" si="32"/>
        <v>97275140.3304508</v>
      </c>
      <c r="AH68" s="26">
        <f>SUM(V68:AG68)</f>
        <v>1195248291.3691351</v>
      </c>
      <c r="AJ68" s="17" t="s">
        <v>24</v>
      </c>
      <c r="AK68" s="37">
        <f t="shared" si="33"/>
        <v>0</v>
      </c>
      <c r="AL68" s="37">
        <f t="shared" si="33"/>
        <v>0</v>
      </c>
      <c r="AM68" s="37">
        <f t="shared" si="33"/>
        <v>0</v>
      </c>
      <c r="AN68" s="37">
        <f t="shared" si="33"/>
        <v>0</v>
      </c>
      <c r="AO68" s="37">
        <f t="shared" si="33"/>
        <v>0</v>
      </c>
      <c r="AP68" s="37">
        <f t="shared" si="33"/>
        <v>0</v>
      </c>
      <c r="AQ68" s="37">
        <f t="shared" si="33"/>
        <v>0</v>
      </c>
      <c r="AR68" s="37">
        <f t="shared" si="33"/>
        <v>0</v>
      </c>
      <c r="AS68" s="37">
        <f t="shared" si="33"/>
        <v>0</v>
      </c>
      <c r="AT68" s="37">
        <f t="shared" si="33"/>
        <v>0</v>
      </c>
      <c r="AU68" s="37">
        <f t="shared" si="33"/>
        <v>0</v>
      </c>
      <c r="AV68" s="37">
        <f t="shared" si="33"/>
        <v>0</v>
      </c>
      <c r="AW68" s="26">
        <f>SUM(AK68:AV68)</f>
        <v>0</v>
      </c>
    </row>
    <row r="69" spans="1:49" ht="13.5" thickBot="1">
      <c r="A69" s="24"/>
      <c r="B69" s="24"/>
      <c r="C69" s="71" t="s">
        <v>50</v>
      </c>
      <c r="D69" s="20">
        <f>D66/'Input Data'!C3</f>
        <v>0</v>
      </c>
      <c r="E69" s="20">
        <f>E66/'Input Data'!D3</f>
        <v>0</v>
      </c>
      <c r="F69" s="20">
        <f>F66/'Input Data'!E3</f>
        <v>0</v>
      </c>
      <c r="G69" s="20">
        <f>G66/'Input Data'!F3</f>
        <v>0</v>
      </c>
      <c r="H69" s="20">
        <f>H66/'Input Data'!G3</f>
        <v>0</v>
      </c>
      <c r="I69" s="20">
        <f>I66/'Input Data'!H3</f>
        <v>0</v>
      </c>
      <c r="J69" s="20">
        <f>J66/'Input Data'!I3</f>
        <v>0</v>
      </c>
      <c r="K69" s="20">
        <f>K66/'Input Data'!J3</f>
        <v>0</v>
      </c>
      <c r="L69" s="20">
        <f>L66/'Input Data'!K3</f>
        <v>0</v>
      </c>
      <c r="M69" s="20">
        <f>M66/'Input Data'!L3</f>
        <v>0</v>
      </c>
      <c r="N69" s="20">
        <f>N66/'Input Data'!M3</f>
        <v>0</v>
      </c>
      <c r="O69" s="20">
        <f>O66/'Input Data'!N3</f>
        <v>0</v>
      </c>
      <c r="P69" s="33">
        <f>SUM(P67:P68)</f>
        <v>0</v>
      </c>
      <c r="Q69" s="20">
        <f>P69/8760</f>
        <v>0</v>
      </c>
      <c r="S69" s="24"/>
      <c r="T69" s="24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1" t="s">
        <v>55</v>
      </c>
      <c r="AH69" s="37">
        <f>CustomerData!$E$5*$D$14</f>
        <v>21162731.962098446</v>
      </c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71" t="s">
        <v>55</v>
      </c>
      <c r="AW69" s="37">
        <f>($B$30*8760)*$D$14</f>
        <v>0</v>
      </c>
    </row>
    <row r="70" spans="1:49" ht="12.75">
      <c r="A70" s="161"/>
      <c r="B70" s="162"/>
      <c r="C70" s="163" t="s">
        <v>27</v>
      </c>
      <c r="V70" s="26"/>
      <c r="AH70" s="26"/>
      <c r="AJ70" s="25"/>
      <c r="AK70" s="25"/>
      <c r="AL70" s="25"/>
      <c r="AM70" s="25"/>
      <c r="AN70" s="25"/>
      <c r="AO70" s="25"/>
      <c r="AP70" s="25"/>
      <c r="AQ70" s="25"/>
      <c r="AR70" s="36"/>
      <c r="AS70" s="25"/>
      <c r="AT70" s="25"/>
      <c r="AW70" s="26"/>
    </row>
    <row r="71" spans="1:49" ht="13.5" thickBot="1">
      <c r="A71" s="184" t="s">
        <v>67</v>
      </c>
      <c r="B71" s="185"/>
      <c r="C71" s="164" t="s">
        <v>6</v>
      </c>
      <c r="D71" t="s">
        <v>7</v>
      </c>
      <c r="E71" t="s">
        <v>8</v>
      </c>
      <c r="F71" t="s">
        <v>9</v>
      </c>
      <c r="G71" t="s">
        <v>10</v>
      </c>
      <c r="H71" t="s">
        <v>11</v>
      </c>
      <c r="I71" t="s">
        <v>12</v>
      </c>
      <c r="J71" t="s">
        <v>13</v>
      </c>
      <c r="K71" t="s">
        <v>14</v>
      </c>
      <c r="L71" t="s">
        <v>15</v>
      </c>
      <c r="M71" t="s">
        <v>16</v>
      </c>
      <c r="N71" t="s">
        <v>17</v>
      </c>
      <c r="O71" t="s">
        <v>18</v>
      </c>
      <c r="S71" s="183" t="str">
        <f>A71</f>
        <v>Option 6</v>
      </c>
      <c r="T71" s="183"/>
      <c r="U71" s="34" t="str">
        <f>C70</f>
        <v>Mix</v>
      </c>
      <c r="W71" s="33"/>
      <c r="AG71" t="s">
        <v>59</v>
      </c>
      <c r="AH71" s="26">
        <f>SUM(AH66:AH70)</f>
        <v>3876714310.0000005</v>
      </c>
      <c r="AJ71" s="34" t="str">
        <f>U71</f>
        <v>Mix</v>
      </c>
      <c r="AL71" s="33"/>
      <c r="AV71" t="s">
        <v>59</v>
      </c>
      <c r="AW71" s="26">
        <f>SUM(AW66:AW68)</f>
        <v>0</v>
      </c>
    </row>
    <row r="72" spans="1:48" ht="12.75">
      <c r="A72" s="24" t="s">
        <v>2</v>
      </c>
      <c r="B72" s="24">
        <v>2011</v>
      </c>
      <c r="C72" t="s">
        <v>22</v>
      </c>
      <c r="D72" s="31">
        <f aca="true" t="shared" si="34" ref="D72:O72">D29-D76</f>
        <v>19454.699</v>
      </c>
      <c r="E72" s="31">
        <f t="shared" si="34"/>
        <v>21274.438</v>
      </c>
      <c r="F72" s="31">
        <f t="shared" si="34"/>
        <v>22744.985</v>
      </c>
      <c r="G72" s="31">
        <f t="shared" si="34"/>
        <v>23894.918</v>
      </c>
      <c r="H72" s="31">
        <f t="shared" si="34"/>
        <v>23343.156</v>
      </c>
      <c r="I72" s="31">
        <f t="shared" si="34"/>
        <v>20993.776</v>
      </c>
      <c r="J72" s="31">
        <f t="shared" si="34"/>
        <v>18819.37</v>
      </c>
      <c r="K72" s="31">
        <f t="shared" si="34"/>
        <v>16647.212</v>
      </c>
      <c r="L72" s="31">
        <f t="shared" si="34"/>
        <v>16177.202000000001</v>
      </c>
      <c r="M72" s="31">
        <f t="shared" si="34"/>
        <v>16928.855</v>
      </c>
      <c r="N72" s="31">
        <f t="shared" si="34"/>
        <v>16805.812</v>
      </c>
      <c r="O72" s="31">
        <f t="shared" si="34"/>
        <v>16613.624</v>
      </c>
      <c r="S72" t="s">
        <v>2</v>
      </c>
      <c r="T72">
        <v>2011</v>
      </c>
      <c r="U72" s="17" t="s">
        <v>6</v>
      </c>
      <c r="V72" s="17" t="s">
        <v>7</v>
      </c>
      <c r="W72" s="17" t="s">
        <v>8</v>
      </c>
      <c r="X72" s="17" t="s">
        <v>9</v>
      </c>
      <c r="Y72" s="17" t="s">
        <v>10</v>
      </c>
      <c r="Z72" s="17" t="s">
        <v>11</v>
      </c>
      <c r="AA72" s="17" t="s">
        <v>12</v>
      </c>
      <c r="AB72" s="17" t="s">
        <v>13</v>
      </c>
      <c r="AC72" s="17" t="s">
        <v>14</v>
      </c>
      <c r="AD72" s="17" t="s">
        <v>15</v>
      </c>
      <c r="AE72" s="17" t="s">
        <v>16</v>
      </c>
      <c r="AF72" s="17" t="s">
        <v>17</v>
      </c>
      <c r="AG72" s="17" t="s">
        <v>18</v>
      </c>
      <c r="AJ72" s="17" t="s">
        <v>6</v>
      </c>
      <c r="AK72" s="17" t="s">
        <v>7</v>
      </c>
      <c r="AL72" s="17" t="s">
        <v>8</v>
      </c>
      <c r="AM72" s="17" t="s">
        <v>9</v>
      </c>
      <c r="AN72" s="17" t="s">
        <v>10</v>
      </c>
      <c r="AO72" s="17" t="s">
        <v>11</v>
      </c>
      <c r="AP72" s="17" t="s">
        <v>12</v>
      </c>
      <c r="AQ72" s="17" t="s">
        <v>13</v>
      </c>
      <c r="AR72" s="17" t="s">
        <v>14</v>
      </c>
      <c r="AS72" s="17" t="s">
        <v>15</v>
      </c>
      <c r="AT72" s="17" t="s">
        <v>16</v>
      </c>
      <c r="AU72" s="17" t="s">
        <v>17</v>
      </c>
      <c r="AV72" s="17" t="s">
        <v>18</v>
      </c>
    </row>
    <row r="73" spans="1:49" ht="12.75">
      <c r="A73" s="24" t="s">
        <v>53</v>
      </c>
      <c r="B73" s="24">
        <f>B66</f>
        <v>0</v>
      </c>
      <c r="C73" t="s">
        <v>23</v>
      </c>
      <c r="D73" s="32">
        <f>$B$74*'Input Data'!C15</f>
        <v>0</v>
      </c>
      <c r="E73" s="32">
        <f>$B$74*'Input Data'!D15</f>
        <v>0</v>
      </c>
      <c r="F73" s="32">
        <f>$B$74*'Input Data'!E15</f>
        <v>0</v>
      </c>
      <c r="G73" s="32">
        <f>$B$74*'Input Data'!F15</f>
        <v>0</v>
      </c>
      <c r="H73" s="32">
        <f>$B$74*'Input Data'!G15</f>
        <v>0</v>
      </c>
      <c r="I73" s="32">
        <f>$B$74*'Input Data'!H15</f>
        <v>0</v>
      </c>
      <c r="J73" s="32">
        <f>$B$74*'Input Data'!I15</f>
        <v>0</v>
      </c>
      <c r="K73" s="32">
        <f>$B$74*'Input Data'!J15</f>
        <v>0</v>
      </c>
      <c r="L73" s="32">
        <f>$B$74*'Input Data'!K15</f>
        <v>0</v>
      </c>
      <c r="M73" s="32">
        <f>$B$74*'Input Data'!L15</f>
        <v>0</v>
      </c>
      <c r="N73" s="32">
        <f>$B$74*'Input Data'!M15</f>
        <v>0</v>
      </c>
      <c r="O73" s="32">
        <f>$B$74*'Input Data'!N15</f>
        <v>0</v>
      </c>
      <c r="S73" s="24"/>
      <c r="T73" s="24"/>
      <c r="U73" s="17" t="s">
        <v>22</v>
      </c>
      <c r="V73" s="37">
        <f aca="true" t="shared" si="35" ref="V73:AG73">D72*D13*1000</f>
        <v>40469047.606088564</v>
      </c>
      <c r="W73" s="37">
        <f t="shared" si="35"/>
        <v>42552318.20930312</v>
      </c>
      <c r="X73" s="37">
        <f t="shared" si="35"/>
        <v>45493650.14416956</v>
      </c>
      <c r="Y73" s="37">
        <f t="shared" si="35"/>
        <v>49705450.291756384</v>
      </c>
      <c r="Z73" s="37">
        <f t="shared" si="35"/>
        <v>44822485.37124916</v>
      </c>
      <c r="AA73" s="37">
        <f t="shared" si="35"/>
        <v>45350224.70197225</v>
      </c>
      <c r="AB73" s="37">
        <f t="shared" si="35"/>
        <v>37641784.97869663</v>
      </c>
      <c r="AC73" s="37">
        <f t="shared" si="35"/>
        <v>34629002.22391766</v>
      </c>
      <c r="AD73" s="37">
        <f t="shared" si="35"/>
        <v>33651302.33427467</v>
      </c>
      <c r="AE73" s="37">
        <f t="shared" si="35"/>
        <v>33860449.09290446</v>
      </c>
      <c r="AF73" s="37">
        <f t="shared" si="35"/>
        <v>36303490.63927813</v>
      </c>
      <c r="AG73" s="37">
        <f t="shared" si="35"/>
        <v>31900738.64491305</v>
      </c>
      <c r="AH73" s="26">
        <f>SUM(V73:AG73)</f>
        <v>476379944.23852366</v>
      </c>
      <c r="AJ73" s="17" t="s">
        <v>22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26">
        <f>SUM(AK73:AV73)</f>
        <v>0</v>
      </c>
    </row>
    <row r="74" spans="1:49" ht="12.75">
      <c r="A74" s="24" t="s">
        <v>54</v>
      </c>
      <c r="B74" s="24">
        <f>B67</f>
        <v>0</v>
      </c>
      <c r="C74" t="s">
        <v>24</v>
      </c>
      <c r="D74" s="32">
        <f>$B$74*'Input Data'!C16</f>
        <v>0</v>
      </c>
      <c r="E74" s="32">
        <f>$B$74*'Input Data'!D16</f>
        <v>0</v>
      </c>
      <c r="F74" s="32">
        <f>$B$74*'Input Data'!E16</f>
        <v>0</v>
      </c>
      <c r="G74" s="32">
        <f>$B$74*'Input Data'!F16</f>
        <v>0</v>
      </c>
      <c r="H74" s="32">
        <f>$B$74*'Input Data'!G16</f>
        <v>0</v>
      </c>
      <c r="I74" s="32">
        <f>$B$74*'Input Data'!H16</f>
        <v>0</v>
      </c>
      <c r="J74" s="32">
        <f>$B$74*'Input Data'!I16</f>
        <v>0</v>
      </c>
      <c r="K74" s="32">
        <f>$B$74*'Input Data'!J16</f>
        <v>0</v>
      </c>
      <c r="L74" s="32">
        <f>$B$74*'Input Data'!K16</f>
        <v>0</v>
      </c>
      <c r="M74" s="32">
        <f>$B$74*'Input Data'!L16</f>
        <v>0</v>
      </c>
      <c r="N74" s="32">
        <f>$B$74*'Input Data'!M16</f>
        <v>0</v>
      </c>
      <c r="O74" s="32">
        <f>$B$74*'Input Data'!N16</f>
        <v>0</v>
      </c>
      <c r="P74" s="33">
        <f>SUM(D73:O73)</f>
        <v>0</v>
      </c>
      <c r="S74" s="24"/>
      <c r="T74" s="29"/>
      <c r="U74" s="17" t="s">
        <v>23</v>
      </c>
      <c r="V74" s="37">
        <f aca="true" t="shared" si="36" ref="V74:AG75">(D30-D73)*D11</f>
        <v>167767115.84334645</v>
      </c>
      <c r="W74" s="37">
        <f t="shared" si="36"/>
        <v>217364436.36901754</v>
      </c>
      <c r="X74" s="37">
        <f t="shared" si="36"/>
        <v>261068076.77162492</v>
      </c>
      <c r="Y74" s="37">
        <f t="shared" si="36"/>
        <v>238226588.40034252</v>
      </c>
      <c r="Z74" s="37">
        <f t="shared" si="36"/>
        <v>207890370.46295467</v>
      </c>
      <c r="AA74" s="37">
        <f t="shared" si="36"/>
        <v>201046751.45260227</v>
      </c>
      <c r="AB74" s="37">
        <f t="shared" si="36"/>
        <v>149212725.29261965</v>
      </c>
      <c r="AC74" s="37">
        <f t="shared" si="36"/>
        <v>126609836.35103789</v>
      </c>
      <c r="AD74" s="37">
        <f t="shared" si="36"/>
        <v>120738578.29170102</v>
      </c>
      <c r="AE74" s="37">
        <f t="shared" si="36"/>
        <v>153153362.5145037</v>
      </c>
      <c r="AF74" s="37">
        <f t="shared" si="36"/>
        <v>171549180.75911224</v>
      </c>
      <c r="AG74" s="37">
        <f t="shared" si="36"/>
        <v>169296319.92137977</v>
      </c>
      <c r="AH74" s="26">
        <f>SUM(V74:AG74)</f>
        <v>2183923342.430243</v>
      </c>
      <c r="AJ74" s="17" t="s">
        <v>23</v>
      </c>
      <c r="AK74" s="37">
        <f aca="true" t="shared" si="37" ref="AK74:AV75">D73*D7</f>
        <v>0</v>
      </c>
      <c r="AL74" s="37">
        <f t="shared" si="37"/>
        <v>0</v>
      </c>
      <c r="AM74" s="37">
        <f t="shared" si="37"/>
        <v>0</v>
      </c>
      <c r="AN74" s="37">
        <f t="shared" si="37"/>
        <v>0</v>
      </c>
      <c r="AO74" s="37">
        <f t="shared" si="37"/>
        <v>0</v>
      </c>
      <c r="AP74" s="37">
        <f t="shared" si="37"/>
        <v>0</v>
      </c>
      <c r="AQ74" s="37">
        <f t="shared" si="37"/>
        <v>0</v>
      </c>
      <c r="AR74" s="37">
        <f t="shared" si="37"/>
        <v>0</v>
      </c>
      <c r="AS74" s="37">
        <f t="shared" si="37"/>
        <v>0</v>
      </c>
      <c r="AT74" s="37">
        <f t="shared" si="37"/>
        <v>0</v>
      </c>
      <c r="AU74" s="37">
        <f t="shared" si="37"/>
        <v>0</v>
      </c>
      <c r="AV74" s="37">
        <f t="shared" si="37"/>
        <v>0</v>
      </c>
      <c r="AW74" s="26">
        <f>SUM(AK74:AV74)</f>
        <v>0</v>
      </c>
    </row>
    <row r="75" spans="1:49" ht="12.75">
      <c r="A75" s="24"/>
      <c r="B75" s="24"/>
      <c r="C75" t="s">
        <v>48</v>
      </c>
      <c r="D75" s="20">
        <f>(D73+D74)/('Input Data'!C3+'Input Data'!C4)</f>
        <v>0</v>
      </c>
      <c r="E75" s="20">
        <f>(E73+E74)/('Input Data'!D3+'Input Data'!D4)</f>
        <v>0</v>
      </c>
      <c r="F75" s="20">
        <f>(F73+F74)/('Input Data'!E3+'Input Data'!E4)</f>
        <v>0</v>
      </c>
      <c r="G75" s="20">
        <f>(G73+G74)/('Input Data'!F3+'Input Data'!F4)</f>
        <v>0</v>
      </c>
      <c r="H75" s="20">
        <f>(H73+H74)/('Input Data'!G3+'Input Data'!G4)</f>
        <v>0</v>
      </c>
      <c r="I75" s="20">
        <f>(I73+I74)/('Input Data'!H3+'Input Data'!H4)</f>
        <v>0</v>
      </c>
      <c r="J75" s="20">
        <f>(J73+J74)/('Input Data'!I3+'Input Data'!I4)</f>
        <v>0</v>
      </c>
      <c r="K75" s="20">
        <f>(K73+K74)/('Input Data'!J3+'Input Data'!J4)</f>
        <v>0</v>
      </c>
      <c r="L75" s="20">
        <f>(L73+L74)/('Input Data'!K3+'Input Data'!K4)</f>
        <v>0</v>
      </c>
      <c r="M75" s="20">
        <f>(M73+M74)/('Input Data'!L3+'Input Data'!L4)</f>
        <v>0</v>
      </c>
      <c r="N75" s="20">
        <f>(N73+N74)/('Input Data'!M3+'Input Data'!M4)</f>
        <v>0</v>
      </c>
      <c r="O75" s="20">
        <f>(O73+O74)/('Input Data'!N3+'Input Data'!N4)</f>
        <v>0</v>
      </c>
      <c r="P75" s="33">
        <f>SUM(D74:O74)</f>
        <v>0</v>
      </c>
      <c r="Q75" t="s">
        <v>48</v>
      </c>
      <c r="S75" s="24"/>
      <c r="T75" s="24"/>
      <c r="U75" s="17" t="s">
        <v>24</v>
      </c>
      <c r="V75" s="37">
        <f t="shared" si="36"/>
        <v>91376736.3068526</v>
      </c>
      <c r="W75" s="37">
        <f t="shared" si="36"/>
        <v>116220897.99732655</v>
      </c>
      <c r="X75" s="37">
        <f t="shared" si="36"/>
        <v>138374415.38942027</v>
      </c>
      <c r="Y75" s="37">
        <f t="shared" si="36"/>
        <v>126961699.22062454</v>
      </c>
      <c r="Z75" s="37">
        <f t="shared" si="36"/>
        <v>120824026.42609541</v>
      </c>
      <c r="AA75" s="37">
        <f t="shared" si="36"/>
        <v>115741401.66719447</v>
      </c>
      <c r="AB75" s="37">
        <f t="shared" si="36"/>
        <v>82545119.20525022</v>
      </c>
      <c r="AC75" s="37">
        <f t="shared" si="36"/>
        <v>70234451.8587462</v>
      </c>
      <c r="AD75" s="37">
        <f t="shared" si="36"/>
        <v>58982136.34658446</v>
      </c>
      <c r="AE75" s="37">
        <f t="shared" si="36"/>
        <v>82230311.71025091</v>
      </c>
      <c r="AF75" s="37">
        <f t="shared" si="36"/>
        <v>94481954.910339</v>
      </c>
      <c r="AG75" s="37">
        <f t="shared" si="36"/>
        <v>97275140.3304508</v>
      </c>
      <c r="AH75" s="26">
        <f>SUM(V75:AG75)</f>
        <v>1195248291.3691351</v>
      </c>
      <c r="AJ75" s="17" t="s">
        <v>24</v>
      </c>
      <c r="AK75" s="37">
        <f t="shared" si="37"/>
        <v>0</v>
      </c>
      <c r="AL75" s="37">
        <f t="shared" si="37"/>
        <v>0</v>
      </c>
      <c r="AM75" s="37">
        <f t="shared" si="37"/>
        <v>0</v>
      </c>
      <c r="AN75" s="37">
        <f t="shared" si="37"/>
        <v>0</v>
      </c>
      <c r="AO75" s="37">
        <f t="shared" si="37"/>
        <v>0</v>
      </c>
      <c r="AP75" s="37">
        <f t="shared" si="37"/>
        <v>0</v>
      </c>
      <c r="AQ75" s="37">
        <f t="shared" si="37"/>
        <v>0</v>
      </c>
      <c r="AR75" s="37">
        <f t="shared" si="37"/>
        <v>0</v>
      </c>
      <c r="AS75" s="37">
        <f t="shared" si="37"/>
        <v>0</v>
      </c>
      <c r="AT75" s="37">
        <f t="shared" si="37"/>
        <v>0</v>
      </c>
      <c r="AU75" s="37">
        <f t="shared" si="37"/>
        <v>0</v>
      </c>
      <c r="AV75" s="37">
        <f t="shared" si="37"/>
        <v>0</v>
      </c>
      <c r="AW75" s="26">
        <f>SUM(AK75:AV75)</f>
        <v>0</v>
      </c>
    </row>
    <row r="76" spans="1:49" ht="12.75">
      <c r="A76" s="29"/>
      <c r="B76" s="24"/>
      <c r="C76" s="71" t="s">
        <v>50</v>
      </c>
      <c r="D76" s="20">
        <f>D73/'Input Data'!C3</f>
        <v>0</v>
      </c>
      <c r="E76" s="20">
        <f>E73/'Input Data'!D3</f>
        <v>0</v>
      </c>
      <c r="F76" s="20">
        <f>F73/'Input Data'!E3</f>
        <v>0</v>
      </c>
      <c r="G76" s="20">
        <f>G73/'Input Data'!F3</f>
        <v>0</v>
      </c>
      <c r="H76" s="20">
        <f>H73/'Input Data'!G3</f>
        <v>0</v>
      </c>
      <c r="I76" s="20">
        <f>I73/'Input Data'!H3</f>
        <v>0</v>
      </c>
      <c r="J76" s="20">
        <f>J73/'Input Data'!I3</f>
        <v>0</v>
      </c>
      <c r="K76" s="20">
        <f>K73/'Input Data'!J3</f>
        <v>0</v>
      </c>
      <c r="L76" s="20">
        <f>L73/'Input Data'!K3</f>
        <v>0</v>
      </c>
      <c r="M76" s="20">
        <f>M73/'Input Data'!L3</f>
        <v>0</v>
      </c>
      <c r="N76" s="20">
        <f>N73/'Input Data'!M3</f>
        <v>0</v>
      </c>
      <c r="O76" s="20">
        <f>O73/'Input Data'!N3</f>
        <v>0</v>
      </c>
      <c r="P76" s="33">
        <f>SUM(P74:P75)</f>
        <v>0</v>
      </c>
      <c r="Q76" s="20">
        <f>P76/8760</f>
        <v>0</v>
      </c>
      <c r="S76" s="24"/>
      <c r="T76" s="24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71" t="s">
        <v>55</v>
      </c>
      <c r="AH76" s="37">
        <f>CustomerData!$E$5*$D$14</f>
        <v>21162731.962098446</v>
      </c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71" t="s">
        <v>55</v>
      </c>
      <c r="AW76" s="37">
        <f>($B$30*8760)*$D$14</f>
        <v>0</v>
      </c>
    </row>
    <row r="77" spans="1:49" ht="12.75">
      <c r="A77" s="24"/>
      <c r="B77" s="24"/>
      <c r="P77" s="20"/>
      <c r="V77" s="26"/>
      <c r="AH77" s="26"/>
      <c r="AJ77" s="25"/>
      <c r="AK77" s="25"/>
      <c r="AL77" s="25"/>
      <c r="AM77" s="25"/>
      <c r="AN77" s="25"/>
      <c r="AO77" s="25"/>
      <c r="AP77" s="25"/>
      <c r="AQ77" s="25"/>
      <c r="AR77" s="36"/>
      <c r="AS77" s="25"/>
      <c r="AT77" s="25"/>
      <c r="AW77" s="26"/>
    </row>
    <row r="78" spans="1:49" s="25" customFormat="1" ht="12.75">
      <c r="A78" s="24"/>
      <c r="B78" s="24"/>
      <c r="C78" s="1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t="s">
        <v>59</v>
      </c>
      <c r="AH78" s="26">
        <f>SUM(AH73:AH77)</f>
        <v>3876714310.0000005</v>
      </c>
      <c r="AI78"/>
      <c r="AJ78" s="34"/>
      <c r="AK78"/>
      <c r="AL78" s="33"/>
      <c r="AM78"/>
      <c r="AN78"/>
      <c r="AO78"/>
      <c r="AP78"/>
      <c r="AQ78"/>
      <c r="AR78"/>
      <c r="AS78"/>
      <c r="AT78"/>
      <c r="AU78"/>
      <c r="AV78" t="s">
        <v>59</v>
      </c>
      <c r="AW78" s="26">
        <f>SUM(AW73:AW75)</f>
        <v>0</v>
      </c>
    </row>
    <row r="79" spans="1:15" ht="13.5" thickBot="1">
      <c r="A79" s="177"/>
      <c r="B79" s="177"/>
      <c r="C79" s="1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177"/>
      <c r="B80" s="177"/>
      <c r="C80" s="198" t="s">
        <v>100</v>
      </c>
      <c r="D80" s="199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</row>
    <row r="81" spans="2:15" ht="12.75">
      <c r="B81" s="27"/>
      <c r="C81" s="61" t="s">
        <v>92</v>
      </c>
      <c r="D81" s="62">
        <v>0</v>
      </c>
      <c r="E81" s="154" t="s">
        <v>91</v>
      </c>
      <c r="F81" s="62">
        <f>SUM(D82:O82)</f>
        <v>0</v>
      </c>
      <c r="G81" s="154" t="s">
        <v>101</v>
      </c>
      <c r="H81" s="62">
        <f>$C$6*$B$31</f>
        <v>0</v>
      </c>
      <c r="I81" s="45"/>
      <c r="J81" s="45"/>
      <c r="K81" s="45"/>
      <c r="L81" s="45"/>
      <c r="M81" s="45"/>
      <c r="N81" s="45"/>
      <c r="O81" s="46"/>
    </row>
    <row r="82" spans="2:15" ht="12.75">
      <c r="B82" s="27"/>
      <c r="C82" s="47" t="s">
        <v>98</v>
      </c>
      <c r="D82" s="151">
        <f aca="true" t="shared" si="38" ref="D82:O82">((D37-D22)*1000*D9)</f>
        <v>0</v>
      </c>
      <c r="E82" s="151">
        <f t="shared" si="38"/>
        <v>0</v>
      </c>
      <c r="F82" s="151">
        <f t="shared" si="38"/>
        <v>0</v>
      </c>
      <c r="G82" s="151">
        <f t="shared" si="38"/>
        <v>0</v>
      </c>
      <c r="H82" s="151">
        <f t="shared" si="38"/>
        <v>0</v>
      </c>
      <c r="I82" s="151">
        <f t="shared" si="38"/>
        <v>0</v>
      </c>
      <c r="J82" s="151">
        <f t="shared" si="38"/>
        <v>0</v>
      </c>
      <c r="K82" s="151">
        <f t="shared" si="38"/>
        <v>0</v>
      </c>
      <c r="L82" s="151">
        <f t="shared" si="38"/>
        <v>0</v>
      </c>
      <c r="M82" s="151">
        <f t="shared" si="38"/>
        <v>0</v>
      </c>
      <c r="N82" s="151">
        <f t="shared" si="38"/>
        <v>0</v>
      </c>
      <c r="O82" s="166">
        <f t="shared" si="38"/>
        <v>0</v>
      </c>
    </row>
    <row r="83" spans="3:15" ht="12.75">
      <c r="C83" s="48" t="s">
        <v>69</v>
      </c>
      <c r="D83" s="49"/>
      <c r="E83" s="50"/>
      <c r="F83" s="49"/>
      <c r="G83" s="49"/>
      <c r="H83" s="49"/>
      <c r="I83" s="49"/>
      <c r="J83" s="49"/>
      <c r="K83" s="49"/>
      <c r="L83" s="49"/>
      <c r="M83" s="49"/>
      <c r="N83" s="49"/>
      <c r="O83" s="51"/>
    </row>
    <row r="84" spans="1:17" ht="12.75">
      <c r="A84" s="25"/>
      <c r="B84" s="25"/>
      <c r="C84" s="52" t="s">
        <v>6</v>
      </c>
      <c r="D84" s="53" t="s">
        <v>7</v>
      </c>
      <c r="E84" s="53" t="s">
        <v>8</v>
      </c>
      <c r="F84" s="53" t="s">
        <v>9</v>
      </c>
      <c r="G84" s="53" t="s">
        <v>10</v>
      </c>
      <c r="H84" s="53" t="s">
        <v>11</v>
      </c>
      <c r="I84" s="53" t="s">
        <v>12</v>
      </c>
      <c r="J84" s="53" t="s">
        <v>13</v>
      </c>
      <c r="K84" s="53" t="s">
        <v>14</v>
      </c>
      <c r="L84" s="53" t="s">
        <v>15</v>
      </c>
      <c r="M84" s="53" t="s">
        <v>16</v>
      </c>
      <c r="N84" s="53" t="s">
        <v>17</v>
      </c>
      <c r="O84" s="54" t="s">
        <v>18</v>
      </c>
      <c r="P84" s="25"/>
      <c r="Q84" s="25"/>
    </row>
    <row r="85" spans="3:15" ht="12.75">
      <c r="C85" s="52" t="s">
        <v>22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</row>
    <row r="86" spans="3:15" ht="12.75">
      <c r="C86" s="52" t="s">
        <v>23</v>
      </c>
      <c r="D86" s="57">
        <f aca="true" t="shared" si="39" ref="D86:O86">D38-D45</f>
        <v>0</v>
      </c>
      <c r="E86" s="57">
        <f t="shared" si="39"/>
        <v>0</v>
      </c>
      <c r="F86" s="57">
        <f t="shared" si="39"/>
        <v>0</v>
      </c>
      <c r="G86" s="57">
        <f t="shared" si="39"/>
        <v>0</v>
      </c>
      <c r="H86" s="57">
        <f t="shared" si="39"/>
        <v>0</v>
      </c>
      <c r="I86" s="57">
        <f t="shared" si="39"/>
        <v>0</v>
      </c>
      <c r="J86" s="57">
        <f t="shared" si="39"/>
        <v>0</v>
      </c>
      <c r="K86" s="57">
        <f t="shared" si="39"/>
        <v>0</v>
      </c>
      <c r="L86" s="57">
        <f t="shared" si="39"/>
        <v>0</v>
      </c>
      <c r="M86" s="57">
        <f t="shared" si="39"/>
        <v>0</v>
      </c>
      <c r="N86" s="57">
        <f t="shared" si="39"/>
        <v>0</v>
      </c>
      <c r="O86" s="58">
        <f t="shared" si="39"/>
        <v>0</v>
      </c>
    </row>
    <row r="87" spans="3:15" ht="12.75">
      <c r="C87" s="52" t="s">
        <v>24</v>
      </c>
      <c r="D87" s="57">
        <f aca="true" t="shared" si="40" ref="D87:O87">D39-D46</f>
        <v>0</v>
      </c>
      <c r="E87" s="57">
        <f t="shared" si="40"/>
        <v>0</v>
      </c>
      <c r="F87" s="57">
        <f t="shared" si="40"/>
        <v>0</v>
      </c>
      <c r="G87" s="57">
        <f t="shared" si="40"/>
        <v>0</v>
      </c>
      <c r="H87" s="57">
        <f t="shared" si="40"/>
        <v>0</v>
      </c>
      <c r="I87" s="57">
        <f t="shared" si="40"/>
        <v>0</v>
      </c>
      <c r="J87" s="57">
        <f t="shared" si="40"/>
        <v>0</v>
      </c>
      <c r="K87" s="57">
        <f t="shared" si="40"/>
        <v>0</v>
      </c>
      <c r="L87" s="57">
        <f t="shared" si="40"/>
        <v>0</v>
      </c>
      <c r="M87" s="57">
        <f t="shared" si="40"/>
        <v>0</v>
      </c>
      <c r="N87" s="57">
        <f t="shared" si="40"/>
        <v>0</v>
      </c>
      <c r="O87" s="58">
        <f t="shared" si="40"/>
        <v>0</v>
      </c>
    </row>
    <row r="88" spans="3:15" ht="12.75">
      <c r="C88" s="6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</row>
    <row r="89" spans="3:15" ht="12.75">
      <c r="C89" s="61" t="s">
        <v>93</v>
      </c>
      <c r="D89" s="62">
        <f>SUM(D90:O91)</f>
        <v>0</v>
      </c>
      <c r="E89" s="154" t="s">
        <v>91</v>
      </c>
      <c r="F89" s="62">
        <f>SUM(D92:O92)</f>
        <v>0</v>
      </c>
      <c r="G89" s="154" t="s">
        <v>101</v>
      </c>
      <c r="H89" s="62">
        <f>$C$6*$B$31</f>
        <v>0</v>
      </c>
      <c r="I89" s="55"/>
      <c r="J89" s="55"/>
      <c r="K89" s="55"/>
      <c r="L89" s="55"/>
      <c r="M89" s="55"/>
      <c r="N89" s="55"/>
      <c r="O89" s="56"/>
    </row>
    <row r="90" spans="3:15" ht="12.75">
      <c r="C90" s="52" t="s">
        <v>23</v>
      </c>
      <c r="D90" s="60">
        <f aca="true" t="shared" si="41" ref="D90:O90">D86*D7</f>
        <v>0</v>
      </c>
      <c r="E90" s="60">
        <f t="shared" si="41"/>
        <v>0</v>
      </c>
      <c r="F90" s="60">
        <f t="shared" si="41"/>
        <v>0</v>
      </c>
      <c r="G90" s="60">
        <f t="shared" si="41"/>
        <v>0</v>
      </c>
      <c r="H90" s="60">
        <f t="shared" si="41"/>
        <v>0</v>
      </c>
      <c r="I90" s="60">
        <f t="shared" si="41"/>
        <v>0</v>
      </c>
      <c r="J90" s="60">
        <f t="shared" si="41"/>
        <v>0</v>
      </c>
      <c r="K90" s="60">
        <f t="shared" si="41"/>
        <v>0</v>
      </c>
      <c r="L90" s="60">
        <f t="shared" si="41"/>
        <v>0</v>
      </c>
      <c r="M90" s="60">
        <f t="shared" si="41"/>
        <v>0</v>
      </c>
      <c r="N90" s="60">
        <f t="shared" si="41"/>
        <v>0</v>
      </c>
      <c r="O90" s="125">
        <f t="shared" si="41"/>
        <v>0</v>
      </c>
    </row>
    <row r="91" spans="3:15" ht="12.75">
      <c r="C91" s="52" t="s">
        <v>24</v>
      </c>
      <c r="D91" s="60">
        <f aca="true" t="shared" si="42" ref="D91:O91">D87*D8</f>
        <v>0</v>
      </c>
      <c r="E91" s="60">
        <f t="shared" si="42"/>
        <v>0</v>
      </c>
      <c r="F91" s="60">
        <f t="shared" si="42"/>
        <v>0</v>
      </c>
      <c r="G91" s="60">
        <f t="shared" si="42"/>
        <v>0</v>
      </c>
      <c r="H91" s="60">
        <f t="shared" si="42"/>
        <v>0</v>
      </c>
      <c r="I91" s="60">
        <f t="shared" si="42"/>
        <v>0</v>
      </c>
      <c r="J91" s="60">
        <f t="shared" si="42"/>
        <v>0</v>
      </c>
      <c r="K91" s="60">
        <f t="shared" si="42"/>
        <v>0</v>
      </c>
      <c r="L91" s="60">
        <f t="shared" si="42"/>
        <v>0</v>
      </c>
      <c r="M91" s="60">
        <f t="shared" si="42"/>
        <v>0</v>
      </c>
      <c r="N91" s="60">
        <f t="shared" si="42"/>
        <v>0</v>
      </c>
      <c r="O91" s="125">
        <f t="shared" si="42"/>
        <v>0</v>
      </c>
    </row>
    <row r="92" spans="3:15" ht="12.75">
      <c r="C92" s="47" t="s">
        <v>98</v>
      </c>
      <c r="D92" s="151">
        <f aca="true" t="shared" si="43" ref="D92:O92">D82</f>
        <v>0</v>
      </c>
      <c r="E92" s="151">
        <f t="shared" si="43"/>
        <v>0</v>
      </c>
      <c r="F92" s="151">
        <f t="shared" si="43"/>
        <v>0</v>
      </c>
      <c r="G92" s="151">
        <f t="shared" si="43"/>
        <v>0</v>
      </c>
      <c r="H92" s="151">
        <f t="shared" si="43"/>
        <v>0</v>
      </c>
      <c r="I92" s="151">
        <f t="shared" si="43"/>
        <v>0</v>
      </c>
      <c r="J92" s="151">
        <f t="shared" si="43"/>
        <v>0</v>
      </c>
      <c r="K92" s="151">
        <f t="shared" si="43"/>
        <v>0</v>
      </c>
      <c r="L92" s="151">
        <f t="shared" si="43"/>
        <v>0</v>
      </c>
      <c r="M92" s="151">
        <f t="shared" si="43"/>
        <v>0</v>
      </c>
      <c r="N92" s="151">
        <f t="shared" si="43"/>
        <v>0</v>
      </c>
      <c r="O92" s="166">
        <f t="shared" si="43"/>
        <v>0</v>
      </c>
    </row>
    <row r="93" spans="3:16" ht="12.75">
      <c r="C93" s="47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66"/>
      <c r="P93" s="35"/>
    </row>
    <row r="94" spans="3:15" ht="12.75">
      <c r="C94" s="48" t="s">
        <v>70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1"/>
    </row>
    <row r="95" spans="3:15" ht="12.75">
      <c r="C95" s="52" t="s">
        <v>6</v>
      </c>
      <c r="D95" s="53" t="s">
        <v>7</v>
      </c>
      <c r="E95" s="53" t="s">
        <v>8</v>
      </c>
      <c r="F95" s="53" t="s">
        <v>9</v>
      </c>
      <c r="G95" s="53" t="s">
        <v>10</v>
      </c>
      <c r="H95" s="53" t="s">
        <v>11</v>
      </c>
      <c r="I95" s="53" t="s">
        <v>12</v>
      </c>
      <c r="J95" s="53" t="s">
        <v>13</v>
      </c>
      <c r="K95" s="53" t="s">
        <v>14</v>
      </c>
      <c r="L95" s="53" t="s">
        <v>15</v>
      </c>
      <c r="M95" s="53" t="s">
        <v>16</v>
      </c>
      <c r="N95" s="53" t="s">
        <v>17</v>
      </c>
      <c r="O95" s="54" t="s">
        <v>18</v>
      </c>
    </row>
    <row r="96" spans="3:15" ht="12.75">
      <c r="C96" s="52" t="s">
        <v>22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125"/>
    </row>
    <row r="97" spans="3:15" ht="12.75">
      <c r="C97" s="52" t="s">
        <v>23</v>
      </c>
      <c r="D97" s="57">
        <f aca="true" t="shared" si="44" ref="D97:O97">D38-D52</f>
        <v>0</v>
      </c>
      <c r="E97" s="57">
        <f t="shared" si="44"/>
        <v>0</v>
      </c>
      <c r="F97" s="57">
        <f t="shared" si="44"/>
        <v>0</v>
      </c>
      <c r="G97" s="57">
        <f t="shared" si="44"/>
        <v>0</v>
      </c>
      <c r="H97" s="57">
        <f t="shared" si="44"/>
        <v>0</v>
      </c>
      <c r="I97" s="57">
        <f t="shared" si="44"/>
        <v>0</v>
      </c>
      <c r="J97" s="57">
        <f t="shared" si="44"/>
        <v>0</v>
      </c>
      <c r="K97" s="57">
        <f t="shared" si="44"/>
        <v>0</v>
      </c>
      <c r="L97" s="57">
        <f t="shared" si="44"/>
        <v>0</v>
      </c>
      <c r="M97" s="57">
        <f t="shared" si="44"/>
        <v>0</v>
      </c>
      <c r="N97" s="57">
        <f t="shared" si="44"/>
        <v>0</v>
      </c>
      <c r="O97" s="58">
        <f t="shared" si="44"/>
        <v>0</v>
      </c>
    </row>
    <row r="98" spans="3:15" ht="12.75">
      <c r="C98" s="52" t="s">
        <v>24</v>
      </c>
      <c r="D98" s="57">
        <f aca="true" t="shared" si="45" ref="D98:O98">D39-D53</f>
        <v>0</v>
      </c>
      <c r="E98" s="57">
        <f t="shared" si="45"/>
        <v>0</v>
      </c>
      <c r="F98" s="57">
        <f t="shared" si="45"/>
        <v>0</v>
      </c>
      <c r="G98" s="57">
        <f t="shared" si="45"/>
        <v>0</v>
      </c>
      <c r="H98" s="57">
        <f t="shared" si="45"/>
        <v>0</v>
      </c>
      <c r="I98" s="57">
        <f t="shared" si="45"/>
        <v>0</v>
      </c>
      <c r="J98" s="57">
        <f t="shared" si="45"/>
        <v>0</v>
      </c>
      <c r="K98" s="57">
        <f t="shared" si="45"/>
        <v>0</v>
      </c>
      <c r="L98" s="57">
        <f t="shared" si="45"/>
        <v>0</v>
      </c>
      <c r="M98" s="57">
        <f t="shared" si="45"/>
        <v>0</v>
      </c>
      <c r="N98" s="57">
        <f t="shared" si="45"/>
        <v>0</v>
      </c>
      <c r="O98" s="58">
        <f t="shared" si="45"/>
        <v>0</v>
      </c>
    </row>
    <row r="99" spans="3:15" ht="12.75">
      <c r="C99" s="59"/>
      <c r="D99" s="60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</row>
    <row r="100" spans="3:15" ht="12.75">
      <c r="C100" s="61" t="s">
        <v>94</v>
      </c>
      <c r="D100" s="62">
        <f>SUM(D101:O102)</f>
        <v>0</v>
      </c>
      <c r="E100" s="154" t="s">
        <v>91</v>
      </c>
      <c r="F100" s="62">
        <f>SUM(D103:O103)</f>
        <v>0</v>
      </c>
      <c r="G100" s="154" t="s">
        <v>101</v>
      </c>
      <c r="H100" s="62">
        <f>$C$6*$B$31</f>
        <v>0</v>
      </c>
      <c r="I100" s="55"/>
      <c r="J100" s="55"/>
      <c r="K100" s="55"/>
      <c r="L100" s="55"/>
      <c r="M100" s="55"/>
      <c r="N100" s="55"/>
      <c r="O100" s="56"/>
    </row>
    <row r="101" spans="3:15" ht="12.75">
      <c r="C101" s="52" t="s">
        <v>23</v>
      </c>
      <c r="D101" s="60">
        <f aca="true" t="shared" si="46" ref="D101:O101">D97*D7</f>
        <v>0</v>
      </c>
      <c r="E101" s="60">
        <f t="shared" si="46"/>
        <v>0</v>
      </c>
      <c r="F101" s="60">
        <f t="shared" si="46"/>
        <v>0</v>
      </c>
      <c r="G101" s="60">
        <f t="shared" si="46"/>
        <v>0</v>
      </c>
      <c r="H101" s="60">
        <f t="shared" si="46"/>
        <v>0</v>
      </c>
      <c r="I101" s="60">
        <f t="shared" si="46"/>
        <v>0</v>
      </c>
      <c r="J101" s="60">
        <f t="shared" si="46"/>
        <v>0</v>
      </c>
      <c r="K101" s="60">
        <f t="shared" si="46"/>
        <v>0</v>
      </c>
      <c r="L101" s="60">
        <f t="shared" si="46"/>
        <v>0</v>
      </c>
      <c r="M101" s="60">
        <f t="shared" si="46"/>
        <v>0</v>
      </c>
      <c r="N101" s="60">
        <f t="shared" si="46"/>
        <v>0</v>
      </c>
      <c r="O101" s="125">
        <f t="shared" si="46"/>
        <v>0</v>
      </c>
    </row>
    <row r="102" spans="3:15" ht="12.75">
      <c r="C102" s="52" t="s">
        <v>24</v>
      </c>
      <c r="D102" s="60">
        <f aca="true" t="shared" si="47" ref="D102:O102">D98*D8</f>
        <v>0</v>
      </c>
      <c r="E102" s="60">
        <f t="shared" si="47"/>
        <v>0</v>
      </c>
      <c r="F102" s="60">
        <f t="shared" si="47"/>
        <v>0</v>
      </c>
      <c r="G102" s="60">
        <f t="shared" si="47"/>
        <v>0</v>
      </c>
      <c r="H102" s="60">
        <f t="shared" si="47"/>
        <v>0</v>
      </c>
      <c r="I102" s="60">
        <f t="shared" si="47"/>
        <v>0</v>
      </c>
      <c r="J102" s="60">
        <f t="shared" si="47"/>
        <v>0</v>
      </c>
      <c r="K102" s="60">
        <f t="shared" si="47"/>
        <v>0</v>
      </c>
      <c r="L102" s="60">
        <f t="shared" si="47"/>
        <v>0</v>
      </c>
      <c r="M102" s="60">
        <f t="shared" si="47"/>
        <v>0</v>
      </c>
      <c r="N102" s="60">
        <f t="shared" si="47"/>
        <v>0</v>
      </c>
      <c r="O102" s="125">
        <f t="shared" si="47"/>
        <v>0</v>
      </c>
    </row>
    <row r="103" spans="3:15" ht="12.75">
      <c r="C103" s="47" t="s">
        <v>98</v>
      </c>
      <c r="D103" s="151">
        <f aca="true" t="shared" si="48" ref="D103:O103">D82</f>
        <v>0</v>
      </c>
      <c r="E103" s="151">
        <f t="shared" si="48"/>
        <v>0</v>
      </c>
      <c r="F103" s="151">
        <f t="shared" si="48"/>
        <v>0</v>
      </c>
      <c r="G103" s="151">
        <f t="shared" si="48"/>
        <v>0</v>
      </c>
      <c r="H103" s="151">
        <f t="shared" si="48"/>
        <v>0</v>
      </c>
      <c r="I103" s="151">
        <f t="shared" si="48"/>
        <v>0</v>
      </c>
      <c r="J103" s="151">
        <f t="shared" si="48"/>
        <v>0</v>
      </c>
      <c r="K103" s="151">
        <f t="shared" si="48"/>
        <v>0</v>
      </c>
      <c r="L103" s="151">
        <f t="shared" si="48"/>
        <v>0</v>
      </c>
      <c r="M103" s="151">
        <f t="shared" si="48"/>
        <v>0</v>
      </c>
      <c r="N103" s="151">
        <f t="shared" si="48"/>
        <v>0</v>
      </c>
      <c r="O103" s="166">
        <f t="shared" si="48"/>
        <v>0</v>
      </c>
    </row>
    <row r="104" spans="3:16" ht="12.75">
      <c r="C104" s="47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66"/>
      <c r="P104" s="35"/>
    </row>
    <row r="105" spans="3:15" ht="12" customHeight="1">
      <c r="C105" s="48" t="s">
        <v>30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1"/>
    </row>
    <row r="106" spans="3:15" ht="12.75">
      <c r="C106" s="52" t="s">
        <v>6</v>
      </c>
      <c r="D106" s="53" t="s">
        <v>7</v>
      </c>
      <c r="E106" s="53" t="s">
        <v>8</v>
      </c>
      <c r="F106" s="53" t="s">
        <v>9</v>
      </c>
      <c r="G106" s="53" t="s">
        <v>10</v>
      </c>
      <c r="H106" s="53" t="s">
        <v>11</v>
      </c>
      <c r="I106" s="53" t="s">
        <v>12</v>
      </c>
      <c r="J106" s="53" t="s">
        <v>13</v>
      </c>
      <c r="K106" s="53" t="s">
        <v>14</v>
      </c>
      <c r="L106" s="53" t="s">
        <v>15</v>
      </c>
      <c r="M106" s="53" t="s">
        <v>16</v>
      </c>
      <c r="N106" s="53" t="s">
        <v>17</v>
      </c>
      <c r="O106" s="54" t="s">
        <v>18</v>
      </c>
    </row>
    <row r="107" spans="3:15" ht="12.75">
      <c r="C107" s="52" t="s">
        <v>22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3:15" ht="12.75">
      <c r="C108" s="52" t="s">
        <v>23</v>
      </c>
      <c r="D108" s="57">
        <f aca="true" t="shared" si="49" ref="D108:O108">D38-D59</f>
        <v>0</v>
      </c>
      <c r="E108" s="57">
        <f t="shared" si="49"/>
        <v>0</v>
      </c>
      <c r="F108" s="57">
        <f t="shared" si="49"/>
        <v>0</v>
      </c>
      <c r="G108" s="57">
        <f t="shared" si="49"/>
        <v>0</v>
      </c>
      <c r="H108" s="57">
        <f t="shared" si="49"/>
        <v>0</v>
      </c>
      <c r="I108" s="57">
        <f t="shared" si="49"/>
        <v>0</v>
      </c>
      <c r="J108" s="57">
        <f t="shared" si="49"/>
        <v>0</v>
      </c>
      <c r="K108" s="57">
        <f t="shared" si="49"/>
        <v>0</v>
      </c>
      <c r="L108" s="57">
        <f t="shared" si="49"/>
        <v>0</v>
      </c>
      <c r="M108" s="57">
        <f t="shared" si="49"/>
        <v>0</v>
      </c>
      <c r="N108" s="57">
        <f t="shared" si="49"/>
        <v>0</v>
      </c>
      <c r="O108" s="58">
        <f t="shared" si="49"/>
        <v>0</v>
      </c>
    </row>
    <row r="109" spans="3:15" ht="12.75">
      <c r="C109" s="52" t="s">
        <v>24</v>
      </c>
      <c r="D109" s="57">
        <f aca="true" t="shared" si="50" ref="D109:O109">D39-D60</f>
        <v>0</v>
      </c>
      <c r="E109" s="57">
        <f t="shared" si="50"/>
        <v>0</v>
      </c>
      <c r="F109" s="57">
        <f t="shared" si="50"/>
        <v>0</v>
      </c>
      <c r="G109" s="57">
        <f t="shared" si="50"/>
        <v>0</v>
      </c>
      <c r="H109" s="57">
        <f t="shared" si="50"/>
        <v>0</v>
      </c>
      <c r="I109" s="57">
        <f t="shared" si="50"/>
        <v>0</v>
      </c>
      <c r="J109" s="57">
        <f t="shared" si="50"/>
        <v>0</v>
      </c>
      <c r="K109" s="57">
        <f t="shared" si="50"/>
        <v>0</v>
      </c>
      <c r="L109" s="57">
        <f t="shared" si="50"/>
        <v>0</v>
      </c>
      <c r="M109" s="57">
        <f t="shared" si="50"/>
        <v>0</v>
      </c>
      <c r="N109" s="57">
        <f t="shared" si="50"/>
        <v>0</v>
      </c>
      <c r="O109" s="58">
        <f t="shared" si="50"/>
        <v>0</v>
      </c>
    </row>
    <row r="110" spans="3:15" ht="12.75">
      <c r="C110" s="5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</row>
    <row r="111" spans="3:15" ht="12.75">
      <c r="C111" s="61" t="s">
        <v>95</v>
      </c>
      <c r="D111" s="62">
        <f>SUM(D112:O113)</f>
        <v>0</v>
      </c>
      <c r="E111" s="154" t="s">
        <v>91</v>
      </c>
      <c r="F111" s="62">
        <f>SUM(D114:O114)</f>
        <v>0</v>
      </c>
      <c r="G111" s="154" t="s">
        <v>101</v>
      </c>
      <c r="H111" s="62">
        <f>$C$6*$B$31</f>
        <v>0</v>
      </c>
      <c r="I111" s="55"/>
      <c r="J111" s="55"/>
      <c r="K111" s="55"/>
      <c r="L111" s="55"/>
      <c r="M111" s="55"/>
      <c r="N111" s="55"/>
      <c r="O111" s="56"/>
    </row>
    <row r="112" spans="3:15" ht="12.75">
      <c r="C112" s="52" t="s">
        <v>23</v>
      </c>
      <c r="D112" s="60">
        <f aca="true" t="shared" si="51" ref="D112:O112">D108*D7</f>
        <v>0</v>
      </c>
      <c r="E112" s="60">
        <f t="shared" si="51"/>
        <v>0</v>
      </c>
      <c r="F112" s="60">
        <f t="shared" si="51"/>
        <v>0</v>
      </c>
      <c r="G112" s="60">
        <f t="shared" si="51"/>
        <v>0</v>
      </c>
      <c r="H112" s="60">
        <f t="shared" si="51"/>
        <v>0</v>
      </c>
      <c r="I112" s="60">
        <f t="shared" si="51"/>
        <v>0</v>
      </c>
      <c r="J112" s="60">
        <f t="shared" si="51"/>
        <v>0</v>
      </c>
      <c r="K112" s="60">
        <f t="shared" si="51"/>
        <v>0</v>
      </c>
      <c r="L112" s="60">
        <f t="shared" si="51"/>
        <v>0</v>
      </c>
      <c r="M112" s="60">
        <f t="shared" si="51"/>
        <v>0</v>
      </c>
      <c r="N112" s="60">
        <f t="shared" si="51"/>
        <v>0</v>
      </c>
      <c r="O112" s="125">
        <f t="shared" si="51"/>
        <v>0</v>
      </c>
    </row>
    <row r="113" spans="3:15" ht="12.75">
      <c r="C113" s="52" t="s">
        <v>24</v>
      </c>
      <c r="D113" s="60">
        <f aca="true" t="shared" si="52" ref="D113:O113">D109*D8</f>
        <v>0</v>
      </c>
      <c r="E113" s="60">
        <f t="shared" si="52"/>
        <v>0</v>
      </c>
      <c r="F113" s="60">
        <f t="shared" si="52"/>
        <v>0</v>
      </c>
      <c r="G113" s="60">
        <f t="shared" si="52"/>
        <v>0</v>
      </c>
      <c r="H113" s="60">
        <f t="shared" si="52"/>
        <v>0</v>
      </c>
      <c r="I113" s="60">
        <f t="shared" si="52"/>
        <v>0</v>
      </c>
      <c r="J113" s="60">
        <f t="shared" si="52"/>
        <v>0</v>
      </c>
      <c r="K113" s="60">
        <f t="shared" si="52"/>
        <v>0</v>
      </c>
      <c r="L113" s="60">
        <f t="shared" si="52"/>
        <v>0</v>
      </c>
      <c r="M113" s="60">
        <f t="shared" si="52"/>
        <v>0</v>
      </c>
      <c r="N113" s="60">
        <f t="shared" si="52"/>
        <v>0</v>
      </c>
      <c r="O113" s="125">
        <f t="shared" si="52"/>
        <v>0</v>
      </c>
    </row>
    <row r="114" spans="3:15" ht="12.75">
      <c r="C114" s="47" t="s">
        <v>98</v>
      </c>
      <c r="D114" s="151">
        <f aca="true" t="shared" si="53" ref="D114:O114">D82</f>
        <v>0</v>
      </c>
      <c r="E114" s="151">
        <f t="shared" si="53"/>
        <v>0</v>
      </c>
      <c r="F114" s="151">
        <f t="shared" si="53"/>
        <v>0</v>
      </c>
      <c r="G114" s="151">
        <f t="shared" si="53"/>
        <v>0</v>
      </c>
      <c r="H114" s="151">
        <f t="shared" si="53"/>
        <v>0</v>
      </c>
      <c r="I114" s="151">
        <f t="shared" si="53"/>
        <v>0</v>
      </c>
      <c r="J114" s="151">
        <f t="shared" si="53"/>
        <v>0</v>
      </c>
      <c r="K114" s="151">
        <f t="shared" si="53"/>
        <v>0</v>
      </c>
      <c r="L114" s="151">
        <f t="shared" si="53"/>
        <v>0</v>
      </c>
      <c r="M114" s="151">
        <f t="shared" si="53"/>
        <v>0</v>
      </c>
      <c r="N114" s="151">
        <f t="shared" si="53"/>
        <v>0</v>
      </c>
      <c r="O114" s="166">
        <f t="shared" si="53"/>
        <v>0</v>
      </c>
    </row>
    <row r="115" spans="3:16" ht="12.75">
      <c r="C115" s="47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35"/>
    </row>
    <row r="116" spans="3:15" ht="12.75">
      <c r="C116" s="48" t="s">
        <v>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1"/>
    </row>
    <row r="117" spans="3:15" ht="12.75">
      <c r="C117" s="52" t="s">
        <v>6</v>
      </c>
      <c r="D117" s="53" t="s">
        <v>7</v>
      </c>
      <c r="E117" s="53" t="s">
        <v>8</v>
      </c>
      <c r="F117" s="53" t="s">
        <v>9</v>
      </c>
      <c r="G117" s="53" t="s">
        <v>10</v>
      </c>
      <c r="H117" s="53" t="s">
        <v>11</v>
      </c>
      <c r="I117" s="53" t="s">
        <v>12</v>
      </c>
      <c r="J117" s="53" t="s">
        <v>13</v>
      </c>
      <c r="K117" s="53" t="s">
        <v>14</v>
      </c>
      <c r="L117" s="53" t="s">
        <v>15</v>
      </c>
      <c r="M117" s="53" t="s">
        <v>16</v>
      </c>
      <c r="N117" s="53" t="s">
        <v>17</v>
      </c>
      <c r="O117" s="54" t="s">
        <v>18</v>
      </c>
    </row>
    <row r="118" spans="3:15" ht="12.75">
      <c r="C118" s="52" t="s">
        <v>22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</row>
    <row r="119" spans="3:15" ht="12.75">
      <c r="C119" s="52" t="s">
        <v>23</v>
      </c>
      <c r="D119" s="57">
        <f aca="true" t="shared" si="54" ref="D119:O119">D38-D66</f>
        <v>0</v>
      </c>
      <c r="E119" s="57">
        <f t="shared" si="54"/>
        <v>0</v>
      </c>
      <c r="F119" s="57">
        <f t="shared" si="54"/>
        <v>0</v>
      </c>
      <c r="G119" s="57">
        <f t="shared" si="54"/>
        <v>0</v>
      </c>
      <c r="H119" s="57">
        <f t="shared" si="54"/>
        <v>0</v>
      </c>
      <c r="I119" s="57">
        <f t="shared" si="54"/>
        <v>0</v>
      </c>
      <c r="J119" s="57">
        <f t="shared" si="54"/>
        <v>0</v>
      </c>
      <c r="K119" s="57">
        <f t="shared" si="54"/>
        <v>0</v>
      </c>
      <c r="L119" s="57">
        <f t="shared" si="54"/>
        <v>0</v>
      </c>
      <c r="M119" s="57">
        <f t="shared" si="54"/>
        <v>0</v>
      </c>
      <c r="N119" s="57">
        <f t="shared" si="54"/>
        <v>0</v>
      </c>
      <c r="O119" s="58">
        <f t="shared" si="54"/>
        <v>0</v>
      </c>
    </row>
    <row r="120" spans="3:15" ht="12.75">
      <c r="C120" s="52" t="s">
        <v>24</v>
      </c>
      <c r="D120" s="57">
        <f aca="true" t="shared" si="55" ref="D120:O120">D39-D67</f>
        <v>0</v>
      </c>
      <c r="E120" s="57">
        <f t="shared" si="55"/>
        <v>0</v>
      </c>
      <c r="F120" s="57">
        <f t="shared" si="55"/>
        <v>0</v>
      </c>
      <c r="G120" s="57">
        <f t="shared" si="55"/>
        <v>0</v>
      </c>
      <c r="H120" s="57">
        <f t="shared" si="55"/>
        <v>0</v>
      </c>
      <c r="I120" s="57">
        <f t="shared" si="55"/>
        <v>0</v>
      </c>
      <c r="J120" s="57">
        <f t="shared" si="55"/>
        <v>0</v>
      </c>
      <c r="K120" s="57">
        <f t="shared" si="55"/>
        <v>0</v>
      </c>
      <c r="L120" s="57">
        <f t="shared" si="55"/>
        <v>0</v>
      </c>
      <c r="M120" s="57">
        <f t="shared" si="55"/>
        <v>0</v>
      </c>
      <c r="N120" s="57">
        <f t="shared" si="55"/>
        <v>0</v>
      </c>
      <c r="O120" s="58">
        <f t="shared" si="55"/>
        <v>0</v>
      </c>
    </row>
    <row r="121" spans="3:15" ht="12.75">
      <c r="C121" s="5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6"/>
    </row>
    <row r="122" spans="3:15" ht="12.75">
      <c r="C122" s="61" t="s">
        <v>96</v>
      </c>
      <c r="D122" s="62">
        <f>SUM(D123:O124)</f>
        <v>0</v>
      </c>
      <c r="E122" s="154" t="s">
        <v>91</v>
      </c>
      <c r="F122" s="62">
        <f>SUM(D125:O125)</f>
        <v>0</v>
      </c>
      <c r="G122" s="154" t="s">
        <v>101</v>
      </c>
      <c r="H122" s="62">
        <f>$C$6*$B$31</f>
        <v>0</v>
      </c>
      <c r="I122" s="55"/>
      <c r="J122" s="55"/>
      <c r="K122" s="55"/>
      <c r="L122" s="55"/>
      <c r="M122" s="55"/>
      <c r="N122" s="55"/>
      <c r="O122" s="56"/>
    </row>
    <row r="123" spans="3:15" ht="12.75">
      <c r="C123" s="52" t="s">
        <v>23</v>
      </c>
      <c r="D123" s="60">
        <f aca="true" t="shared" si="56" ref="D123:O123">D119*D7</f>
        <v>0</v>
      </c>
      <c r="E123" s="60">
        <f t="shared" si="56"/>
        <v>0</v>
      </c>
      <c r="F123" s="60">
        <f t="shared" si="56"/>
        <v>0</v>
      </c>
      <c r="G123" s="60">
        <f t="shared" si="56"/>
        <v>0</v>
      </c>
      <c r="H123" s="60">
        <f t="shared" si="56"/>
        <v>0</v>
      </c>
      <c r="I123" s="60">
        <f t="shared" si="56"/>
        <v>0</v>
      </c>
      <c r="J123" s="60">
        <f t="shared" si="56"/>
        <v>0</v>
      </c>
      <c r="K123" s="60">
        <f t="shared" si="56"/>
        <v>0</v>
      </c>
      <c r="L123" s="60">
        <f t="shared" si="56"/>
        <v>0</v>
      </c>
      <c r="M123" s="60">
        <f t="shared" si="56"/>
        <v>0</v>
      </c>
      <c r="N123" s="60">
        <f t="shared" si="56"/>
        <v>0</v>
      </c>
      <c r="O123" s="125">
        <f t="shared" si="56"/>
        <v>0</v>
      </c>
    </row>
    <row r="124" spans="3:15" ht="12.75">
      <c r="C124" s="52" t="s">
        <v>24</v>
      </c>
      <c r="D124" s="60">
        <f aca="true" t="shared" si="57" ref="D124:O124">D120*D8</f>
        <v>0</v>
      </c>
      <c r="E124" s="60">
        <f t="shared" si="57"/>
        <v>0</v>
      </c>
      <c r="F124" s="60">
        <f t="shared" si="57"/>
        <v>0</v>
      </c>
      <c r="G124" s="60">
        <f t="shared" si="57"/>
        <v>0</v>
      </c>
      <c r="H124" s="60">
        <f t="shared" si="57"/>
        <v>0</v>
      </c>
      <c r="I124" s="60">
        <f t="shared" si="57"/>
        <v>0</v>
      </c>
      <c r="J124" s="60">
        <f t="shared" si="57"/>
        <v>0</v>
      </c>
      <c r="K124" s="60">
        <f t="shared" si="57"/>
        <v>0</v>
      </c>
      <c r="L124" s="60">
        <f t="shared" si="57"/>
        <v>0</v>
      </c>
      <c r="M124" s="60">
        <f t="shared" si="57"/>
        <v>0</v>
      </c>
      <c r="N124" s="60">
        <f t="shared" si="57"/>
        <v>0</v>
      </c>
      <c r="O124" s="125">
        <f t="shared" si="57"/>
        <v>0</v>
      </c>
    </row>
    <row r="125" spans="3:15" ht="12.75">
      <c r="C125" s="47" t="s">
        <v>98</v>
      </c>
      <c r="D125" s="151">
        <f aca="true" t="shared" si="58" ref="D125:O125">D82</f>
        <v>0</v>
      </c>
      <c r="E125" s="151">
        <f t="shared" si="58"/>
        <v>0</v>
      </c>
      <c r="F125" s="151">
        <f t="shared" si="58"/>
        <v>0</v>
      </c>
      <c r="G125" s="151">
        <f t="shared" si="58"/>
        <v>0</v>
      </c>
      <c r="H125" s="151">
        <f t="shared" si="58"/>
        <v>0</v>
      </c>
      <c r="I125" s="151">
        <f t="shared" si="58"/>
        <v>0</v>
      </c>
      <c r="J125" s="151">
        <f t="shared" si="58"/>
        <v>0</v>
      </c>
      <c r="K125" s="151">
        <f t="shared" si="58"/>
        <v>0</v>
      </c>
      <c r="L125" s="151">
        <f t="shared" si="58"/>
        <v>0</v>
      </c>
      <c r="M125" s="151">
        <f t="shared" si="58"/>
        <v>0</v>
      </c>
      <c r="N125" s="151">
        <f t="shared" si="58"/>
        <v>0</v>
      </c>
      <c r="O125" s="166">
        <f t="shared" si="58"/>
        <v>0</v>
      </c>
    </row>
    <row r="126" spans="3:16" ht="12.75">
      <c r="C126" s="47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35"/>
    </row>
    <row r="127" spans="3:15" ht="12.75">
      <c r="C127" s="48" t="s">
        <v>27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1"/>
    </row>
    <row r="128" spans="3:15" ht="12.75">
      <c r="C128" s="52" t="s">
        <v>6</v>
      </c>
      <c r="D128" s="53" t="s">
        <v>7</v>
      </c>
      <c r="E128" s="53" t="s">
        <v>8</v>
      </c>
      <c r="F128" s="53" t="s">
        <v>9</v>
      </c>
      <c r="G128" s="53" t="s">
        <v>10</v>
      </c>
      <c r="H128" s="53" t="s">
        <v>11</v>
      </c>
      <c r="I128" s="53" t="s">
        <v>12</v>
      </c>
      <c r="J128" s="53" t="s">
        <v>13</v>
      </c>
      <c r="K128" s="53" t="s">
        <v>14</v>
      </c>
      <c r="L128" s="53" t="s">
        <v>15</v>
      </c>
      <c r="M128" s="53" t="s">
        <v>16</v>
      </c>
      <c r="N128" s="53" t="s">
        <v>17</v>
      </c>
      <c r="O128" s="54" t="s">
        <v>18</v>
      </c>
    </row>
    <row r="129" spans="3:15" ht="12.75">
      <c r="C129" s="52" t="s">
        <v>22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</row>
    <row r="130" spans="3:15" ht="12.75">
      <c r="C130" s="52" t="s">
        <v>23</v>
      </c>
      <c r="D130" s="57">
        <f aca="true" t="shared" si="59" ref="D130:O130">D38-D73</f>
        <v>0</v>
      </c>
      <c r="E130" s="57">
        <f t="shared" si="59"/>
        <v>0</v>
      </c>
      <c r="F130" s="57">
        <f t="shared" si="59"/>
        <v>0</v>
      </c>
      <c r="G130" s="57">
        <f t="shared" si="59"/>
        <v>0</v>
      </c>
      <c r="H130" s="57">
        <f t="shared" si="59"/>
        <v>0</v>
      </c>
      <c r="I130" s="57">
        <f t="shared" si="59"/>
        <v>0</v>
      </c>
      <c r="J130" s="57">
        <f t="shared" si="59"/>
        <v>0</v>
      </c>
      <c r="K130" s="57">
        <f t="shared" si="59"/>
        <v>0</v>
      </c>
      <c r="L130" s="57">
        <f t="shared" si="59"/>
        <v>0</v>
      </c>
      <c r="M130" s="57">
        <f t="shared" si="59"/>
        <v>0</v>
      </c>
      <c r="N130" s="57">
        <f t="shared" si="59"/>
        <v>0</v>
      </c>
      <c r="O130" s="58">
        <f t="shared" si="59"/>
        <v>0</v>
      </c>
    </row>
    <row r="131" spans="3:15" ht="12.75">
      <c r="C131" s="52" t="s">
        <v>24</v>
      </c>
      <c r="D131" s="57">
        <f aca="true" t="shared" si="60" ref="D131:O131">D39-D74</f>
        <v>0</v>
      </c>
      <c r="E131" s="57">
        <f t="shared" si="60"/>
        <v>0</v>
      </c>
      <c r="F131" s="57">
        <f t="shared" si="60"/>
        <v>0</v>
      </c>
      <c r="G131" s="57">
        <f t="shared" si="60"/>
        <v>0</v>
      </c>
      <c r="H131" s="57">
        <f t="shared" si="60"/>
        <v>0</v>
      </c>
      <c r="I131" s="57">
        <f t="shared" si="60"/>
        <v>0</v>
      </c>
      <c r="J131" s="57">
        <f t="shared" si="60"/>
        <v>0</v>
      </c>
      <c r="K131" s="57">
        <f t="shared" si="60"/>
        <v>0</v>
      </c>
      <c r="L131" s="57">
        <f t="shared" si="60"/>
        <v>0</v>
      </c>
      <c r="M131" s="57">
        <f t="shared" si="60"/>
        <v>0</v>
      </c>
      <c r="N131" s="57">
        <f t="shared" si="60"/>
        <v>0</v>
      </c>
      <c r="O131" s="58">
        <f t="shared" si="60"/>
        <v>0</v>
      </c>
    </row>
    <row r="132" spans="3:15" ht="12.75">
      <c r="C132" s="5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</row>
    <row r="133" spans="3:15" ht="12.75">
      <c r="C133" s="61" t="s">
        <v>97</v>
      </c>
      <c r="D133" s="62">
        <f>SUM(D134:O135)</f>
        <v>0</v>
      </c>
      <c r="E133" s="154" t="s">
        <v>91</v>
      </c>
      <c r="F133" s="62">
        <f>SUM(D136:O136)</f>
        <v>0</v>
      </c>
      <c r="G133" s="154" t="s">
        <v>101</v>
      </c>
      <c r="H133" s="62">
        <f>$C$6*$B$31</f>
        <v>0</v>
      </c>
      <c r="I133" s="55"/>
      <c r="J133" s="55"/>
      <c r="K133" s="55"/>
      <c r="L133" s="55"/>
      <c r="M133" s="55"/>
      <c r="N133" s="55"/>
      <c r="O133" s="56"/>
    </row>
    <row r="134" spans="3:15" ht="12.75">
      <c r="C134" s="52" t="s">
        <v>23</v>
      </c>
      <c r="D134" s="60">
        <f aca="true" t="shared" si="61" ref="D134:O134">D130*D7</f>
        <v>0</v>
      </c>
      <c r="E134" s="60">
        <f t="shared" si="61"/>
        <v>0</v>
      </c>
      <c r="F134" s="60">
        <f t="shared" si="61"/>
        <v>0</v>
      </c>
      <c r="G134" s="60">
        <f t="shared" si="61"/>
        <v>0</v>
      </c>
      <c r="H134" s="60">
        <f t="shared" si="61"/>
        <v>0</v>
      </c>
      <c r="I134" s="60">
        <f t="shared" si="61"/>
        <v>0</v>
      </c>
      <c r="J134" s="60">
        <f t="shared" si="61"/>
        <v>0</v>
      </c>
      <c r="K134" s="60">
        <f t="shared" si="61"/>
        <v>0</v>
      </c>
      <c r="L134" s="60">
        <f t="shared" si="61"/>
        <v>0</v>
      </c>
      <c r="M134" s="60">
        <f t="shared" si="61"/>
        <v>0</v>
      </c>
      <c r="N134" s="60">
        <f t="shared" si="61"/>
        <v>0</v>
      </c>
      <c r="O134" s="125">
        <f t="shared" si="61"/>
        <v>0</v>
      </c>
    </row>
    <row r="135" spans="3:15" ht="12.75">
      <c r="C135" s="52" t="s">
        <v>24</v>
      </c>
      <c r="D135" s="60">
        <f aca="true" t="shared" si="62" ref="D135:O135">D131*D8</f>
        <v>0</v>
      </c>
      <c r="E135" s="60">
        <f t="shared" si="62"/>
        <v>0</v>
      </c>
      <c r="F135" s="60">
        <f t="shared" si="62"/>
        <v>0</v>
      </c>
      <c r="G135" s="60">
        <f t="shared" si="62"/>
        <v>0</v>
      </c>
      <c r="H135" s="60">
        <f t="shared" si="62"/>
        <v>0</v>
      </c>
      <c r="I135" s="60">
        <f t="shared" si="62"/>
        <v>0</v>
      </c>
      <c r="J135" s="60">
        <f t="shared" si="62"/>
        <v>0</v>
      </c>
      <c r="K135" s="60">
        <f t="shared" si="62"/>
        <v>0</v>
      </c>
      <c r="L135" s="60">
        <f t="shared" si="62"/>
        <v>0</v>
      </c>
      <c r="M135" s="60">
        <f t="shared" si="62"/>
        <v>0</v>
      </c>
      <c r="N135" s="60">
        <f t="shared" si="62"/>
        <v>0</v>
      </c>
      <c r="O135" s="125">
        <f t="shared" si="62"/>
        <v>0</v>
      </c>
    </row>
    <row r="136" spans="3:15" ht="13.5" thickBot="1">
      <c r="C136" s="85" t="s">
        <v>98</v>
      </c>
      <c r="D136" s="167">
        <f aca="true" t="shared" si="63" ref="D136:O136">D82</f>
        <v>0</v>
      </c>
      <c r="E136" s="167">
        <f t="shared" si="63"/>
        <v>0</v>
      </c>
      <c r="F136" s="167">
        <f t="shared" si="63"/>
        <v>0</v>
      </c>
      <c r="G136" s="167">
        <f t="shared" si="63"/>
        <v>0</v>
      </c>
      <c r="H136" s="167">
        <f t="shared" si="63"/>
        <v>0</v>
      </c>
      <c r="I136" s="167">
        <f t="shared" si="63"/>
        <v>0</v>
      </c>
      <c r="J136" s="167">
        <f t="shared" si="63"/>
        <v>0</v>
      </c>
      <c r="K136" s="167">
        <f t="shared" si="63"/>
        <v>0</v>
      </c>
      <c r="L136" s="167">
        <f t="shared" si="63"/>
        <v>0</v>
      </c>
      <c r="M136" s="167">
        <f t="shared" si="63"/>
        <v>0</v>
      </c>
      <c r="N136" s="167">
        <f t="shared" si="63"/>
        <v>0</v>
      </c>
      <c r="O136" s="168">
        <f t="shared" si="63"/>
        <v>0</v>
      </c>
    </row>
    <row r="137" ht="12.75">
      <c r="P137" s="35"/>
    </row>
    <row r="162" ht="12.75" customHeight="1"/>
    <row r="165" ht="13.5" customHeight="1"/>
  </sheetData>
  <mergeCells count="31">
    <mergeCell ref="W5:W6"/>
    <mergeCell ref="A79:B80"/>
    <mergeCell ref="S43:T43"/>
    <mergeCell ref="S50:T50"/>
    <mergeCell ref="S57:T57"/>
    <mergeCell ref="S71:T71"/>
    <mergeCell ref="S64:T64"/>
    <mergeCell ref="A57:B57"/>
    <mergeCell ref="A71:B71"/>
    <mergeCell ref="A64:B64"/>
    <mergeCell ref="A50:B50"/>
    <mergeCell ref="A43:B43"/>
    <mergeCell ref="S7:T7"/>
    <mergeCell ref="S8:T8"/>
    <mergeCell ref="A36:B36"/>
    <mergeCell ref="AA2:AD2"/>
    <mergeCell ref="AA3:AD3"/>
    <mergeCell ref="Z5:Z6"/>
    <mergeCell ref="Y2:Z2"/>
    <mergeCell ref="Y3:Z3"/>
    <mergeCell ref="AA5:AA6"/>
    <mergeCell ref="V5:V6"/>
    <mergeCell ref="C80:D80"/>
    <mergeCell ref="S36:T36"/>
    <mergeCell ref="X5:X6"/>
    <mergeCell ref="S9:T9"/>
    <mergeCell ref="S11:T11"/>
    <mergeCell ref="S10:T10"/>
    <mergeCell ref="V8:V10"/>
    <mergeCell ref="S21:T21"/>
    <mergeCell ref="S12:T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W137"/>
  <sheetViews>
    <sheetView workbookViewId="0" topLeftCell="S1">
      <selection activeCell="AC14" sqref="AC14"/>
    </sheetView>
  </sheetViews>
  <sheetFormatPr defaultColWidth="9.140625" defaultRowHeight="12.75"/>
  <cols>
    <col min="1" max="1" width="12.28125" style="0" customWidth="1"/>
    <col min="3" max="3" width="30.00390625" style="0" customWidth="1"/>
    <col min="4" max="4" width="17.28125" style="0" customWidth="1"/>
    <col min="5" max="5" width="16.140625" style="0" customWidth="1"/>
    <col min="6" max="6" width="14.28125" style="0" customWidth="1"/>
    <col min="7" max="7" width="14.8515625" style="0" customWidth="1"/>
    <col min="8" max="8" width="14.28125" style="0" customWidth="1"/>
    <col min="9" max="9" width="14.421875" style="0" customWidth="1"/>
    <col min="10" max="10" width="12.57421875" style="0" customWidth="1"/>
    <col min="11" max="11" width="13.140625" style="0" customWidth="1"/>
    <col min="12" max="12" width="13.57421875" style="0" customWidth="1"/>
    <col min="13" max="13" width="13.8515625" style="0" customWidth="1"/>
    <col min="14" max="14" width="12.8515625" style="0" customWidth="1"/>
    <col min="15" max="15" width="12.00390625" style="0" customWidth="1"/>
    <col min="16" max="16" width="15.8515625" style="0" customWidth="1"/>
    <col min="17" max="17" width="9.57421875" style="0" bestFit="1" customWidth="1"/>
    <col min="18" max="18" width="18.57421875" style="0" customWidth="1"/>
    <col min="19" max="19" width="20.7109375" style="0" customWidth="1"/>
    <col min="20" max="20" width="12.57421875" style="0" customWidth="1"/>
    <col min="21" max="21" width="21.140625" style="0" customWidth="1"/>
    <col min="22" max="22" width="14.8515625" style="0" customWidth="1"/>
    <col min="23" max="23" width="15.140625" style="0" customWidth="1"/>
    <col min="24" max="24" width="15.7109375" style="0" customWidth="1"/>
    <col min="25" max="25" width="13.7109375" style="0" customWidth="1"/>
    <col min="26" max="26" width="22.421875" style="0" customWidth="1"/>
    <col min="27" max="27" width="14.140625" style="0" customWidth="1"/>
    <col min="28" max="28" width="16.421875" style="0" customWidth="1"/>
    <col min="29" max="29" width="16.421875" style="0" bestFit="1" customWidth="1"/>
    <col min="30" max="31" width="14.00390625" style="0" bestFit="1" customWidth="1"/>
    <col min="32" max="32" width="14.57421875" style="0" customWidth="1"/>
    <col min="33" max="33" width="14.7109375" style="0" customWidth="1"/>
    <col min="34" max="34" width="16.28125" style="0" customWidth="1"/>
    <col min="35" max="35" width="10.421875" style="0" customWidth="1"/>
    <col min="36" max="36" width="10.140625" style="0" bestFit="1" customWidth="1"/>
    <col min="39" max="39" width="11.28125" style="0" customWidth="1"/>
    <col min="44" max="44" width="10.8515625" style="0" customWidth="1"/>
    <col min="45" max="45" width="11.140625" style="0" customWidth="1"/>
    <col min="46" max="47" width="10.8515625" style="0" customWidth="1"/>
    <col min="48" max="48" width="11.28125" style="0" customWidth="1"/>
    <col min="49" max="49" width="15.7109375" style="0" customWidth="1"/>
  </cols>
  <sheetData>
    <row r="1" spans="4:24" ht="13.5" thickBot="1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W1" s="45"/>
      <c r="X1" s="45"/>
    </row>
    <row r="2" spans="4:30" ht="13.5" customHeight="1" thickBot="1"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1"/>
      <c r="P2" s="26"/>
      <c r="S2" s="160"/>
      <c r="T2" s="172"/>
      <c r="U2" s="26"/>
      <c r="V2" s="26"/>
      <c r="W2" s="45"/>
      <c r="X2" s="45"/>
      <c r="Y2" s="190" t="s">
        <v>38</v>
      </c>
      <c r="Z2" s="191"/>
      <c r="AA2" s="188"/>
      <c r="AB2" s="188"/>
      <c r="AC2" s="188"/>
      <c r="AD2" s="188"/>
    </row>
    <row r="3" spans="3:30" ht="13.5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S3" s="173"/>
      <c r="T3" s="174"/>
      <c r="U3" s="171"/>
      <c r="W3" s="45"/>
      <c r="X3" s="45"/>
      <c r="Y3" s="192">
        <f>AE20</f>
        <v>52.87605371733335</v>
      </c>
      <c r="Z3" s="193"/>
      <c r="AA3" s="189"/>
      <c r="AB3" s="189"/>
      <c r="AC3" s="189"/>
      <c r="AD3" s="189"/>
    </row>
    <row r="4" spans="3:30" ht="13.5" thickBot="1">
      <c r="C4" t="s">
        <v>74</v>
      </c>
      <c r="D4" s="35">
        <f>D13*1000/'Input Data'!C3</f>
        <v>7.97526971515842</v>
      </c>
      <c r="E4" s="35">
        <f>E13*1000/'Input Data'!D3</f>
        <v>8.294280503764758</v>
      </c>
      <c r="F4" s="35">
        <f>F13*1000/'Input Data'!E3</f>
        <v>8.294280503764758</v>
      </c>
      <c r="G4" s="35">
        <f>G13*1000/'Input Data'!F3</f>
        <v>7.97526971515842</v>
      </c>
      <c r="H4" s="35">
        <f>H13*1000/'Input Data'!G3</f>
        <v>8.639875524754956</v>
      </c>
      <c r="I4" s="35">
        <f>I13*1000/'Input Data'!H3</f>
        <v>7.679889355337739</v>
      </c>
      <c r="J4" s="35">
        <f>J13*1000/'Input Data'!I3</f>
        <v>8.294280503764758</v>
      </c>
      <c r="K4" s="35">
        <f>K13*1000/'Input Data'!J3</f>
        <v>7.97526971515842</v>
      </c>
      <c r="L4" s="35">
        <f>L13*1000/'Input Data'!K3</f>
        <v>7.97526971515842</v>
      </c>
      <c r="M4" s="35">
        <f>M13*1000/'Input Data'!L3</f>
        <v>8.294280503764758</v>
      </c>
      <c r="N4" s="35">
        <f>N13*1000/'Input Data'!M3</f>
        <v>7.679889355337739</v>
      </c>
      <c r="O4" s="35">
        <f>O13*1000/'Input Data'!N3</f>
        <v>8.639875524754956</v>
      </c>
      <c r="V4" s="75"/>
      <c r="W4" s="90"/>
      <c r="X4" s="45"/>
      <c r="AD4" s="26"/>
    </row>
    <row r="5" spans="3:27" ht="12.75" customHeight="1">
      <c r="C5" s="169" t="s">
        <v>102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2"/>
      <c r="S5" s="140"/>
      <c r="T5" s="141"/>
      <c r="U5" s="141"/>
      <c r="V5" s="196" t="s">
        <v>39</v>
      </c>
      <c r="W5" s="181" t="s">
        <v>89</v>
      </c>
      <c r="X5" s="181" t="s">
        <v>40</v>
      </c>
      <c r="Y5" s="149"/>
      <c r="Z5" s="181" t="s">
        <v>99</v>
      </c>
      <c r="AA5" s="194" t="s">
        <v>41</v>
      </c>
    </row>
    <row r="6" spans="3:27" ht="28.5" customHeight="1" thickBot="1">
      <c r="C6" s="170">
        <f>0.47</f>
        <v>0.47</v>
      </c>
      <c r="D6" s="38" t="str">
        <f>'Input Data'!C20</f>
        <v>Oct</v>
      </c>
      <c r="E6" s="38" t="str">
        <f>'Input Data'!D20</f>
        <v>Nov</v>
      </c>
      <c r="F6" s="38" t="str">
        <f>'Input Data'!E20</f>
        <v>Dec</v>
      </c>
      <c r="G6" s="38" t="str">
        <f>'Input Data'!F20</f>
        <v>Jan</v>
      </c>
      <c r="H6" s="38" t="str">
        <f>'Input Data'!G20</f>
        <v>Feb</v>
      </c>
      <c r="I6" s="38" t="str">
        <f>'Input Data'!H20</f>
        <v>Mar</v>
      </c>
      <c r="J6" s="38" t="str">
        <f>'Input Data'!I20</f>
        <v>Apr</v>
      </c>
      <c r="K6" s="38" t="str">
        <f>'Input Data'!J20</f>
        <v>May</v>
      </c>
      <c r="L6" s="38" t="str">
        <f>'Input Data'!K20</f>
        <v>Jun</v>
      </c>
      <c r="M6" s="38" t="str">
        <f>'Input Data'!L20</f>
        <v>Jul</v>
      </c>
      <c r="N6" s="38" t="str">
        <f>'Input Data'!M20</f>
        <v>Aug</v>
      </c>
      <c r="O6" s="124" t="str">
        <f>'Input Data'!N20</f>
        <v>Sep</v>
      </c>
      <c r="S6" s="142"/>
      <c r="T6" s="143"/>
      <c r="U6" s="143"/>
      <c r="V6" s="197" t="s">
        <v>42</v>
      </c>
      <c r="W6" s="182"/>
      <c r="X6" s="182"/>
      <c r="Y6" s="150" t="s">
        <v>103</v>
      </c>
      <c r="Z6" s="182"/>
      <c r="AA6" s="195" t="s">
        <v>41</v>
      </c>
    </row>
    <row r="7" spans="3:31" ht="13.5" thickBot="1">
      <c r="C7" s="39" t="s">
        <v>85</v>
      </c>
      <c r="D7" s="83">
        <f>'Input Data'!C21</f>
        <v>53.33715999999999</v>
      </c>
      <c r="E7" s="83">
        <f>'Input Data'!D21</f>
        <v>63.028016666666666</v>
      </c>
      <c r="F7" s="83">
        <f>'Input Data'!E21</f>
        <v>66.12769666666667</v>
      </c>
      <c r="G7" s="83">
        <f>'Input Data'!F21</f>
        <v>59.13241333333334</v>
      </c>
      <c r="H7" s="83">
        <f>'Input Data'!G21</f>
        <v>59.2656</v>
      </c>
      <c r="I7" s="83">
        <f>'Input Data'!H21</f>
        <v>56.84925666666667</v>
      </c>
      <c r="J7" s="83">
        <f>'Input Data'!I21</f>
        <v>47.15922666666666</v>
      </c>
      <c r="K7" s="83">
        <f>'Input Data'!J21</f>
        <v>41.76357</v>
      </c>
      <c r="L7" s="83">
        <f>'Input Data'!K21</f>
        <v>41.17410666666667</v>
      </c>
      <c r="M7" s="83">
        <f>'Input Data'!L21</f>
        <v>49.50588666666666</v>
      </c>
      <c r="N7" s="83">
        <f>'Input Data'!M21</f>
        <v>54.62821666666667</v>
      </c>
      <c r="O7" s="115">
        <f>'Input Data'!N21</f>
        <v>56.825649999999996</v>
      </c>
      <c r="P7" s="35"/>
      <c r="Q7" s="35"/>
      <c r="S7" s="186" t="str">
        <f>S36</f>
        <v>Option 1</v>
      </c>
      <c r="T7" s="187"/>
      <c r="U7" s="144" t="str">
        <f>U36</f>
        <v>Shaped to Load</v>
      </c>
      <c r="V7" s="63">
        <f>P14</f>
        <v>3.3177122015059033</v>
      </c>
      <c r="W7" s="145">
        <f>D81+F81+H81</f>
        <v>0</v>
      </c>
      <c r="X7" s="145">
        <f>AH43+AW41</f>
        <v>3876714310.000001</v>
      </c>
      <c r="Y7" s="145">
        <f aca="true" t="shared" si="0" ref="Y7:Y12">X7-W7</f>
        <v>3876714310.000001</v>
      </c>
      <c r="Z7" s="145">
        <f>AW43</f>
        <v>0</v>
      </c>
      <c r="AA7" s="155">
        <f aca="true" t="shared" si="1" ref="AA7:AA12">(Z7+X7)/$P$33</f>
        <v>27.328537661771623</v>
      </c>
      <c r="AB7" s="26"/>
      <c r="AC7" s="26"/>
      <c r="AE7" s="26"/>
    </row>
    <row r="8" spans="3:31" ht="12.75" customHeight="1">
      <c r="C8" s="39" t="s">
        <v>86</v>
      </c>
      <c r="D8" s="83">
        <f>'Input Data'!C22</f>
        <v>46.077116666666676</v>
      </c>
      <c r="E8" s="83">
        <f>'Input Data'!D22</f>
        <v>52.00738666666666</v>
      </c>
      <c r="F8" s="83">
        <f>'Input Data'!E22</f>
        <v>54.794826666666665</v>
      </c>
      <c r="G8" s="83">
        <f>'Input Data'!F22</f>
        <v>50.006236666666666</v>
      </c>
      <c r="H8" s="83">
        <f>'Input Data'!G22</f>
        <v>52.38924333333333</v>
      </c>
      <c r="I8" s="83">
        <f>'Input Data'!H22</f>
        <v>50.21149333333333</v>
      </c>
      <c r="J8" s="83">
        <f>'Input Data'!I22</f>
        <v>40.56243333333333</v>
      </c>
      <c r="K8" s="83">
        <f>'Input Data'!J22</f>
        <v>35.55124333333333</v>
      </c>
      <c r="L8" s="83">
        <f>'Input Data'!K22</f>
        <v>31.26843</v>
      </c>
      <c r="M8" s="83">
        <f>'Input Data'!L22</f>
        <v>41.066426666666665</v>
      </c>
      <c r="N8" s="83">
        <f>'Input Data'!M22</f>
        <v>46.87419</v>
      </c>
      <c r="O8" s="115">
        <f>'Input Data'!N22</f>
        <v>50.776513333333334</v>
      </c>
      <c r="S8" s="186" t="str">
        <f>S43</f>
        <v>Option 2</v>
      </c>
      <c r="T8" s="187"/>
      <c r="U8" s="144" t="str">
        <f>U43</f>
        <v>Flat</v>
      </c>
      <c r="V8" s="200"/>
      <c r="W8" s="145">
        <f>D89+F89+H89</f>
        <v>0</v>
      </c>
      <c r="X8" s="145">
        <f>AH50+AW48</f>
        <v>3876714310.000001</v>
      </c>
      <c r="Y8" s="145">
        <f t="shared" si="0"/>
        <v>3876714310.000001</v>
      </c>
      <c r="Z8" s="145">
        <f>AW50</f>
        <v>0</v>
      </c>
      <c r="AA8" s="155">
        <f t="shared" si="1"/>
        <v>27.328537661771623</v>
      </c>
      <c r="AB8" s="26"/>
      <c r="AC8" s="26"/>
      <c r="AD8" s="75"/>
      <c r="AE8" s="26"/>
    </row>
    <row r="9" spans="3:31" ht="12.75" customHeight="1">
      <c r="C9" s="153" t="s">
        <v>90</v>
      </c>
      <c r="D9" s="152">
        <f>$Y$3*'Input Data'!C17</f>
        <v>4.492736590361657</v>
      </c>
      <c r="E9" s="152">
        <f>$Y$3*'Input Data'!D17</f>
        <v>4.319939029193901</v>
      </c>
      <c r="F9" s="152">
        <f>$Y$3*'Input Data'!E17</f>
        <v>4.319939029193901</v>
      </c>
      <c r="G9" s="152">
        <f>$Y$3*'Input Data'!F17</f>
        <v>4.492736590361657</v>
      </c>
      <c r="H9" s="152">
        <f>$Y$3*'Input Data'!G17</f>
        <v>4.147141468026145</v>
      </c>
      <c r="I9" s="152">
        <f>$Y$3*'Input Data'!H17</f>
        <v>4.665534151529413</v>
      </c>
      <c r="J9" s="152">
        <f>$Y$3*'Input Data'!I17</f>
        <v>4.319939029193901</v>
      </c>
      <c r="K9" s="152">
        <f>$Y$3*'Input Data'!J17</f>
        <v>4.492736590361657</v>
      </c>
      <c r="L9" s="152">
        <f>$Y$3*'Input Data'!K17</f>
        <v>4.492736590361657</v>
      </c>
      <c r="M9" s="152">
        <f>$Y$3*'Input Data'!L17</f>
        <v>4.319939029193901</v>
      </c>
      <c r="N9" s="152">
        <f>$Y$3*'Input Data'!M17</f>
        <v>4.665534151529413</v>
      </c>
      <c r="O9" s="152">
        <f>$Y$3*'Input Data'!N17</f>
        <v>4.147141468026145</v>
      </c>
      <c r="P9" s="35"/>
      <c r="S9" s="186" t="str">
        <f>S50</f>
        <v>Option 3</v>
      </c>
      <c r="T9" s="187"/>
      <c r="U9" s="144" t="str">
        <f>U50</f>
        <v>Flat LLH ONLY</v>
      </c>
      <c r="V9" s="200"/>
      <c r="W9" s="145">
        <f>D100+F100+H100</f>
        <v>0</v>
      </c>
      <c r="X9" s="145">
        <f>AH57+AW55</f>
        <v>3876714310.000001</v>
      </c>
      <c r="Y9" s="145">
        <f t="shared" si="0"/>
        <v>3876714310.000001</v>
      </c>
      <c r="Z9" s="145">
        <f>AW57</f>
        <v>0</v>
      </c>
      <c r="AA9" s="155">
        <f t="shared" si="1"/>
        <v>27.328537661771623</v>
      </c>
      <c r="AB9" s="26"/>
      <c r="AC9" s="26"/>
      <c r="AD9" s="75"/>
      <c r="AE9" s="26"/>
    </row>
    <row r="10" spans="3:31" ht="15.75">
      <c r="C10" s="7" t="s">
        <v>78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30" t="s">
        <v>18</v>
      </c>
      <c r="P10" s="35"/>
      <c r="S10" s="186" t="str">
        <f>S57</f>
        <v>Option 4</v>
      </c>
      <c r="T10" s="187"/>
      <c r="U10" s="144" t="str">
        <f>U57</f>
        <v>Flat October - March</v>
      </c>
      <c r="V10" s="200"/>
      <c r="W10" s="145">
        <f>D111+F111+H111</f>
        <v>0</v>
      </c>
      <c r="X10" s="145">
        <f>AH64+AW62</f>
        <v>3876714310.000001</v>
      </c>
      <c r="Y10" s="145">
        <f t="shared" si="0"/>
        <v>3876714310.000001</v>
      </c>
      <c r="Z10" s="145">
        <f>AW64</f>
        <v>0</v>
      </c>
      <c r="AA10" s="155">
        <f t="shared" si="1"/>
        <v>27.328537661771623</v>
      </c>
      <c r="AB10" s="26"/>
      <c r="AC10" s="26"/>
      <c r="AD10" s="75"/>
      <c r="AE10" s="26"/>
    </row>
    <row r="11" spans="3:31" ht="15.75">
      <c r="C11" s="10" t="s">
        <v>28</v>
      </c>
      <c r="D11" s="83">
        <v>23.81213136702087</v>
      </c>
      <c r="E11" s="83">
        <v>23.81213136702087</v>
      </c>
      <c r="F11" s="83">
        <v>23.81213136702087</v>
      </c>
      <c r="G11" s="83">
        <v>23.81213136702087</v>
      </c>
      <c r="H11" s="83">
        <v>23.81213136702087</v>
      </c>
      <c r="I11" s="83">
        <v>23.81213136702087</v>
      </c>
      <c r="J11" s="83">
        <v>18.74700271676879</v>
      </c>
      <c r="K11" s="83">
        <v>18.74700271676879</v>
      </c>
      <c r="L11" s="83">
        <v>18.74700271676879</v>
      </c>
      <c r="M11" s="83">
        <v>18.74700271676879</v>
      </c>
      <c r="N11" s="83">
        <v>18.74700271676879</v>
      </c>
      <c r="O11" s="83">
        <v>23.81213136702087</v>
      </c>
      <c r="S11" s="186" t="str">
        <f>S64</f>
        <v>Option 5</v>
      </c>
      <c r="T11" s="187"/>
      <c r="U11" s="144" t="str">
        <f>U64</f>
        <v>Flat April - September</v>
      </c>
      <c r="V11" s="126"/>
      <c r="W11" s="145">
        <f>D122+F122+H122</f>
        <v>0</v>
      </c>
      <c r="X11" s="145">
        <f>AH71+AW69</f>
        <v>3876714310.000001</v>
      </c>
      <c r="Y11" s="145">
        <f t="shared" si="0"/>
        <v>3876714310.000001</v>
      </c>
      <c r="Z11" s="145">
        <f>AW71</f>
        <v>0</v>
      </c>
      <c r="AA11" s="155">
        <f t="shared" si="1"/>
        <v>27.328537661771623</v>
      </c>
      <c r="AB11" s="26"/>
      <c r="AC11" s="26"/>
      <c r="AD11" s="75"/>
      <c r="AE11" s="26"/>
    </row>
    <row r="12" spans="3:32" ht="16.5" thickBot="1">
      <c r="C12" s="10" t="s">
        <v>29</v>
      </c>
      <c r="D12" s="83">
        <v>23.81213136702087</v>
      </c>
      <c r="E12" s="83">
        <v>23.81213136702087</v>
      </c>
      <c r="F12" s="83">
        <v>23.81213136702087</v>
      </c>
      <c r="G12" s="83">
        <v>23.81213136702087</v>
      </c>
      <c r="H12" s="83">
        <v>23.81213136702087</v>
      </c>
      <c r="I12" s="83">
        <v>23.81213136702087</v>
      </c>
      <c r="J12" s="83">
        <v>18.74700271676879</v>
      </c>
      <c r="K12" s="83">
        <v>18.74700271676879</v>
      </c>
      <c r="L12" s="83">
        <v>18.74700271676879</v>
      </c>
      <c r="M12" s="83">
        <v>18.74700271676879</v>
      </c>
      <c r="N12" s="83">
        <v>18.74700271676879</v>
      </c>
      <c r="O12" s="83">
        <v>23.81213136702087</v>
      </c>
      <c r="P12" s="20"/>
      <c r="Q12" s="35"/>
      <c r="S12" s="201" t="str">
        <f>S71</f>
        <v>Option 6</v>
      </c>
      <c r="T12" s="202"/>
      <c r="U12" s="146" t="str">
        <f>U71</f>
        <v>Mix</v>
      </c>
      <c r="V12" s="147"/>
      <c r="W12" s="147">
        <f>D133+F133+H133</f>
        <v>0</v>
      </c>
      <c r="X12" s="147">
        <f>AH78+AW76</f>
        <v>3876714310.000001</v>
      </c>
      <c r="Y12" s="147">
        <f t="shared" si="0"/>
        <v>3876714310.000001</v>
      </c>
      <c r="Z12" s="147">
        <f>AW78</f>
        <v>0</v>
      </c>
      <c r="AA12" s="156">
        <f t="shared" si="1"/>
        <v>27.328537661771623</v>
      </c>
      <c r="AB12" s="26"/>
      <c r="AC12" s="26"/>
      <c r="AD12" s="75"/>
      <c r="AE12" s="26"/>
      <c r="AF12" s="26"/>
    </row>
    <row r="13" spans="1:34" ht="16.5" thickBot="1">
      <c r="A13" t="s">
        <v>43</v>
      </c>
      <c r="C13" s="10" t="s">
        <v>75</v>
      </c>
      <c r="D13" s="83">
        <v>3.3177122015059033</v>
      </c>
      <c r="E13" s="83">
        <v>3.3177122015059033</v>
      </c>
      <c r="F13" s="83">
        <v>3.3177122015059033</v>
      </c>
      <c r="G13" s="83">
        <v>3.3177122015059033</v>
      </c>
      <c r="H13" s="83">
        <v>3.3177122015059033</v>
      </c>
      <c r="I13" s="83">
        <v>3.3177122015059033</v>
      </c>
      <c r="J13" s="83">
        <v>3.3177122015059033</v>
      </c>
      <c r="K13" s="83">
        <v>3.3177122015059033</v>
      </c>
      <c r="L13" s="83">
        <v>3.3177122015059033</v>
      </c>
      <c r="M13" s="83">
        <v>3.3177122015059033</v>
      </c>
      <c r="N13" s="83">
        <v>3.3177122015059033</v>
      </c>
      <c r="O13" s="83">
        <v>3.3177122015059033</v>
      </c>
      <c r="P13" s="135" t="s">
        <v>42</v>
      </c>
      <c r="Z13" s="85" t="s">
        <v>88</v>
      </c>
      <c r="AA13" s="165">
        <v>3876714310</v>
      </c>
      <c r="AB13" s="26">
        <f>Y7</f>
        <v>3876714310.000001</v>
      </c>
      <c r="AC13" s="26"/>
      <c r="AG13" s="75"/>
      <c r="AH13" s="75"/>
    </row>
    <row r="14" spans="1:34" ht="15.75" customHeight="1" thickBot="1">
      <c r="A14" t="s">
        <v>44</v>
      </c>
      <c r="C14" s="40" t="s">
        <v>34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36">
        <f>AVERAGE(D13:O13)</f>
        <v>3.3177122015059033</v>
      </c>
      <c r="R14" s="89" t="s">
        <v>82</v>
      </c>
      <c r="S14" s="139">
        <f>Y3*1000/'Input Data'!P3</f>
        <v>10.799847572984753</v>
      </c>
      <c r="U14" s="73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4"/>
    </row>
    <row r="15" spans="3:31" ht="16.5" customHeight="1"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</row>
    <row r="16" spans="3:30" ht="13.5" thickBot="1">
      <c r="C16" s="6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148" t="s">
        <v>84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3:31" ht="15.75"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0"/>
      <c r="R17" s="84" t="s">
        <v>72</v>
      </c>
      <c r="S17" s="127">
        <f>'Input Data'!C3/16</f>
        <v>26</v>
      </c>
      <c r="T17" s="127">
        <f>'Input Data'!D3/16</f>
        <v>25</v>
      </c>
      <c r="U17" s="127">
        <f>'Input Data'!E3/16</f>
        <v>25</v>
      </c>
      <c r="V17" s="127">
        <f>'Input Data'!F3/16</f>
        <v>26</v>
      </c>
      <c r="W17" s="127">
        <f>'Input Data'!G3/16</f>
        <v>24</v>
      </c>
      <c r="X17" s="127">
        <f>'Input Data'!H3/16</f>
        <v>27</v>
      </c>
      <c r="Y17" s="127">
        <f>'Input Data'!I3/16</f>
        <v>25</v>
      </c>
      <c r="Z17" s="127">
        <f>'Input Data'!J3/16</f>
        <v>26</v>
      </c>
      <c r="AA17" s="127">
        <f>'Input Data'!K3/16</f>
        <v>26</v>
      </c>
      <c r="AB17" s="127">
        <f>'Input Data'!L3/16</f>
        <v>25</v>
      </c>
      <c r="AC17" s="127">
        <f>'Input Data'!M3/16</f>
        <v>27</v>
      </c>
      <c r="AD17" s="127">
        <f>'Input Data'!N3/16</f>
        <v>24</v>
      </c>
      <c r="AE17" s="44"/>
    </row>
    <row r="18" spans="2:31" ht="12.75">
      <c r="B18" s="21" t="s">
        <v>45</v>
      </c>
      <c r="C18" s="6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R18" s="47"/>
      <c r="S18" s="128" t="s">
        <v>7</v>
      </c>
      <c r="T18" s="128" t="s">
        <v>8</v>
      </c>
      <c r="U18" s="128" t="s">
        <v>9</v>
      </c>
      <c r="V18" s="128" t="s">
        <v>10</v>
      </c>
      <c r="W18" s="128" t="s">
        <v>11</v>
      </c>
      <c r="X18" s="128" t="s">
        <v>12</v>
      </c>
      <c r="Y18" s="128" t="s">
        <v>13</v>
      </c>
      <c r="Z18" s="128" t="s">
        <v>14</v>
      </c>
      <c r="AA18" s="128" t="s">
        <v>15</v>
      </c>
      <c r="AB18" s="128" t="s">
        <v>16</v>
      </c>
      <c r="AC18" s="128" t="s">
        <v>17</v>
      </c>
      <c r="AD18" s="128" t="s">
        <v>18</v>
      </c>
      <c r="AE18" s="129" t="s">
        <v>47</v>
      </c>
    </row>
    <row r="19" spans="2:32" ht="12.75">
      <c r="B19" s="21" t="s">
        <v>46</v>
      </c>
      <c r="C19" s="4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R19" s="130" t="s">
        <v>81</v>
      </c>
      <c r="S19" s="90">
        <f aca="true" t="shared" si="2" ref="S19:AD19">(D7*1.1-D8)*8*S17</f>
        <v>2619.50194133333</v>
      </c>
      <c r="T19" s="90">
        <f t="shared" si="2"/>
        <v>3464.686333333336</v>
      </c>
      <c r="U19" s="90">
        <f t="shared" si="2"/>
        <v>3589.127933333336</v>
      </c>
      <c r="V19" s="90">
        <f t="shared" si="2"/>
        <v>3128.1989440000025</v>
      </c>
      <c r="W19" s="90">
        <f t="shared" si="2"/>
        <v>2458.1600000000003</v>
      </c>
      <c r="X19" s="90">
        <f t="shared" si="2"/>
        <v>2661.7008240000023</v>
      </c>
      <c r="Y19" s="90">
        <f t="shared" si="2"/>
        <v>2262.5432000000005</v>
      </c>
      <c r="Z19" s="90">
        <f t="shared" si="2"/>
        <v>2160.846202666668</v>
      </c>
      <c r="AA19" s="90">
        <f t="shared" si="2"/>
        <v>2916.802165333335</v>
      </c>
      <c r="AB19" s="90">
        <f t="shared" si="2"/>
        <v>2678.009733333333</v>
      </c>
      <c r="AC19" s="90">
        <f t="shared" si="2"/>
        <v>2854.839240000001</v>
      </c>
      <c r="AD19" s="90">
        <f t="shared" si="2"/>
        <v>2252.48672</v>
      </c>
      <c r="AE19" s="132">
        <f>SUM(S19:AD20)</f>
        <v>52876.05371733335</v>
      </c>
      <c r="AF19" s="80"/>
    </row>
    <row r="20" spans="2:32" ht="13.5" thickBot="1">
      <c r="B20" s="22">
        <f>Q26</f>
        <v>16193.595908395619</v>
      </c>
      <c r="D20" s="27"/>
      <c r="E20" s="27"/>
      <c r="F20" s="27"/>
      <c r="G20" s="27"/>
      <c r="H20" s="27"/>
      <c r="I20" s="66"/>
      <c r="J20" s="64"/>
      <c r="K20" s="65"/>
      <c r="L20" s="65"/>
      <c r="M20" s="27"/>
      <c r="N20" s="27"/>
      <c r="O20" s="27"/>
      <c r="R20" s="131" t="s">
        <v>80</v>
      </c>
      <c r="S20" s="133">
        <f aca="true" t="shared" si="3" ref="S20:AD20">(D7-D8)*8*S17</f>
        <v>1510.0890133333294</v>
      </c>
      <c r="T20" s="133">
        <f t="shared" si="3"/>
        <v>2204.1260000000007</v>
      </c>
      <c r="U20" s="133">
        <f t="shared" si="3"/>
        <v>2266.574</v>
      </c>
      <c r="V20" s="133">
        <f t="shared" si="3"/>
        <v>1898.244746666668</v>
      </c>
      <c r="W20" s="133">
        <f t="shared" si="3"/>
        <v>1320.26048</v>
      </c>
      <c r="X20" s="133">
        <f t="shared" si="3"/>
        <v>1433.7568800000013</v>
      </c>
      <c r="Y20" s="133">
        <f t="shared" si="3"/>
        <v>1319.358666666666</v>
      </c>
      <c r="Z20" s="133">
        <f t="shared" si="3"/>
        <v>1292.1639466666672</v>
      </c>
      <c r="AA20" s="133">
        <f t="shared" si="3"/>
        <v>2060.380746666667</v>
      </c>
      <c r="AB20" s="133">
        <f t="shared" si="3"/>
        <v>1687.8919999999994</v>
      </c>
      <c r="AC20" s="133">
        <f t="shared" si="3"/>
        <v>1674.8697600000003</v>
      </c>
      <c r="AD20" s="133">
        <f t="shared" si="3"/>
        <v>1161.4342399999991</v>
      </c>
      <c r="AE20" s="134">
        <f>AE19/1000</f>
        <v>52.87605371733335</v>
      </c>
      <c r="AF20" s="80"/>
    </row>
    <row r="21" spans="3:34" ht="12.75">
      <c r="C21" s="17" t="s">
        <v>6</v>
      </c>
      <c r="D21" s="17" t="s">
        <v>7</v>
      </c>
      <c r="E21" s="17" t="s">
        <v>8</v>
      </c>
      <c r="F21" s="17" t="s">
        <v>9</v>
      </c>
      <c r="G21" s="17" t="s">
        <v>10</v>
      </c>
      <c r="H21" s="17" t="s">
        <v>11</v>
      </c>
      <c r="I21" s="17" t="s">
        <v>12</v>
      </c>
      <c r="J21" s="17" t="s">
        <v>13</v>
      </c>
      <c r="K21" s="17" t="s">
        <v>14</v>
      </c>
      <c r="L21" s="17" t="s">
        <v>15</v>
      </c>
      <c r="M21" s="17" t="s">
        <v>16</v>
      </c>
      <c r="N21" s="17" t="s">
        <v>17</v>
      </c>
      <c r="O21" s="17" t="s">
        <v>18</v>
      </c>
      <c r="R21" s="28"/>
      <c r="S21" s="183" t="s">
        <v>51</v>
      </c>
      <c r="T21" s="183"/>
      <c r="U21" s="42" t="s">
        <v>52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88"/>
    </row>
    <row r="22" spans="1:33" ht="12.75">
      <c r="A22" t="s">
        <v>2</v>
      </c>
      <c r="B22">
        <v>2010</v>
      </c>
      <c r="C22" s="17" t="s">
        <v>22</v>
      </c>
      <c r="D22" s="31">
        <f>CustomerData!H2</f>
        <v>19454.699</v>
      </c>
      <c r="E22" s="31">
        <f>CustomerData!I2</f>
        <v>21274.438</v>
      </c>
      <c r="F22" s="31">
        <f>CustomerData!J2</f>
        <v>22744.985</v>
      </c>
      <c r="G22" s="31">
        <f>CustomerData!K2</f>
        <v>23894.918</v>
      </c>
      <c r="H22" s="31">
        <f>CustomerData!L2</f>
        <v>23343.156</v>
      </c>
      <c r="I22" s="31">
        <f>CustomerData!M2</f>
        <v>20993.776</v>
      </c>
      <c r="J22" s="31">
        <f>CustomerData!N2</f>
        <v>18819.37</v>
      </c>
      <c r="K22" s="31">
        <f>CustomerData!O2</f>
        <v>16647.212</v>
      </c>
      <c r="L22" s="31">
        <f>CustomerData!P2</f>
        <v>16177.202000000001</v>
      </c>
      <c r="M22" s="31">
        <f>CustomerData!Q2</f>
        <v>16928.855</v>
      </c>
      <c r="N22" s="31">
        <f>CustomerData!R2</f>
        <v>16805.812</v>
      </c>
      <c r="O22" s="31">
        <f>CustomerData!S2</f>
        <v>16613.624</v>
      </c>
      <c r="P22" s="19" t="s">
        <v>47</v>
      </c>
      <c r="R22" s="17"/>
      <c r="S22" t="s">
        <v>2</v>
      </c>
      <c r="T22">
        <v>2010</v>
      </c>
      <c r="U22" s="17" t="s">
        <v>6</v>
      </c>
      <c r="V22" s="17" t="s">
        <v>7</v>
      </c>
      <c r="W22" s="17" t="s">
        <v>8</v>
      </c>
      <c r="X22" s="17" t="s">
        <v>9</v>
      </c>
      <c r="Y22" s="17" t="s">
        <v>10</v>
      </c>
      <c r="Z22" s="17" t="s">
        <v>11</v>
      </c>
      <c r="AA22" s="17" t="s">
        <v>12</v>
      </c>
      <c r="AB22" s="17" t="s">
        <v>13</v>
      </c>
      <c r="AC22" s="17" t="s">
        <v>14</v>
      </c>
      <c r="AD22" s="17" t="s">
        <v>15</v>
      </c>
      <c r="AE22" s="17" t="s">
        <v>16</v>
      </c>
      <c r="AF22" s="17" t="s">
        <v>17</v>
      </c>
      <c r="AG22" s="17" t="s">
        <v>18</v>
      </c>
    </row>
    <row r="23" spans="3:35" ht="12.75">
      <c r="C23" s="17" t="s">
        <v>23</v>
      </c>
      <c r="D23" s="32">
        <f>CustomerData!H3</f>
        <v>6793435.237594947</v>
      </c>
      <c r="E23" s="32">
        <f>CustomerData!I3</f>
        <v>7448474.525499551</v>
      </c>
      <c r="F23" s="32">
        <f>CustomerData!J3</f>
        <v>8526736.89949036</v>
      </c>
      <c r="G23" s="32">
        <f>CustomerData!K3</f>
        <v>8701159.224391876</v>
      </c>
      <c r="H23" s="32">
        <f>CustomerData!L3</f>
        <v>7576073.445294636</v>
      </c>
      <c r="I23" s="32">
        <f>CustomerData!M3</f>
        <v>7638089.768933465</v>
      </c>
      <c r="J23" s="32">
        <f>CustomerData!N3</f>
        <v>6833633.394986294</v>
      </c>
      <c r="K23" s="32">
        <f>CustomerData!O3</f>
        <v>6547602.719916144</v>
      </c>
      <c r="L23" s="32">
        <f>CustomerData!P3</f>
        <v>6333362.714757486</v>
      </c>
      <c r="M23" s="32">
        <f>CustomerData!Q3</f>
        <v>6681626.291986031</v>
      </c>
      <c r="N23" s="32">
        <f>CustomerData!R3</f>
        <v>6782411.158814801</v>
      </c>
      <c r="O23" s="32">
        <f>CustomerData!S3</f>
        <v>6434511.68993461</v>
      </c>
      <c r="R23" s="17"/>
      <c r="U23" s="17" t="s">
        <v>22</v>
      </c>
      <c r="V23" s="37">
        <f aca="true" t="shared" si="4" ref="V23:AG23">D22*D13*1000</f>
        <v>64545092.248924695</v>
      </c>
      <c r="W23" s="37">
        <f t="shared" si="4"/>
        <v>70582462.53278084</v>
      </c>
      <c r="X23" s="37">
        <f t="shared" si="4"/>
        <v>75461314.25756875</v>
      </c>
      <c r="Y23" s="37">
        <f t="shared" si="4"/>
        <v>79276461.00258303</v>
      </c>
      <c r="Z23" s="37">
        <f t="shared" si="4"/>
        <v>77445873.48285574</v>
      </c>
      <c r="AA23" s="37">
        <f t="shared" si="4"/>
        <v>69651306.7908818</v>
      </c>
      <c r="AB23" s="37">
        <f t="shared" si="4"/>
        <v>62437253.47365415</v>
      </c>
      <c r="AC23" s="37">
        <f t="shared" si="4"/>
        <v>55230658.37345549</v>
      </c>
      <c r="AD23" s="37">
        <f t="shared" si="4"/>
        <v>53671300.4616257</v>
      </c>
      <c r="AE23" s="37">
        <f t="shared" si="4"/>
        <v>56165068.79102422</v>
      </c>
      <c r="AF23" s="37">
        <f t="shared" si="4"/>
        <v>55756847.528614335</v>
      </c>
      <c r="AG23" s="37">
        <f t="shared" si="4"/>
        <v>55119223.05603131</v>
      </c>
      <c r="AH23" s="26">
        <f>SUM(V23:AG23)</f>
        <v>775342862</v>
      </c>
      <c r="AI23" s="35"/>
    </row>
    <row r="24" spans="3:34" ht="12.75">
      <c r="C24" s="17" t="s">
        <v>24</v>
      </c>
      <c r="D24" s="32">
        <f>CustomerData!H4</f>
        <v>4283145.58287586</v>
      </c>
      <c r="E24" s="32">
        <f>CustomerData!I4</f>
        <v>4826493.037155002</v>
      </c>
      <c r="F24" s="32">
        <f>CustomerData!J4</f>
        <v>5454170.752670219</v>
      </c>
      <c r="G24" s="32">
        <f>CustomerData!K4</f>
        <v>5483540.342071802</v>
      </c>
      <c r="H24" s="32">
        <f>CustomerData!L4</f>
        <v>4981081.722272107</v>
      </c>
      <c r="I24" s="32">
        <f>CustomerData!M4</f>
        <v>4978495.148384125</v>
      </c>
      <c r="J24" s="32">
        <f>CustomerData!N4</f>
        <v>4395212.601798056</v>
      </c>
      <c r="K24" s="32">
        <f>CustomerData!O4</f>
        <v>4266855.073543555</v>
      </c>
      <c r="L24" s="32">
        <f>CustomerData!P4</f>
        <v>4074055.224503529</v>
      </c>
      <c r="M24" s="32">
        <f>CustomerData!Q4</f>
        <v>4324715.174301503</v>
      </c>
      <c r="N24" s="32">
        <f>CustomerData!R4</f>
        <v>4353390.07830506</v>
      </c>
      <c r="O24" s="32">
        <f>CustomerData!S4</f>
        <v>4137628.3480646154</v>
      </c>
      <c r="P24" s="33">
        <f>SUM(D23:O23)</f>
        <v>86297117.0716002</v>
      </c>
      <c r="R24" s="17"/>
      <c r="U24" s="17" t="s">
        <v>23</v>
      </c>
      <c r="V24" s="37">
        <f aca="true" t="shared" si="5" ref="V24:AG25">D23*D11</f>
        <v>161766172.31095952</v>
      </c>
      <c r="W24" s="37">
        <f t="shared" si="5"/>
        <v>177364053.88510376</v>
      </c>
      <c r="X24" s="37">
        <f t="shared" si="5"/>
        <v>203039779.18268868</v>
      </c>
      <c r="Y24" s="37">
        <f t="shared" si="5"/>
        <v>207193146.49658477</v>
      </c>
      <c r="Z24" s="37">
        <f t="shared" si="5"/>
        <v>180402456.1255543</v>
      </c>
      <c r="AA24" s="37">
        <f t="shared" si="5"/>
        <v>181879196.97094175</v>
      </c>
      <c r="AB24" s="37">
        <f t="shared" si="5"/>
        <v>128110143.82120998</v>
      </c>
      <c r="AC24" s="37">
        <f t="shared" si="5"/>
        <v>122747925.97859068</v>
      </c>
      <c r="AD24" s="37">
        <f t="shared" si="5"/>
        <v>118731568.01984076</v>
      </c>
      <c r="AE24" s="37">
        <f t="shared" si="5"/>
        <v>125260466.2482959</v>
      </c>
      <c r="AF24" s="37">
        <f t="shared" si="5"/>
        <v>127149880.42054403</v>
      </c>
      <c r="AG24" s="37">
        <f t="shared" si="5"/>
        <v>153219437.64335442</v>
      </c>
      <c r="AH24" s="26">
        <f>SUM(V24:AG24)</f>
        <v>1886864227.1036687</v>
      </c>
    </row>
    <row r="25" spans="3:34" ht="12.75">
      <c r="C25" s="71" t="s">
        <v>49</v>
      </c>
      <c r="D25" s="78">
        <f aca="true" t="shared" si="6" ref="D25:O25">D26/D22</f>
        <v>0.7642314958845038</v>
      </c>
      <c r="E25" s="78">
        <f t="shared" si="6"/>
        <v>0.8013638743003428</v>
      </c>
      <c r="F25" s="78">
        <f t="shared" si="6"/>
        <v>0.8261839936683442</v>
      </c>
      <c r="G25" s="78">
        <f t="shared" si="6"/>
        <v>0.7978875008709886</v>
      </c>
      <c r="H25" s="78">
        <f t="shared" si="6"/>
        <v>0.8005019890574814</v>
      </c>
      <c r="I25" s="78">
        <f t="shared" si="6"/>
        <v>0.8077525180082961</v>
      </c>
      <c r="J25" s="78">
        <f t="shared" si="6"/>
        <v>0.8298529732141869</v>
      </c>
      <c r="K25" s="78">
        <f t="shared" si="6"/>
        <v>0.8731529069461635</v>
      </c>
      <c r="L25" s="78">
        <f t="shared" si="6"/>
        <v>0.8935257863419471</v>
      </c>
      <c r="M25" s="78">
        <f t="shared" si="6"/>
        <v>0.8738612099136098</v>
      </c>
      <c r="N25" s="78">
        <f t="shared" si="6"/>
        <v>0.8906130082304312</v>
      </c>
      <c r="O25" s="78">
        <f t="shared" si="6"/>
        <v>0.8838244943158988</v>
      </c>
      <c r="P25" s="33">
        <f>SUM(D24:O24)</f>
        <v>55558783.08594544</v>
      </c>
      <c r="Q25" t="s">
        <v>48</v>
      </c>
      <c r="R25" s="17"/>
      <c r="U25" s="17" t="s">
        <v>24</v>
      </c>
      <c r="V25" s="37">
        <f t="shared" si="5"/>
        <v>101990825.28351516</v>
      </c>
      <c r="W25" s="37">
        <f t="shared" si="5"/>
        <v>114929086.24274646</v>
      </c>
      <c r="X25" s="37">
        <f t="shared" si="5"/>
        <v>129875430.46074636</v>
      </c>
      <c r="Y25" s="37">
        <f t="shared" si="5"/>
        <v>130574782.98177232</v>
      </c>
      <c r="Z25" s="37">
        <f t="shared" si="5"/>
        <v>118610172.32060999</v>
      </c>
      <c r="AA25" s="37">
        <f t="shared" si="5"/>
        <v>118548580.48339885</v>
      </c>
      <c r="AB25" s="37">
        <f t="shared" si="5"/>
        <v>82397062.58668457</v>
      </c>
      <c r="AC25" s="37">
        <f t="shared" si="5"/>
        <v>79990743.65577972</v>
      </c>
      <c r="AD25" s="37">
        <f t="shared" si="5"/>
        <v>76376324.36203374</v>
      </c>
      <c r="AE25" s="37">
        <f t="shared" si="5"/>
        <v>81075447.1218815</v>
      </c>
      <c r="AF25" s="37">
        <f t="shared" si="5"/>
        <v>81613015.62513925</v>
      </c>
      <c r="AG25" s="37">
        <f t="shared" si="5"/>
        <v>98525749.77202418</v>
      </c>
      <c r="AH25" s="26">
        <f>SUM(V25:AG25)</f>
        <v>1214507220.8963323</v>
      </c>
    </row>
    <row r="26" spans="2:34" ht="12.75">
      <c r="B26" s="28"/>
      <c r="C26" s="71" t="s">
        <v>48</v>
      </c>
      <c r="D26" s="31">
        <f>(Tier2behaviorClassic!D24+D23)/(('Input Data'!C4+'Input Data'!C3))</f>
        <v>14867.89371875276</v>
      </c>
      <c r="E26" s="31">
        <f>(Tier2behaviorClassic!E24+E23)/(('Input Data'!D4+'Input Data'!D3))</f>
        <v>17048.566059242436</v>
      </c>
      <c r="F26" s="31">
        <f>(Tier2behaviorClassic!F24+F23)/(('Input Data'!E4+'Input Data'!E3))</f>
        <v>18791.542543226584</v>
      </c>
      <c r="G26" s="31">
        <f>(Tier2behaviorClassic!G24+G23)/(('Input Data'!F4+'Input Data'!F3))</f>
        <v>19065.456406537203</v>
      </c>
      <c r="H26" s="31">
        <f>(Tier2behaviorClassic!H24+H23)/(('Input Data'!G4+'Input Data'!G3))</f>
        <v>18686.24280887908</v>
      </c>
      <c r="I26" s="31">
        <f>(Tier2behaviorClassic!I24+I23)/(('Input Data'!H4+'Input Data'!H3))</f>
        <v>16957.775426502136</v>
      </c>
      <c r="J26" s="31">
        <f>(Tier2behaviorClassic!J24+J23)/(('Input Data'!I4+'Input Data'!I3))</f>
        <v>15617.310148517872</v>
      </c>
      <c r="K26" s="31">
        <f>(Tier2behaviorClassic!K24+K23)/(('Input Data'!J4+'Input Data'!J3))</f>
        <v>14535.561550349057</v>
      </c>
      <c r="L26" s="31">
        <f>(Tier2behaviorClassic!L24+L23)/(('Input Data'!K4+'Input Data'!K3))</f>
        <v>14454.747137862521</v>
      </c>
      <c r="M26" s="31">
        <f>(Tier2behaviorClassic!M24+M23)/(('Input Data'!L4+'Input Data'!L3))</f>
        <v>14793.469712752063</v>
      </c>
      <c r="N26" s="31">
        <f>(Tier2behaviorClassic!N24+N23)/(('Input Data'!M4+'Input Data'!M3))</f>
        <v>14967.474781075081</v>
      </c>
      <c r="O26" s="31">
        <f>(Tier2behaviorClassic!O24+O23)/(('Input Data'!N4+'Input Data'!N3))</f>
        <v>14683.52783055448</v>
      </c>
      <c r="P26" s="33">
        <f>SUM(P24:P25)</f>
        <v>141855900.15754563</v>
      </c>
      <c r="Q26" s="20">
        <f>P26/8760</f>
        <v>16193.595908395619</v>
      </c>
      <c r="R26" s="20"/>
      <c r="U26" s="71"/>
      <c r="V26" s="37">
        <f>SUM(V23:V25)</f>
        <v>328302089.8433994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1" t="s">
        <v>55</v>
      </c>
      <c r="AH26" s="37">
        <f>CustomerData!$E$5*$D$14</f>
        <v>0</v>
      </c>
    </row>
    <row r="27" spans="2:47" ht="12.75">
      <c r="B27" s="28"/>
      <c r="C27" s="7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0"/>
      <c r="R27" s="20"/>
      <c r="T27" s="28"/>
      <c r="U27" s="34"/>
      <c r="V27" s="157">
        <f>V48-V26</f>
        <v>-328302089.8433994</v>
      </c>
      <c r="W27" s="25"/>
      <c r="X27" s="25"/>
      <c r="Y27" s="25"/>
      <c r="Z27" s="25"/>
      <c r="AA27" s="25"/>
      <c r="AB27" s="25"/>
      <c r="AC27" s="36"/>
      <c r="AD27" s="25"/>
      <c r="AE27" s="25"/>
      <c r="AH27" s="26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2:48" ht="12.75">
      <c r="B28" s="28"/>
      <c r="C28" s="17" t="s">
        <v>6</v>
      </c>
      <c r="D28" s="17" t="s">
        <v>7</v>
      </c>
      <c r="E28" s="17" t="s">
        <v>8</v>
      </c>
      <c r="F28" s="17" t="s">
        <v>9</v>
      </c>
      <c r="G28" s="17" t="s">
        <v>10</v>
      </c>
      <c r="H28" s="17" t="s">
        <v>11</v>
      </c>
      <c r="I28" s="17" t="s">
        <v>12</v>
      </c>
      <c r="J28" s="17" t="s">
        <v>13</v>
      </c>
      <c r="K28" s="17" t="s">
        <v>14</v>
      </c>
      <c r="L28" s="17" t="s">
        <v>15</v>
      </c>
      <c r="M28" s="17" t="s">
        <v>16</v>
      </c>
      <c r="N28" s="17" t="s">
        <v>17</v>
      </c>
      <c r="O28" s="17" t="s">
        <v>18</v>
      </c>
      <c r="P28" s="33"/>
      <c r="Q28" s="20"/>
      <c r="R28" s="20"/>
      <c r="AG28" t="s">
        <v>59</v>
      </c>
      <c r="AH28" s="26">
        <f>SUM(AH23:AH27)</f>
        <v>3876714310.000001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26"/>
    </row>
    <row r="29" spans="1:49" ht="12.75">
      <c r="A29" t="s">
        <v>2</v>
      </c>
      <c r="B29">
        <v>2011</v>
      </c>
      <c r="C29" s="17" t="s">
        <v>22</v>
      </c>
      <c r="D29" s="31">
        <f aca="true" t="shared" si="7" ref="D29:O29">D32/D25</f>
        <v>19454.699</v>
      </c>
      <c r="E29" s="31">
        <f t="shared" si="7"/>
        <v>21274.438</v>
      </c>
      <c r="F29" s="31">
        <f t="shared" si="7"/>
        <v>22744.985</v>
      </c>
      <c r="G29" s="31">
        <f t="shared" si="7"/>
        <v>23894.918</v>
      </c>
      <c r="H29" s="31">
        <f t="shared" si="7"/>
        <v>23343.156</v>
      </c>
      <c r="I29" s="31">
        <f t="shared" si="7"/>
        <v>20993.776</v>
      </c>
      <c r="J29" s="31">
        <f t="shared" si="7"/>
        <v>18819.37</v>
      </c>
      <c r="K29" s="31">
        <f t="shared" si="7"/>
        <v>16647.212</v>
      </c>
      <c r="L29" s="31">
        <f t="shared" si="7"/>
        <v>16177.202000000001</v>
      </c>
      <c r="M29" s="31">
        <f t="shared" si="7"/>
        <v>16928.855</v>
      </c>
      <c r="N29" s="31">
        <f t="shared" si="7"/>
        <v>16805.812</v>
      </c>
      <c r="O29" s="31">
        <f t="shared" si="7"/>
        <v>16613.624</v>
      </c>
      <c r="Q29" s="20"/>
      <c r="R29" s="17"/>
      <c r="AK29" s="25"/>
      <c r="AL29" s="25"/>
      <c r="AM29" s="25"/>
      <c r="AN29" s="25"/>
      <c r="AO29" s="25"/>
      <c r="AP29" s="25"/>
      <c r="AQ29" s="25"/>
      <c r="AR29" s="36"/>
      <c r="AS29" s="25"/>
      <c r="AT29" s="25"/>
      <c r="AW29" s="26"/>
    </row>
    <row r="30" spans="1:19" ht="12.75">
      <c r="A30" s="24" t="s">
        <v>53</v>
      </c>
      <c r="B30" s="24">
        <f>Info!G8</f>
        <v>0</v>
      </c>
      <c r="C30" s="17" t="s">
        <v>23</v>
      </c>
      <c r="D30" s="32">
        <f>D23+$B$31*'Input Data'!C5</f>
        <v>6793435.237594947</v>
      </c>
      <c r="E30" s="32">
        <f>E23+$B$31*'Input Data'!D5</f>
        <v>7448474.525499551</v>
      </c>
      <c r="F30" s="32">
        <f>F23+$B$31*'Input Data'!E5</f>
        <v>8526736.89949036</v>
      </c>
      <c r="G30" s="32">
        <f>G23+$B$31*'Input Data'!F5</f>
        <v>8701159.224391876</v>
      </c>
      <c r="H30" s="32">
        <f>H23+$B$31*'Input Data'!G5</f>
        <v>7576073.445294636</v>
      </c>
      <c r="I30" s="32">
        <f>I23+$B$31*'Input Data'!H5</f>
        <v>7638089.768933465</v>
      </c>
      <c r="J30" s="32">
        <f>J23+$B$31*'Input Data'!I5</f>
        <v>6833633.394986294</v>
      </c>
      <c r="K30" s="32">
        <f>K23+$B$31*'Input Data'!J5</f>
        <v>6547602.719916144</v>
      </c>
      <c r="L30" s="32">
        <f>L23+$B$31*'Input Data'!K5</f>
        <v>6333362.714757486</v>
      </c>
      <c r="M30" s="32">
        <f>M23+$B$31*'Input Data'!L5</f>
        <v>6681626.291986031</v>
      </c>
      <c r="N30" s="32">
        <f>N23+$B$31*'Input Data'!M5</f>
        <v>6782411.158814801</v>
      </c>
      <c r="O30" s="32">
        <f>O23+$B$31*'Input Data'!N5</f>
        <v>6434511.68993461</v>
      </c>
      <c r="R30" s="17"/>
      <c r="S30" s="26"/>
    </row>
    <row r="31" spans="1:33" ht="12.75">
      <c r="A31" s="24" t="s">
        <v>54</v>
      </c>
      <c r="B31" s="29">
        <f>B30*8760</f>
        <v>0</v>
      </c>
      <c r="C31" s="17" t="s">
        <v>24</v>
      </c>
      <c r="D31" s="32">
        <f>D24+$B$31*'Input Data'!C6</f>
        <v>4283145.58287586</v>
      </c>
      <c r="E31" s="32">
        <f>E24+$B$31*'Input Data'!D6</f>
        <v>4826493.037155002</v>
      </c>
      <c r="F31" s="32">
        <f>F24+$B$31*'Input Data'!E6</f>
        <v>5454170.752670219</v>
      </c>
      <c r="G31" s="32">
        <f>G24+$B$31*'Input Data'!F6</f>
        <v>5483540.342071802</v>
      </c>
      <c r="H31" s="32">
        <f>H24+$B$31*'Input Data'!G6</f>
        <v>4981081.722272107</v>
      </c>
      <c r="I31" s="32">
        <f>I24+$B$31*'Input Data'!H6</f>
        <v>4978495.148384125</v>
      </c>
      <c r="J31" s="32">
        <f>J24+$B$31*'Input Data'!I6</f>
        <v>4395212.601798056</v>
      </c>
      <c r="K31" s="32">
        <f>K24+$B$31*'Input Data'!J6</f>
        <v>4266855.073543555</v>
      </c>
      <c r="L31" s="32">
        <f>L24+$B$31*'Input Data'!K6</f>
        <v>4074055.224503529</v>
      </c>
      <c r="M31" s="32">
        <f>M24+$B$31*'Input Data'!L6</f>
        <v>4324715.174301503</v>
      </c>
      <c r="N31" s="32">
        <f>N24+$B$31*'Input Data'!M6</f>
        <v>4353390.07830506</v>
      </c>
      <c r="O31" s="32">
        <f>O24+$B$31*'Input Data'!N6</f>
        <v>4137628.3480646154</v>
      </c>
      <c r="P31" s="33">
        <f>SUM(D30:O30)</f>
        <v>86297117.0716002</v>
      </c>
      <c r="R31" s="17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3:25" ht="12.75">
      <c r="C32" s="19" t="s">
        <v>48</v>
      </c>
      <c r="D32" s="20">
        <f>(D30+D31)/(('Input Data'!C3+'Input Data'!C4))</f>
        <v>14867.89371875276</v>
      </c>
      <c r="E32" s="20">
        <f>(E30+E31)/(('Input Data'!D3+'Input Data'!D4))</f>
        <v>17048.566059242436</v>
      </c>
      <c r="F32" s="20">
        <f>(F30+F31)/(('Input Data'!E3+'Input Data'!E4))</f>
        <v>18791.542543226584</v>
      </c>
      <c r="G32" s="20">
        <f>(G30+G31)/(('Input Data'!F3+'Input Data'!F4))</f>
        <v>19065.456406537203</v>
      </c>
      <c r="H32" s="20">
        <f>(H30+H31)/(('Input Data'!G3+'Input Data'!G4))</f>
        <v>18686.24280887908</v>
      </c>
      <c r="I32" s="20">
        <f>(I30+I31)/(('Input Data'!H3+'Input Data'!H4))</f>
        <v>16957.775426502136</v>
      </c>
      <c r="J32" s="20">
        <f>(J30+J31)/(('Input Data'!I3+'Input Data'!I4))</f>
        <v>15617.310148517872</v>
      </c>
      <c r="K32" s="20">
        <f>(K30+K31)/(('Input Data'!J3+'Input Data'!J4))</f>
        <v>14535.561550349057</v>
      </c>
      <c r="L32" s="20">
        <f>(L30+L31)/(('Input Data'!K3+'Input Data'!K4))</f>
        <v>14454.747137862521</v>
      </c>
      <c r="M32" s="20">
        <f>(M30+M31)/(('Input Data'!L3+'Input Data'!L4))</f>
        <v>14793.469712752063</v>
      </c>
      <c r="N32" s="20">
        <f>(N30+N31)/(('Input Data'!M3+'Input Data'!M4))</f>
        <v>14967.474781075081</v>
      </c>
      <c r="O32" s="20">
        <f>(O30+O31)/(('Input Data'!N3+'Input Data'!N4))</f>
        <v>14683.52783055448</v>
      </c>
      <c r="P32" s="33">
        <f>SUM(D31:O31)</f>
        <v>55558783.08594544</v>
      </c>
      <c r="Q32" t="s">
        <v>48</v>
      </c>
      <c r="R32" s="17"/>
      <c r="V32" s="26"/>
      <c r="W32" s="26"/>
      <c r="X32" s="26"/>
      <c r="Y32" s="26"/>
    </row>
    <row r="33" spans="2:17" ht="12.75">
      <c r="B33" s="28"/>
      <c r="C33" s="7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3">
        <f>SUM(P31:P32)</f>
        <v>141855900.15754563</v>
      </c>
      <c r="Q33" s="20">
        <f>P33/8760</f>
        <v>16193.595908395619</v>
      </c>
    </row>
    <row r="34" spans="2:17" ht="13.5" thickBot="1">
      <c r="B34" s="28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33"/>
      <c r="Q34" s="20"/>
    </row>
    <row r="35" spans="1:49" ht="12.75">
      <c r="A35" s="161"/>
      <c r="B35" s="162"/>
      <c r="C35" s="163" t="s">
        <v>58</v>
      </c>
      <c r="E35" s="33"/>
      <c r="P35" s="33"/>
      <c r="Q35" s="20"/>
      <c r="R35" s="34"/>
      <c r="U35" s="42" t="s">
        <v>52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J35" s="86" t="s">
        <v>56</v>
      </c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</row>
    <row r="36" spans="1:49" ht="13.5" thickBot="1">
      <c r="A36" s="184" t="s">
        <v>57</v>
      </c>
      <c r="B36" s="185"/>
      <c r="C36" s="164" t="s">
        <v>6</v>
      </c>
      <c r="D36" s="17" t="s">
        <v>7</v>
      </c>
      <c r="E36" s="17" t="s">
        <v>8</v>
      </c>
      <c r="F36" s="17" t="s">
        <v>9</v>
      </c>
      <c r="G36" s="17" t="s">
        <v>10</v>
      </c>
      <c r="H36" s="17" t="s">
        <v>11</v>
      </c>
      <c r="I36" s="17" t="s">
        <v>12</v>
      </c>
      <c r="J36" s="17" t="s">
        <v>13</v>
      </c>
      <c r="K36" s="17" t="s">
        <v>14</v>
      </c>
      <c r="L36" s="17" t="s">
        <v>15</v>
      </c>
      <c r="M36" s="17" t="s">
        <v>16</v>
      </c>
      <c r="N36" s="17" t="s">
        <v>17</v>
      </c>
      <c r="O36" s="17" t="s">
        <v>18</v>
      </c>
      <c r="Q36" s="20"/>
      <c r="R36" s="17"/>
      <c r="S36" s="183" t="str">
        <f>A36</f>
        <v>Option 1</v>
      </c>
      <c r="T36" s="183"/>
      <c r="U36" s="34" t="str">
        <f>C35</f>
        <v>Shaped to Load</v>
      </c>
      <c r="W36" s="33"/>
      <c r="AJ36" s="34" t="str">
        <f>U36</f>
        <v>Shaped to Load</v>
      </c>
      <c r="AL36" s="33"/>
      <c r="AW36" s="26"/>
    </row>
    <row r="37" spans="1:49" ht="12.75">
      <c r="A37" t="s">
        <v>2</v>
      </c>
      <c r="B37">
        <v>2011</v>
      </c>
      <c r="C37" s="17" t="s">
        <v>22</v>
      </c>
      <c r="D37" s="31">
        <f aca="true" t="shared" si="8" ref="D37:O37">D29-D41</f>
        <v>19454.699</v>
      </c>
      <c r="E37" s="31">
        <f t="shared" si="8"/>
        <v>21274.438</v>
      </c>
      <c r="F37" s="31">
        <f t="shared" si="8"/>
        <v>22744.985</v>
      </c>
      <c r="G37" s="31">
        <f t="shared" si="8"/>
        <v>23894.918</v>
      </c>
      <c r="H37" s="31">
        <f t="shared" si="8"/>
        <v>23343.156</v>
      </c>
      <c r="I37" s="31">
        <f t="shared" si="8"/>
        <v>20993.776</v>
      </c>
      <c r="J37" s="31">
        <f t="shared" si="8"/>
        <v>18819.37</v>
      </c>
      <c r="K37" s="31">
        <f t="shared" si="8"/>
        <v>16647.212</v>
      </c>
      <c r="L37" s="31">
        <f t="shared" si="8"/>
        <v>16177.202000000001</v>
      </c>
      <c r="M37" s="31">
        <f t="shared" si="8"/>
        <v>16928.855</v>
      </c>
      <c r="N37" s="31">
        <f t="shared" si="8"/>
        <v>16805.812</v>
      </c>
      <c r="O37" s="31">
        <f t="shared" si="8"/>
        <v>16613.624</v>
      </c>
      <c r="R37" s="17"/>
      <c r="S37" t="s">
        <v>2</v>
      </c>
      <c r="T37">
        <v>2011</v>
      </c>
      <c r="U37" s="17" t="s">
        <v>6</v>
      </c>
      <c r="V37" s="17" t="s">
        <v>7</v>
      </c>
      <c r="W37" s="17" t="s">
        <v>8</v>
      </c>
      <c r="X37" s="17" t="s">
        <v>9</v>
      </c>
      <c r="Y37" s="17" t="s">
        <v>10</v>
      </c>
      <c r="Z37" s="17" t="s">
        <v>11</v>
      </c>
      <c r="AA37" s="17" t="s">
        <v>12</v>
      </c>
      <c r="AB37" s="17" t="s">
        <v>13</v>
      </c>
      <c r="AC37" s="17" t="s">
        <v>14</v>
      </c>
      <c r="AD37" s="17" t="s">
        <v>15</v>
      </c>
      <c r="AE37" s="17" t="s">
        <v>16</v>
      </c>
      <c r="AF37" s="17" t="s">
        <v>17</v>
      </c>
      <c r="AG37" s="17" t="s">
        <v>18</v>
      </c>
      <c r="AJ37" s="17" t="s">
        <v>6</v>
      </c>
      <c r="AK37" s="17" t="s">
        <v>7</v>
      </c>
      <c r="AL37" s="17" t="s">
        <v>8</v>
      </c>
      <c r="AM37" s="17" t="s">
        <v>9</v>
      </c>
      <c r="AN37" s="17" t="s">
        <v>10</v>
      </c>
      <c r="AO37" s="17" t="s">
        <v>11</v>
      </c>
      <c r="AP37" s="17" t="s">
        <v>12</v>
      </c>
      <c r="AQ37" s="17" t="s">
        <v>13</v>
      </c>
      <c r="AR37" s="17" t="s">
        <v>14</v>
      </c>
      <c r="AS37" s="17" t="s">
        <v>15</v>
      </c>
      <c r="AT37" s="17" t="s">
        <v>16</v>
      </c>
      <c r="AU37" s="17" t="s">
        <v>17</v>
      </c>
      <c r="AV37" s="17" t="s">
        <v>18</v>
      </c>
      <c r="AW37" s="19" t="s">
        <v>47</v>
      </c>
    </row>
    <row r="38" spans="1:49" ht="12.75">
      <c r="A38" s="24" t="s">
        <v>53</v>
      </c>
      <c r="B38" s="24">
        <f>B30</f>
        <v>0</v>
      </c>
      <c r="C38" s="17" t="s">
        <v>23</v>
      </c>
      <c r="D38" s="32">
        <f aca="true" t="shared" si="9" ref="D38:O38">D30-D23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9"/>
        <v>0</v>
      </c>
      <c r="R38" s="17"/>
      <c r="S38" s="24"/>
      <c r="T38" s="24"/>
      <c r="U38" s="17" t="s">
        <v>22</v>
      </c>
      <c r="V38" s="37">
        <f aca="true" t="shared" si="10" ref="V38:AG38">D37*D13*1000</f>
        <v>64545092.248924695</v>
      </c>
      <c r="W38" s="37">
        <f t="shared" si="10"/>
        <v>70582462.53278084</v>
      </c>
      <c r="X38" s="37">
        <f t="shared" si="10"/>
        <v>75461314.25756875</v>
      </c>
      <c r="Y38" s="37">
        <f t="shared" si="10"/>
        <v>79276461.00258303</v>
      </c>
      <c r="Z38" s="37">
        <f t="shared" si="10"/>
        <v>77445873.48285574</v>
      </c>
      <c r="AA38" s="37">
        <f t="shared" si="10"/>
        <v>69651306.7908818</v>
      </c>
      <c r="AB38" s="37">
        <f t="shared" si="10"/>
        <v>62437253.47365415</v>
      </c>
      <c r="AC38" s="37">
        <f t="shared" si="10"/>
        <v>55230658.37345549</v>
      </c>
      <c r="AD38" s="37">
        <f t="shared" si="10"/>
        <v>53671300.4616257</v>
      </c>
      <c r="AE38" s="37">
        <f t="shared" si="10"/>
        <v>56165068.79102422</v>
      </c>
      <c r="AF38" s="37">
        <f t="shared" si="10"/>
        <v>55756847.528614335</v>
      </c>
      <c r="AG38" s="37">
        <f t="shared" si="10"/>
        <v>55119223.05603131</v>
      </c>
      <c r="AH38" s="26">
        <f>SUM(V38:AG38)</f>
        <v>775342862</v>
      </c>
      <c r="AI38" s="26"/>
      <c r="AJ38" s="17" t="s">
        <v>22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26">
        <f>SUM(AK38:AV38)</f>
        <v>0</v>
      </c>
    </row>
    <row r="39" spans="1:49" ht="12.75">
      <c r="A39" s="24" t="s">
        <v>54</v>
      </c>
      <c r="B39" s="29">
        <f>B31</f>
        <v>0</v>
      </c>
      <c r="C39" s="17" t="s">
        <v>24</v>
      </c>
      <c r="D39" s="32">
        <f aca="true" t="shared" si="11" ref="D39:O39">D31-D24</f>
        <v>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1"/>
        <v>0</v>
      </c>
      <c r="O39" s="32">
        <f t="shared" si="11"/>
        <v>0</v>
      </c>
      <c r="P39" s="33">
        <f>SUM(D38:O38)</f>
        <v>0</v>
      </c>
      <c r="R39" s="17"/>
      <c r="S39" s="24"/>
      <c r="T39" s="29"/>
      <c r="U39" s="17" t="s">
        <v>23</v>
      </c>
      <c r="V39" s="37">
        <f aca="true" t="shared" si="12" ref="V39:AG40">D23*D11</f>
        <v>161766172.31095952</v>
      </c>
      <c r="W39" s="37">
        <f t="shared" si="12"/>
        <v>177364053.88510376</v>
      </c>
      <c r="X39" s="37">
        <f t="shared" si="12"/>
        <v>203039779.18268868</v>
      </c>
      <c r="Y39" s="37">
        <f t="shared" si="12"/>
        <v>207193146.49658477</v>
      </c>
      <c r="Z39" s="37">
        <f t="shared" si="12"/>
        <v>180402456.1255543</v>
      </c>
      <c r="AA39" s="37">
        <f t="shared" si="12"/>
        <v>181879196.97094175</v>
      </c>
      <c r="AB39" s="37">
        <f t="shared" si="12"/>
        <v>128110143.82120998</v>
      </c>
      <c r="AC39" s="37">
        <f t="shared" si="12"/>
        <v>122747925.97859068</v>
      </c>
      <c r="AD39" s="37">
        <f t="shared" si="12"/>
        <v>118731568.01984076</v>
      </c>
      <c r="AE39" s="37">
        <f t="shared" si="12"/>
        <v>125260466.2482959</v>
      </c>
      <c r="AF39" s="37">
        <f t="shared" si="12"/>
        <v>127149880.42054403</v>
      </c>
      <c r="AG39" s="37">
        <f t="shared" si="12"/>
        <v>153219437.64335442</v>
      </c>
      <c r="AH39" s="26">
        <f>SUM(V39:AG39)</f>
        <v>1886864227.1036687</v>
      </c>
      <c r="AJ39" s="17" t="s">
        <v>23</v>
      </c>
      <c r="AK39" s="37">
        <f>D38*$D$7</f>
        <v>0</v>
      </c>
      <c r="AL39" s="37">
        <f aca="true" t="shared" si="13" ref="AL39:AV40">E38*E7</f>
        <v>0</v>
      </c>
      <c r="AM39" s="37">
        <f t="shared" si="13"/>
        <v>0</v>
      </c>
      <c r="AN39" s="37">
        <f t="shared" si="13"/>
        <v>0</v>
      </c>
      <c r="AO39" s="37">
        <f t="shared" si="13"/>
        <v>0</v>
      </c>
      <c r="AP39" s="37">
        <f t="shared" si="13"/>
        <v>0</v>
      </c>
      <c r="AQ39" s="37">
        <f t="shared" si="13"/>
        <v>0</v>
      </c>
      <c r="AR39" s="37">
        <f t="shared" si="13"/>
        <v>0</v>
      </c>
      <c r="AS39" s="37">
        <f t="shared" si="13"/>
        <v>0</v>
      </c>
      <c r="AT39" s="37">
        <f t="shared" si="13"/>
        <v>0</v>
      </c>
      <c r="AU39" s="37">
        <f t="shared" si="13"/>
        <v>0</v>
      </c>
      <c r="AV39" s="37">
        <f t="shared" si="13"/>
        <v>0</v>
      </c>
      <c r="AW39" s="26">
        <f>SUM(AK39:AV39)</f>
        <v>0</v>
      </c>
    </row>
    <row r="40" spans="1:49" ht="12.75">
      <c r="A40" s="24"/>
      <c r="B40" s="24"/>
      <c r="C40" s="19" t="s">
        <v>48</v>
      </c>
      <c r="D40" s="20">
        <f>(D38+D39)/('Input Data'!C3+'Input Data'!C4)</f>
        <v>0</v>
      </c>
      <c r="E40" s="20">
        <f>(E38+E39)/('Input Data'!D3+'Input Data'!D4)</f>
        <v>0</v>
      </c>
      <c r="F40" s="20">
        <f>(F38+F39)/('Input Data'!E3+'Input Data'!E4)</f>
        <v>0</v>
      </c>
      <c r="G40" s="20">
        <f>(G38+G39)/('Input Data'!F3+'Input Data'!F4)</f>
        <v>0</v>
      </c>
      <c r="H40" s="20">
        <f>(H38+H39)/('Input Data'!G3+'Input Data'!G4)</f>
        <v>0</v>
      </c>
      <c r="I40" s="20">
        <f>(I38+I39)/('Input Data'!H3+'Input Data'!H4)</f>
        <v>0</v>
      </c>
      <c r="J40" s="20">
        <f>(J38+J39)/('Input Data'!I3+'Input Data'!I4)</f>
        <v>0</v>
      </c>
      <c r="K40" s="20">
        <f>(K38+K39)/('Input Data'!J3+'Input Data'!J4)</f>
        <v>0</v>
      </c>
      <c r="L40" s="20">
        <f>(L38+L39)/('Input Data'!K3+'Input Data'!K4)</f>
        <v>0</v>
      </c>
      <c r="M40" s="20">
        <f>(M38+M39)/('Input Data'!L3+'Input Data'!L4)</f>
        <v>0</v>
      </c>
      <c r="N40" s="20">
        <f>(N38+N39)/('Input Data'!M3+'Input Data'!M4)</f>
        <v>0</v>
      </c>
      <c r="O40" s="20">
        <f>(O38+O39)/('Input Data'!N3+'Input Data'!N4)</f>
        <v>0</v>
      </c>
      <c r="P40" s="33">
        <f>SUM(D39:O39)</f>
        <v>0</v>
      </c>
      <c r="Q40" t="s">
        <v>48</v>
      </c>
      <c r="S40" s="24"/>
      <c r="T40" s="24"/>
      <c r="U40" s="17" t="s">
        <v>24</v>
      </c>
      <c r="V40" s="37">
        <f t="shared" si="12"/>
        <v>101990825.28351516</v>
      </c>
      <c r="W40" s="37">
        <f t="shared" si="12"/>
        <v>114929086.24274646</v>
      </c>
      <c r="X40" s="37">
        <f t="shared" si="12"/>
        <v>129875430.46074636</v>
      </c>
      <c r="Y40" s="37">
        <f t="shared" si="12"/>
        <v>130574782.98177232</v>
      </c>
      <c r="Z40" s="37">
        <f t="shared" si="12"/>
        <v>118610172.32060999</v>
      </c>
      <c r="AA40" s="37">
        <f t="shared" si="12"/>
        <v>118548580.48339885</v>
      </c>
      <c r="AB40" s="37">
        <f t="shared" si="12"/>
        <v>82397062.58668457</v>
      </c>
      <c r="AC40" s="37">
        <f t="shared" si="12"/>
        <v>79990743.65577972</v>
      </c>
      <c r="AD40" s="37">
        <f t="shared" si="12"/>
        <v>76376324.36203374</v>
      </c>
      <c r="AE40" s="37">
        <f t="shared" si="12"/>
        <v>81075447.1218815</v>
      </c>
      <c r="AF40" s="37">
        <f t="shared" si="12"/>
        <v>81613015.62513925</v>
      </c>
      <c r="AG40" s="37">
        <f t="shared" si="12"/>
        <v>98525749.77202418</v>
      </c>
      <c r="AH40" s="26">
        <f>SUM(V40:AG40)</f>
        <v>1214507220.8963323</v>
      </c>
      <c r="AJ40" s="17" t="s">
        <v>24</v>
      </c>
      <c r="AK40" s="37">
        <f>D39*$D$8</f>
        <v>0</v>
      </c>
      <c r="AL40" s="37">
        <f t="shared" si="13"/>
        <v>0</v>
      </c>
      <c r="AM40" s="37">
        <f t="shared" si="13"/>
        <v>0</v>
      </c>
      <c r="AN40" s="37">
        <f t="shared" si="13"/>
        <v>0</v>
      </c>
      <c r="AO40" s="37">
        <f t="shared" si="13"/>
        <v>0</v>
      </c>
      <c r="AP40" s="37">
        <f t="shared" si="13"/>
        <v>0</v>
      </c>
      <c r="AQ40" s="37">
        <f t="shared" si="13"/>
        <v>0</v>
      </c>
      <c r="AR40" s="37">
        <f t="shared" si="13"/>
        <v>0</v>
      </c>
      <c r="AS40" s="37">
        <f t="shared" si="13"/>
        <v>0</v>
      </c>
      <c r="AT40" s="37">
        <f t="shared" si="13"/>
        <v>0</v>
      </c>
      <c r="AU40" s="37">
        <f t="shared" si="13"/>
        <v>0</v>
      </c>
      <c r="AV40" s="37">
        <f t="shared" si="13"/>
        <v>0</v>
      </c>
      <c r="AW40" s="26">
        <f>SUM(AK40:AV40)</f>
        <v>0</v>
      </c>
    </row>
    <row r="41" spans="1:49" ht="13.5" thickBot="1">
      <c r="A41" s="24"/>
      <c r="B41" s="24"/>
      <c r="C41" s="71" t="s">
        <v>50</v>
      </c>
      <c r="D41" s="20">
        <f>D38/'Input Data'!$C$3</f>
        <v>0</v>
      </c>
      <c r="E41" s="20">
        <f>E38/'Input Data'!D3</f>
        <v>0</v>
      </c>
      <c r="F41" s="20">
        <f>F38/'Input Data'!E3</f>
        <v>0</v>
      </c>
      <c r="G41" s="20">
        <f>G38/'Input Data'!F3</f>
        <v>0</v>
      </c>
      <c r="H41" s="20">
        <f>H38/'Input Data'!G3</f>
        <v>0</v>
      </c>
      <c r="I41" s="20">
        <f>I38/'Input Data'!H3</f>
        <v>0</v>
      </c>
      <c r="J41" s="20">
        <f>J38/'Input Data'!I3</f>
        <v>0</v>
      </c>
      <c r="K41" s="20">
        <f>K38/'Input Data'!J3</f>
        <v>0</v>
      </c>
      <c r="L41" s="20">
        <f>L38/'Input Data'!K3</f>
        <v>0</v>
      </c>
      <c r="M41" s="20">
        <f>M38/'Input Data'!L3</f>
        <v>0</v>
      </c>
      <c r="N41" s="20">
        <f>N38/'Input Data'!M3</f>
        <v>0</v>
      </c>
      <c r="O41" s="20">
        <f>O38/'Input Data'!N3</f>
        <v>0</v>
      </c>
      <c r="P41" s="33">
        <f>SUM(P39:P40)</f>
        <v>0</v>
      </c>
      <c r="Q41" s="20">
        <f>P41/8760</f>
        <v>0</v>
      </c>
      <c r="R41" s="25"/>
      <c r="S41" s="24"/>
      <c r="T41" s="24"/>
      <c r="V41" s="2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71" t="s">
        <v>55</v>
      </c>
      <c r="AH41" s="37">
        <f>CustomerData!$E$5*$D$14</f>
        <v>0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71" t="s">
        <v>55</v>
      </c>
      <c r="AW41" s="37">
        <f>($B$30*8760)*$D$14</f>
        <v>0</v>
      </c>
    </row>
    <row r="42" spans="1:49" ht="12.75">
      <c r="A42" s="161"/>
      <c r="B42" s="162"/>
      <c r="C42" s="163" t="s">
        <v>32</v>
      </c>
      <c r="P42" s="33"/>
      <c r="Q42" s="20"/>
      <c r="R42" s="25"/>
      <c r="S42" s="24"/>
      <c r="T42" s="24"/>
      <c r="U42" s="71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79"/>
      <c r="AH42" s="26"/>
      <c r="AJ42" s="7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79"/>
      <c r="AW42" s="26"/>
    </row>
    <row r="43" spans="1:49" ht="13.5" thickBot="1">
      <c r="A43" s="184" t="s">
        <v>60</v>
      </c>
      <c r="B43" s="185"/>
      <c r="C43" s="164" t="s">
        <v>6</v>
      </c>
      <c r="D43" s="17" t="s">
        <v>7</v>
      </c>
      <c r="E43" s="17" t="s">
        <v>8</v>
      </c>
      <c r="F43" s="17" t="s">
        <v>9</v>
      </c>
      <c r="G43" s="17" t="s">
        <v>10</v>
      </c>
      <c r="H43" s="17" t="s">
        <v>11</v>
      </c>
      <c r="I43" s="17" t="s">
        <v>12</v>
      </c>
      <c r="J43" s="17" t="s">
        <v>13</v>
      </c>
      <c r="K43" s="17" t="s">
        <v>14</v>
      </c>
      <c r="L43" s="17" t="s">
        <v>15</v>
      </c>
      <c r="M43" s="17" t="s">
        <v>16</v>
      </c>
      <c r="N43" s="17" t="s">
        <v>17</v>
      </c>
      <c r="O43" s="17" t="s">
        <v>18</v>
      </c>
      <c r="Q43" s="20"/>
      <c r="S43" s="183" t="str">
        <f>A43</f>
        <v>Option 2</v>
      </c>
      <c r="T43" s="183"/>
      <c r="U43" s="34" t="str">
        <f>C42</f>
        <v>Flat</v>
      </c>
      <c r="W43" s="33"/>
      <c r="AG43" t="s">
        <v>59</v>
      </c>
      <c r="AH43" s="26">
        <f>SUM(AH38:AH42)</f>
        <v>3876714310.000001</v>
      </c>
      <c r="AI43" s="26"/>
      <c r="AJ43" s="34" t="str">
        <f>U43</f>
        <v>Flat</v>
      </c>
      <c r="AL43" s="33"/>
      <c r="AV43" t="s">
        <v>59</v>
      </c>
      <c r="AW43" s="26">
        <f>SUM(AW38:AW40)</f>
        <v>0</v>
      </c>
    </row>
    <row r="44" spans="1:48" ht="12.75">
      <c r="A44" t="s">
        <v>2</v>
      </c>
      <c r="B44">
        <v>2011</v>
      </c>
      <c r="C44" s="17" t="s">
        <v>22</v>
      </c>
      <c r="D44" s="31">
        <f aca="true" t="shared" si="14" ref="D44:O44">D29-D48</f>
        <v>19454.699</v>
      </c>
      <c r="E44" s="31">
        <f t="shared" si="14"/>
        <v>21274.438</v>
      </c>
      <c r="F44" s="31">
        <f t="shared" si="14"/>
        <v>22744.985</v>
      </c>
      <c r="G44" s="31">
        <f t="shared" si="14"/>
        <v>23894.918</v>
      </c>
      <c r="H44" s="31">
        <f t="shared" si="14"/>
        <v>23343.156</v>
      </c>
      <c r="I44" s="31">
        <f t="shared" si="14"/>
        <v>20993.776</v>
      </c>
      <c r="J44" s="31">
        <f t="shared" si="14"/>
        <v>18819.37</v>
      </c>
      <c r="K44" s="31">
        <f t="shared" si="14"/>
        <v>16647.212</v>
      </c>
      <c r="L44" s="31">
        <f t="shared" si="14"/>
        <v>16177.202000000001</v>
      </c>
      <c r="M44" s="31">
        <f t="shared" si="14"/>
        <v>16928.855</v>
      </c>
      <c r="N44" s="31">
        <f t="shared" si="14"/>
        <v>16805.812</v>
      </c>
      <c r="O44" s="31">
        <f t="shared" si="14"/>
        <v>16613.624</v>
      </c>
      <c r="S44" t="s">
        <v>2</v>
      </c>
      <c r="T44">
        <v>2011</v>
      </c>
      <c r="U44" s="17" t="s">
        <v>6</v>
      </c>
      <c r="V44" s="17" t="s">
        <v>7</v>
      </c>
      <c r="W44" s="17" t="s">
        <v>8</v>
      </c>
      <c r="X44" s="17" t="s">
        <v>9</v>
      </c>
      <c r="Y44" s="17" t="s">
        <v>10</v>
      </c>
      <c r="Z44" s="17" t="s">
        <v>11</v>
      </c>
      <c r="AA44" s="17" t="s">
        <v>12</v>
      </c>
      <c r="AB44" s="17" t="s">
        <v>13</v>
      </c>
      <c r="AC44" s="17" t="s">
        <v>14</v>
      </c>
      <c r="AD44" s="17" t="s">
        <v>15</v>
      </c>
      <c r="AE44" s="17" t="s">
        <v>16</v>
      </c>
      <c r="AF44" s="17" t="s">
        <v>17</v>
      </c>
      <c r="AG44" s="17" t="s">
        <v>18</v>
      </c>
      <c r="AJ44" s="17" t="s">
        <v>6</v>
      </c>
      <c r="AK44" s="17" t="s">
        <v>7</v>
      </c>
      <c r="AL44" s="17" t="s">
        <v>8</v>
      </c>
      <c r="AM44" s="17" t="s">
        <v>9</v>
      </c>
      <c r="AN44" s="17" t="s">
        <v>10</v>
      </c>
      <c r="AO44" s="17" t="s">
        <v>11</v>
      </c>
      <c r="AP44" s="17" t="s">
        <v>12</v>
      </c>
      <c r="AQ44" s="17" t="s">
        <v>13</v>
      </c>
      <c r="AR44" s="17" t="s">
        <v>14</v>
      </c>
      <c r="AS44" s="17" t="s">
        <v>15</v>
      </c>
      <c r="AT44" s="17" t="s">
        <v>16</v>
      </c>
      <c r="AU44" s="17" t="s">
        <v>17</v>
      </c>
      <c r="AV44" s="17" t="s">
        <v>18</v>
      </c>
    </row>
    <row r="45" spans="1:49" ht="12.75">
      <c r="A45" s="24" t="s">
        <v>53</v>
      </c>
      <c r="B45" s="24">
        <f>B38</f>
        <v>0</v>
      </c>
      <c r="C45" s="17" t="s">
        <v>23</v>
      </c>
      <c r="D45" s="32">
        <f>$B$46*'Input Data'!C7</f>
        <v>0</v>
      </c>
      <c r="E45" s="32">
        <f>$B$46*'Input Data'!D7</f>
        <v>0</v>
      </c>
      <c r="F45" s="32">
        <f>$B$46*'Input Data'!E7</f>
        <v>0</v>
      </c>
      <c r="G45" s="32">
        <f>$B$46*'Input Data'!F7</f>
        <v>0</v>
      </c>
      <c r="H45" s="32">
        <f>$B$46*'Input Data'!G7</f>
        <v>0</v>
      </c>
      <c r="I45" s="32">
        <f>$B$46*'Input Data'!H7</f>
        <v>0</v>
      </c>
      <c r="J45" s="32">
        <f>$B$46*'Input Data'!I7</f>
        <v>0</v>
      </c>
      <c r="K45" s="32">
        <f>$B$46*'Input Data'!J7</f>
        <v>0</v>
      </c>
      <c r="L45" s="32">
        <f>$B$46*'Input Data'!K7</f>
        <v>0</v>
      </c>
      <c r="M45" s="32">
        <f>$B$46*'Input Data'!L7</f>
        <v>0</v>
      </c>
      <c r="N45" s="32">
        <f>$B$46*'Input Data'!M7</f>
        <v>0</v>
      </c>
      <c r="O45" s="32">
        <f>$B$46*'Input Data'!N7</f>
        <v>0</v>
      </c>
      <c r="S45" s="24"/>
      <c r="T45" s="24"/>
      <c r="U45" s="17" t="s">
        <v>22</v>
      </c>
      <c r="V45" s="37">
        <f aca="true" t="shared" si="15" ref="V45:AG45">D13*D44*1000</f>
        <v>64545092.248924695</v>
      </c>
      <c r="W45" s="37">
        <f t="shared" si="15"/>
        <v>70582462.53278084</v>
      </c>
      <c r="X45" s="37">
        <f t="shared" si="15"/>
        <v>75461314.25756875</v>
      </c>
      <c r="Y45" s="37">
        <f t="shared" si="15"/>
        <v>79276461.00258303</v>
      </c>
      <c r="Z45" s="37">
        <f t="shared" si="15"/>
        <v>77445873.48285574</v>
      </c>
      <c r="AA45" s="37">
        <f t="shared" si="15"/>
        <v>69651306.7908818</v>
      </c>
      <c r="AB45" s="37">
        <f t="shared" si="15"/>
        <v>62437253.47365415</v>
      </c>
      <c r="AC45" s="37">
        <f t="shared" si="15"/>
        <v>55230658.37345549</v>
      </c>
      <c r="AD45" s="37">
        <f t="shared" si="15"/>
        <v>53671300.4616257</v>
      </c>
      <c r="AE45" s="37">
        <f t="shared" si="15"/>
        <v>56165068.79102422</v>
      </c>
      <c r="AF45" s="37">
        <f t="shared" si="15"/>
        <v>55756847.528614335</v>
      </c>
      <c r="AG45" s="37">
        <f t="shared" si="15"/>
        <v>55119223.05603131</v>
      </c>
      <c r="AH45" s="26">
        <f>SUM(V45:AG45)</f>
        <v>775342862</v>
      </c>
      <c r="AI45" s="26"/>
      <c r="AJ45" s="17" t="s">
        <v>22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26">
        <f>SUM(AK45:AV45)</f>
        <v>0</v>
      </c>
    </row>
    <row r="46" spans="1:49" ht="12.75">
      <c r="A46" s="24" t="s">
        <v>54</v>
      </c>
      <c r="B46" s="29">
        <f>B39</f>
        <v>0</v>
      </c>
      <c r="C46" s="17" t="s">
        <v>24</v>
      </c>
      <c r="D46" s="32">
        <f>$B$46*'Input Data'!C8</f>
        <v>0</v>
      </c>
      <c r="E46" s="32">
        <f>$B$46*'Input Data'!D8</f>
        <v>0</v>
      </c>
      <c r="F46" s="32">
        <f>$B$46*'Input Data'!E8</f>
        <v>0</v>
      </c>
      <c r="G46" s="32">
        <f>$B$46*'Input Data'!F8</f>
        <v>0</v>
      </c>
      <c r="H46" s="32">
        <f>$B$46*'Input Data'!G8</f>
        <v>0</v>
      </c>
      <c r="I46" s="32">
        <f>$B$46*'Input Data'!H8</f>
        <v>0</v>
      </c>
      <c r="J46" s="32">
        <f>$B$46*'Input Data'!I8</f>
        <v>0</v>
      </c>
      <c r="K46" s="32">
        <f>$B$46*'Input Data'!J8</f>
        <v>0</v>
      </c>
      <c r="L46" s="32">
        <f>$B$46*'Input Data'!K8</f>
        <v>0</v>
      </c>
      <c r="M46" s="32">
        <f>$B$46*'Input Data'!L8</f>
        <v>0</v>
      </c>
      <c r="N46" s="32">
        <f>$B$46*'Input Data'!M8</f>
        <v>0</v>
      </c>
      <c r="O46" s="32">
        <f>$B$46*'Input Data'!N8</f>
        <v>0</v>
      </c>
      <c r="P46" s="33">
        <f>SUM(D45:O45)</f>
        <v>0</v>
      </c>
      <c r="S46" s="24"/>
      <c r="T46" s="29"/>
      <c r="U46" s="17" t="s">
        <v>23</v>
      </c>
      <c r="V46" s="37">
        <f aca="true" t="shared" si="16" ref="V46:AG47">(D30-D45)*D11</f>
        <v>161766172.31095952</v>
      </c>
      <c r="W46" s="37">
        <f t="shared" si="16"/>
        <v>177364053.88510376</v>
      </c>
      <c r="X46" s="37">
        <f t="shared" si="16"/>
        <v>203039779.18268868</v>
      </c>
      <c r="Y46" s="37">
        <f t="shared" si="16"/>
        <v>207193146.49658477</v>
      </c>
      <c r="Z46" s="37">
        <f t="shared" si="16"/>
        <v>180402456.1255543</v>
      </c>
      <c r="AA46" s="37">
        <f t="shared" si="16"/>
        <v>181879196.97094175</v>
      </c>
      <c r="AB46" s="37">
        <f t="shared" si="16"/>
        <v>128110143.82120998</v>
      </c>
      <c r="AC46" s="37">
        <f t="shared" si="16"/>
        <v>122747925.97859068</v>
      </c>
      <c r="AD46" s="37">
        <f t="shared" si="16"/>
        <v>118731568.01984076</v>
      </c>
      <c r="AE46" s="37">
        <f t="shared" si="16"/>
        <v>125260466.2482959</v>
      </c>
      <c r="AF46" s="37">
        <f t="shared" si="16"/>
        <v>127149880.42054403</v>
      </c>
      <c r="AG46" s="37">
        <f t="shared" si="16"/>
        <v>153219437.64335442</v>
      </c>
      <c r="AH46" s="26">
        <f>SUM(V46:AG46)</f>
        <v>1886864227.1036687</v>
      </c>
      <c r="AI46" s="26"/>
      <c r="AJ46" s="17" t="s">
        <v>23</v>
      </c>
      <c r="AK46" s="37">
        <f aca="true" t="shared" si="17" ref="AK46:AV47">D45*D7</f>
        <v>0</v>
      </c>
      <c r="AL46" s="37">
        <f t="shared" si="17"/>
        <v>0</v>
      </c>
      <c r="AM46" s="37">
        <f t="shared" si="17"/>
        <v>0</v>
      </c>
      <c r="AN46" s="37">
        <f t="shared" si="17"/>
        <v>0</v>
      </c>
      <c r="AO46" s="37">
        <f t="shared" si="17"/>
        <v>0</v>
      </c>
      <c r="AP46" s="37">
        <f t="shared" si="17"/>
        <v>0</v>
      </c>
      <c r="AQ46" s="37">
        <f t="shared" si="17"/>
        <v>0</v>
      </c>
      <c r="AR46" s="37">
        <f t="shared" si="17"/>
        <v>0</v>
      </c>
      <c r="AS46" s="37">
        <f t="shared" si="17"/>
        <v>0</v>
      </c>
      <c r="AT46" s="37">
        <f t="shared" si="17"/>
        <v>0</v>
      </c>
      <c r="AU46" s="37">
        <f t="shared" si="17"/>
        <v>0</v>
      </c>
      <c r="AV46" s="37">
        <f t="shared" si="17"/>
        <v>0</v>
      </c>
      <c r="AW46" s="26">
        <f>SUM(AK46:AV46)</f>
        <v>0</v>
      </c>
    </row>
    <row r="47" spans="1:49" ht="12.75">
      <c r="A47" s="24"/>
      <c r="B47" s="24"/>
      <c r="C47" s="19" t="s">
        <v>48</v>
      </c>
      <c r="D47" s="20">
        <f>(D45+D46)/('Input Data'!C3+'Input Data'!C4)</f>
        <v>0</v>
      </c>
      <c r="E47" s="20">
        <f>(E45+E46)/('Input Data'!D3+'Input Data'!D4)</f>
        <v>0</v>
      </c>
      <c r="F47" s="20">
        <f>(F45+F46)/('Input Data'!E3+'Input Data'!E4)</f>
        <v>0</v>
      </c>
      <c r="G47" s="20">
        <f>(G45+G46)/('Input Data'!F3+'Input Data'!F4)</f>
        <v>0</v>
      </c>
      <c r="H47" s="20">
        <f>(H45+H46)/('Input Data'!G3+'Input Data'!G4)</f>
        <v>0</v>
      </c>
      <c r="I47" s="20">
        <f>(I45+I46)/('Input Data'!H3+'Input Data'!H4)</f>
        <v>0</v>
      </c>
      <c r="J47" s="20">
        <f>(J45+J46)/('Input Data'!I3+'Input Data'!I4)</f>
        <v>0</v>
      </c>
      <c r="K47" s="20">
        <f>(K45+K46)/('Input Data'!J3+'Input Data'!J4)</f>
        <v>0</v>
      </c>
      <c r="L47" s="20">
        <f>(L45+L46)/('Input Data'!K3+'Input Data'!K4)</f>
        <v>0</v>
      </c>
      <c r="M47" s="20">
        <f>(M45+M46)/('Input Data'!L3+'Input Data'!L4)</f>
        <v>0</v>
      </c>
      <c r="N47" s="20">
        <f>(N45+N46)/('Input Data'!M3+'Input Data'!M4)</f>
        <v>0</v>
      </c>
      <c r="O47" s="20">
        <f>(O45+O46)/('Input Data'!N3+'Input Data'!N4)</f>
        <v>0</v>
      </c>
      <c r="P47" s="33">
        <f>SUM(D46:O46)</f>
        <v>0</v>
      </c>
      <c r="Q47" t="s">
        <v>48</v>
      </c>
      <c r="S47" s="24"/>
      <c r="T47" s="24"/>
      <c r="U47" s="17" t="s">
        <v>24</v>
      </c>
      <c r="V47" s="37">
        <f t="shared" si="16"/>
        <v>101990825.28351516</v>
      </c>
      <c r="W47" s="37">
        <f t="shared" si="16"/>
        <v>114929086.24274646</v>
      </c>
      <c r="X47" s="37">
        <f t="shared" si="16"/>
        <v>129875430.46074636</v>
      </c>
      <c r="Y47" s="37">
        <f t="shared" si="16"/>
        <v>130574782.98177232</v>
      </c>
      <c r="Z47" s="37">
        <f t="shared" si="16"/>
        <v>118610172.32060999</v>
      </c>
      <c r="AA47" s="37">
        <f t="shared" si="16"/>
        <v>118548580.48339885</v>
      </c>
      <c r="AB47" s="37">
        <f t="shared" si="16"/>
        <v>82397062.58668457</v>
      </c>
      <c r="AC47" s="37">
        <f t="shared" si="16"/>
        <v>79990743.65577972</v>
      </c>
      <c r="AD47" s="37">
        <f t="shared" si="16"/>
        <v>76376324.36203374</v>
      </c>
      <c r="AE47" s="37">
        <f t="shared" si="16"/>
        <v>81075447.1218815</v>
      </c>
      <c r="AF47" s="37">
        <f t="shared" si="16"/>
        <v>81613015.62513925</v>
      </c>
      <c r="AG47" s="37">
        <f t="shared" si="16"/>
        <v>98525749.77202418</v>
      </c>
      <c r="AH47" s="26">
        <f>SUM(V47:AG47)</f>
        <v>1214507220.8963323</v>
      </c>
      <c r="AI47" s="26"/>
      <c r="AJ47" s="17" t="s">
        <v>24</v>
      </c>
      <c r="AK47" s="37">
        <f t="shared" si="17"/>
        <v>0</v>
      </c>
      <c r="AL47" s="37">
        <f t="shared" si="17"/>
        <v>0</v>
      </c>
      <c r="AM47" s="37">
        <f t="shared" si="17"/>
        <v>0</v>
      </c>
      <c r="AN47" s="37">
        <f t="shared" si="17"/>
        <v>0</v>
      </c>
      <c r="AO47" s="37">
        <f t="shared" si="17"/>
        <v>0</v>
      </c>
      <c r="AP47" s="37">
        <f t="shared" si="17"/>
        <v>0</v>
      </c>
      <c r="AQ47" s="37">
        <f t="shared" si="17"/>
        <v>0</v>
      </c>
      <c r="AR47" s="37">
        <f t="shared" si="17"/>
        <v>0</v>
      </c>
      <c r="AS47" s="37">
        <f t="shared" si="17"/>
        <v>0</v>
      </c>
      <c r="AT47" s="37">
        <f t="shared" si="17"/>
        <v>0</v>
      </c>
      <c r="AU47" s="37">
        <f t="shared" si="17"/>
        <v>0</v>
      </c>
      <c r="AV47" s="37">
        <f t="shared" si="17"/>
        <v>0</v>
      </c>
      <c r="AW47" s="26">
        <f>SUM(AK47:AV47)</f>
        <v>0</v>
      </c>
    </row>
    <row r="48" spans="1:49" ht="13.5" thickBot="1">
      <c r="A48" s="24"/>
      <c r="B48" s="24"/>
      <c r="C48" s="71" t="s">
        <v>50</v>
      </c>
      <c r="D48" s="20">
        <f>D45/'Input Data'!C3</f>
        <v>0</v>
      </c>
      <c r="E48" s="20">
        <f>E45/'Input Data'!D3</f>
        <v>0</v>
      </c>
      <c r="F48" s="20">
        <f>F45/'Input Data'!E3</f>
        <v>0</v>
      </c>
      <c r="G48" s="20">
        <f>G45/'Input Data'!F3</f>
        <v>0</v>
      </c>
      <c r="H48" s="20">
        <f>H45/'Input Data'!G3</f>
        <v>0</v>
      </c>
      <c r="I48" s="20">
        <f>I45/'Input Data'!H3</f>
        <v>0</v>
      </c>
      <c r="J48" s="20">
        <f>J45/'Input Data'!I3</f>
        <v>0</v>
      </c>
      <c r="K48" s="20">
        <f>K45/'Input Data'!J3</f>
        <v>0</v>
      </c>
      <c r="L48" s="20">
        <f>L45/'Input Data'!K3</f>
        <v>0</v>
      </c>
      <c r="M48" s="20">
        <f>M45/'Input Data'!L3</f>
        <v>0</v>
      </c>
      <c r="N48" s="20">
        <f>N45/'Input Data'!M3</f>
        <v>0</v>
      </c>
      <c r="O48" s="20">
        <f>O45/'Input Data'!N3</f>
        <v>0</v>
      </c>
      <c r="P48" s="33">
        <f>SUM(P46:P47)</f>
        <v>0</v>
      </c>
      <c r="Q48" s="20">
        <f>P48/8760</f>
        <v>0</v>
      </c>
      <c r="S48" s="24"/>
      <c r="T48" s="24"/>
      <c r="V48" s="2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71" t="s">
        <v>55</v>
      </c>
      <c r="AH48" s="37">
        <f>CustomerData!$E$5*$D$14</f>
        <v>0</v>
      </c>
      <c r="AI48" s="26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71" t="s">
        <v>55</v>
      </c>
      <c r="AW48" s="37">
        <f>($B$30*8760)*$D$14</f>
        <v>0</v>
      </c>
    </row>
    <row r="49" spans="1:49" ht="12.75">
      <c r="A49" s="161"/>
      <c r="B49" s="162"/>
      <c r="C49" s="163" t="s">
        <v>62</v>
      </c>
      <c r="D49" s="20"/>
      <c r="E49" s="20"/>
      <c r="F49" s="20"/>
      <c r="G49" s="20"/>
      <c r="H49" s="20"/>
      <c r="I49" s="20"/>
      <c r="J49" s="20"/>
      <c r="K49" s="20"/>
      <c r="L49" s="20"/>
      <c r="P49" s="33"/>
      <c r="Q49" s="20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H49" s="26"/>
      <c r="AJ49" s="25"/>
      <c r="AK49" s="25"/>
      <c r="AL49" s="25"/>
      <c r="AM49" s="25"/>
      <c r="AN49" s="25"/>
      <c r="AO49" s="25"/>
      <c r="AP49" s="25"/>
      <c r="AQ49" s="25"/>
      <c r="AR49" s="36"/>
      <c r="AS49" s="25"/>
      <c r="AT49" s="25"/>
      <c r="AW49" s="26"/>
    </row>
    <row r="50" spans="1:49" ht="13.5" thickBot="1">
      <c r="A50" s="184" t="s">
        <v>61</v>
      </c>
      <c r="B50" s="185"/>
      <c r="C50" s="164" t="s">
        <v>6</v>
      </c>
      <c r="D50" s="17" t="s">
        <v>7</v>
      </c>
      <c r="E50" s="17" t="s">
        <v>8</v>
      </c>
      <c r="F50" s="17" t="s">
        <v>9</v>
      </c>
      <c r="G50" s="17" t="s">
        <v>10</v>
      </c>
      <c r="H50" s="17" t="s">
        <v>11</v>
      </c>
      <c r="I50" s="17" t="s">
        <v>12</v>
      </c>
      <c r="J50" s="17" t="s">
        <v>13</v>
      </c>
      <c r="K50" s="17" t="s">
        <v>14</v>
      </c>
      <c r="L50" s="17" t="s">
        <v>15</v>
      </c>
      <c r="M50" s="17" t="s">
        <v>16</v>
      </c>
      <c r="N50" s="17" t="s">
        <v>17</v>
      </c>
      <c r="O50" s="17" t="s">
        <v>18</v>
      </c>
      <c r="Q50" s="20"/>
      <c r="S50" s="183" t="str">
        <f>A50</f>
        <v>Option 3</v>
      </c>
      <c r="T50" s="183"/>
      <c r="U50" s="34" t="str">
        <f>C49</f>
        <v>Flat LLH ONLY</v>
      </c>
      <c r="W50" s="33"/>
      <c r="AG50" t="s">
        <v>59</v>
      </c>
      <c r="AH50" s="26">
        <f>SUM(AH45:AH49)</f>
        <v>3876714310.000001</v>
      </c>
      <c r="AI50" s="26"/>
      <c r="AJ50" s="34" t="str">
        <f>U50</f>
        <v>Flat LLH ONLY</v>
      </c>
      <c r="AL50" s="33"/>
      <c r="AV50" t="s">
        <v>59</v>
      </c>
      <c r="AW50" s="26">
        <f>SUM(AW45:AW47)</f>
        <v>0</v>
      </c>
    </row>
    <row r="51" spans="1:48" ht="12.75">
      <c r="A51" t="s">
        <v>2</v>
      </c>
      <c r="B51">
        <v>2011</v>
      </c>
      <c r="C51" s="17" t="s">
        <v>22</v>
      </c>
      <c r="D51" s="31">
        <f aca="true" t="shared" si="18" ref="D51:O51">D29-D55</f>
        <v>19454.699</v>
      </c>
      <c r="E51" s="31">
        <f t="shared" si="18"/>
        <v>21274.438</v>
      </c>
      <c r="F51" s="31">
        <f t="shared" si="18"/>
        <v>22744.985</v>
      </c>
      <c r="G51" s="31">
        <f t="shared" si="18"/>
        <v>23894.918</v>
      </c>
      <c r="H51" s="31">
        <f t="shared" si="18"/>
        <v>23343.156</v>
      </c>
      <c r="I51" s="31">
        <f t="shared" si="18"/>
        <v>20993.776</v>
      </c>
      <c r="J51" s="31">
        <f t="shared" si="18"/>
        <v>18819.37</v>
      </c>
      <c r="K51" s="31">
        <f t="shared" si="18"/>
        <v>16647.212</v>
      </c>
      <c r="L51" s="31">
        <f t="shared" si="18"/>
        <v>16177.202000000001</v>
      </c>
      <c r="M51" s="31">
        <f t="shared" si="18"/>
        <v>16928.855</v>
      </c>
      <c r="N51" s="31">
        <f t="shared" si="18"/>
        <v>16805.812</v>
      </c>
      <c r="O51" s="31">
        <f t="shared" si="18"/>
        <v>16613.624</v>
      </c>
      <c r="S51" t="s">
        <v>2</v>
      </c>
      <c r="T51">
        <v>2011</v>
      </c>
      <c r="U51" s="17" t="s">
        <v>6</v>
      </c>
      <c r="V51" s="17" t="s">
        <v>7</v>
      </c>
      <c r="W51" s="17" t="s">
        <v>8</v>
      </c>
      <c r="X51" s="17" t="s">
        <v>9</v>
      </c>
      <c r="Y51" s="17" t="s">
        <v>10</v>
      </c>
      <c r="Z51" s="17" t="s">
        <v>11</v>
      </c>
      <c r="AA51" s="17" t="s">
        <v>12</v>
      </c>
      <c r="AB51" s="17" t="s">
        <v>13</v>
      </c>
      <c r="AC51" s="17" t="s">
        <v>14</v>
      </c>
      <c r="AD51" s="17" t="s">
        <v>15</v>
      </c>
      <c r="AE51" s="17" t="s">
        <v>16</v>
      </c>
      <c r="AF51" s="17" t="s">
        <v>17</v>
      </c>
      <c r="AG51" s="17" t="s">
        <v>18</v>
      </c>
      <c r="AJ51" s="17" t="s">
        <v>6</v>
      </c>
      <c r="AK51" s="17" t="s">
        <v>7</v>
      </c>
      <c r="AL51" s="17" t="s">
        <v>8</v>
      </c>
      <c r="AM51" s="17" t="s">
        <v>9</v>
      </c>
      <c r="AN51" s="17" t="s">
        <v>10</v>
      </c>
      <c r="AO51" s="17" t="s">
        <v>11</v>
      </c>
      <c r="AP51" s="17" t="s">
        <v>12</v>
      </c>
      <c r="AQ51" s="17" t="s">
        <v>13</v>
      </c>
      <c r="AR51" s="17" t="s">
        <v>14</v>
      </c>
      <c r="AS51" s="17" t="s">
        <v>15</v>
      </c>
      <c r="AT51" s="17" t="s">
        <v>16</v>
      </c>
      <c r="AU51" s="17" t="s">
        <v>17</v>
      </c>
      <c r="AV51" s="17" t="s">
        <v>18</v>
      </c>
    </row>
    <row r="52" spans="1:49" ht="12.75">
      <c r="A52" s="24" t="s">
        <v>53</v>
      </c>
      <c r="B52" s="24">
        <f>B45</f>
        <v>0</v>
      </c>
      <c r="C52" s="17" t="s">
        <v>23</v>
      </c>
      <c r="D52" s="32">
        <f>$B$53*'Input Data'!C9</f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S52" s="24"/>
      <c r="T52" s="24"/>
      <c r="U52" s="17" t="s">
        <v>22</v>
      </c>
      <c r="V52" s="37">
        <f aca="true" t="shared" si="19" ref="V52:AG52">D51*D13*1000</f>
        <v>64545092.248924695</v>
      </c>
      <c r="W52" s="37">
        <f t="shared" si="19"/>
        <v>70582462.53278084</v>
      </c>
      <c r="X52" s="37">
        <f t="shared" si="19"/>
        <v>75461314.25756875</v>
      </c>
      <c r="Y52" s="37">
        <f t="shared" si="19"/>
        <v>79276461.00258303</v>
      </c>
      <c r="Z52" s="37">
        <f t="shared" si="19"/>
        <v>77445873.48285574</v>
      </c>
      <c r="AA52" s="37">
        <f t="shared" si="19"/>
        <v>69651306.7908818</v>
      </c>
      <c r="AB52" s="37">
        <f t="shared" si="19"/>
        <v>62437253.47365415</v>
      </c>
      <c r="AC52" s="37">
        <f t="shared" si="19"/>
        <v>55230658.37345549</v>
      </c>
      <c r="AD52" s="37">
        <f t="shared" si="19"/>
        <v>53671300.4616257</v>
      </c>
      <c r="AE52" s="37">
        <f t="shared" si="19"/>
        <v>56165068.79102422</v>
      </c>
      <c r="AF52" s="37">
        <f t="shared" si="19"/>
        <v>55756847.528614335</v>
      </c>
      <c r="AG52" s="37">
        <f t="shared" si="19"/>
        <v>55119223.05603131</v>
      </c>
      <c r="AH52" s="26">
        <f>SUM(V52:AG52)</f>
        <v>775342862</v>
      </c>
      <c r="AI52" s="26">
        <f>AH52-AH23</f>
        <v>0</v>
      </c>
      <c r="AJ52" s="17" t="s">
        <v>22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26">
        <f>SUM(AK52:AV52)</f>
        <v>0</v>
      </c>
    </row>
    <row r="53" spans="1:49" ht="12.75">
      <c r="A53" s="24" t="s">
        <v>54</v>
      </c>
      <c r="B53" s="29">
        <f>B46</f>
        <v>0</v>
      </c>
      <c r="C53" s="17" t="s">
        <v>24</v>
      </c>
      <c r="D53" s="32">
        <f>$B$53*'Input Data'!C10</f>
        <v>0</v>
      </c>
      <c r="E53" s="32">
        <f>$B$53*'Input Data'!D10</f>
        <v>0</v>
      </c>
      <c r="F53" s="32">
        <f>$B$53*'Input Data'!E10</f>
        <v>0</v>
      </c>
      <c r="G53" s="32">
        <f>$B$53*'Input Data'!F10</f>
        <v>0</v>
      </c>
      <c r="H53" s="32">
        <f>$B$53*'Input Data'!G10</f>
        <v>0</v>
      </c>
      <c r="I53" s="32">
        <f>$B$53*'Input Data'!H10</f>
        <v>0</v>
      </c>
      <c r="J53" s="32">
        <f>$B$53*'Input Data'!I10</f>
        <v>0</v>
      </c>
      <c r="K53" s="32">
        <f>$B$53*'Input Data'!J10</f>
        <v>0</v>
      </c>
      <c r="L53" s="32">
        <f>$B$53*'Input Data'!K10</f>
        <v>0</v>
      </c>
      <c r="M53" s="32">
        <f>$B$53*'Input Data'!L10</f>
        <v>0</v>
      </c>
      <c r="N53" s="32">
        <f>$B$53*'Input Data'!M10</f>
        <v>0</v>
      </c>
      <c r="O53" s="32">
        <f>$B$53*'Input Data'!N10</f>
        <v>0</v>
      </c>
      <c r="P53" s="33">
        <f>SUM(D52:O52)</f>
        <v>0</v>
      </c>
      <c r="S53" s="158"/>
      <c r="T53" s="29"/>
      <c r="U53" s="17" t="s">
        <v>23</v>
      </c>
      <c r="V53" s="37">
        <f>($D$30-D52)*$D$11</f>
        <v>161766172.31095952</v>
      </c>
      <c r="W53" s="37">
        <f aca="true" t="shared" si="20" ref="W53:AG54">(E30-E52)*E11</f>
        <v>177364053.88510376</v>
      </c>
      <c r="X53" s="37">
        <f t="shared" si="20"/>
        <v>203039779.18268868</v>
      </c>
      <c r="Y53" s="37">
        <f t="shared" si="20"/>
        <v>207193146.49658477</v>
      </c>
      <c r="Z53" s="37">
        <f t="shared" si="20"/>
        <v>180402456.1255543</v>
      </c>
      <c r="AA53" s="37">
        <f t="shared" si="20"/>
        <v>181879196.97094175</v>
      </c>
      <c r="AB53" s="37">
        <f t="shared" si="20"/>
        <v>128110143.82120998</v>
      </c>
      <c r="AC53" s="37">
        <f t="shared" si="20"/>
        <v>122747925.97859068</v>
      </c>
      <c r="AD53" s="37">
        <f t="shared" si="20"/>
        <v>118731568.01984076</v>
      </c>
      <c r="AE53" s="37">
        <f t="shared" si="20"/>
        <v>125260466.2482959</v>
      </c>
      <c r="AF53" s="37">
        <f t="shared" si="20"/>
        <v>127149880.42054403</v>
      </c>
      <c r="AG53" s="37">
        <f t="shared" si="20"/>
        <v>153219437.64335442</v>
      </c>
      <c r="AH53" s="26">
        <f>SUM(V53:AG53)</f>
        <v>1886864227.1036687</v>
      </c>
      <c r="AI53" s="26">
        <f>AH53+AH54-AH39-AH40</f>
        <v>0</v>
      </c>
      <c r="AJ53" s="17" t="s">
        <v>23</v>
      </c>
      <c r="AK53" s="37">
        <f aca="true" t="shared" si="21" ref="AK53:AV54">D52*D7</f>
        <v>0</v>
      </c>
      <c r="AL53" s="37">
        <f t="shared" si="21"/>
        <v>0</v>
      </c>
      <c r="AM53" s="37">
        <f t="shared" si="21"/>
        <v>0</v>
      </c>
      <c r="AN53" s="37">
        <f t="shared" si="21"/>
        <v>0</v>
      </c>
      <c r="AO53" s="37">
        <f t="shared" si="21"/>
        <v>0</v>
      </c>
      <c r="AP53" s="37">
        <f t="shared" si="21"/>
        <v>0</v>
      </c>
      <c r="AQ53" s="37">
        <f t="shared" si="21"/>
        <v>0</v>
      </c>
      <c r="AR53" s="37">
        <f t="shared" si="21"/>
        <v>0</v>
      </c>
      <c r="AS53" s="37">
        <f t="shared" si="21"/>
        <v>0</v>
      </c>
      <c r="AT53" s="37">
        <f t="shared" si="21"/>
        <v>0</v>
      </c>
      <c r="AU53" s="37">
        <f t="shared" si="21"/>
        <v>0</v>
      </c>
      <c r="AV53" s="37">
        <f t="shared" si="21"/>
        <v>0</v>
      </c>
      <c r="AW53" s="26">
        <f>SUM(AK53:AV53)</f>
        <v>0</v>
      </c>
    </row>
    <row r="54" spans="1:49" ht="12.75">
      <c r="A54" s="24"/>
      <c r="B54" s="24"/>
      <c r="C54" s="19" t="s">
        <v>48</v>
      </c>
      <c r="D54" s="20">
        <f>(D52+D53)/('Input Data'!C3+'Input Data'!C4)</f>
        <v>0</v>
      </c>
      <c r="E54" s="20">
        <f>(E52+E53)/('Input Data'!D3+'Input Data'!D4)</f>
        <v>0</v>
      </c>
      <c r="F54" s="20">
        <f>(F52+F53)/('Input Data'!E3+'Input Data'!E4)</f>
        <v>0</v>
      </c>
      <c r="G54" s="20">
        <f>(G52+G53)/('Input Data'!F3+'Input Data'!F4)</f>
        <v>0</v>
      </c>
      <c r="H54" s="20">
        <f>(H52+H53)/('Input Data'!G3+'Input Data'!G4)</f>
        <v>0</v>
      </c>
      <c r="I54" s="20">
        <f>(I52+I53)/('Input Data'!H3+'Input Data'!H4)</f>
        <v>0</v>
      </c>
      <c r="J54" s="20">
        <f>(J52+J53)/('Input Data'!I3+'Input Data'!I4)</f>
        <v>0</v>
      </c>
      <c r="K54" s="20">
        <f>(K52+K53)/('Input Data'!J3+'Input Data'!J4)</f>
        <v>0</v>
      </c>
      <c r="L54" s="20">
        <f>(L52+L53)/('Input Data'!K3+'Input Data'!K4)</f>
        <v>0</v>
      </c>
      <c r="M54" s="20">
        <f>(M52+M53)/('Input Data'!L3+'Input Data'!L4)</f>
        <v>0</v>
      </c>
      <c r="N54" s="20">
        <f>(N52+N53)/('Input Data'!M3+'Input Data'!M4)</f>
        <v>0</v>
      </c>
      <c r="O54" s="20">
        <f>(O52+O53)/('Input Data'!N3+'Input Data'!N4)</f>
        <v>0</v>
      </c>
      <c r="P54" s="33">
        <f>SUM(D53:O53)</f>
        <v>0</v>
      </c>
      <c r="Q54" t="s">
        <v>48</v>
      </c>
      <c r="S54" s="159"/>
      <c r="T54" s="24"/>
      <c r="U54" s="17" t="s">
        <v>24</v>
      </c>
      <c r="V54" s="37">
        <f>($D$31-D53)*$D$12</f>
        <v>101990825.28351516</v>
      </c>
      <c r="W54" s="37">
        <f t="shared" si="20"/>
        <v>114929086.24274646</v>
      </c>
      <c r="X54" s="37">
        <f t="shared" si="20"/>
        <v>129875430.46074636</v>
      </c>
      <c r="Y54" s="37">
        <f t="shared" si="20"/>
        <v>130574782.98177232</v>
      </c>
      <c r="Z54" s="37">
        <f t="shared" si="20"/>
        <v>118610172.32060999</v>
      </c>
      <c r="AA54" s="37">
        <f t="shared" si="20"/>
        <v>118548580.48339885</v>
      </c>
      <c r="AB54" s="37">
        <f t="shared" si="20"/>
        <v>82397062.58668457</v>
      </c>
      <c r="AC54" s="37">
        <f t="shared" si="20"/>
        <v>79990743.65577972</v>
      </c>
      <c r="AD54" s="37">
        <f t="shared" si="20"/>
        <v>76376324.36203374</v>
      </c>
      <c r="AE54" s="37">
        <f t="shared" si="20"/>
        <v>81075447.1218815</v>
      </c>
      <c r="AF54" s="37">
        <f t="shared" si="20"/>
        <v>81613015.62513925</v>
      </c>
      <c r="AG54" s="37">
        <f t="shared" si="20"/>
        <v>98525749.77202418</v>
      </c>
      <c r="AH54" s="26">
        <f>SUM(V54:AG54)</f>
        <v>1214507220.8963323</v>
      </c>
      <c r="AJ54" s="17" t="s">
        <v>24</v>
      </c>
      <c r="AK54" s="37">
        <f t="shared" si="21"/>
        <v>0</v>
      </c>
      <c r="AL54" s="37">
        <f t="shared" si="21"/>
        <v>0</v>
      </c>
      <c r="AM54" s="37">
        <f t="shared" si="21"/>
        <v>0</v>
      </c>
      <c r="AN54" s="37">
        <f t="shared" si="21"/>
        <v>0</v>
      </c>
      <c r="AO54" s="37">
        <f t="shared" si="21"/>
        <v>0</v>
      </c>
      <c r="AP54" s="37">
        <f t="shared" si="21"/>
        <v>0</v>
      </c>
      <c r="AQ54" s="37">
        <f t="shared" si="21"/>
        <v>0</v>
      </c>
      <c r="AR54" s="37">
        <f t="shared" si="21"/>
        <v>0</v>
      </c>
      <c r="AS54" s="37">
        <f t="shared" si="21"/>
        <v>0</v>
      </c>
      <c r="AT54" s="37">
        <f t="shared" si="21"/>
        <v>0</v>
      </c>
      <c r="AU54" s="37">
        <f t="shared" si="21"/>
        <v>0</v>
      </c>
      <c r="AV54" s="37">
        <f t="shared" si="21"/>
        <v>0</v>
      </c>
      <c r="AW54" s="26">
        <f>SUM(AK54:AV54)</f>
        <v>0</v>
      </c>
    </row>
    <row r="55" spans="1:49" ht="13.5" thickBot="1">
      <c r="A55" s="24"/>
      <c r="B55" s="24"/>
      <c r="C55" s="71" t="s">
        <v>50</v>
      </c>
      <c r="D55" s="20">
        <f>D52/'Input Data'!C3</f>
        <v>0</v>
      </c>
      <c r="E55" s="20">
        <f>E52/'Input Data'!D3</f>
        <v>0</v>
      </c>
      <c r="F55" s="20">
        <f>F52/'Input Data'!E3</f>
        <v>0</v>
      </c>
      <c r="G55" s="20">
        <f>G52/'Input Data'!F3</f>
        <v>0</v>
      </c>
      <c r="H55" s="20">
        <f>H52/'Input Data'!G3</f>
        <v>0</v>
      </c>
      <c r="I55" s="20">
        <f>I52/'Input Data'!H3</f>
        <v>0</v>
      </c>
      <c r="J55" s="20">
        <f>J52/'Input Data'!I3</f>
        <v>0</v>
      </c>
      <c r="K55" s="20">
        <f>K52/'Input Data'!J3</f>
        <v>0</v>
      </c>
      <c r="L55" s="20">
        <f>L52/'Input Data'!K3</f>
        <v>0</v>
      </c>
      <c r="M55" s="20">
        <f>M52/'Input Data'!L3</f>
        <v>0</v>
      </c>
      <c r="N55" s="20">
        <f>N52/'Input Data'!M3</f>
        <v>0</v>
      </c>
      <c r="O55" s="20">
        <f>O52/'Input Data'!N3</f>
        <v>0</v>
      </c>
      <c r="P55" s="33">
        <f>SUM(P53:P54)</f>
        <v>0</v>
      </c>
      <c r="Q55" s="20">
        <f>P55/8760</f>
        <v>0</v>
      </c>
      <c r="S55" s="158"/>
      <c r="T55" s="24"/>
      <c r="V55" s="26">
        <f>V52-V23</f>
        <v>0</v>
      </c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71" t="s">
        <v>55</v>
      </c>
      <c r="AH55" s="37">
        <f>CustomerData!$E$5*$D$14</f>
        <v>0</v>
      </c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71" t="s">
        <v>55</v>
      </c>
      <c r="AW55" s="37">
        <f>($B$30*8760)*$D$14</f>
        <v>0</v>
      </c>
    </row>
    <row r="56" spans="1:49" ht="12.75">
      <c r="A56" s="161"/>
      <c r="B56" s="162"/>
      <c r="C56" s="163" t="s">
        <v>64</v>
      </c>
      <c r="P56" s="33"/>
      <c r="Q56" s="20"/>
      <c r="V56" s="26"/>
      <c r="AH56" s="26"/>
      <c r="AJ56" s="25"/>
      <c r="AK56" s="25"/>
      <c r="AL56" s="25"/>
      <c r="AM56" s="25"/>
      <c r="AN56" s="25"/>
      <c r="AO56" s="25"/>
      <c r="AP56" s="25"/>
      <c r="AQ56" s="25"/>
      <c r="AR56" s="36"/>
      <c r="AS56" s="25"/>
      <c r="AT56" s="25"/>
      <c r="AW56" s="26"/>
    </row>
    <row r="57" spans="1:49" ht="13.5" thickBot="1">
      <c r="A57" s="184" t="s">
        <v>63</v>
      </c>
      <c r="B57" s="185"/>
      <c r="C57" s="164" t="s">
        <v>6</v>
      </c>
      <c r="D57" s="17" t="s">
        <v>7</v>
      </c>
      <c r="E57" s="17" t="s">
        <v>8</v>
      </c>
      <c r="F57" s="17" t="s">
        <v>9</v>
      </c>
      <c r="G57" s="17" t="s">
        <v>10</v>
      </c>
      <c r="H57" s="17" t="s">
        <v>11</v>
      </c>
      <c r="I57" s="17" t="s">
        <v>12</v>
      </c>
      <c r="J57" s="17" t="s">
        <v>13</v>
      </c>
      <c r="K57" s="17" t="s">
        <v>14</v>
      </c>
      <c r="L57" s="17" t="s">
        <v>15</v>
      </c>
      <c r="M57" s="17" t="s">
        <v>16</v>
      </c>
      <c r="N57" s="17" t="s">
        <v>17</v>
      </c>
      <c r="O57" s="17" t="s">
        <v>18</v>
      </c>
      <c r="Q57" s="20"/>
      <c r="S57" s="183" t="str">
        <f>A57</f>
        <v>Option 4</v>
      </c>
      <c r="T57" s="183"/>
      <c r="U57" s="34" t="str">
        <f>C56</f>
        <v>Flat October - March</v>
      </c>
      <c r="W57" s="33"/>
      <c r="AG57" t="s">
        <v>59</v>
      </c>
      <c r="AH57" s="26">
        <f>SUM(AH52:AH56)</f>
        <v>3876714310.000001</v>
      </c>
      <c r="AJ57" s="34" t="str">
        <f>U57</f>
        <v>Flat October - March</v>
      </c>
      <c r="AL57" s="33"/>
      <c r="AV57" t="s">
        <v>59</v>
      </c>
      <c r="AW57" s="26">
        <f>SUM(AW52:AW54)</f>
        <v>0</v>
      </c>
    </row>
    <row r="58" spans="1:48" ht="12.75">
      <c r="A58" t="s">
        <v>2</v>
      </c>
      <c r="B58">
        <v>2011</v>
      </c>
      <c r="C58" s="17" t="s">
        <v>22</v>
      </c>
      <c r="D58" s="31">
        <f aca="true" t="shared" si="22" ref="D58:O58">D29-D62</f>
        <v>19454.699</v>
      </c>
      <c r="E58" s="31">
        <f t="shared" si="22"/>
        <v>21274.438</v>
      </c>
      <c r="F58" s="31">
        <f t="shared" si="22"/>
        <v>22744.985</v>
      </c>
      <c r="G58" s="31">
        <f t="shared" si="22"/>
        <v>23894.918</v>
      </c>
      <c r="H58" s="31">
        <f t="shared" si="22"/>
        <v>23343.156</v>
      </c>
      <c r="I58" s="31">
        <f t="shared" si="22"/>
        <v>20993.776</v>
      </c>
      <c r="J58" s="31">
        <f t="shared" si="22"/>
        <v>18819.37</v>
      </c>
      <c r="K58" s="31">
        <f t="shared" si="22"/>
        <v>16647.212</v>
      </c>
      <c r="L58" s="31">
        <f t="shared" si="22"/>
        <v>16177.202000000001</v>
      </c>
      <c r="M58" s="31">
        <f t="shared" si="22"/>
        <v>16928.855</v>
      </c>
      <c r="N58" s="31">
        <f t="shared" si="22"/>
        <v>16805.812</v>
      </c>
      <c r="O58" s="31">
        <f t="shared" si="22"/>
        <v>16613.624</v>
      </c>
      <c r="S58" t="s">
        <v>2</v>
      </c>
      <c r="T58">
        <v>2011</v>
      </c>
      <c r="U58" s="17" t="s">
        <v>6</v>
      </c>
      <c r="V58" s="17" t="s">
        <v>7</v>
      </c>
      <c r="W58" s="17" t="s">
        <v>8</v>
      </c>
      <c r="X58" s="17" t="s">
        <v>9</v>
      </c>
      <c r="Y58" s="17" t="s">
        <v>10</v>
      </c>
      <c r="Z58" s="17" t="s">
        <v>11</v>
      </c>
      <c r="AA58" s="17" t="s">
        <v>12</v>
      </c>
      <c r="AB58" s="17" t="s">
        <v>13</v>
      </c>
      <c r="AC58" s="17" t="s">
        <v>14</v>
      </c>
      <c r="AD58" s="17" t="s">
        <v>15</v>
      </c>
      <c r="AE58" s="17" t="s">
        <v>16</v>
      </c>
      <c r="AF58" s="17" t="s">
        <v>17</v>
      </c>
      <c r="AG58" s="17" t="s">
        <v>18</v>
      </c>
      <c r="AJ58" s="17" t="s">
        <v>6</v>
      </c>
      <c r="AK58" s="17" t="s">
        <v>7</v>
      </c>
      <c r="AL58" s="17" t="s">
        <v>8</v>
      </c>
      <c r="AM58" s="17" t="s">
        <v>9</v>
      </c>
      <c r="AN58" s="17" t="s">
        <v>10</v>
      </c>
      <c r="AO58" s="17" t="s">
        <v>11</v>
      </c>
      <c r="AP58" s="17" t="s">
        <v>12</v>
      </c>
      <c r="AQ58" s="17" t="s">
        <v>13</v>
      </c>
      <c r="AR58" s="17" t="s">
        <v>14</v>
      </c>
      <c r="AS58" s="17" t="s">
        <v>15</v>
      </c>
      <c r="AT58" s="17" t="s">
        <v>16</v>
      </c>
      <c r="AU58" s="17" t="s">
        <v>17</v>
      </c>
      <c r="AV58" s="17" t="s">
        <v>18</v>
      </c>
    </row>
    <row r="59" spans="1:49" ht="12.75">
      <c r="A59" s="24" t="s">
        <v>53</v>
      </c>
      <c r="B59" s="24">
        <f>B52</f>
        <v>0</v>
      </c>
      <c r="C59" s="17" t="s">
        <v>23</v>
      </c>
      <c r="D59" s="32">
        <f>$B$60*'Input Data'!C11</f>
        <v>0</v>
      </c>
      <c r="E59" s="32">
        <f>$B$60*'Input Data'!D11</f>
        <v>0</v>
      </c>
      <c r="F59" s="32">
        <f>$B$60*'Input Data'!E11</f>
        <v>0</v>
      </c>
      <c r="G59" s="32">
        <f>$B$60*'Input Data'!F11</f>
        <v>0</v>
      </c>
      <c r="H59" s="32">
        <f>$B$60*'Input Data'!G11</f>
        <v>0</v>
      </c>
      <c r="I59" s="32">
        <f>$B$60*'Input Data'!H11</f>
        <v>0</v>
      </c>
      <c r="J59" s="32">
        <f>$B$60*'Input Data'!I11</f>
        <v>0</v>
      </c>
      <c r="K59" s="32">
        <f>$B$60*'Input Data'!J11</f>
        <v>0</v>
      </c>
      <c r="L59" s="32">
        <f>$B$60*'Input Data'!K11</f>
        <v>0</v>
      </c>
      <c r="M59" s="32">
        <f>$B$60*'Input Data'!L11</f>
        <v>0</v>
      </c>
      <c r="N59" s="32">
        <f>$B$60*'Input Data'!M11</f>
        <v>0</v>
      </c>
      <c r="O59" s="32">
        <f>$B$60*'Input Data'!N11</f>
        <v>0</v>
      </c>
      <c r="S59" s="24"/>
      <c r="T59" s="24"/>
      <c r="U59" s="17" t="s">
        <v>22</v>
      </c>
      <c r="V59" s="37">
        <f aca="true" t="shared" si="23" ref="V59:AG59">D58*D13*1000</f>
        <v>64545092.248924695</v>
      </c>
      <c r="W59" s="37">
        <f t="shared" si="23"/>
        <v>70582462.53278084</v>
      </c>
      <c r="X59" s="37">
        <f t="shared" si="23"/>
        <v>75461314.25756875</v>
      </c>
      <c r="Y59" s="37">
        <f t="shared" si="23"/>
        <v>79276461.00258303</v>
      </c>
      <c r="Z59" s="37">
        <f t="shared" si="23"/>
        <v>77445873.48285574</v>
      </c>
      <c r="AA59" s="37">
        <f t="shared" si="23"/>
        <v>69651306.7908818</v>
      </c>
      <c r="AB59" s="37">
        <f t="shared" si="23"/>
        <v>62437253.47365415</v>
      </c>
      <c r="AC59" s="37">
        <f t="shared" si="23"/>
        <v>55230658.37345549</v>
      </c>
      <c r="AD59" s="37">
        <f t="shared" si="23"/>
        <v>53671300.4616257</v>
      </c>
      <c r="AE59" s="37">
        <f t="shared" si="23"/>
        <v>56165068.79102422</v>
      </c>
      <c r="AF59" s="37">
        <f t="shared" si="23"/>
        <v>55756847.528614335</v>
      </c>
      <c r="AG59" s="37">
        <f t="shared" si="23"/>
        <v>55119223.05603131</v>
      </c>
      <c r="AH59" s="26">
        <f>SUM(V59:AG59)</f>
        <v>775342862</v>
      </c>
      <c r="AI59" s="25"/>
      <c r="AJ59" s="17" t="s">
        <v>22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26">
        <f>SUM(AK59:AV59)</f>
        <v>0</v>
      </c>
    </row>
    <row r="60" spans="1:49" ht="12.75">
      <c r="A60" s="24" t="s">
        <v>54</v>
      </c>
      <c r="B60" s="29">
        <f>B53</f>
        <v>0</v>
      </c>
      <c r="C60" s="17" t="s">
        <v>24</v>
      </c>
      <c r="D60" s="32">
        <f>$B$60*'Input Data'!C12</f>
        <v>0</v>
      </c>
      <c r="E60" s="32">
        <f>$B$60*'Input Data'!D12</f>
        <v>0</v>
      </c>
      <c r="F60" s="32">
        <f>$B$60*'Input Data'!E12</f>
        <v>0</v>
      </c>
      <c r="G60" s="32">
        <f>$B$60*'Input Data'!F12</f>
        <v>0</v>
      </c>
      <c r="H60" s="32">
        <f>$B$60*'Input Data'!G12</f>
        <v>0</v>
      </c>
      <c r="I60" s="32">
        <f>$B$60*'Input Data'!H12</f>
        <v>0</v>
      </c>
      <c r="J60" s="32">
        <f>$B$60*'Input Data'!I12</f>
        <v>0</v>
      </c>
      <c r="K60" s="32">
        <f>$B$60*'Input Data'!J12</f>
        <v>0</v>
      </c>
      <c r="L60" s="32">
        <f>$B$60*'Input Data'!K12</f>
        <v>0</v>
      </c>
      <c r="M60" s="32">
        <f>$B$60*'Input Data'!L12</f>
        <v>0</v>
      </c>
      <c r="N60" s="32">
        <f>$B$60*'Input Data'!M12</f>
        <v>0</v>
      </c>
      <c r="O60" s="32">
        <f>$B$60*'Input Data'!N12</f>
        <v>0</v>
      </c>
      <c r="P60" s="33">
        <f>SUM(D59:O59)</f>
        <v>0</v>
      </c>
      <c r="S60" s="24"/>
      <c r="T60" s="29"/>
      <c r="U60" s="17" t="s">
        <v>23</v>
      </c>
      <c r="V60" s="37">
        <f aca="true" t="shared" si="24" ref="V60:AG61">(D30-D59)*D11</f>
        <v>161766172.31095952</v>
      </c>
      <c r="W60" s="37">
        <f t="shared" si="24"/>
        <v>177364053.88510376</v>
      </c>
      <c r="X60" s="37">
        <f t="shared" si="24"/>
        <v>203039779.18268868</v>
      </c>
      <c r="Y60" s="37">
        <f t="shared" si="24"/>
        <v>207193146.49658477</v>
      </c>
      <c r="Z60" s="37">
        <f t="shared" si="24"/>
        <v>180402456.1255543</v>
      </c>
      <c r="AA60" s="37">
        <f t="shared" si="24"/>
        <v>181879196.97094175</v>
      </c>
      <c r="AB60" s="37">
        <f t="shared" si="24"/>
        <v>128110143.82120998</v>
      </c>
      <c r="AC60" s="37">
        <f t="shared" si="24"/>
        <v>122747925.97859068</v>
      </c>
      <c r="AD60" s="37">
        <f t="shared" si="24"/>
        <v>118731568.01984076</v>
      </c>
      <c r="AE60" s="37">
        <f t="shared" si="24"/>
        <v>125260466.2482959</v>
      </c>
      <c r="AF60" s="37">
        <f t="shared" si="24"/>
        <v>127149880.42054403</v>
      </c>
      <c r="AG60" s="37">
        <f t="shared" si="24"/>
        <v>153219437.64335442</v>
      </c>
      <c r="AH60" s="26">
        <f>SUM(V60:AG60)</f>
        <v>1886864227.1036687</v>
      </c>
      <c r="AJ60" s="17" t="s">
        <v>23</v>
      </c>
      <c r="AK60" s="37">
        <f aca="true" t="shared" si="25" ref="AK60:AV61">D59*D7</f>
        <v>0</v>
      </c>
      <c r="AL60" s="37">
        <f t="shared" si="25"/>
        <v>0</v>
      </c>
      <c r="AM60" s="37">
        <f t="shared" si="25"/>
        <v>0</v>
      </c>
      <c r="AN60" s="37">
        <f t="shared" si="25"/>
        <v>0</v>
      </c>
      <c r="AO60" s="37">
        <f t="shared" si="25"/>
        <v>0</v>
      </c>
      <c r="AP60" s="37">
        <f t="shared" si="25"/>
        <v>0</v>
      </c>
      <c r="AQ60" s="37">
        <f t="shared" si="25"/>
        <v>0</v>
      </c>
      <c r="AR60" s="37">
        <f t="shared" si="25"/>
        <v>0</v>
      </c>
      <c r="AS60" s="37">
        <f t="shared" si="25"/>
        <v>0</v>
      </c>
      <c r="AT60" s="37">
        <f t="shared" si="25"/>
        <v>0</v>
      </c>
      <c r="AU60" s="37">
        <f t="shared" si="25"/>
        <v>0</v>
      </c>
      <c r="AV60" s="37">
        <f t="shared" si="25"/>
        <v>0</v>
      </c>
      <c r="AW60" s="26">
        <f>SUM(AK60:AV60)</f>
        <v>0</v>
      </c>
    </row>
    <row r="61" spans="1:49" ht="12.75">
      <c r="A61" s="24"/>
      <c r="B61" s="24"/>
      <c r="C61" s="19" t="s">
        <v>48</v>
      </c>
      <c r="D61" s="20">
        <f>(D59+D60)/('Input Data'!C3+'Input Data'!C4)</f>
        <v>0</v>
      </c>
      <c r="E61" s="20">
        <f>(E59+E60)/('Input Data'!D3+'Input Data'!D4)</f>
        <v>0</v>
      </c>
      <c r="F61" s="20">
        <f>(F59+F60)/('Input Data'!E3+'Input Data'!E4)</f>
        <v>0</v>
      </c>
      <c r="G61" s="20">
        <f>(G59+G60)/('Input Data'!F3+'Input Data'!F4)</f>
        <v>0</v>
      </c>
      <c r="H61" s="20">
        <f>(H59+H60)/('Input Data'!G3+'Input Data'!G4)</f>
        <v>0</v>
      </c>
      <c r="I61" s="20">
        <f>(I59+I60)/('Input Data'!H3+'Input Data'!H4)</f>
        <v>0</v>
      </c>
      <c r="J61" s="20">
        <f>(J59+J60)/('Input Data'!I3+'Input Data'!I4)</f>
        <v>0</v>
      </c>
      <c r="K61" s="20">
        <f>(K59+K60)/('Input Data'!J3+'Input Data'!J4)</f>
        <v>0</v>
      </c>
      <c r="L61" s="20">
        <f>(L59+L60)/('Input Data'!K3+'Input Data'!K4)</f>
        <v>0</v>
      </c>
      <c r="M61" s="20">
        <f>(M59+M60)/('Input Data'!L3+'Input Data'!L4)</f>
        <v>0</v>
      </c>
      <c r="N61" s="20">
        <f>(N59+N60)/('Input Data'!M3+'Input Data'!M4)</f>
        <v>0</v>
      </c>
      <c r="O61" s="20">
        <f>(O59+O60)/('Input Data'!N3+'Input Data'!N4)</f>
        <v>0</v>
      </c>
      <c r="P61" s="33">
        <f>SUM(D60:O60)</f>
        <v>0</v>
      </c>
      <c r="Q61" t="s">
        <v>48</v>
      </c>
      <c r="S61" s="24"/>
      <c r="T61" s="24"/>
      <c r="U61" s="17" t="s">
        <v>24</v>
      </c>
      <c r="V61" s="37">
        <f t="shared" si="24"/>
        <v>101990825.28351516</v>
      </c>
      <c r="W61" s="37">
        <f t="shared" si="24"/>
        <v>114929086.24274646</v>
      </c>
      <c r="X61" s="37">
        <f t="shared" si="24"/>
        <v>129875430.46074636</v>
      </c>
      <c r="Y61" s="37">
        <f t="shared" si="24"/>
        <v>130574782.98177232</v>
      </c>
      <c r="Z61" s="37">
        <f t="shared" si="24"/>
        <v>118610172.32060999</v>
      </c>
      <c r="AA61" s="37">
        <f t="shared" si="24"/>
        <v>118548580.48339885</v>
      </c>
      <c r="AB61" s="37">
        <f t="shared" si="24"/>
        <v>82397062.58668457</v>
      </c>
      <c r="AC61" s="37">
        <f t="shared" si="24"/>
        <v>79990743.65577972</v>
      </c>
      <c r="AD61" s="37">
        <f t="shared" si="24"/>
        <v>76376324.36203374</v>
      </c>
      <c r="AE61" s="37">
        <f t="shared" si="24"/>
        <v>81075447.1218815</v>
      </c>
      <c r="AF61" s="37">
        <f t="shared" si="24"/>
        <v>81613015.62513925</v>
      </c>
      <c r="AG61" s="37">
        <f t="shared" si="24"/>
        <v>98525749.77202418</v>
      </c>
      <c r="AH61" s="26">
        <f>SUM(V61:AG61)</f>
        <v>1214507220.8963323</v>
      </c>
      <c r="AJ61" s="17" t="s">
        <v>24</v>
      </c>
      <c r="AK61" s="37">
        <f t="shared" si="25"/>
        <v>0</v>
      </c>
      <c r="AL61" s="37">
        <f t="shared" si="25"/>
        <v>0</v>
      </c>
      <c r="AM61" s="37">
        <f t="shared" si="25"/>
        <v>0</v>
      </c>
      <c r="AN61" s="37">
        <f t="shared" si="25"/>
        <v>0</v>
      </c>
      <c r="AO61" s="37">
        <f t="shared" si="25"/>
        <v>0</v>
      </c>
      <c r="AP61" s="37">
        <f t="shared" si="25"/>
        <v>0</v>
      </c>
      <c r="AQ61" s="37">
        <f t="shared" si="25"/>
        <v>0</v>
      </c>
      <c r="AR61" s="37">
        <f t="shared" si="25"/>
        <v>0</v>
      </c>
      <c r="AS61" s="37">
        <f t="shared" si="25"/>
        <v>0</v>
      </c>
      <c r="AT61" s="37">
        <f t="shared" si="25"/>
        <v>0</v>
      </c>
      <c r="AU61" s="37">
        <f t="shared" si="25"/>
        <v>0</v>
      </c>
      <c r="AV61" s="37">
        <f t="shared" si="25"/>
        <v>0</v>
      </c>
      <c r="AW61" s="26">
        <f>SUM(AK61:AV61)</f>
        <v>0</v>
      </c>
    </row>
    <row r="62" spans="1:49" ht="13.5" thickBot="1">
      <c r="A62" s="24"/>
      <c r="B62" s="24"/>
      <c r="C62" s="71" t="s">
        <v>50</v>
      </c>
      <c r="D62" s="20">
        <f>D59/'Input Data'!C3</f>
        <v>0</v>
      </c>
      <c r="E62" s="20">
        <f>E59/'Input Data'!D3</f>
        <v>0</v>
      </c>
      <c r="F62" s="20">
        <f>F59/'Input Data'!E3</f>
        <v>0</v>
      </c>
      <c r="G62" s="20">
        <f>G59/'Input Data'!F3</f>
        <v>0</v>
      </c>
      <c r="H62" s="20">
        <f>H59/'Input Data'!G3</f>
        <v>0</v>
      </c>
      <c r="I62" s="20">
        <f>I59/'Input Data'!H3</f>
        <v>0</v>
      </c>
      <c r="J62" s="20">
        <f>J59/'Input Data'!I3</f>
        <v>0</v>
      </c>
      <c r="K62" s="20">
        <f>K59/'Input Data'!J3</f>
        <v>0</v>
      </c>
      <c r="L62" s="20">
        <f>L59/'Input Data'!K3</f>
        <v>0</v>
      </c>
      <c r="M62" s="20">
        <f>M59/'Input Data'!L3</f>
        <v>0</v>
      </c>
      <c r="N62" s="20">
        <f>N59/'Input Data'!M3</f>
        <v>0</v>
      </c>
      <c r="O62" s="20">
        <f>O59/'Input Data'!N3</f>
        <v>0</v>
      </c>
      <c r="P62" s="33">
        <f>SUM(P60:P61)</f>
        <v>0</v>
      </c>
      <c r="Q62" s="20">
        <f>P62/8760</f>
        <v>0</v>
      </c>
      <c r="S62" s="24"/>
      <c r="T62" s="24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71" t="s">
        <v>55</v>
      </c>
      <c r="AH62" s="37">
        <f>CustomerData!$E$5*$D$14</f>
        <v>0</v>
      </c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71" t="s">
        <v>55</v>
      </c>
      <c r="AW62" s="37">
        <f>($B$30*8760)*$D$14</f>
        <v>0</v>
      </c>
    </row>
    <row r="63" spans="1:49" ht="12.75">
      <c r="A63" s="161"/>
      <c r="B63" s="162"/>
      <c r="C63" s="163" t="s">
        <v>66</v>
      </c>
      <c r="V63" s="26"/>
      <c r="AH63" s="26"/>
      <c r="AJ63" s="25"/>
      <c r="AK63" s="25"/>
      <c r="AL63" s="25"/>
      <c r="AM63" s="25"/>
      <c r="AN63" s="25"/>
      <c r="AO63" s="25"/>
      <c r="AP63" s="25"/>
      <c r="AQ63" s="25"/>
      <c r="AR63" s="36"/>
      <c r="AS63" s="25"/>
      <c r="AT63" s="25"/>
      <c r="AW63" s="26"/>
    </row>
    <row r="64" spans="1:49" ht="13.5" thickBot="1">
      <c r="A64" s="184" t="s">
        <v>65</v>
      </c>
      <c r="B64" s="185"/>
      <c r="C64" s="164" t="s">
        <v>6</v>
      </c>
      <c r="D64" s="17" t="s">
        <v>7</v>
      </c>
      <c r="E64" s="17" t="s">
        <v>8</v>
      </c>
      <c r="F64" s="17" t="s">
        <v>9</v>
      </c>
      <c r="G64" s="17" t="s">
        <v>10</v>
      </c>
      <c r="H64" s="17" t="s">
        <v>11</v>
      </c>
      <c r="I64" s="17" t="s">
        <v>12</v>
      </c>
      <c r="J64" s="17" t="s">
        <v>13</v>
      </c>
      <c r="K64" s="17" t="s">
        <v>14</v>
      </c>
      <c r="L64" s="17" t="s">
        <v>15</v>
      </c>
      <c r="M64" s="17" t="s">
        <v>16</v>
      </c>
      <c r="N64" s="17" t="s">
        <v>17</v>
      </c>
      <c r="O64" s="17" t="s">
        <v>18</v>
      </c>
      <c r="Q64" s="20"/>
      <c r="S64" s="183" t="str">
        <f>A64</f>
        <v>Option 5</v>
      </c>
      <c r="T64" s="183"/>
      <c r="U64" s="34" t="str">
        <f>C63</f>
        <v>Flat April - September</v>
      </c>
      <c r="W64" s="33"/>
      <c r="AG64" t="s">
        <v>59</v>
      </c>
      <c r="AH64" s="26">
        <f>SUM(AH59:AH63)</f>
        <v>3876714310.000001</v>
      </c>
      <c r="AJ64" s="34" t="str">
        <f>U64</f>
        <v>Flat April - September</v>
      </c>
      <c r="AL64" s="33"/>
      <c r="AV64" t="s">
        <v>59</v>
      </c>
      <c r="AW64" s="26">
        <f>SUM(AW59:AW61)</f>
        <v>0</v>
      </c>
    </row>
    <row r="65" spans="1:48" ht="12.75">
      <c r="A65" t="s">
        <v>2</v>
      </c>
      <c r="B65">
        <v>2011</v>
      </c>
      <c r="C65" s="17" t="s">
        <v>22</v>
      </c>
      <c r="D65" s="31">
        <f aca="true" t="shared" si="26" ref="D65:O65">D29-D69</f>
        <v>19454.699</v>
      </c>
      <c r="E65" s="31">
        <f t="shared" si="26"/>
        <v>21274.438</v>
      </c>
      <c r="F65" s="31">
        <f t="shared" si="26"/>
        <v>22744.985</v>
      </c>
      <c r="G65" s="31">
        <f t="shared" si="26"/>
        <v>23894.918</v>
      </c>
      <c r="H65" s="31">
        <f t="shared" si="26"/>
        <v>23343.156</v>
      </c>
      <c r="I65" s="31">
        <f t="shared" si="26"/>
        <v>20993.776</v>
      </c>
      <c r="J65" s="31">
        <f t="shared" si="26"/>
        <v>18819.37</v>
      </c>
      <c r="K65" s="31">
        <f t="shared" si="26"/>
        <v>16647.212</v>
      </c>
      <c r="L65" s="31">
        <f t="shared" si="26"/>
        <v>16177.202000000001</v>
      </c>
      <c r="M65" s="31">
        <f t="shared" si="26"/>
        <v>16928.855</v>
      </c>
      <c r="N65" s="31">
        <f t="shared" si="26"/>
        <v>16805.812</v>
      </c>
      <c r="O65" s="31">
        <f t="shared" si="26"/>
        <v>16613.624</v>
      </c>
      <c r="S65" t="s">
        <v>2</v>
      </c>
      <c r="T65">
        <v>2011</v>
      </c>
      <c r="U65" s="17" t="s">
        <v>6</v>
      </c>
      <c r="V65" s="17" t="s">
        <v>7</v>
      </c>
      <c r="W65" s="17" t="s">
        <v>8</v>
      </c>
      <c r="X65" s="17" t="s">
        <v>9</v>
      </c>
      <c r="Y65" s="17" t="s">
        <v>10</v>
      </c>
      <c r="Z65" s="17" t="s">
        <v>11</v>
      </c>
      <c r="AA65" s="17" t="s">
        <v>12</v>
      </c>
      <c r="AB65" s="17" t="s">
        <v>13</v>
      </c>
      <c r="AC65" s="17" t="s">
        <v>14</v>
      </c>
      <c r="AD65" s="17" t="s">
        <v>15</v>
      </c>
      <c r="AE65" s="17" t="s">
        <v>16</v>
      </c>
      <c r="AF65" s="17" t="s">
        <v>17</v>
      </c>
      <c r="AG65" s="17" t="s">
        <v>18</v>
      </c>
      <c r="AJ65" s="17" t="s">
        <v>6</v>
      </c>
      <c r="AK65" s="17" t="s">
        <v>7</v>
      </c>
      <c r="AL65" s="17" t="s">
        <v>8</v>
      </c>
      <c r="AM65" s="17" t="s">
        <v>9</v>
      </c>
      <c r="AN65" s="17" t="s">
        <v>10</v>
      </c>
      <c r="AO65" s="17" t="s">
        <v>11</v>
      </c>
      <c r="AP65" s="17" t="s">
        <v>12</v>
      </c>
      <c r="AQ65" s="17" t="s">
        <v>13</v>
      </c>
      <c r="AR65" s="17" t="s">
        <v>14</v>
      </c>
      <c r="AS65" s="17" t="s">
        <v>15</v>
      </c>
      <c r="AT65" s="17" t="s">
        <v>16</v>
      </c>
      <c r="AU65" s="17" t="s">
        <v>17</v>
      </c>
      <c r="AV65" s="17" t="s">
        <v>18</v>
      </c>
    </row>
    <row r="66" spans="1:49" ht="12.75">
      <c r="A66" s="24" t="s">
        <v>53</v>
      </c>
      <c r="B66" s="24">
        <f>B59</f>
        <v>0</v>
      </c>
      <c r="C66" s="17" t="s">
        <v>23</v>
      </c>
      <c r="D66" s="32">
        <f>$B$67*'Input Data'!C13</f>
        <v>0</v>
      </c>
      <c r="E66" s="32">
        <f>$B$67*'Input Data'!D13</f>
        <v>0</v>
      </c>
      <c r="F66" s="32">
        <f>$B$67*'Input Data'!E13</f>
        <v>0</v>
      </c>
      <c r="G66" s="32">
        <f>$B$67*'Input Data'!F13</f>
        <v>0</v>
      </c>
      <c r="H66" s="32">
        <f>$B$67*'Input Data'!G13</f>
        <v>0</v>
      </c>
      <c r="I66" s="32">
        <f>$B$67*'Input Data'!H13</f>
        <v>0</v>
      </c>
      <c r="J66" s="32">
        <f>$B$67*'Input Data'!I13</f>
        <v>0</v>
      </c>
      <c r="K66" s="32">
        <f>$B$67*'Input Data'!J13</f>
        <v>0</v>
      </c>
      <c r="L66" s="32">
        <f>$B$67*'Input Data'!K13</f>
        <v>0</v>
      </c>
      <c r="M66" s="32">
        <f>$B$67*'Input Data'!L13</f>
        <v>0</v>
      </c>
      <c r="N66" s="32">
        <f>$B$67*'Input Data'!M13</f>
        <v>0</v>
      </c>
      <c r="O66" s="32">
        <f>$B$67*'Input Data'!N13</f>
        <v>0</v>
      </c>
      <c r="S66" s="24"/>
      <c r="T66" s="24"/>
      <c r="U66" s="17" t="s">
        <v>22</v>
      </c>
      <c r="V66" s="37">
        <f aca="true" t="shared" si="27" ref="V66:AG66">D65*D13*1000</f>
        <v>64545092.248924695</v>
      </c>
      <c r="W66" s="37">
        <f t="shared" si="27"/>
        <v>70582462.53278084</v>
      </c>
      <c r="X66" s="37">
        <f t="shared" si="27"/>
        <v>75461314.25756875</v>
      </c>
      <c r="Y66" s="37">
        <f t="shared" si="27"/>
        <v>79276461.00258303</v>
      </c>
      <c r="Z66" s="37">
        <f t="shared" si="27"/>
        <v>77445873.48285574</v>
      </c>
      <c r="AA66" s="37">
        <f t="shared" si="27"/>
        <v>69651306.7908818</v>
      </c>
      <c r="AB66" s="37">
        <f t="shared" si="27"/>
        <v>62437253.47365415</v>
      </c>
      <c r="AC66" s="37">
        <f t="shared" si="27"/>
        <v>55230658.37345549</v>
      </c>
      <c r="AD66" s="37">
        <f t="shared" si="27"/>
        <v>53671300.4616257</v>
      </c>
      <c r="AE66" s="37">
        <f t="shared" si="27"/>
        <v>56165068.79102422</v>
      </c>
      <c r="AF66" s="37">
        <f t="shared" si="27"/>
        <v>55756847.528614335</v>
      </c>
      <c r="AG66" s="37">
        <f t="shared" si="27"/>
        <v>55119223.05603131</v>
      </c>
      <c r="AH66" s="26">
        <f>SUM(V66:AG66)</f>
        <v>775342862</v>
      </c>
      <c r="AJ66" s="17" t="s">
        <v>22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0</v>
      </c>
      <c r="AR66" s="37">
        <v>0</v>
      </c>
      <c r="AS66" s="37">
        <v>0</v>
      </c>
      <c r="AT66" s="37">
        <v>0</v>
      </c>
      <c r="AU66" s="37">
        <v>0</v>
      </c>
      <c r="AV66" s="37">
        <v>0</v>
      </c>
      <c r="AW66" s="26">
        <f>SUM(AK66:AV66)</f>
        <v>0</v>
      </c>
    </row>
    <row r="67" spans="1:49" ht="12.75">
      <c r="A67" s="24" t="s">
        <v>54</v>
      </c>
      <c r="B67" s="29">
        <f>B60</f>
        <v>0</v>
      </c>
      <c r="C67" s="17" t="s">
        <v>24</v>
      </c>
      <c r="D67" s="32">
        <f>$B$67*'Input Data'!C14</f>
        <v>0</v>
      </c>
      <c r="E67" s="32">
        <f>$B$67*'Input Data'!D14</f>
        <v>0</v>
      </c>
      <c r="F67" s="32">
        <f>$B$67*'Input Data'!E14</f>
        <v>0</v>
      </c>
      <c r="G67" s="32">
        <f>$B$67*'Input Data'!F14</f>
        <v>0</v>
      </c>
      <c r="H67" s="32">
        <f>$B$67*'Input Data'!G14</f>
        <v>0</v>
      </c>
      <c r="I67" s="32">
        <f>$B$67*'Input Data'!H14</f>
        <v>0</v>
      </c>
      <c r="J67" s="32">
        <f>$B$67*'Input Data'!I14</f>
        <v>0</v>
      </c>
      <c r="K67" s="32">
        <f>$B$67*'Input Data'!J14</f>
        <v>0</v>
      </c>
      <c r="L67" s="32">
        <f>$B$67*'Input Data'!K14</f>
        <v>0</v>
      </c>
      <c r="M67" s="32">
        <f>$B$67*'Input Data'!L14</f>
        <v>0</v>
      </c>
      <c r="N67" s="32">
        <f>$B$67*'Input Data'!M14</f>
        <v>0</v>
      </c>
      <c r="O67" s="32">
        <f>$B$67*'Input Data'!N14</f>
        <v>0</v>
      </c>
      <c r="P67" s="33">
        <f>SUM(D66:O66)</f>
        <v>0</v>
      </c>
      <c r="S67" s="24"/>
      <c r="T67" s="29"/>
      <c r="U67" s="17" t="s">
        <v>23</v>
      </c>
      <c r="V67" s="37">
        <f aca="true" t="shared" si="28" ref="V67:AG68">(D30-D66)*D11</f>
        <v>161766172.31095952</v>
      </c>
      <c r="W67" s="37">
        <f t="shared" si="28"/>
        <v>177364053.88510376</v>
      </c>
      <c r="X67" s="37">
        <f t="shared" si="28"/>
        <v>203039779.18268868</v>
      </c>
      <c r="Y67" s="37">
        <f t="shared" si="28"/>
        <v>207193146.49658477</v>
      </c>
      <c r="Z67" s="37">
        <f t="shared" si="28"/>
        <v>180402456.1255543</v>
      </c>
      <c r="AA67" s="37">
        <f t="shared" si="28"/>
        <v>181879196.97094175</v>
      </c>
      <c r="AB67" s="37">
        <f t="shared" si="28"/>
        <v>128110143.82120998</v>
      </c>
      <c r="AC67" s="37">
        <f t="shared" si="28"/>
        <v>122747925.97859068</v>
      </c>
      <c r="AD67" s="37">
        <f t="shared" si="28"/>
        <v>118731568.01984076</v>
      </c>
      <c r="AE67" s="37">
        <f t="shared" si="28"/>
        <v>125260466.2482959</v>
      </c>
      <c r="AF67" s="37">
        <f t="shared" si="28"/>
        <v>127149880.42054403</v>
      </c>
      <c r="AG67" s="37">
        <f t="shared" si="28"/>
        <v>153219437.64335442</v>
      </c>
      <c r="AH67" s="26">
        <f>SUM(V67:AG67)</f>
        <v>1886864227.1036687</v>
      </c>
      <c r="AJ67" s="17" t="s">
        <v>23</v>
      </c>
      <c r="AK67" s="37">
        <f aca="true" t="shared" si="29" ref="AK67:AV68">D66*D7</f>
        <v>0</v>
      </c>
      <c r="AL67" s="37">
        <f t="shared" si="29"/>
        <v>0</v>
      </c>
      <c r="AM67" s="37">
        <f t="shared" si="29"/>
        <v>0</v>
      </c>
      <c r="AN67" s="37">
        <f t="shared" si="29"/>
        <v>0</v>
      </c>
      <c r="AO67" s="37">
        <f t="shared" si="29"/>
        <v>0</v>
      </c>
      <c r="AP67" s="37">
        <f t="shared" si="29"/>
        <v>0</v>
      </c>
      <c r="AQ67" s="37">
        <f t="shared" si="29"/>
        <v>0</v>
      </c>
      <c r="AR67" s="37">
        <f t="shared" si="29"/>
        <v>0</v>
      </c>
      <c r="AS67" s="37">
        <f t="shared" si="29"/>
        <v>0</v>
      </c>
      <c r="AT67" s="37">
        <f t="shared" si="29"/>
        <v>0</v>
      </c>
      <c r="AU67" s="37">
        <f t="shared" si="29"/>
        <v>0</v>
      </c>
      <c r="AV67" s="37">
        <f t="shared" si="29"/>
        <v>0</v>
      </c>
      <c r="AW67" s="26">
        <f>SUM(AK67:AV67)</f>
        <v>0</v>
      </c>
    </row>
    <row r="68" spans="1:49" ht="12.75">
      <c r="A68" s="24"/>
      <c r="B68" s="24"/>
      <c r="C68" s="19" t="s">
        <v>48</v>
      </c>
      <c r="D68" s="20">
        <f>(D66+D67)/('Input Data'!C3+'Input Data'!C4)</f>
        <v>0</v>
      </c>
      <c r="E68" s="20">
        <f>(E66+E67)/('Input Data'!D3+'Input Data'!D4)</f>
        <v>0</v>
      </c>
      <c r="F68" s="20">
        <f>(F66+F67)/('Input Data'!E3+'Input Data'!E4)</f>
        <v>0</v>
      </c>
      <c r="G68" s="20">
        <f>(G66+G67)/('Input Data'!F3+'Input Data'!F4)</f>
        <v>0</v>
      </c>
      <c r="H68" s="20">
        <f>(H66+H67)/('Input Data'!G3+'Input Data'!G4)</f>
        <v>0</v>
      </c>
      <c r="I68" s="20">
        <f>(I66+I67)/('Input Data'!H3+'Input Data'!H4)</f>
        <v>0</v>
      </c>
      <c r="J68" s="20">
        <f>(J66+J67)/('Input Data'!I3+'Input Data'!I4)</f>
        <v>0</v>
      </c>
      <c r="K68" s="20">
        <f>(K66+K67)/('Input Data'!J3+'Input Data'!J4)</f>
        <v>0</v>
      </c>
      <c r="L68" s="20">
        <f>(L66+L67)/('Input Data'!K3+'Input Data'!K4)</f>
        <v>0</v>
      </c>
      <c r="M68" s="20">
        <f>(M66+M67)/('Input Data'!L3+'Input Data'!L4)</f>
        <v>0</v>
      </c>
      <c r="N68" s="20">
        <f>(N66+N67)/('Input Data'!M3+'Input Data'!M4)</f>
        <v>0</v>
      </c>
      <c r="O68" s="20">
        <f>(O66+O67)/('Input Data'!N3+'Input Data'!N4)</f>
        <v>0</v>
      </c>
      <c r="P68" s="33">
        <f>SUM(D67:O67)</f>
        <v>0</v>
      </c>
      <c r="Q68" t="s">
        <v>48</v>
      </c>
      <c r="S68" s="24"/>
      <c r="T68" s="24"/>
      <c r="U68" s="17" t="s">
        <v>24</v>
      </c>
      <c r="V68" s="37">
        <f t="shared" si="28"/>
        <v>101990825.28351516</v>
      </c>
      <c r="W68" s="37">
        <f t="shared" si="28"/>
        <v>114929086.24274646</v>
      </c>
      <c r="X68" s="37">
        <f t="shared" si="28"/>
        <v>129875430.46074636</v>
      </c>
      <c r="Y68" s="37">
        <f t="shared" si="28"/>
        <v>130574782.98177232</v>
      </c>
      <c r="Z68" s="37">
        <f t="shared" si="28"/>
        <v>118610172.32060999</v>
      </c>
      <c r="AA68" s="37">
        <f t="shared" si="28"/>
        <v>118548580.48339885</v>
      </c>
      <c r="AB68" s="37">
        <f t="shared" si="28"/>
        <v>82397062.58668457</v>
      </c>
      <c r="AC68" s="37">
        <f t="shared" si="28"/>
        <v>79990743.65577972</v>
      </c>
      <c r="AD68" s="37">
        <f t="shared" si="28"/>
        <v>76376324.36203374</v>
      </c>
      <c r="AE68" s="37">
        <f t="shared" si="28"/>
        <v>81075447.1218815</v>
      </c>
      <c r="AF68" s="37">
        <f t="shared" si="28"/>
        <v>81613015.62513925</v>
      </c>
      <c r="AG68" s="37">
        <f t="shared" si="28"/>
        <v>98525749.77202418</v>
      </c>
      <c r="AH68" s="26">
        <f>SUM(V68:AG68)</f>
        <v>1214507220.8963323</v>
      </c>
      <c r="AJ68" s="17" t="s">
        <v>24</v>
      </c>
      <c r="AK68" s="37">
        <f t="shared" si="29"/>
        <v>0</v>
      </c>
      <c r="AL68" s="37">
        <f t="shared" si="29"/>
        <v>0</v>
      </c>
      <c r="AM68" s="37">
        <f t="shared" si="29"/>
        <v>0</v>
      </c>
      <c r="AN68" s="37">
        <f t="shared" si="29"/>
        <v>0</v>
      </c>
      <c r="AO68" s="37">
        <f t="shared" si="29"/>
        <v>0</v>
      </c>
      <c r="AP68" s="37">
        <f t="shared" si="29"/>
        <v>0</v>
      </c>
      <c r="AQ68" s="37">
        <f t="shared" si="29"/>
        <v>0</v>
      </c>
      <c r="AR68" s="37">
        <f t="shared" si="29"/>
        <v>0</v>
      </c>
      <c r="AS68" s="37">
        <f t="shared" si="29"/>
        <v>0</v>
      </c>
      <c r="AT68" s="37">
        <f t="shared" si="29"/>
        <v>0</v>
      </c>
      <c r="AU68" s="37">
        <f t="shared" si="29"/>
        <v>0</v>
      </c>
      <c r="AV68" s="37">
        <f t="shared" si="29"/>
        <v>0</v>
      </c>
      <c r="AW68" s="26">
        <f>SUM(AK68:AV68)</f>
        <v>0</v>
      </c>
    </row>
    <row r="69" spans="1:49" ht="13.5" thickBot="1">
      <c r="A69" s="24"/>
      <c r="B69" s="24"/>
      <c r="C69" s="71" t="s">
        <v>50</v>
      </c>
      <c r="D69" s="20">
        <f>D66/'Input Data'!C3</f>
        <v>0</v>
      </c>
      <c r="E69" s="20">
        <f>E66/'Input Data'!D3</f>
        <v>0</v>
      </c>
      <c r="F69" s="20">
        <f>F66/'Input Data'!E3</f>
        <v>0</v>
      </c>
      <c r="G69" s="20">
        <f>G66/'Input Data'!F3</f>
        <v>0</v>
      </c>
      <c r="H69" s="20">
        <f>H66/'Input Data'!G3</f>
        <v>0</v>
      </c>
      <c r="I69" s="20">
        <f>I66/'Input Data'!H3</f>
        <v>0</v>
      </c>
      <c r="J69" s="20">
        <f>J66/'Input Data'!I3</f>
        <v>0</v>
      </c>
      <c r="K69" s="20">
        <f>K66/'Input Data'!J3</f>
        <v>0</v>
      </c>
      <c r="L69" s="20">
        <f>L66/'Input Data'!K3</f>
        <v>0</v>
      </c>
      <c r="M69" s="20">
        <f>M66/'Input Data'!L3</f>
        <v>0</v>
      </c>
      <c r="N69" s="20">
        <f>N66/'Input Data'!M3</f>
        <v>0</v>
      </c>
      <c r="O69" s="20">
        <f>O66/'Input Data'!N3</f>
        <v>0</v>
      </c>
      <c r="P69" s="33">
        <f>SUM(P67:P68)</f>
        <v>0</v>
      </c>
      <c r="Q69" s="20">
        <f>P69/8760</f>
        <v>0</v>
      </c>
      <c r="S69" s="24"/>
      <c r="T69" s="24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1" t="s">
        <v>55</v>
      </c>
      <c r="AH69" s="37">
        <f>CustomerData!$E$5*$D$14</f>
        <v>0</v>
      </c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71" t="s">
        <v>55</v>
      </c>
      <c r="AW69" s="37">
        <f>($B$30*8760)*$D$14</f>
        <v>0</v>
      </c>
    </row>
    <row r="70" spans="1:49" ht="12.75">
      <c r="A70" s="161"/>
      <c r="B70" s="162"/>
      <c r="C70" s="163" t="s">
        <v>27</v>
      </c>
      <c r="V70" s="26"/>
      <c r="AH70" s="26"/>
      <c r="AJ70" s="25"/>
      <c r="AK70" s="25"/>
      <c r="AL70" s="25"/>
      <c r="AM70" s="25"/>
      <c r="AN70" s="25"/>
      <c r="AO70" s="25"/>
      <c r="AP70" s="25"/>
      <c r="AQ70" s="25"/>
      <c r="AR70" s="36"/>
      <c r="AS70" s="25"/>
      <c r="AT70" s="25"/>
      <c r="AW70" s="26"/>
    </row>
    <row r="71" spans="1:49" ht="13.5" thickBot="1">
      <c r="A71" s="184" t="s">
        <v>67</v>
      </c>
      <c r="B71" s="185"/>
      <c r="C71" s="164" t="s">
        <v>6</v>
      </c>
      <c r="D71" t="s">
        <v>7</v>
      </c>
      <c r="E71" t="s">
        <v>8</v>
      </c>
      <c r="F71" t="s">
        <v>9</v>
      </c>
      <c r="G71" t="s">
        <v>10</v>
      </c>
      <c r="H71" t="s">
        <v>11</v>
      </c>
      <c r="I71" t="s">
        <v>12</v>
      </c>
      <c r="J71" t="s">
        <v>13</v>
      </c>
      <c r="K71" t="s">
        <v>14</v>
      </c>
      <c r="L71" t="s">
        <v>15</v>
      </c>
      <c r="M71" t="s">
        <v>16</v>
      </c>
      <c r="N71" t="s">
        <v>17</v>
      </c>
      <c r="O71" t="s">
        <v>18</v>
      </c>
      <c r="S71" s="183" t="str">
        <f>A71</f>
        <v>Option 6</v>
      </c>
      <c r="T71" s="183"/>
      <c r="U71" s="34" t="str">
        <f>C70</f>
        <v>Mix</v>
      </c>
      <c r="W71" s="33"/>
      <c r="AG71" t="s">
        <v>59</v>
      </c>
      <c r="AH71" s="26">
        <f>SUM(AH66:AH70)</f>
        <v>3876714310.000001</v>
      </c>
      <c r="AJ71" s="34" t="str">
        <f>U71</f>
        <v>Mix</v>
      </c>
      <c r="AL71" s="33"/>
      <c r="AV71" t="s">
        <v>59</v>
      </c>
      <c r="AW71" s="26">
        <f>SUM(AW66:AW68)</f>
        <v>0</v>
      </c>
    </row>
    <row r="72" spans="1:48" ht="12.75">
      <c r="A72" s="24" t="s">
        <v>2</v>
      </c>
      <c r="B72" s="24">
        <v>2011</v>
      </c>
      <c r="C72" t="s">
        <v>22</v>
      </c>
      <c r="D72" s="31">
        <f aca="true" t="shared" si="30" ref="D72:O72">D29-D76</f>
        <v>19454.699</v>
      </c>
      <c r="E72" s="31">
        <f t="shared" si="30"/>
        <v>21274.438</v>
      </c>
      <c r="F72" s="31">
        <f t="shared" si="30"/>
        <v>22744.985</v>
      </c>
      <c r="G72" s="31">
        <f t="shared" si="30"/>
        <v>23894.918</v>
      </c>
      <c r="H72" s="31">
        <f t="shared" si="30"/>
        <v>23343.156</v>
      </c>
      <c r="I72" s="31">
        <f t="shared" si="30"/>
        <v>20993.776</v>
      </c>
      <c r="J72" s="31">
        <f t="shared" si="30"/>
        <v>18819.37</v>
      </c>
      <c r="K72" s="31">
        <f t="shared" si="30"/>
        <v>16647.212</v>
      </c>
      <c r="L72" s="31">
        <f t="shared" si="30"/>
        <v>16177.202000000001</v>
      </c>
      <c r="M72" s="31">
        <f t="shared" si="30"/>
        <v>16928.855</v>
      </c>
      <c r="N72" s="31">
        <f t="shared" si="30"/>
        <v>16805.812</v>
      </c>
      <c r="O72" s="31">
        <f t="shared" si="30"/>
        <v>16613.624</v>
      </c>
      <c r="S72" t="s">
        <v>2</v>
      </c>
      <c r="T72">
        <v>2011</v>
      </c>
      <c r="U72" s="17" t="s">
        <v>6</v>
      </c>
      <c r="V72" s="17" t="s">
        <v>7</v>
      </c>
      <c r="W72" s="17" t="s">
        <v>8</v>
      </c>
      <c r="X72" s="17" t="s">
        <v>9</v>
      </c>
      <c r="Y72" s="17" t="s">
        <v>10</v>
      </c>
      <c r="Z72" s="17" t="s">
        <v>11</v>
      </c>
      <c r="AA72" s="17" t="s">
        <v>12</v>
      </c>
      <c r="AB72" s="17" t="s">
        <v>13</v>
      </c>
      <c r="AC72" s="17" t="s">
        <v>14</v>
      </c>
      <c r="AD72" s="17" t="s">
        <v>15</v>
      </c>
      <c r="AE72" s="17" t="s">
        <v>16</v>
      </c>
      <c r="AF72" s="17" t="s">
        <v>17</v>
      </c>
      <c r="AG72" s="17" t="s">
        <v>18</v>
      </c>
      <c r="AJ72" s="17" t="s">
        <v>6</v>
      </c>
      <c r="AK72" s="17" t="s">
        <v>7</v>
      </c>
      <c r="AL72" s="17" t="s">
        <v>8</v>
      </c>
      <c r="AM72" s="17" t="s">
        <v>9</v>
      </c>
      <c r="AN72" s="17" t="s">
        <v>10</v>
      </c>
      <c r="AO72" s="17" t="s">
        <v>11</v>
      </c>
      <c r="AP72" s="17" t="s">
        <v>12</v>
      </c>
      <c r="AQ72" s="17" t="s">
        <v>13</v>
      </c>
      <c r="AR72" s="17" t="s">
        <v>14</v>
      </c>
      <c r="AS72" s="17" t="s">
        <v>15</v>
      </c>
      <c r="AT72" s="17" t="s">
        <v>16</v>
      </c>
      <c r="AU72" s="17" t="s">
        <v>17</v>
      </c>
      <c r="AV72" s="17" t="s">
        <v>18</v>
      </c>
    </row>
    <row r="73" spans="1:49" ht="12.75">
      <c r="A73" s="24" t="s">
        <v>53</v>
      </c>
      <c r="B73" s="24">
        <f>B66</f>
        <v>0</v>
      </c>
      <c r="C73" t="s">
        <v>23</v>
      </c>
      <c r="D73" s="32">
        <f>$B$74*'Input Data'!C15</f>
        <v>0</v>
      </c>
      <c r="E73" s="32">
        <f>$B$74*'Input Data'!D15</f>
        <v>0</v>
      </c>
      <c r="F73" s="32">
        <f>$B$74*'Input Data'!E15</f>
        <v>0</v>
      </c>
      <c r="G73" s="32">
        <f>$B$74*'Input Data'!F15</f>
        <v>0</v>
      </c>
      <c r="H73" s="32">
        <f>$B$74*'Input Data'!G15</f>
        <v>0</v>
      </c>
      <c r="I73" s="32">
        <f>$B$74*'Input Data'!H15</f>
        <v>0</v>
      </c>
      <c r="J73" s="32">
        <f>$B$74*'Input Data'!I15</f>
        <v>0</v>
      </c>
      <c r="K73" s="32">
        <f>$B$74*'Input Data'!J15</f>
        <v>0</v>
      </c>
      <c r="L73" s="32">
        <f>$B$74*'Input Data'!K15</f>
        <v>0</v>
      </c>
      <c r="M73" s="32">
        <f>$B$74*'Input Data'!L15</f>
        <v>0</v>
      </c>
      <c r="N73" s="32">
        <f>$B$74*'Input Data'!M15</f>
        <v>0</v>
      </c>
      <c r="O73" s="32">
        <f>$B$74*'Input Data'!N15</f>
        <v>0</v>
      </c>
      <c r="S73" s="24"/>
      <c r="T73" s="24"/>
      <c r="U73" s="17" t="s">
        <v>22</v>
      </c>
      <c r="V73" s="37">
        <f aca="true" t="shared" si="31" ref="V73:AG73">D72*D13*1000</f>
        <v>64545092.248924695</v>
      </c>
      <c r="W73" s="37">
        <f t="shared" si="31"/>
        <v>70582462.53278084</v>
      </c>
      <c r="X73" s="37">
        <f t="shared" si="31"/>
        <v>75461314.25756875</v>
      </c>
      <c r="Y73" s="37">
        <f t="shared" si="31"/>
        <v>79276461.00258303</v>
      </c>
      <c r="Z73" s="37">
        <f t="shared" si="31"/>
        <v>77445873.48285574</v>
      </c>
      <c r="AA73" s="37">
        <f t="shared" si="31"/>
        <v>69651306.7908818</v>
      </c>
      <c r="AB73" s="37">
        <f t="shared" si="31"/>
        <v>62437253.47365415</v>
      </c>
      <c r="AC73" s="37">
        <f t="shared" si="31"/>
        <v>55230658.37345549</v>
      </c>
      <c r="AD73" s="37">
        <f t="shared" si="31"/>
        <v>53671300.4616257</v>
      </c>
      <c r="AE73" s="37">
        <f t="shared" si="31"/>
        <v>56165068.79102422</v>
      </c>
      <c r="AF73" s="37">
        <f t="shared" si="31"/>
        <v>55756847.528614335</v>
      </c>
      <c r="AG73" s="37">
        <f t="shared" si="31"/>
        <v>55119223.05603131</v>
      </c>
      <c r="AH73" s="26">
        <f>SUM(V73:AG73)</f>
        <v>775342862</v>
      </c>
      <c r="AJ73" s="17" t="s">
        <v>22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26">
        <f>SUM(AK73:AV73)</f>
        <v>0</v>
      </c>
    </row>
    <row r="74" spans="1:49" ht="12.75">
      <c r="A74" s="24" t="s">
        <v>54</v>
      </c>
      <c r="B74" s="24">
        <f>B67</f>
        <v>0</v>
      </c>
      <c r="C74" t="s">
        <v>24</v>
      </c>
      <c r="D74" s="32">
        <f>$B$74*'Input Data'!C16</f>
        <v>0</v>
      </c>
      <c r="E74" s="32">
        <f>$B$74*'Input Data'!D16</f>
        <v>0</v>
      </c>
      <c r="F74" s="32">
        <f>$B$74*'Input Data'!E16</f>
        <v>0</v>
      </c>
      <c r="G74" s="32">
        <f>$B$74*'Input Data'!F16</f>
        <v>0</v>
      </c>
      <c r="H74" s="32">
        <f>$B$74*'Input Data'!G16</f>
        <v>0</v>
      </c>
      <c r="I74" s="32">
        <f>$B$74*'Input Data'!H16</f>
        <v>0</v>
      </c>
      <c r="J74" s="32">
        <f>$B$74*'Input Data'!I16</f>
        <v>0</v>
      </c>
      <c r="K74" s="32">
        <f>$B$74*'Input Data'!J16</f>
        <v>0</v>
      </c>
      <c r="L74" s="32">
        <f>$B$74*'Input Data'!K16</f>
        <v>0</v>
      </c>
      <c r="M74" s="32">
        <f>$B$74*'Input Data'!L16</f>
        <v>0</v>
      </c>
      <c r="N74" s="32">
        <f>$B$74*'Input Data'!M16</f>
        <v>0</v>
      </c>
      <c r="O74" s="32">
        <f>$B$74*'Input Data'!N16</f>
        <v>0</v>
      </c>
      <c r="P74" s="33">
        <f>SUM(D73:O73)</f>
        <v>0</v>
      </c>
      <c r="S74" s="24"/>
      <c r="T74" s="29"/>
      <c r="U74" s="17" t="s">
        <v>23</v>
      </c>
      <c r="V74" s="37">
        <f aca="true" t="shared" si="32" ref="V74:AG75">(D30-D73)*D11</f>
        <v>161766172.31095952</v>
      </c>
      <c r="W74" s="37">
        <f t="shared" si="32"/>
        <v>177364053.88510376</v>
      </c>
      <c r="X74" s="37">
        <f t="shared" si="32"/>
        <v>203039779.18268868</v>
      </c>
      <c r="Y74" s="37">
        <f t="shared" si="32"/>
        <v>207193146.49658477</v>
      </c>
      <c r="Z74" s="37">
        <f t="shared" si="32"/>
        <v>180402456.1255543</v>
      </c>
      <c r="AA74" s="37">
        <f t="shared" si="32"/>
        <v>181879196.97094175</v>
      </c>
      <c r="AB74" s="37">
        <f t="shared" si="32"/>
        <v>128110143.82120998</v>
      </c>
      <c r="AC74" s="37">
        <f t="shared" si="32"/>
        <v>122747925.97859068</v>
      </c>
      <c r="AD74" s="37">
        <f t="shared" si="32"/>
        <v>118731568.01984076</v>
      </c>
      <c r="AE74" s="37">
        <f t="shared" si="32"/>
        <v>125260466.2482959</v>
      </c>
      <c r="AF74" s="37">
        <f t="shared" si="32"/>
        <v>127149880.42054403</v>
      </c>
      <c r="AG74" s="37">
        <f t="shared" si="32"/>
        <v>153219437.64335442</v>
      </c>
      <c r="AH74" s="26">
        <f>SUM(V74:AG74)</f>
        <v>1886864227.1036687</v>
      </c>
      <c r="AJ74" s="17" t="s">
        <v>23</v>
      </c>
      <c r="AK74" s="37">
        <f aca="true" t="shared" si="33" ref="AK74:AV75">D73*D7</f>
        <v>0</v>
      </c>
      <c r="AL74" s="37">
        <f t="shared" si="33"/>
        <v>0</v>
      </c>
      <c r="AM74" s="37">
        <f t="shared" si="33"/>
        <v>0</v>
      </c>
      <c r="AN74" s="37">
        <f t="shared" si="33"/>
        <v>0</v>
      </c>
      <c r="AO74" s="37">
        <f t="shared" si="33"/>
        <v>0</v>
      </c>
      <c r="AP74" s="37">
        <f t="shared" si="33"/>
        <v>0</v>
      </c>
      <c r="AQ74" s="37">
        <f t="shared" si="33"/>
        <v>0</v>
      </c>
      <c r="AR74" s="37">
        <f t="shared" si="33"/>
        <v>0</v>
      </c>
      <c r="AS74" s="37">
        <f t="shared" si="33"/>
        <v>0</v>
      </c>
      <c r="AT74" s="37">
        <f t="shared" si="33"/>
        <v>0</v>
      </c>
      <c r="AU74" s="37">
        <f t="shared" si="33"/>
        <v>0</v>
      </c>
      <c r="AV74" s="37">
        <f t="shared" si="33"/>
        <v>0</v>
      </c>
      <c r="AW74" s="26">
        <f>SUM(AK74:AV74)</f>
        <v>0</v>
      </c>
    </row>
    <row r="75" spans="1:49" ht="12.75">
      <c r="A75" s="24"/>
      <c r="B75" s="24"/>
      <c r="C75" t="s">
        <v>48</v>
      </c>
      <c r="D75" s="20">
        <f>(D73+D74)/('Input Data'!C3+'Input Data'!C4)</f>
        <v>0</v>
      </c>
      <c r="E75" s="20">
        <f>(E73+E74)/('Input Data'!D3+'Input Data'!D4)</f>
        <v>0</v>
      </c>
      <c r="F75" s="20">
        <f>(F73+F74)/('Input Data'!E3+'Input Data'!E4)</f>
        <v>0</v>
      </c>
      <c r="G75" s="20">
        <f>(G73+G74)/('Input Data'!F3+'Input Data'!F4)</f>
        <v>0</v>
      </c>
      <c r="H75" s="20">
        <f>(H73+H74)/('Input Data'!G3+'Input Data'!G4)</f>
        <v>0</v>
      </c>
      <c r="I75" s="20">
        <f>(I73+I74)/('Input Data'!H3+'Input Data'!H4)</f>
        <v>0</v>
      </c>
      <c r="J75" s="20">
        <f>(J73+J74)/('Input Data'!I3+'Input Data'!I4)</f>
        <v>0</v>
      </c>
      <c r="K75" s="20">
        <f>(K73+K74)/('Input Data'!J3+'Input Data'!J4)</f>
        <v>0</v>
      </c>
      <c r="L75" s="20">
        <f>(L73+L74)/('Input Data'!K3+'Input Data'!K4)</f>
        <v>0</v>
      </c>
      <c r="M75" s="20">
        <f>(M73+M74)/('Input Data'!L3+'Input Data'!L4)</f>
        <v>0</v>
      </c>
      <c r="N75" s="20">
        <f>(N73+N74)/('Input Data'!M3+'Input Data'!M4)</f>
        <v>0</v>
      </c>
      <c r="O75" s="20">
        <f>(O73+O74)/('Input Data'!N3+'Input Data'!N4)</f>
        <v>0</v>
      </c>
      <c r="P75" s="33">
        <f>SUM(D74:O74)</f>
        <v>0</v>
      </c>
      <c r="Q75" t="s">
        <v>48</v>
      </c>
      <c r="S75" s="24"/>
      <c r="T75" s="24"/>
      <c r="U75" s="17" t="s">
        <v>24</v>
      </c>
      <c r="V75" s="37">
        <f t="shared" si="32"/>
        <v>101990825.28351516</v>
      </c>
      <c r="W75" s="37">
        <f t="shared" si="32"/>
        <v>114929086.24274646</v>
      </c>
      <c r="X75" s="37">
        <f t="shared" si="32"/>
        <v>129875430.46074636</v>
      </c>
      <c r="Y75" s="37">
        <f t="shared" si="32"/>
        <v>130574782.98177232</v>
      </c>
      <c r="Z75" s="37">
        <f t="shared" si="32"/>
        <v>118610172.32060999</v>
      </c>
      <c r="AA75" s="37">
        <f t="shared" si="32"/>
        <v>118548580.48339885</v>
      </c>
      <c r="AB75" s="37">
        <f t="shared" si="32"/>
        <v>82397062.58668457</v>
      </c>
      <c r="AC75" s="37">
        <f t="shared" si="32"/>
        <v>79990743.65577972</v>
      </c>
      <c r="AD75" s="37">
        <f t="shared" si="32"/>
        <v>76376324.36203374</v>
      </c>
      <c r="AE75" s="37">
        <f t="shared" si="32"/>
        <v>81075447.1218815</v>
      </c>
      <c r="AF75" s="37">
        <f t="shared" si="32"/>
        <v>81613015.62513925</v>
      </c>
      <c r="AG75" s="37">
        <f t="shared" si="32"/>
        <v>98525749.77202418</v>
      </c>
      <c r="AH75" s="26">
        <f>SUM(V75:AG75)</f>
        <v>1214507220.8963323</v>
      </c>
      <c r="AJ75" s="17" t="s">
        <v>24</v>
      </c>
      <c r="AK75" s="37">
        <f t="shared" si="33"/>
        <v>0</v>
      </c>
      <c r="AL75" s="37">
        <f t="shared" si="33"/>
        <v>0</v>
      </c>
      <c r="AM75" s="37">
        <f t="shared" si="33"/>
        <v>0</v>
      </c>
      <c r="AN75" s="37">
        <f t="shared" si="33"/>
        <v>0</v>
      </c>
      <c r="AO75" s="37">
        <f t="shared" si="33"/>
        <v>0</v>
      </c>
      <c r="AP75" s="37">
        <f t="shared" si="33"/>
        <v>0</v>
      </c>
      <c r="AQ75" s="37">
        <f t="shared" si="33"/>
        <v>0</v>
      </c>
      <c r="AR75" s="37">
        <f t="shared" si="33"/>
        <v>0</v>
      </c>
      <c r="AS75" s="37">
        <f t="shared" si="33"/>
        <v>0</v>
      </c>
      <c r="AT75" s="37">
        <f t="shared" si="33"/>
        <v>0</v>
      </c>
      <c r="AU75" s="37">
        <f t="shared" si="33"/>
        <v>0</v>
      </c>
      <c r="AV75" s="37">
        <f t="shared" si="33"/>
        <v>0</v>
      </c>
      <c r="AW75" s="26">
        <f>SUM(AK75:AV75)</f>
        <v>0</v>
      </c>
    </row>
    <row r="76" spans="1:49" ht="12.75">
      <c r="A76" s="29"/>
      <c r="B76" s="24"/>
      <c r="C76" s="71" t="s">
        <v>50</v>
      </c>
      <c r="D76" s="20">
        <f>D73/'Input Data'!C3</f>
        <v>0</v>
      </c>
      <c r="E76" s="20">
        <f>E73/'Input Data'!D3</f>
        <v>0</v>
      </c>
      <c r="F76" s="20">
        <f>F73/'Input Data'!E3</f>
        <v>0</v>
      </c>
      <c r="G76" s="20">
        <f>G73/'Input Data'!F3</f>
        <v>0</v>
      </c>
      <c r="H76" s="20">
        <f>H73/'Input Data'!G3</f>
        <v>0</v>
      </c>
      <c r="I76" s="20">
        <f>I73/'Input Data'!H3</f>
        <v>0</v>
      </c>
      <c r="J76" s="20">
        <f>J73/'Input Data'!I3</f>
        <v>0</v>
      </c>
      <c r="K76" s="20">
        <f>K73/'Input Data'!J3</f>
        <v>0</v>
      </c>
      <c r="L76" s="20">
        <f>L73/'Input Data'!K3</f>
        <v>0</v>
      </c>
      <c r="M76" s="20">
        <f>M73/'Input Data'!L3</f>
        <v>0</v>
      </c>
      <c r="N76" s="20">
        <f>N73/'Input Data'!M3</f>
        <v>0</v>
      </c>
      <c r="O76" s="20">
        <f>O73/'Input Data'!N3</f>
        <v>0</v>
      </c>
      <c r="P76" s="33">
        <f>SUM(P74:P75)</f>
        <v>0</v>
      </c>
      <c r="Q76" s="20">
        <f>P76/8760</f>
        <v>0</v>
      </c>
      <c r="S76" s="24"/>
      <c r="T76" s="24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71" t="s">
        <v>55</v>
      </c>
      <c r="AH76" s="37">
        <f>CustomerData!$E$5*$D$14</f>
        <v>0</v>
      </c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71" t="s">
        <v>55</v>
      </c>
      <c r="AW76" s="37">
        <f>($B$30*8760)*$D$14</f>
        <v>0</v>
      </c>
    </row>
    <row r="77" spans="1:49" ht="12.75">
      <c r="A77" s="24"/>
      <c r="B77" s="24"/>
      <c r="P77" s="20"/>
      <c r="V77" s="26"/>
      <c r="AH77" s="26"/>
      <c r="AJ77" s="25"/>
      <c r="AK77" s="25"/>
      <c r="AL77" s="25"/>
      <c r="AM77" s="25"/>
      <c r="AN77" s="25"/>
      <c r="AO77" s="25"/>
      <c r="AP77" s="25"/>
      <c r="AQ77" s="25"/>
      <c r="AR77" s="36"/>
      <c r="AS77" s="25"/>
      <c r="AT77" s="25"/>
      <c r="AW77" s="26"/>
    </row>
    <row r="78" spans="1:49" s="25" customFormat="1" ht="12.75">
      <c r="A78" s="24"/>
      <c r="B78" s="24"/>
      <c r="C78" s="1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 t="s">
        <v>59</v>
      </c>
      <c r="AH78" s="26">
        <f>SUM(AH73:AH77)</f>
        <v>3876714310.000001</v>
      </c>
      <c r="AI78"/>
      <c r="AJ78" s="34"/>
      <c r="AK78"/>
      <c r="AL78" s="33"/>
      <c r="AM78"/>
      <c r="AN78"/>
      <c r="AO78"/>
      <c r="AP78"/>
      <c r="AQ78"/>
      <c r="AR78"/>
      <c r="AS78"/>
      <c r="AT78"/>
      <c r="AU78"/>
      <c r="AV78" t="s">
        <v>59</v>
      </c>
      <c r="AW78" s="26">
        <f>SUM(AW73:AW75)</f>
        <v>0</v>
      </c>
    </row>
    <row r="79" spans="1:15" ht="13.5" thickBot="1">
      <c r="A79" s="177"/>
      <c r="B79" s="177"/>
      <c r="C79" s="1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2.75">
      <c r="A80" s="177"/>
      <c r="B80" s="177"/>
      <c r="C80" s="198" t="s">
        <v>100</v>
      </c>
      <c r="D80" s="199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4"/>
    </row>
    <row r="81" spans="2:15" ht="12.75">
      <c r="B81" s="27"/>
      <c r="C81" s="61" t="s">
        <v>92</v>
      </c>
      <c r="D81" s="62">
        <v>0</v>
      </c>
      <c r="E81" s="154" t="s">
        <v>91</v>
      </c>
      <c r="F81" s="62">
        <f>SUM(D82:O82)</f>
        <v>0</v>
      </c>
      <c r="G81" s="154" t="s">
        <v>101</v>
      </c>
      <c r="H81" s="62">
        <f>$C$6*$B$31</f>
        <v>0</v>
      </c>
      <c r="I81" s="45"/>
      <c r="J81" s="45"/>
      <c r="K81" s="45"/>
      <c r="L81" s="45"/>
      <c r="M81" s="45"/>
      <c r="N81" s="45"/>
      <c r="O81" s="46"/>
    </row>
    <row r="82" spans="2:15" ht="12.75">
      <c r="B82" s="27"/>
      <c r="C82" s="47" t="s">
        <v>98</v>
      </c>
      <c r="D82" s="151">
        <f aca="true" t="shared" si="34" ref="D82:O82">((D37-D22)*1000*D9)</f>
        <v>0</v>
      </c>
      <c r="E82" s="151">
        <f t="shared" si="34"/>
        <v>0</v>
      </c>
      <c r="F82" s="151">
        <f t="shared" si="34"/>
        <v>0</v>
      </c>
      <c r="G82" s="151">
        <f t="shared" si="34"/>
        <v>0</v>
      </c>
      <c r="H82" s="151">
        <f t="shared" si="34"/>
        <v>0</v>
      </c>
      <c r="I82" s="151">
        <f t="shared" si="34"/>
        <v>0</v>
      </c>
      <c r="J82" s="151">
        <f t="shared" si="34"/>
        <v>0</v>
      </c>
      <c r="K82" s="151">
        <f t="shared" si="34"/>
        <v>0</v>
      </c>
      <c r="L82" s="151">
        <f t="shared" si="34"/>
        <v>0</v>
      </c>
      <c r="M82" s="151">
        <f t="shared" si="34"/>
        <v>0</v>
      </c>
      <c r="N82" s="151">
        <f t="shared" si="34"/>
        <v>0</v>
      </c>
      <c r="O82" s="166">
        <f t="shared" si="34"/>
        <v>0</v>
      </c>
    </row>
    <row r="83" spans="3:15" ht="12.75">
      <c r="C83" s="48" t="s">
        <v>69</v>
      </c>
      <c r="D83" s="49"/>
      <c r="E83" s="50"/>
      <c r="F83" s="49"/>
      <c r="G83" s="49"/>
      <c r="H83" s="49"/>
      <c r="I83" s="49"/>
      <c r="J83" s="49"/>
      <c r="K83" s="49"/>
      <c r="L83" s="49"/>
      <c r="M83" s="49"/>
      <c r="N83" s="49"/>
      <c r="O83" s="51"/>
    </row>
    <row r="84" spans="1:17" ht="12.75">
      <c r="A84" s="25"/>
      <c r="B84" s="25"/>
      <c r="C84" s="52" t="s">
        <v>6</v>
      </c>
      <c r="D84" s="53" t="s">
        <v>7</v>
      </c>
      <c r="E84" s="53" t="s">
        <v>8</v>
      </c>
      <c r="F84" s="53" t="s">
        <v>9</v>
      </c>
      <c r="G84" s="53" t="s">
        <v>10</v>
      </c>
      <c r="H84" s="53" t="s">
        <v>11</v>
      </c>
      <c r="I84" s="53" t="s">
        <v>12</v>
      </c>
      <c r="J84" s="53" t="s">
        <v>13</v>
      </c>
      <c r="K84" s="53" t="s">
        <v>14</v>
      </c>
      <c r="L84" s="53" t="s">
        <v>15</v>
      </c>
      <c r="M84" s="53" t="s">
        <v>16</v>
      </c>
      <c r="N84" s="53" t="s">
        <v>17</v>
      </c>
      <c r="O84" s="54" t="s">
        <v>18</v>
      </c>
      <c r="P84" s="25"/>
      <c r="Q84" s="25"/>
    </row>
    <row r="85" spans="3:15" ht="12.75">
      <c r="C85" s="52" t="s">
        <v>22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</row>
    <row r="86" spans="3:15" ht="12.75">
      <c r="C86" s="52" t="s">
        <v>23</v>
      </c>
      <c r="D86" s="57">
        <f aca="true" t="shared" si="35" ref="D86:O86">D38-D45</f>
        <v>0</v>
      </c>
      <c r="E86" s="57">
        <f t="shared" si="35"/>
        <v>0</v>
      </c>
      <c r="F86" s="57">
        <f t="shared" si="35"/>
        <v>0</v>
      </c>
      <c r="G86" s="57">
        <f t="shared" si="35"/>
        <v>0</v>
      </c>
      <c r="H86" s="57">
        <f t="shared" si="35"/>
        <v>0</v>
      </c>
      <c r="I86" s="57">
        <f t="shared" si="35"/>
        <v>0</v>
      </c>
      <c r="J86" s="57">
        <f t="shared" si="35"/>
        <v>0</v>
      </c>
      <c r="K86" s="57">
        <f t="shared" si="35"/>
        <v>0</v>
      </c>
      <c r="L86" s="57">
        <f t="shared" si="35"/>
        <v>0</v>
      </c>
      <c r="M86" s="57">
        <f t="shared" si="35"/>
        <v>0</v>
      </c>
      <c r="N86" s="57">
        <f t="shared" si="35"/>
        <v>0</v>
      </c>
      <c r="O86" s="58">
        <f t="shared" si="35"/>
        <v>0</v>
      </c>
    </row>
    <row r="87" spans="3:15" ht="12.75">
      <c r="C87" s="52" t="s">
        <v>24</v>
      </c>
      <c r="D87" s="57">
        <f aca="true" t="shared" si="36" ref="D87:O87">D39-D46</f>
        <v>0</v>
      </c>
      <c r="E87" s="57">
        <f t="shared" si="36"/>
        <v>0</v>
      </c>
      <c r="F87" s="57">
        <f t="shared" si="36"/>
        <v>0</v>
      </c>
      <c r="G87" s="57">
        <f t="shared" si="36"/>
        <v>0</v>
      </c>
      <c r="H87" s="57">
        <f t="shared" si="36"/>
        <v>0</v>
      </c>
      <c r="I87" s="57">
        <f t="shared" si="36"/>
        <v>0</v>
      </c>
      <c r="J87" s="57">
        <f t="shared" si="36"/>
        <v>0</v>
      </c>
      <c r="K87" s="57">
        <f t="shared" si="36"/>
        <v>0</v>
      </c>
      <c r="L87" s="57">
        <f t="shared" si="36"/>
        <v>0</v>
      </c>
      <c r="M87" s="57">
        <f t="shared" si="36"/>
        <v>0</v>
      </c>
      <c r="N87" s="57">
        <f t="shared" si="36"/>
        <v>0</v>
      </c>
      <c r="O87" s="58">
        <f t="shared" si="36"/>
        <v>0</v>
      </c>
    </row>
    <row r="88" spans="3:15" ht="12.75">
      <c r="C88" s="6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6"/>
    </row>
    <row r="89" spans="3:15" ht="12.75">
      <c r="C89" s="61" t="s">
        <v>93</v>
      </c>
      <c r="D89" s="62">
        <f>SUM(D90:O91)</f>
        <v>0</v>
      </c>
      <c r="E89" s="154" t="s">
        <v>91</v>
      </c>
      <c r="F89" s="62">
        <f>SUM(D92:O92)</f>
        <v>0</v>
      </c>
      <c r="G89" s="154" t="s">
        <v>101</v>
      </c>
      <c r="H89" s="62">
        <f>$C$6*$B$31</f>
        <v>0</v>
      </c>
      <c r="I89" s="55"/>
      <c r="J89" s="55"/>
      <c r="K89" s="55"/>
      <c r="L89" s="55"/>
      <c r="M89" s="55"/>
      <c r="N89" s="55"/>
      <c r="O89" s="56"/>
    </row>
    <row r="90" spans="3:15" ht="12.75">
      <c r="C90" s="52" t="s">
        <v>23</v>
      </c>
      <c r="D90" s="60">
        <f aca="true" t="shared" si="37" ref="D90:O90">D86*D7</f>
        <v>0</v>
      </c>
      <c r="E90" s="60">
        <f t="shared" si="37"/>
        <v>0</v>
      </c>
      <c r="F90" s="60">
        <f t="shared" si="37"/>
        <v>0</v>
      </c>
      <c r="G90" s="60">
        <f t="shared" si="37"/>
        <v>0</v>
      </c>
      <c r="H90" s="60">
        <f t="shared" si="37"/>
        <v>0</v>
      </c>
      <c r="I90" s="60">
        <f t="shared" si="37"/>
        <v>0</v>
      </c>
      <c r="J90" s="60">
        <f t="shared" si="37"/>
        <v>0</v>
      </c>
      <c r="K90" s="60">
        <f t="shared" si="37"/>
        <v>0</v>
      </c>
      <c r="L90" s="60">
        <f t="shared" si="37"/>
        <v>0</v>
      </c>
      <c r="M90" s="60">
        <f t="shared" si="37"/>
        <v>0</v>
      </c>
      <c r="N90" s="60">
        <f t="shared" si="37"/>
        <v>0</v>
      </c>
      <c r="O90" s="125">
        <f t="shared" si="37"/>
        <v>0</v>
      </c>
    </row>
    <row r="91" spans="3:15" ht="12.75">
      <c r="C91" s="52" t="s">
        <v>24</v>
      </c>
      <c r="D91" s="60">
        <f aca="true" t="shared" si="38" ref="D91:O91">D87*D8</f>
        <v>0</v>
      </c>
      <c r="E91" s="60">
        <f t="shared" si="38"/>
        <v>0</v>
      </c>
      <c r="F91" s="60">
        <f t="shared" si="38"/>
        <v>0</v>
      </c>
      <c r="G91" s="60">
        <f t="shared" si="38"/>
        <v>0</v>
      </c>
      <c r="H91" s="60">
        <f t="shared" si="38"/>
        <v>0</v>
      </c>
      <c r="I91" s="60">
        <f t="shared" si="38"/>
        <v>0</v>
      </c>
      <c r="J91" s="60">
        <f t="shared" si="38"/>
        <v>0</v>
      </c>
      <c r="K91" s="60">
        <f t="shared" si="38"/>
        <v>0</v>
      </c>
      <c r="L91" s="60">
        <f t="shared" si="38"/>
        <v>0</v>
      </c>
      <c r="M91" s="60">
        <f t="shared" si="38"/>
        <v>0</v>
      </c>
      <c r="N91" s="60">
        <f t="shared" si="38"/>
        <v>0</v>
      </c>
      <c r="O91" s="125">
        <f t="shared" si="38"/>
        <v>0</v>
      </c>
    </row>
    <row r="92" spans="3:15" ht="12.75">
      <c r="C92" s="47" t="s">
        <v>98</v>
      </c>
      <c r="D92" s="151">
        <f aca="true" t="shared" si="39" ref="D92:O92">D82</f>
        <v>0</v>
      </c>
      <c r="E92" s="151">
        <f t="shared" si="39"/>
        <v>0</v>
      </c>
      <c r="F92" s="151">
        <f t="shared" si="39"/>
        <v>0</v>
      </c>
      <c r="G92" s="151">
        <f t="shared" si="39"/>
        <v>0</v>
      </c>
      <c r="H92" s="151">
        <f t="shared" si="39"/>
        <v>0</v>
      </c>
      <c r="I92" s="151">
        <f t="shared" si="39"/>
        <v>0</v>
      </c>
      <c r="J92" s="151">
        <f t="shared" si="39"/>
        <v>0</v>
      </c>
      <c r="K92" s="151">
        <f t="shared" si="39"/>
        <v>0</v>
      </c>
      <c r="L92" s="151">
        <f t="shared" si="39"/>
        <v>0</v>
      </c>
      <c r="M92" s="151">
        <f t="shared" si="39"/>
        <v>0</v>
      </c>
      <c r="N92" s="151">
        <f t="shared" si="39"/>
        <v>0</v>
      </c>
      <c r="O92" s="166">
        <f t="shared" si="39"/>
        <v>0</v>
      </c>
    </row>
    <row r="93" spans="3:16" ht="12.75">
      <c r="C93" s="47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66"/>
      <c r="P93" s="35"/>
    </row>
    <row r="94" spans="3:15" ht="12.75">
      <c r="C94" s="48" t="s">
        <v>70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1"/>
    </row>
    <row r="95" spans="3:15" ht="12.75">
      <c r="C95" s="52" t="s">
        <v>6</v>
      </c>
      <c r="D95" s="53" t="s">
        <v>7</v>
      </c>
      <c r="E95" s="53" t="s">
        <v>8</v>
      </c>
      <c r="F95" s="53" t="s">
        <v>9</v>
      </c>
      <c r="G95" s="53" t="s">
        <v>10</v>
      </c>
      <c r="H95" s="53" t="s">
        <v>11</v>
      </c>
      <c r="I95" s="53" t="s">
        <v>12</v>
      </c>
      <c r="J95" s="53" t="s">
        <v>13</v>
      </c>
      <c r="K95" s="53" t="s">
        <v>14</v>
      </c>
      <c r="L95" s="53" t="s">
        <v>15</v>
      </c>
      <c r="M95" s="53" t="s">
        <v>16</v>
      </c>
      <c r="N95" s="53" t="s">
        <v>17</v>
      </c>
      <c r="O95" s="54" t="s">
        <v>18</v>
      </c>
    </row>
    <row r="96" spans="3:15" ht="12.75">
      <c r="C96" s="52" t="s">
        <v>22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125"/>
    </row>
    <row r="97" spans="3:15" ht="12.75">
      <c r="C97" s="52" t="s">
        <v>23</v>
      </c>
      <c r="D97" s="57">
        <f aca="true" t="shared" si="40" ref="D97:O97">D38-D52</f>
        <v>0</v>
      </c>
      <c r="E97" s="57">
        <f t="shared" si="40"/>
        <v>0</v>
      </c>
      <c r="F97" s="57">
        <f t="shared" si="40"/>
        <v>0</v>
      </c>
      <c r="G97" s="57">
        <f t="shared" si="40"/>
        <v>0</v>
      </c>
      <c r="H97" s="57">
        <f t="shared" si="40"/>
        <v>0</v>
      </c>
      <c r="I97" s="57">
        <f t="shared" si="40"/>
        <v>0</v>
      </c>
      <c r="J97" s="57">
        <f t="shared" si="40"/>
        <v>0</v>
      </c>
      <c r="K97" s="57">
        <f t="shared" si="40"/>
        <v>0</v>
      </c>
      <c r="L97" s="57">
        <f t="shared" si="40"/>
        <v>0</v>
      </c>
      <c r="M97" s="57">
        <f t="shared" si="40"/>
        <v>0</v>
      </c>
      <c r="N97" s="57">
        <f t="shared" si="40"/>
        <v>0</v>
      </c>
      <c r="O97" s="58">
        <f t="shared" si="40"/>
        <v>0</v>
      </c>
    </row>
    <row r="98" spans="3:15" ht="12.75">
      <c r="C98" s="52" t="s">
        <v>24</v>
      </c>
      <c r="D98" s="57">
        <f aca="true" t="shared" si="41" ref="D98:O98">D39-D53</f>
        <v>0</v>
      </c>
      <c r="E98" s="57">
        <f t="shared" si="41"/>
        <v>0</v>
      </c>
      <c r="F98" s="57">
        <f t="shared" si="41"/>
        <v>0</v>
      </c>
      <c r="G98" s="57">
        <f t="shared" si="41"/>
        <v>0</v>
      </c>
      <c r="H98" s="57">
        <f t="shared" si="41"/>
        <v>0</v>
      </c>
      <c r="I98" s="57">
        <f t="shared" si="41"/>
        <v>0</v>
      </c>
      <c r="J98" s="57">
        <f t="shared" si="41"/>
        <v>0</v>
      </c>
      <c r="K98" s="57">
        <f t="shared" si="41"/>
        <v>0</v>
      </c>
      <c r="L98" s="57">
        <f t="shared" si="41"/>
        <v>0</v>
      </c>
      <c r="M98" s="57">
        <f t="shared" si="41"/>
        <v>0</v>
      </c>
      <c r="N98" s="57">
        <f t="shared" si="41"/>
        <v>0</v>
      </c>
      <c r="O98" s="58">
        <f t="shared" si="41"/>
        <v>0</v>
      </c>
    </row>
    <row r="99" spans="3:15" ht="12.75">
      <c r="C99" s="59"/>
      <c r="D99" s="60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</row>
    <row r="100" spans="3:15" ht="12.75">
      <c r="C100" s="61" t="s">
        <v>94</v>
      </c>
      <c r="D100" s="62">
        <f>SUM(D101:O102)</f>
        <v>0</v>
      </c>
      <c r="E100" s="154" t="s">
        <v>91</v>
      </c>
      <c r="F100" s="62">
        <f>SUM(D103:O103)</f>
        <v>0</v>
      </c>
      <c r="G100" s="154" t="s">
        <v>101</v>
      </c>
      <c r="H100" s="62">
        <f>$C$6*$B$31</f>
        <v>0</v>
      </c>
      <c r="I100" s="55"/>
      <c r="J100" s="55"/>
      <c r="K100" s="55"/>
      <c r="L100" s="55"/>
      <c r="M100" s="55"/>
      <c r="N100" s="55"/>
      <c r="O100" s="56"/>
    </row>
    <row r="101" spans="3:15" ht="12.75">
      <c r="C101" s="52" t="s">
        <v>23</v>
      </c>
      <c r="D101" s="60">
        <f aca="true" t="shared" si="42" ref="D101:O101">D97*D7</f>
        <v>0</v>
      </c>
      <c r="E101" s="60">
        <f t="shared" si="42"/>
        <v>0</v>
      </c>
      <c r="F101" s="60">
        <f t="shared" si="42"/>
        <v>0</v>
      </c>
      <c r="G101" s="60">
        <f t="shared" si="42"/>
        <v>0</v>
      </c>
      <c r="H101" s="60">
        <f t="shared" si="42"/>
        <v>0</v>
      </c>
      <c r="I101" s="60">
        <f t="shared" si="42"/>
        <v>0</v>
      </c>
      <c r="J101" s="60">
        <f t="shared" si="42"/>
        <v>0</v>
      </c>
      <c r="K101" s="60">
        <f t="shared" si="42"/>
        <v>0</v>
      </c>
      <c r="L101" s="60">
        <f t="shared" si="42"/>
        <v>0</v>
      </c>
      <c r="M101" s="60">
        <f t="shared" si="42"/>
        <v>0</v>
      </c>
      <c r="N101" s="60">
        <f t="shared" si="42"/>
        <v>0</v>
      </c>
      <c r="O101" s="125">
        <f t="shared" si="42"/>
        <v>0</v>
      </c>
    </row>
    <row r="102" spans="3:15" ht="12.75">
      <c r="C102" s="52" t="s">
        <v>24</v>
      </c>
      <c r="D102" s="60">
        <f aca="true" t="shared" si="43" ref="D102:O102">D98*D8</f>
        <v>0</v>
      </c>
      <c r="E102" s="60">
        <f t="shared" si="43"/>
        <v>0</v>
      </c>
      <c r="F102" s="60">
        <f t="shared" si="43"/>
        <v>0</v>
      </c>
      <c r="G102" s="60">
        <f t="shared" si="43"/>
        <v>0</v>
      </c>
      <c r="H102" s="60">
        <f t="shared" si="43"/>
        <v>0</v>
      </c>
      <c r="I102" s="60">
        <f t="shared" si="43"/>
        <v>0</v>
      </c>
      <c r="J102" s="60">
        <f t="shared" si="43"/>
        <v>0</v>
      </c>
      <c r="K102" s="60">
        <f t="shared" si="43"/>
        <v>0</v>
      </c>
      <c r="L102" s="60">
        <f t="shared" si="43"/>
        <v>0</v>
      </c>
      <c r="M102" s="60">
        <f t="shared" si="43"/>
        <v>0</v>
      </c>
      <c r="N102" s="60">
        <f t="shared" si="43"/>
        <v>0</v>
      </c>
      <c r="O102" s="125">
        <f t="shared" si="43"/>
        <v>0</v>
      </c>
    </row>
    <row r="103" spans="3:15" ht="12.75">
      <c r="C103" s="47" t="s">
        <v>98</v>
      </c>
      <c r="D103" s="151">
        <f aca="true" t="shared" si="44" ref="D103:O103">D82</f>
        <v>0</v>
      </c>
      <c r="E103" s="151">
        <f t="shared" si="44"/>
        <v>0</v>
      </c>
      <c r="F103" s="151">
        <f t="shared" si="44"/>
        <v>0</v>
      </c>
      <c r="G103" s="151">
        <f t="shared" si="44"/>
        <v>0</v>
      </c>
      <c r="H103" s="151">
        <f t="shared" si="44"/>
        <v>0</v>
      </c>
      <c r="I103" s="151">
        <f t="shared" si="44"/>
        <v>0</v>
      </c>
      <c r="J103" s="151">
        <f t="shared" si="44"/>
        <v>0</v>
      </c>
      <c r="K103" s="151">
        <f t="shared" si="44"/>
        <v>0</v>
      </c>
      <c r="L103" s="151">
        <f t="shared" si="44"/>
        <v>0</v>
      </c>
      <c r="M103" s="151">
        <f t="shared" si="44"/>
        <v>0</v>
      </c>
      <c r="N103" s="151">
        <f t="shared" si="44"/>
        <v>0</v>
      </c>
      <c r="O103" s="166">
        <f t="shared" si="44"/>
        <v>0</v>
      </c>
    </row>
    <row r="104" spans="3:16" ht="12.75">
      <c r="C104" s="47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66"/>
      <c r="P104" s="35"/>
    </row>
    <row r="105" spans="3:15" ht="12" customHeight="1">
      <c r="C105" s="48" t="s">
        <v>30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1"/>
    </row>
    <row r="106" spans="3:15" ht="12.75">
      <c r="C106" s="52" t="s">
        <v>6</v>
      </c>
      <c r="D106" s="53" t="s">
        <v>7</v>
      </c>
      <c r="E106" s="53" t="s">
        <v>8</v>
      </c>
      <c r="F106" s="53" t="s">
        <v>9</v>
      </c>
      <c r="G106" s="53" t="s">
        <v>10</v>
      </c>
      <c r="H106" s="53" t="s">
        <v>11</v>
      </c>
      <c r="I106" s="53" t="s">
        <v>12</v>
      </c>
      <c r="J106" s="53" t="s">
        <v>13</v>
      </c>
      <c r="K106" s="53" t="s">
        <v>14</v>
      </c>
      <c r="L106" s="53" t="s">
        <v>15</v>
      </c>
      <c r="M106" s="53" t="s">
        <v>16</v>
      </c>
      <c r="N106" s="53" t="s">
        <v>17</v>
      </c>
      <c r="O106" s="54" t="s">
        <v>18</v>
      </c>
    </row>
    <row r="107" spans="3:15" ht="12.75">
      <c r="C107" s="52" t="s">
        <v>22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3:15" ht="12.75">
      <c r="C108" s="52" t="s">
        <v>23</v>
      </c>
      <c r="D108" s="57">
        <f aca="true" t="shared" si="45" ref="D108:O108">D38-D59</f>
        <v>0</v>
      </c>
      <c r="E108" s="57">
        <f t="shared" si="45"/>
        <v>0</v>
      </c>
      <c r="F108" s="57">
        <f t="shared" si="45"/>
        <v>0</v>
      </c>
      <c r="G108" s="57">
        <f t="shared" si="45"/>
        <v>0</v>
      </c>
      <c r="H108" s="57">
        <f t="shared" si="45"/>
        <v>0</v>
      </c>
      <c r="I108" s="57">
        <f t="shared" si="45"/>
        <v>0</v>
      </c>
      <c r="J108" s="57">
        <f t="shared" si="45"/>
        <v>0</v>
      </c>
      <c r="K108" s="57">
        <f t="shared" si="45"/>
        <v>0</v>
      </c>
      <c r="L108" s="57">
        <f t="shared" si="45"/>
        <v>0</v>
      </c>
      <c r="M108" s="57">
        <f t="shared" si="45"/>
        <v>0</v>
      </c>
      <c r="N108" s="57">
        <f t="shared" si="45"/>
        <v>0</v>
      </c>
      <c r="O108" s="58">
        <f t="shared" si="45"/>
        <v>0</v>
      </c>
    </row>
    <row r="109" spans="3:15" ht="12.75">
      <c r="C109" s="52" t="s">
        <v>24</v>
      </c>
      <c r="D109" s="57">
        <f aca="true" t="shared" si="46" ref="D109:O109">D39-D60</f>
        <v>0</v>
      </c>
      <c r="E109" s="57">
        <f t="shared" si="46"/>
        <v>0</v>
      </c>
      <c r="F109" s="57">
        <f t="shared" si="46"/>
        <v>0</v>
      </c>
      <c r="G109" s="57">
        <f t="shared" si="46"/>
        <v>0</v>
      </c>
      <c r="H109" s="57">
        <f t="shared" si="46"/>
        <v>0</v>
      </c>
      <c r="I109" s="57">
        <f t="shared" si="46"/>
        <v>0</v>
      </c>
      <c r="J109" s="57">
        <f t="shared" si="46"/>
        <v>0</v>
      </c>
      <c r="K109" s="57">
        <f t="shared" si="46"/>
        <v>0</v>
      </c>
      <c r="L109" s="57">
        <f t="shared" si="46"/>
        <v>0</v>
      </c>
      <c r="M109" s="57">
        <f t="shared" si="46"/>
        <v>0</v>
      </c>
      <c r="N109" s="57">
        <f t="shared" si="46"/>
        <v>0</v>
      </c>
      <c r="O109" s="58">
        <f t="shared" si="46"/>
        <v>0</v>
      </c>
    </row>
    <row r="110" spans="3:15" ht="12.75">
      <c r="C110" s="5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</row>
    <row r="111" spans="3:15" ht="12.75">
      <c r="C111" s="61" t="s">
        <v>95</v>
      </c>
      <c r="D111" s="62">
        <f>SUM(D112:O113)</f>
        <v>0</v>
      </c>
      <c r="E111" s="154" t="s">
        <v>91</v>
      </c>
      <c r="F111" s="62">
        <f>SUM(D114:O114)</f>
        <v>0</v>
      </c>
      <c r="G111" s="154" t="s">
        <v>101</v>
      </c>
      <c r="H111" s="62">
        <f>$C$6*$B$31</f>
        <v>0</v>
      </c>
      <c r="I111" s="55"/>
      <c r="J111" s="55"/>
      <c r="K111" s="55"/>
      <c r="L111" s="55"/>
      <c r="M111" s="55"/>
      <c r="N111" s="55"/>
      <c r="O111" s="56"/>
    </row>
    <row r="112" spans="3:15" ht="12.75">
      <c r="C112" s="52" t="s">
        <v>23</v>
      </c>
      <c r="D112" s="60">
        <f aca="true" t="shared" si="47" ref="D112:O112">D108*D7</f>
        <v>0</v>
      </c>
      <c r="E112" s="60">
        <f t="shared" si="47"/>
        <v>0</v>
      </c>
      <c r="F112" s="60">
        <f t="shared" si="47"/>
        <v>0</v>
      </c>
      <c r="G112" s="60">
        <f t="shared" si="47"/>
        <v>0</v>
      </c>
      <c r="H112" s="60">
        <f t="shared" si="47"/>
        <v>0</v>
      </c>
      <c r="I112" s="60">
        <f t="shared" si="47"/>
        <v>0</v>
      </c>
      <c r="J112" s="60">
        <f t="shared" si="47"/>
        <v>0</v>
      </c>
      <c r="K112" s="60">
        <f t="shared" si="47"/>
        <v>0</v>
      </c>
      <c r="L112" s="60">
        <f t="shared" si="47"/>
        <v>0</v>
      </c>
      <c r="M112" s="60">
        <f t="shared" si="47"/>
        <v>0</v>
      </c>
      <c r="N112" s="60">
        <f t="shared" si="47"/>
        <v>0</v>
      </c>
      <c r="O112" s="125">
        <f t="shared" si="47"/>
        <v>0</v>
      </c>
    </row>
    <row r="113" spans="3:15" ht="12.75">
      <c r="C113" s="52" t="s">
        <v>24</v>
      </c>
      <c r="D113" s="60">
        <f aca="true" t="shared" si="48" ref="D113:O113">D109*D8</f>
        <v>0</v>
      </c>
      <c r="E113" s="60">
        <f t="shared" si="48"/>
        <v>0</v>
      </c>
      <c r="F113" s="60">
        <f t="shared" si="48"/>
        <v>0</v>
      </c>
      <c r="G113" s="60">
        <f t="shared" si="48"/>
        <v>0</v>
      </c>
      <c r="H113" s="60">
        <f t="shared" si="48"/>
        <v>0</v>
      </c>
      <c r="I113" s="60">
        <f t="shared" si="48"/>
        <v>0</v>
      </c>
      <c r="J113" s="60">
        <f t="shared" si="48"/>
        <v>0</v>
      </c>
      <c r="K113" s="60">
        <f t="shared" si="48"/>
        <v>0</v>
      </c>
      <c r="L113" s="60">
        <f t="shared" si="48"/>
        <v>0</v>
      </c>
      <c r="M113" s="60">
        <f t="shared" si="48"/>
        <v>0</v>
      </c>
      <c r="N113" s="60">
        <f t="shared" si="48"/>
        <v>0</v>
      </c>
      <c r="O113" s="125">
        <f t="shared" si="48"/>
        <v>0</v>
      </c>
    </row>
    <row r="114" spans="3:15" ht="12.75">
      <c r="C114" s="47" t="s">
        <v>98</v>
      </c>
      <c r="D114" s="151">
        <f aca="true" t="shared" si="49" ref="D114:O114">D82</f>
        <v>0</v>
      </c>
      <c r="E114" s="151">
        <f t="shared" si="49"/>
        <v>0</v>
      </c>
      <c r="F114" s="151">
        <f t="shared" si="49"/>
        <v>0</v>
      </c>
      <c r="G114" s="151">
        <f t="shared" si="49"/>
        <v>0</v>
      </c>
      <c r="H114" s="151">
        <f t="shared" si="49"/>
        <v>0</v>
      </c>
      <c r="I114" s="151">
        <f t="shared" si="49"/>
        <v>0</v>
      </c>
      <c r="J114" s="151">
        <f t="shared" si="49"/>
        <v>0</v>
      </c>
      <c r="K114" s="151">
        <f t="shared" si="49"/>
        <v>0</v>
      </c>
      <c r="L114" s="151">
        <f t="shared" si="49"/>
        <v>0</v>
      </c>
      <c r="M114" s="151">
        <f t="shared" si="49"/>
        <v>0</v>
      </c>
      <c r="N114" s="151">
        <f t="shared" si="49"/>
        <v>0</v>
      </c>
      <c r="O114" s="166">
        <f t="shared" si="49"/>
        <v>0</v>
      </c>
    </row>
    <row r="115" spans="3:16" ht="12.75">
      <c r="C115" s="47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  <c r="P115" s="35"/>
    </row>
    <row r="116" spans="3:15" ht="12.75">
      <c r="C116" s="48" t="s">
        <v>71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1"/>
    </row>
    <row r="117" spans="3:15" ht="12.75">
      <c r="C117" s="52" t="s">
        <v>6</v>
      </c>
      <c r="D117" s="53" t="s">
        <v>7</v>
      </c>
      <c r="E117" s="53" t="s">
        <v>8</v>
      </c>
      <c r="F117" s="53" t="s">
        <v>9</v>
      </c>
      <c r="G117" s="53" t="s">
        <v>10</v>
      </c>
      <c r="H117" s="53" t="s">
        <v>11</v>
      </c>
      <c r="I117" s="53" t="s">
        <v>12</v>
      </c>
      <c r="J117" s="53" t="s">
        <v>13</v>
      </c>
      <c r="K117" s="53" t="s">
        <v>14</v>
      </c>
      <c r="L117" s="53" t="s">
        <v>15</v>
      </c>
      <c r="M117" s="53" t="s">
        <v>16</v>
      </c>
      <c r="N117" s="53" t="s">
        <v>17</v>
      </c>
      <c r="O117" s="54" t="s">
        <v>18</v>
      </c>
    </row>
    <row r="118" spans="3:15" ht="12.75">
      <c r="C118" s="52" t="s">
        <v>22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6"/>
    </row>
    <row r="119" spans="3:15" ht="12.75">
      <c r="C119" s="52" t="s">
        <v>23</v>
      </c>
      <c r="D119" s="57">
        <f aca="true" t="shared" si="50" ref="D119:O119">D38-D66</f>
        <v>0</v>
      </c>
      <c r="E119" s="57">
        <f t="shared" si="50"/>
        <v>0</v>
      </c>
      <c r="F119" s="57">
        <f t="shared" si="50"/>
        <v>0</v>
      </c>
      <c r="G119" s="57">
        <f t="shared" si="50"/>
        <v>0</v>
      </c>
      <c r="H119" s="57">
        <f t="shared" si="50"/>
        <v>0</v>
      </c>
      <c r="I119" s="57">
        <f t="shared" si="50"/>
        <v>0</v>
      </c>
      <c r="J119" s="57">
        <f t="shared" si="50"/>
        <v>0</v>
      </c>
      <c r="K119" s="57">
        <f t="shared" si="50"/>
        <v>0</v>
      </c>
      <c r="L119" s="57">
        <f t="shared" si="50"/>
        <v>0</v>
      </c>
      <c r="M119" s="57">
        <f t="shared" si="50"/>
        <v>0</v>
      </c>
      <c r="N119" s="57">
        <f t="shared" si="50"/>
        <v>0</v>
      </c>
      <c r="O119" s="58">
        <f t="shared" si="50"/>
        <v>0</v>
      </c>
    </row>
    <row r="120" spans="3:15" ht="12.75">
      <c r="C120" s="52" t="s">
        <v>24</v>
      </c>
      <c r="D120" s="57">
        <f aca="true" t="shared" si="51" ref="D120:O120">D39-D67</f>
        <v>0</v>
      </c>
      <c r="E120" s="57">
        <f t="shared" si="51"/>
        <v>0</v>
      </c>
      <c r="F120" s="57">
        <f t="shared" si="51"/>
        <v>0</v>
      </c>
      <c r="G120" s="57">
        <f t="shared" si="51"/>
        <v>0</v>
      </c>
      <c r="H120" s="57">
        <f t="shared" si="51"/>
        <v>0</v>
      </c>
      <c r="I120" s="57">
        <f t="shared" si="51"/>
        <v>0</v>
      </c>
      <c r="J120" s="57">
        <f t="shared" si="51"/>
        <v>0</v>
      </c>
      <c r="K120" s="57">
        <f t="shared" si="51"/>
        <v>0</v>
      </c>
      <c r="L120" s="57">
        <f t="shared" si="51"/>
        <v>0</v>
      </c>
      <c r="M120" s="57">
        <f t="shared" si="51"/>
        <v>0</v>
      </c>
      <c r="N120" s="57">
        <f t="shared" si="51"/>
        <v>0</v>
      </c>
      <c r="O120" s="58">
        <f t="shared" si="51"/>
        <v>0</v>
      </c>
    </row>
    <row r="121" spans="3:15" ht="12.75">
      <c r="C121" s="5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6"/>
    </row>
    <row r="122" spans="3:15" ht="12.75">
      <c r="C122" s="61" t="s">
        <v>96</v>
      </c>
      <c r="D122" s="62">
        <f>SUM(D123:O124)</f>
        <v>0</v>
      </c>
      <c r="E122" s="154" t="s">
        <v>91</v>
      </c>
      <c r="F122" s="62">
        <f>SUM(D125:O125)</f>
        <v>0</v>
      </c>
      <c r="G122" s="154" t="s">
        <v>101</v>
      </c>
      <c r="H122" s="62">
        <f>$C$6*$B$31</f>
        <v>0</v>
      </c>
      <c r="I122" s="55"/>
      <c r="J122" s="55"/>
      <c r="K122" s="55"/>
      <c r="L122" s="55"/>
      <c r="M122" s="55"/>
      <c r="N122" s="55"/>
      <c r="O122" s="56"/>
    </row>
    <row r="123" spans="3:15" ht="12.75">
      <c r="C123" s="52" t="s">
        <v>23</v>
      </c>
      <c r="D123" s="60">
        <f aca="true" t="shared" si="52" ref="D123:O123">D119*D7</f>
        <v>0</v>
      </c>
      <c r="E123" s="60">
        <f t="shared" si="52"/>
        <v>0</v>
      </c>
      <c r="F123" s="60">
        <f t="shared" si="52"/>
        <v>0</v>
      </c>
      <c r="G123" s="60">
        <f t="shared" si="52"/>
        <v>0</v>
      </c>
      <c r="H123" s="60">
        <f t="shared" si="52"/>
        <v>0</v>
      </c>
      <c r="I123" s="60">
        <f t="shared" si="52"/>
        <v>0</v>
      </c>
      <c r="J123" s="60">
        <f t="shared" si="52"/>
        <v>0</v>
      </c>
      <c r="K123" s="60">
        <f t="shared" si="52"/>
        <v>0</v>
      </c>
      <c r="L123" s="60">
        <f t="shared" si="52"/>
        <v>0</v>
      </c>
      <c r="M123" s="60">
        <f t="shared" si="52"/>
        <v>0</v>
      </c>
      <c r="N123" s="60">
        <f t="shared" si="52"/>
        <v>0</v>
      </c>
      <c r="O123" s="125">
        <f t="shared" si="52"/>
        <v>0</v>
      </c>
    </row>
    <row r="124" spans="3:15" ht="12.75">
      <c r="C124" s="52" t="s">
        <v>24</v>
      </c>
      <c r="D124" s="60">
        <f aca="true" t="shared" si="53" ref="D124:O124">D120*D8</f>
        <v>0</v>
      </c>
      <c r="E124" s="60">
        <f t="shared" si="53"/>
        <v>0</v>
      </c>
      <c r="F124" s="60">
        <f t="shared" si="53"/>
        <v>0</v>
      </c>
      <c r="G124" s="60">
        <f t="shared" si="53"/>
        <v>0</v>
      </c>
      <c r="H124" s="60">
        <f t="shared" si="53"/>
        <v>0</v>
      </c>
      <c r="I124" s="60">
        <f t="shared" si="53"/>
        <v>0</v>
      </c>
      <c r="J124" s="60">
        <f t="shared" si="53"/>
        <v>0</v>
      </c>
      <c r="K124" s="60">
        <f t="shared" si="53"/>
        <v>0</v>
      </c>
      <c r="L124" s="60">
        <f t="shared" si="53"/>
        <v>0</v>
      </c>
      <c r="M124" s="60">
        <f t="shared" si="53"/>
        <v>0</v>
      </c>
      <c r="N124" s="60">
        <f t="shared" si="53"/>
        <v>0</v>
      </c>
      <c r="O124" s="125">
        <f t="shared" si="53"/>
        <v>0</v>
      </c>
    </row>
    <row r="125" spans="3:15" ht="12.75">
      <c r="C125" s="47" t="s">
        <v>98</v>
      </c>
      <c r="D125" s="151">
        <f aca="true" t="shared" si="54" ref="D125:O125">D82</f>
        <v>0</v>
      </c>
      <c r="E125" s="151">
        <f t="shared" si="54"/>
        <v>0</v>
      </c>
      <c r="F125" s="151">
        <f t="shared" si="54"/>
        <v>0</v>
      </c>
      <c r="G125" s="151">
        <f t="shared" si="54"/>
        <v>0</v>
      </c>
      <c r="H125" s="151">
        <f t="shared" si="54"/>
        <v>0</v>
      </c>
      <c r="I125" s="151">
        <f t="shared" si="54"/>
        <v>0</v>
      </c>
      <c r="J125" s="151">
        <f t="shared" si="54"/>
        <v>0</v>
      </c>
      <c r="K125" s="151">
        <f t="shared" si="54"/>
        <v>0</v>
      </c>
      <c r="L125" s="151">
        <f t="shared" si="54"/>
        <v>0</v>
      </c>
      <c r="M125" s="151">
        <f t="shared" si="54"/>
        <v>0</v>
      </c>
      <c r="N125" s="151">
        <f t="shared" si="54"/>
        <v>0</v>
      </c>
      <c r="O125" s="166">
        <f t="shared" si="54"/>
        <v>0</v>
      </c>
    </row>
    <row r="126" spans="3:16" ht="12.75">
      <c r="C126" s="47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  <c r="P126" s="35"/>
    </row>
    <row r="127" spans="3:15" ht="12.75">
      <c r="C127" s="48" t="s">
        <v>27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1"/>
    </row>
    <row r="128" spans="3:15" ht="12.75">
      <c r="C128" s="52" t="s">
        <v>6</v>
      </c>
      <c r="D128" s="53" t="s">
        <v>7</v>
      </c>
      <c r="E128" s="53" t="s">
        <v>8</v>
      </c>
      <c r="F128" s="53" t="s">
        <v>9</v>
      </c>
      <c r="G128" s="53" t="s">
        <v>10</v>
      </c>
      <c r="H128" s="53" t="s">
        <v>11</v>
      </c>
      <c r="I128" s="53" t="s">
        <v>12</v>
      </c>
      <c r="J128" s="53" t="s">
        <v>13</v>
      </c>
      <c r="K128" s="53" t="s">
        <v>14</v>
      </c>
      <c r="L128" s="53" t="s">
        <v>15</v>
      </c>
      <c r="M128" s="53" t="s">
        <v>16</v>
      </c>
      <c r="N128" s="53" t="s">
        <v>17</v>
      </c>
      <c r="O128" s="54" t="s">
        <v>18</v>
      </c>
    </row>
    <row r="129" spans="3:15" ht="12.75">
      <c r="C129" s="52" t="s">
        <v>22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</row>
    <row r="130" spans="3:15" ht="12.75">
      <c r="C130" s="52" t="s">
        <v>23</v>
      </c>
      <c r="D130" s="57">
        <f aca="true" t="shared" si="55" ref="D130:O130">D38-D73</f>
        <v>0</v>
      </c>
      <c r="E130" s="57">
        <f t="shared" si="55"/>
        <v>0</v>
      </c>
      <c r="F130" s="57">
        <f t="shared" si="55"/>
        <v>0</v>
      </c>
      <c r="G130" s="57">
        <f t="shared" si="55"/>
        <v>0</v>
      </c>
      <c r="H130" s="57">
        <f t="shared" si="55"/>
        <v>0</v>
      </c>
      <c r="I130" s="57">
        <f t="shared" si="55"/>
        <v>0</v>
      </c>
      <c r="J130" s="57">
        <f t="shared" si="55"/>
        <v>0</v>
      </c>
      <c r="K130" s="57">
        <f t="shared" si="55"/>
        <v>0</v>
      </c>
      <c r="L130" s="57">
        <f t="shared" si="55"/>
        <v>0</v>
      </c>
      <c r="M130" s="57">
        <f t="shared" si="55"/>
        <v>0</v>
      </c>
      <c r="N130" s="57">
        <f t="shared" si="55"/>
        <v>0</v>
      </c>
      <c r="O130" s="58">
        <f t="shared" si="55"/>
        <v>0</v>
      </c>
    </row>
    <row r="131" spans="3:15" ht="12.75">
      <c r="C131" s="52" t="s">
        <v>24</v>
      </c>
      <c r="D131" s="57">
        <f aca="true" t="shared" si="56" ref="D131:O131">D39-D74</f>
        <v>0</v>
      </c>
      <c r="E131" s="57">
        <f t="shared" si="56"/>
        <v>0</v>
      </c>
      <c r="F131" s="57">
        <f t="shared" si="56"/>
        <v>0</v>
      </c>
      <c r="G131" s="57">
        <f t="shared" si="56"/>
        <v>0</v>
      </c>
      <c r="H131" s="57">
        <f t="shared" si="56"/>
        <v>0</v>
      </c>
      <c r="I131" s="57">
        <f t="shared" si="56"/>
        <v>0</v>
      </c>
      <c r="J131" s="57">
        <f t="shared" si="56"/>
        <v>0</v>
      </c>
      <c r="K131" s="57">
        <f t="shared" si="56"/>
        <v>0</v>
      </c>
      <c r="L131" s="57">
        <f t="shared" si="56"/>
        <v>0</v>
      </c>
      <c r="M131" s="57">
        <f t="shared" si="56"/>
        <v>0</v>
      </c>
      <c r="N131" s="57">
        <f t="shared" si="56"/>
        <v>0</v>
      </c>
      <c r="O131" s="58">
        <f t="shared" si="56"/>
        <v>0</v>
      </c>
    </row>
    <row r="132" spans="3:15" ht="12.75">
      <c r="C132" s="5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</row>
    <row r="133" spans="3:15" ht="12.75">
      <c r="C133" s="61" t="s">
        <v>97</v>
      </c>
      <c r="D133" s="62">
        <f>SUM(D134:O135)</f>
        <v>0</v>
      </c>
      <c r="E133" s="154" t="s">
        <v>91</v>
      </c>
      <c r="F133" s="62">
        <f>SUM(D136:O136)</f>
        <v>0</v>
      </c>
      <c r="G133" s="154" t="s">
        <v>101</v>
      </c>
      <c r="H133" s="62">
        <f>$C$6*$B$31</f>
        <v>0</v>
      </c>
      <c r="I133" s="55"/>
      <c r="J133" s="55"/>
      <c r="K133" s="55"/>
      <c r="L133" s="55"/>
      <c r="M133" s="55"/>
      <c r="N133" s="55"/>
      <c r="O133" s="56"/>
    </row>
    <row r="134" spans="3:15" ht="12.75">
      <c r="C134" s="52" t="s">
        <v>23</v>
      </c>
      <c r="D134" s="60">
        <f aca="true" t="shared" si="57" ref="D134:O134">D130*D7</f>
        <v>0</v>
      </c>
      <c r="E134" s="60">
        <f t="shared" si="57"/>
        <v>0</v>
      </c>
      <c r="F134" s="60">
        <f t="shared" si="57"/>
        <v>0</v>
      </c>
      <c r="G134" s="60">
        <f t="shared" si="57"/>
        <v>0</v>
      </c>
      <c r="H134" s="60">
        <f t="shared" si="57"/>
        <v>0</v>
      </c>
      <c r="I134" s="60">
        <f t="shared" si="57"/>
        <v>0</v>
      </c>
      <c r="J134" s="60">
        <f t="shared" si="57"/>
        <v>0</v>
      </c>
      <c r="K134" s="60">
        <f t="shared" si="57"/>
        <v>0</v>
      </c>
      <c r="L134" s="60">
        <f t="shared" si="57"/>
        <v>0</v>
      </c>
      <c r="M134" s="60">
        <f t="shared" si="57"/>
        <v>0</v>
      </c>
      <c r="N134" s="60">
        <f t="shared" si="57"/>
        <v>0</v>
      </c>
      <c r="O134" s="125">
        <f t="shared" si="57"/>
        <v>0</v>
      </c>
    </row>
    <row r="135" spans="3:15" ht="12.75">
      <c r="C135" s="52" t="s">
        <v>24</v>
      </c>
      <c r="D135" s="60">
        <f aca="true" t="shared" si="58" ref="D135:O135">D131*D8</f>
        <v>0</v>
      </c>
      <c r="E135" s="60">
        <f t="shared" si="58"/>
        <v>0</v>
      </c>
      <c r="F135" s="60">
        <f t="shared" si="58"/>
        <v>0</v>
      </c>
      <c r="G135" s="60">
        <f t="shared" si="58"/>
        <v>0</v>
      </c>
      <c r="H135" s="60">
        <f t="shared" si="58"/>
        <v>0</v>
      </c>
      <c r="I135" s="60">
        <f t="shared" si="58"/>
        <v>0</v>
      </c>
      <c r="J135" s="60">
        <f t="shared" si="58"/>
        <v>0</v>
      </c>
      <c r="K135" s="60">
        <f t="shared" si="58"/>
        <v>0</v>
      </c>
      <c r="L135" s="60">
        <f t="shared" si="58"/>
        <v>0</v>
      </c>
      <c r="M135" s="60">
        <f t="shared" si="58"/>
        <v>0</v>
      </c>
      <c r="N135" s="60">
        <f t="shared" si="58"/>
        <v>0</v>
      </c>
      <c r="O135" s="125">
        <f t="shared" si="58"/>
        <v>0</v>
      </c>
    </row>
    <row r="136" spans="3:15" ht="13.5" thickBot="1">
      <c r="C136" s="85" t="s">
        <v>98</v>
      </c>
      <c r="D136" s="167">
        <f aca="true" t="shared" si="59" ref="D136:O136">D82</f>
        <v>0</v>
      </c>
      <c r="E136" s="167">
        <f t="shared" si="59"/>
        <v>0</v>
      </c>
      <c r="F136" s="167">
        <f t="shared" si="59"/>
        <v>0</v>
      </c>
      <c r="G136" s="167">
        <f t="shared" si="59"/>
        <v>0</v>
      </c>
      <c r="H136" s="167">
        <f t="shared" si="59"/>
        <v>0</v>
      </c>
      <c r="I136" s="167">
        <f t="shared" si="59"/>
        <v>0</v>
      </c>
      <c r="J136" s="167">
        <f t="shared" si="59"/>
        <v>0</v>
      </c>
      <c r="K136" s="167">
        <f t="shared" si="59"/>
        <v>0</v>
      </c>
      <c r="L136" s="167">
        <f t="shared" si="59"/>
        <v>0</v>
      </c>
      <c r="M136" s="167">
        <f t="shared" si="59"/>
        <v>0</v>
      </c>
      <c r="N136" s="167">
        <f t="shared" si="59"/>
        <v>0</v>
      </c>
      <c r="O136" s="168">
        <f t="shared" si="59"/>
        <v>0</v>
      </c>
    </row>
    <row r="137" ht="12.75">
      <c r="P137" s="35"/>
    </row>
    <row r="162" ht="12.75" customHeight="1"/>
    <row r="165" ht="13.5" customHeight="1"/>
  </sheetData>
  <mergeCells count="31">
    <mergeCell ref="V5:V6"/>
    <mergeCell ref="C80:D80"/>
    <mergeCell ref="S36:T36"/>
    <mergeCell ref="X5:X6"/>
    <mergeCell ref="S9:T9"/>
    <mergeCell ref="S11:T11"/>
    <mergeCell ref="S10:T10"/>
    <mergeCell ref="V8:V10"/>
    <mergeCell ref="S21:T21"/>
    <mergeCell ref="S12:T12"/>
    <mergeCell ref="AA2:AD2"/>
    <mergeCell ref="AA3:AD3"/>
    <mergeCell ref="Z5:Z6"/>
    <mergeCell ref="Y2:Z2"/>
    <mergeCell ref="Y3:Z3"/>
    <mergeCell ref="AA5:AA6"/>
    <mergeCell ref="A50:B50"/>
    <mergeCell ref="A43:B43"/>
    <mergeCell ref="S7:T7"/>
    <mergeCell ref="S8:T8"/>
    <mergeCell ref="A36:B36"/>
    <mergeCell ref="W5:W6"/>
    <mergeCell ref="A79:B80"/>
    <mergeCell ref="S43:T43"/>
    <mergeCell ref="S50:T50"/>
    <mergeCell ref="S57:T57"/>
    <mergeCell ref="S71:T71"/>
    <mergeCell ref="S64:T64"/>
    <mergeCell ref="A57:B57"/>
    <mergeCell ref="A71:B71"/>
    <mergeCell ref="A64:B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Fisher</dc:creator>
  <cp:keywords/>
  <dc:description/>
  <cp:lastModifiedBy>Daniel Fisher</cp:lastModifiedBy>
  <cp:lastPrinted>2006-09-06T19:26:36Z</cp:lastPrinted>
  <dcterms:created xsi:type="dcterms:W3CDTF">2006-08-21T17:02:06Z</dcterms:created>
  <dcterms:modified xsi:type="dcterms:W3CDTF">2006-12-15T22:06:48Z</dcterms:modified>
  <cp:category/>
  <cp:version/>
  <cp:contentType/>
  <cp:contentStatus/>
</cp:coreProperties>
</file>