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<sst xmlns="http://schemas.openxmlformats.org/spreadsheetml/2006/main" count="799" uniqueCount="111">
  <si>
    <t>Average</t>
  </si>
  <si>
    <t>Total</t>
  </si>
  <si>
    <t>Recon</t>
  </si>
  <si>
    <t>Concentration (ug/ml) - Blank Corrected from ICP-AES</t>
  </si>
  <si>
    <t>Sample #-n</t>
  </si>
  <si>
    <t xml:space="preserve"> Length (mm)</t>
  </si>
  <si>
    <t xml:space="preserve"> Dry Wt (gm)</t>
  </si>
  <si>
    <t xml:space="preserve"> Amt (ml)</t>
  </si>
  <si>
    <t>Ag</t>
  </si>
  <si>
    <t>Cd</t>
  </si>
  <si>
    <t>Cr</t>
  </si>
  <si>
    <t>Cu</t>
  </si>
  <si>
    <t>Ni</t>
  </si>
  <si>
    <t>Pb</t>
  </si>
  <si>
    <t>V</t>
  </si>
  <si>
    <t>Zn</t>
  </si>
  <si>
    <t>LOD</t>
  </si>
  <si>
    <t>LOQ</t>
  </si>
  <si>
    <t>Sample #</t>
  </si>
  <si>
    <t xml:space="preserve">  Concentration (ug/g) ==&gt;</t>
  </si>
  <si>
    <t xml:space="preserve">          Content (ug) ==&gt;</t>
  </si>
  <si>
    <t>Mean(ug/g)</t>
  </si>
  <si>
    <t>STD</t>
  </si>
  <si>
    <t>SEM</t>
  </si>
  <si>
    <t>CV%</t>
  </si>
  <si>
    <t>r wt x [ ]</t>
  </si>
  <si>
    <t>r l x [ ]</t>
  </si>
  <si>
    <t>X 20mm</t>
  </si>
  <si>
    <t>20mm</t>
  </si>
  <si>
    <t>Estimated weight for 15mm clam</t>
  </si>
  <si>
    <t>Estimated weight for 20mm clam</t>
  </si>
  <si>
    <t>gm</t>
  </si>
  <si>
    <t>mg</t>
  </si>
  <si>
    <t>Correlate Avg Wt (gm) vs Ag (ug/g)</t>
  </si>
  <si>
    <t>Correlate Avg Wt (gm) vs Cd (ug/g)</t>
  </si>
  <si>
    <t>Correlate Avg Wt (gm) vs Cr (ug/g)</t>
  </si>
  <si>
    <t>Correlate Avg Wt (gm) vs Cu (ug/g)</t>
  </si>
  <si>
    <t>Correlate Avg Wt (gm) vs Ni (ug/g)</t>
  </si>
  <si>
    <t>Correlate Avg Wt (gm) vs Pb (ug/g)</t>
  </si>
  <si>
    <t>Correlate Avg Wt (gm) vs V (ug/g)</t>
  </si>
  <si>
    <t>Correlate Avg Wt (gm) vs Zn (ug/g)</t>
  </si>
  <si>
    <t>Correlate Log Length (mm) vs Log Avg Wt (gm)</t>
  </si>
  <si>
    <t>Correlate Avg Length (mm) vs Ag (ug/g)</t>
  </si>
  <si>
    <t>Correlate Avg Length (mm) vs Cd (ug/g)</t>
  </si>
  <si>
    <t>Correlate Avg Length (mm) vs Cr (ug/g)</t>
  </si>
  <si>
    <t>Correlate Avg Length (mm) vs Cu (ug/g)</t>
  </si>
  <si>
    <t>Correlate Avg Length (mm) vs Ni (ug/g)</t>
  </si>
  <si>
    <t>Correlate Avg Length (mm) vs Pb (ug/g)</t>
  </si>
  <si>
    <t>Correlate Avg Length (mm) vs V (ug/g)</t>
  </si>
  <si>
    <t>Correlate Avg Length (mm) vs Zn (ug/g)</t>
  </si>
  <si>
    <t>Correlate Log Length (mm) vs Log Ag (ug)</t>
  </si>
  <si>
    <t>Correlate Log Length (mm) vs Log Cd (ug)</t>
  </si>
  <si>
    <t>Correlate Log Length (mm) vs Log Cr (ug)</t>
  </si>
  <si>
    <t>Correlate Log Length (mm) vs Log Cu (ug)</t>
  </si>
  <si>
    <t>Correlate Log Length (mm) vs Log Ni (ug)</t>
  </si>
  <si>
    <t>Correlate Log Length (mm) vs Log Pb (ug)</t>
  </si>
  <si>
    <t>Correlate Log Length (mm) vs Log V (ug)</t>
  </si>
  <si>
    <t>Correlate Log Length (mm) vs Log Zn (ug)</t>
  </si>
  <si>
    <t>Log Data</t>
  </si>
  <si>
    <t>Macoma balthica</t>
  </si>
  <si>
    <t>X 100mg</t>
  </si>
  <si>
    <t>X 25mm</t>
  </si>
  <si>
    <t>25mm</t>
  </si>
  <si>
    <t>Estimated weight for 25mm clam</t>
  </si>
  <si>
    <t>Station:</t>
  </si>
  <si>
    <t>Date:</t>
  </si>
  <si>
    <t>n</t>
  </si>
  <si>
    <t>Statistical Summary</t>
  </si>
  <si>
    <t>Linear Regression Worksheet</t>
  </si>
  <si>
    <t>Mb2</t>
  </si>
  <si>
    <t>Mb3</t>
  </si>
  <si>
    <t>Mb4</t>
  </si>
  <si>
    <t>Mb5</t>
  </si>
  <si>
    <t>Mb6</t>
  </si>
  <si>
    <t>Mb7</t>
  </si>
  <si>
    <t>Mb8</t>
  </si>
  <si>
    <t>Mb9</t>
  </si>
  <si>
    <t>Mb10</t>
  </si>
  <si>
    <t>Mb11</t>
  </si>
  <si>
    <t>Mb12</t>
  </si>
  <si>
    <t>Mb13</t>
  </si>
  <si>
    <t>Mb14</t>
  </si>
  <si>
    <t>Mb1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</si>
  <si>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</si>
  <si>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</si>
  <si>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</si>
  <si>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</si>
  <si>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</si>
  <si>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</si>
  <si>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</si>
  <si>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</si>
  <si>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</si>
  <si>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</si>
  <si>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</si>
  <si>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</si>
  <si>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</si>
  <si>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</si>
  <si>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</si>
  <si>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</si>
  <si>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</si>
  <si>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</si>
  <si>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</si>
  <si>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</si>
  <si>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</si>
  <si>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</si>
  <si>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</si>
  <si>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</si>
  <si>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Palo Alto</t>
  </si>
  <si>
    <r>
      <t>Estimated content (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g) for 15mm, 20mm and 25mm clam</t>
    </r>
  </si>
  <si>
    <t>X 15mm</t>
  </si>
  <si>
    <t>15mm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</si>
</sst>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8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2"/>
      <name val="Symbol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66" fontId="2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5" xfId="0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166" fontId="2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6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6" fontId="4" fillId="0" borderId="0" xfId="0" applyNumberFormat="1" applyFont="1" applyAlignment="1">
      <alignment horizontal="center"/>
    </xf>
    <xf numFmtId="166" fontId="4" fillId="0" borderId="7" xfId="0" applyNumberFormat="1" applyFont="1" applyBorder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7" xfId="0" applyNumberFormat="1" applyFont="1" applyBorder="1" applyAlignment="1">
      <alignment/>
    </xf>
    <xf numFmtId="166" fontId="4" fillId="0" borderId="2" xfId="0" applyNumberFormat="1" applyFont="1" applyBorder="1" applyAlignment="1">
      <alignment/>
    </xf>
    <xf numFmtId="166" fontId="4" fillId="0" borderId="8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166" fontId="2" fillId="0" borderId="3" xfId="0" applyNumberFormat="1" applyFont="1" applyBorder="1" applyAlignment="1">
      <alignment/>
    </xf>
    <xf numFmtId="166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A67"/>
  <sheetViews>
    <sheetView tabSelected="1" zoomScale="75" zoomScaleNormal="75" workbookViewId="0" topLeftCell="A3">
      <selection activeCell="G27" sqref="G27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11.8515625" style="0" customWidth="1"/>
    <col min="4" max="4" width="11.57421875" style="0" customWidth="1"/>
    <col min="5" max="15" width="9.7109375" style="0" customWidth="1"/>
    <col min="16" max="16" width="14.28125" style="0" customWidth="1"/>
    <col min="17" max="17" width="14.00390625" style="0" customWidth="1"/>
    <col min="18" max="25" width="9.7109375" style="0" customWidth="1"/>
    <col min="26" max="35" width="11.28125" style="0" customWidth="1"/>
    <col min="36" max="36" width="15.7109375" style="0" customWidth="1"/>
    <col min="37" max="45" width="12.7109375" style="0" customWidth="1"/>
    <col min="46" max="46" width="15.7109375" style="0" customWidth="1"/>
    <col min="47" max="54" width="12.7109375" style="0" customWidth="1"/>
    <col min="55" max="56" width="4.7109375" style="0" customWidth="1"/>
    <col min="57" max="57" width="15.7109375" style="0" customWidth="1"/>
    <col min="58" max="66" width="12.7109375" style="0" customWidth="1"/>
    <col min="67" max="67" width="15.7109375" style="0" customWidth="1"/>
    <col min="68" max="76" width="12.7109375" style="0" customWidth="1"/>
    <col min="77" max="77" width="15.7109375" style="0" customWidth="1"/>
    <col min="78" max="86" width="12.7109375" style="0" customWidth="1"/>
    <col min="87" max="87" width="15.7109375" style="0" customWidth="1"/>
    <col min="88" max="96" width="12.7109375" style="0" customWidth="1"/>
    <col min="97" max="97" width="15.7109375" style="0" customWidth="1"/>
    <col min="98" max="106" width="12.7109375" style="0" customWidth="1"/>
    <col min="107" max="107" width="15.7109375" style="0" customWidth="1"/>
    <col min="108" max="116" width="12.7109375" style="0" customWidth="1"/>
    <col min="117" max="117" width="15.7109375" style="0" customWidth="1"/>
    <col min="118" max="126" width="12.7109375" style="0" customWidth="1"/>
    <col min="127" max="127" width="15.7109375" style="0" customWidth="1"/>
    <col min="128" max="136" width="12.7109375" style="0" customWidth="1"/>
    <col min="137" max="137" width="15.7109375" style="0" customWidth="1"/>
    <col min="138" max="146" width="12.7109375" style="0" customWidth="1"/>
    <col min="147" max="147" width="15.7109375" style="0" customWidth="1"/>
    <col min="148" max="156" width="12.7109375" style="0" customWidth="1"/>
    <col min="157" max="157" width="15.7109375" style="0" customWidth="1"/>
    <col min="158" max="166" width="12.7109375" style="0" customWidth="1"/>
    <col min="169" max="169" width="26.57421875" style="0" customWidth="1"/>
  </cols>
  <sheetData>
    <row r="1" spans="1:183" ht="16.5" thickBot="1">
      <c r="A1" s="41" t="s">
        <v>64</v>
      </c>
      <c r="B1" s="20" t="s">
        <v>107</v>
      </c>
      <c r="C1" s="20"/>
      <c r="D1" s="20"/>
      <c r="E1" s="20" t="s">
        <v>59</v>
      </c>
      <c r="F1" s="20"/>
      <c r="G1" s="20"/>
      <c r="H1" s="35"/>
      <c r="I1" s="20"/>
      <c r="J1" s="20"/>
      <c r="K1" s="20"/>
      <c r="L1" s="20"/>
      <c r="M1" s="20"/>
      <c r="N1" s="4"/>
      <c r="O1" s="41" t="str">
        <f>+A1</f>
        <v>Station:</v>
      </c>
      <c r="P1" s="20" t="s">
        <v>107</v>
      </c>
      <c r="Q1" s="4"/>
      <c r="R1" s="4" t="str">
        <f>E1</f>
        <v>Macoma balthica</v>
      </c>
      <c r="S1" s="4"/>
      <c r="T1" s="4"/>
      <c r="U1" s="4" t="s">
        <v>58</v>
      </c>
      <c r="V1" s="4"/>
      <c r="W1" s="4"/>
      <c r="X1" s="4"/>
      <c r="Y1" s="4"/>
      <c r="Z1" s="4"/>
      <c r="AA1" s="41" t="str">
        <f>+A1</f>
        <v>Station:</v>
      </c>
      <c r="AB1" s="20" t="s">
        <v>107</v>
      </c>
      <c r="AC1" s="4"/>
      <c r="AD1" s="4" t="s">
        <v>67</v>
      </c>
      <c r="AE1" s="4"/>
      <c r="AF1" s="13"/>
      <c r="AG1" s="4"/>
      <c r="AH1" s="4"/>
      <c r="AI1" s="4"/>
      <c r="AJ1" s="41" t="str">
        <f>+A1</f>
        <v>Station:</v>
      </c>
      <c r="AK1" s="1"/>
      <c r="AL1" s="1"/>
      <c r="AM1" s="12" t="s">
        <v>68</v>
      </c>
      <c r="AO1" s="1"/>
      <c r="AP1" s="12"/>
      <c r="AQ1" s="12"/>
      <c r="AR1" s="12"/>
      <c r="AS1" s="11"/>
      <c r="AT1" s="43" t="str">
        <f>+A1</f>
        <v>Station:</v>
      </c>
      <c r="AU1" s="11"/>
      <c r="AV1" s="11"/>
      <c r="AW1" s="12" t="s">
        <v>68</v>
      </c>
      <c r="AX1" s="42"/>
      <c r="AY1" s="12"/>
      <c r="AZ1" s="12"/>
      <c r="BA1" s="12"/>
      <c r="BB1" s="12"/>
      <c r="BC1" s="1"/>
      <c r="BD1" s="1"/>
      <c r="BE1" s="41" t="s">
        <v>64</v>
      </c>
      <c r="BF1" s="1"/>
      <c r="BG1" s="1"/>
      <c r="BH1" s="12" t="s">
        <v>68</v>
      </c>
      <c r="BI1" s="42"/>
      <c r="BJ1" s="12"/>
      <c r="BK1" s="12"/>
      <c r="BL1" s="12"/>
      <c r="BM1" s="12"/>
      <c r="BN1" s="11"/>
      <c r="BO1" s="44" t="str">
        <f>+A1</f>
        <v>Station:</v>
      </c>
      <c r="BP1" s="11"/>
      <c r="BQ1" s="11"/>
      <c r="BR1" s="12" t="s">
        <v>68</v>
      </c>
      <c r="BS1" s="42"/>
      <c r="BT1" s="12"/>
      <c r="BU1" s="12"/>
      <c r="BV1" s="12"/>
      <c r="BW1" s="12"/>
      <c r="BX1" s="1"/>
      <c r="BY1" s="41" t="s">
        <v>64</v>
      </c>
      <c r="BZ1" s="1"/>
      <c r="CA1" s="1"/>
      <c r="CB1" s="12" t="s">
        <v>68</v>
      </c>
      <c r="CC1" s="42"/>
      <c r="CD1" s="12"/>
      <c r="CE1" s="12"/>
      <c r="CF1" s="12"/>
      <c r="CG1" s="12"/>
      <c r="CH1" s="11"/>
      <c r="CI1" s="44" t="str">
        <f>+A1</f>
        <v>Station:</v>
      </c>
      <c r="CJ1" s="11"/>
      <c r="CK1" s="11"/>
      <c r="CL1" s="12" t="s">
        <v>68</v>
      </c>
      <c r="CM1" s="42"/>
      <c r="CN1" s="12"/>
      <c r="CO1" s="12"/>
      <c r="CP1" s="12"/>
      <c r="CQ1" s="12"/>
      <c r="CR1" s="1"/>
      <c r="CS1" s="41" t="s">
        <v>64</v>
      </c>
      <c r="CT1" s="1"/>
      <c r="CU1" s="1"/>
      <c r="CV1" s="12" t="s">
        <v>68</v>
      </c>
      <c r="CW1" s="42"/>
      <c r="CX1" s="12"/>
      <c r="CY1" s="12"/>
      <c r="CZ1" s="12"/>
      <c r="DA1" s="12"/>
      <c r="DB1" s="11"/>
      <c r="DC1" s="44" t="str">
        <f>+A1</f>
        <v>Station:</v>
      </c>
      <c r="DD1" s="11"/>
      <c r="DE1" s="11"/>
      <c r="DF1" s="12" t="s">
        <v>68</v>
      </c>
      <c r="DG1" s="42"/>
      <c r="DH1" s="12"/>
      <c r="DI1" s="12"/>
      <c r="DJ1" s="12"/>
      <c r="DK1" s="12"/>
      <c r="DL1" s="1"/>
      <c r="DM1" s="41" t="s">
        <v>64</v>
      </c>
      <c r="DN1" s="1"/>
      <c r="DO1" s="1"/>
      <c r="DP1" s="12" t="s">
        <v>68</v>
      </c>
      <c r="DQ1" s="42"/>
      <c r="DR1" s="12"/>
      <c r="DS1" s="12"/>
      <c r="DT1" s="12"/>
      <c r="DU1" s="12"/>
      <c r="DV1" s="11"/>
      <c r="DW1" s="44" t="str">
        <f>+A1</f>
        <v>Station:</v>
      </c>
      <c r="DX1" s="11"/>
      <c r="DY1" s="11"/>
      <c r="DZ1" s="12" t="s">
        <v>68</v>
      </c>
      <c r="EA1" s="42"/>
      <c r="EB1" s="12"/>
      <c r="EC1" s="12"/>
      <c r="ED1" s="12"/>
      <c r="EE1" s="12"/>
      <c r="EF1" s="1"/>
      <c r="EG1" s="41" t="s">
        <v>64</v>
      </c>
      <c r="EH1" s="1"/>
      <c r="EI1" s="1"/>
      <c r="EJ1" s="12" t="s">
        <v>68</v>
      </c>
      <c r="EM1" s="1"/>
      <c r="EN1" s="12"/>
      <c r="EO1" s="12"/>
      <c r="EP1" s="11"/>
      <c r="EQ1" s="44" t="str">
        <f>+A1</f>
        <v>Station:</v>
      </c>
      <c r="ER1" s="11"/>
      <c r="ES1" s="11"/>
      <c r="ET1" s="12" t="s">
        <v>68</v>
      </c>
      <c r="EU1" s="42"/>
      <c r="EV1" s="12"/>
      <c r="EW1" s="12"/>
      <c r="EX1" s="12"/>
      <c r="EY1" s="12"/>
      <c r="EZ1" s="1"/>
      <c r="FA1" s="41" t="s">
        <v>64</v>
      </c>
      <c r="FB1" s="1"/>
      <c r="FC1" s="11"/>
      <c r="FD1" s="12" t="s">
        <v>68</v>
      </c>
      <c r="FE1" s="42"/>
      <c r="FF1" s="12"/>
      <c r="FG1" s="12"/>
      <c r="FH1" s="12"/>
      <c r="FI1" s="12"/>
      <c r="FJ1" s="11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</row>
    <row r="2" spans="1:183" ht="16.5" thickTop="1">
      <c r="A2" s="41" t="s">
        <v>65</v>
      </c>
      <c r="B2" s="45">
        <v>36626</v>
      </c>
      <c r="C2" s="20"/>
      <c r="D2" s="20"/>
      <c r="E2" s="21"/>
      <c r="F2" s="21"/>
      <c r="G2" s="21"/>
      <c r="H2" s="20"/>
      <c r="I2" s="20"/>
      <c r="J2" s="20"/>
      <c r="K2" s="20"/>
      <c r="L2" s="20"/>
      <c r="M2" s="20"/>
      <c r="N2" s="4"/>
      <c r="O2" s="41" t="str">
        <f>+A2</f>
        <v>Date:</v>
      </c>
      <c r="P2" s="45">
        <v>36626</v>
      </c>
      <c r="Q2" s="4"/>
      <c r="R2" s="5"/>
      <c r="S2" s="5"/>
      <c r="T2" s="5"/>
      <c r="U2" s="5"/>
      <c r="V2" s="4"/>
      <c r="W2" s="4"/>
      <c r="X2" s="4"/>
      <c r="Y2" s="4"/>
      <c r="Z2" s="4"/>
      <c r="AA2" s="41" t="str">
        <f>+A2</f>
        <v>Date:</v>
      </c>
      <c r="AB2" s="45">
        <v>36626</v>
      </c>
      <c r="AC2" s="4"/>
      <c r="AD2" s="5"/>
      <c r="AE2" s="5"/>
      <c r="AF2" s="13"/>
      <c r="AG2" s="4"/>
      <c r="AH2" s="4"/>
      <c r="AI2" s="4"/>
      <c r="AJ2" s="41" t="str">
        <f>+A2</f>
        <v>Date:</v>
      </c>
      <c r="AK2" s="1"/>
      <c r="AL2" s="1"/>
      <c r="AM2" s="1"/>
      <c r="AN2" s="2"/>
      <c r="AO2" s="2"/>
      <c r="AP2" s="11"/>
      <c r="AQ2" s="11"/>
      <c r="AR2" s="11"/>
      <c r="AS2" s="11"/>
      <c r="AT2" s="44" t="str">
        <f>+A2</f>
        <v>Date:</v>
      </c>
      <c r="AU2" s="11"/>
      <c r="AV2" s="11"/>
      <c r="AW2" s="1"/>
      <c r="AX2" s="1"/>
      <c r="AY2" s="1"/>
      <c r="AZ2" s="1"/>
      <c r="BA2" s="1"/>
      <c r="BB2" s="1"/>
      <c r="BC2" s="1"/>
      <c r="BD2" s="1"/>
      <c r="BE2" s="41" t="s">
        <v>65</v>
      </c>
      <c r="BF2" s="1"/>
      <c r="BG2" s="1"/>
      <c r="BH2" s="1"/>
      <c r="BI2" s="11"/>
      <c r="BJ2" s="11"/>
      <c r="BK2" s="11"/>
      <c r="BL2" s="11"/>
      <c r="BM2" s="11"/>
      <c r="BN2" s="11"/>
      <c r="BO2" s="44" t="str">
        <f>+A2</f>
        <v>Date:</v>
      </c>
      <c r="BP2" s="11"/>
      <c r="BQ2" s="11"/>
      <c r="BR2" s="1"/>
      <c r="BS2" s="1"/>
      <c r="BT2" s="1"/>
      <c r="BU2" s="1"/>
      <c r="BV2" s="1"/>
      <c r="BW2" s="1"/>
      <c r="BX2" s="1"/>
      <c r="BY2" s="41" t="s">
        <v>65</v>
      </c>
      <c r="BZ2" s="1"/>
      <c r="CA2" s="1"/>
      <c r="CB2" s="1"/>
      <c r="CC2" s="11"/>
      <c r="CD2" s="11"/>
      <c r="CE2" s="11"/>
      <c r="CF2" s="11"/>
      <c r="CG2" s="11"/>
      <c r="CH2" s="11"/>
      <c r="CI2" s="44" t="str">
        <f>+A2</f>
        <v>Date:</v>
      </c>
      <c r="CJ2" s="11"/>
      <c r="CK2" s="11"/>
      <c r="CL2" s="1"/>
      <c r="CM2" s="1"/>
      <c r="CN2" s="1"/>
      <c r="CO2" s="1"/>
      <c r="CP2" s="1"/>
      <c r="CQ2" s="1"/>
      <c r="CR2" s="1"/>
      <c r="CS2" s="41" t="s">
        <v>65</v>
      </c>
      <c r="CT2" s="1"/>
      <c r="CU2" s="1"/>
      <c r="CV2" s="1"/>
      <c r="CW2" s="11"/>
      <c r="CX2" s="11"/>
      <c r="CY2" s="11"/>
      <c r="CZ2" s="11"/>
      <c r="DA2" s="11"/>
      <c r="DB2" s="11"/>
      <c r="DC2" s="44" t="str">
        <f>+A2</f>
        <v>Date:</v>
      </c>
      <c r="DD2" s="11"/>
      <c r="DE2" s="11"/>
      <c r="DF2" s="1"/>
      <c r="DG2" s="1"/>
      <c r="DH2" s="1"/>
      <c r="DI2" s="1"/>
      <c r="DJ2" s="1"/>
      <c r="DK2" s="1"/>
      <c r="DL2" s="1"/>
      <c r="DM2" s="41" t="s">
        <v>65</v>
      </c>
      <c r="DN2" s="1"/>
      <c r="DO2" s="1"/>
      <c r="DP2" s="1"/>
      <c r="DQ2" s="11"/>
      <c r="DR2" s="11"/>
      <c r="DS2" s="11"/>
      <c r="DT2" s="11"/>
      <c r="DU2" s="11"/>
      <c r="DV2" s="11"/>
      <c r="DW2" s="44" t="str">
        <f>+A2</f>
        <v>Date:</v>
      </c>
      <c r="DX2" s="11"/>
      <c r="DY2" s="11"/>
      <c r="DZ2" s="1"/>
      <c r="EA2" s="1"/>
      <c r="EB2" s="1"/>
      <c r="EC2" s="1"/>
      <c r="ED2" s="1"/>
      <c r="EE2" s="1"/>
      <c r="EF2" s="1"/>
      <c r="EG2" s="41" t="s">
        <v>65</v>
      </c>
      <c r="EH2" s="1"/>
      <c r="EI2" s="1"/>
      <c r="EJ2" s="1"/>
      <c r="EK2" s="2"/>
      <c r="EL2" s="2"/>
      <c r="EM2" s="2"/>
      <c r="EN2" s="2"/>
      <c r="EO2" s="2"/>
      <c r="EP2" s="11"/>
      <c r="EQ2" s="44" t="str">
        <f>+A2</f>
        <v>Date:</v>
      </c>
      <c r="ER2" s="11"/>
      <c r="ES2" s="11"/>
      <c r="ET2" s="1"/>
      <c r="EU2" s="1"/>
      <c r="EV2" s="1"/>
      <c r="EW2" s="1"/>
      <c r="EX2" s="1"/>
      <c r="EY2" s="1"/>
      <c r="EZ2" s="1"/>
      <c r="FA2" s="41" t="s">
        <v>65</v>
      </c>
      <c r="FB2" s="1"/>
      <c r="FC2" s="1"/>
      <c r="FD2" s="1"/>
      <c r="FE2" s="11"/>
      <c r="FF2" s="11"/>
      <c r="FG2" s="11"/>
      <c r="FH2" s="11"/>
      <c r="FI2" s="11"/>
      <c r="FJ2" s="11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</row>
    <row r="3" spans="1:183" ht="15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16" t="s">
        <v>8</v>
      </c>
      <c r="AC3" s="15" t="s">
        <v>9</v>
      </c>
      <c r="AD3" s="15" t="s">
        <v>10</v>
      </c>
      <c r="AE3" s="15" t="s">
        <v>11</v>
      </c>
      <c r="AF3" s="15" t="s">
        <v>12</v>
      </c>
      <c r="AG3" s="15" t="s">
        <v>13</v>
      </c>
      <c r="AH3" s="15" t="s">
        <v>14</v>
      </c>
      <c r="AI3" s="15" t="s">
        <v>15</v>
      </c>
      <c r="AJ3" s="19" t="s">
        <v>33</v>
      </c>
      <c r="AK3" s="10"/>
      <c r="AL3" s="10"/>
      <c r="AM3" s="10"/>
      <c r="AN3" s="10"/>
      <c r="AO3" s="10"/>
      <c r="AP3" s="11"/>
      <c r="AQ3" s="11"/>
      <c r="AR3" s="11"/>
      <c r="AS3" s="1"/>
      <c r="AT3" s="19" t="s">
        <v>34</v>
      </c>
      <c r="AU3" s="10"/>
      <c r="AV3" s="10"/>
      <c r="AW3" s="10"/>
      <c r="AX3" s="10"/>
      <c r="AY3" s="10"/>
      <c r="AZ3" s="11"/>
      <c r="BA3" s="11"/>
      <c r="BB3" s="11"/>
      <c r="BC3" s="11"/>
      <c r="BD3" s="1"/>
      <c r="BE3" s="19" t="s">
        <v>37</v>
      </c>
      <c r="BF3" s="10"/>
      <c r="BG3" s="10"/>
      <c r="BH3" s="10"/>
      <c r="BI3" s="10"/>
      <c r="BJ3" s="10"/>
      <c r="BK3" s="11"/>
      <c r="BL3" s="11"/>
      <c r="BM3" s="11"/>
      <c r="BN3" s="1"/>
      <c r="BO3" s="19" t="s">
        <v>38</v>
      </c>
      <c r="BP3" s="10"/>
      <c r="BQ3" s="10"/>
      <c r="BR3" s="10"/>
      <c r="BS3" s="10"/>
      <c r="BT3" s="10"/>
      <c r="BU3" s="1"/>
      <c r="BV3" s="1"/>
      <c r="BW3" s="1"/>
      <c r="BX3" s="1"/>
      <c r="BY3" s="19" t="s">
        <v>42</v>
      </c>
      <c r="BZ3" s="10"/>
      <c r="CA3" s="10"/>
      <c r="CB3" s="10"/>
      <c r="CC3" s="10"/>
      <c r="CD3" s="10"/>
      <c r="CE3" s="1"/>
      <c r="CF3" s="1"/>
      <c r="CG3" s="1"/>
      <c r="CH3" s="1"/>
      <c r="CI3" s="19" t="s">
        <v>43</v>
      </c>
      <c r="CJ3" s="10"/>
      <c r="CK3" s="10"/>
      <c r="CL3" s="10"/>
      <c r="CM3" s="10"/>
      <c r="CN3" s="10"/>
      <c r="CO3" s="1"/>
      <c r="CP3" s="1"/>
      <c r="CQ3" s="1"/>
      <c r="CR3" s="1"/>
      <c r="CS3" s="19" t="s">
        <v>46</v>
      </c>
      <c r="CT3" s="10"/>
      <c r="CU3" s="10"/>
      <c r="CV3" s="10"/>
      <c r="CW3" s="10"/>
      <c r="CX3" s="10"/>
      <c r="CY3" s="1"/>
      <c r="CZ3" s="1"/>
      <c r="DA3" s="1"/>
      <c r="DB3" s="1"/>
      <c r="DC3" s="19" t="s">
        <v>47</v>
      </c>
      <c r="DD3" s="10"/>
      <c r="DE3" s="10"/>
      <c r="DF3" s="10"/>
      <c r="DG3" s="10"/>
      <c r="DH3" s="10"/>
      <c r="DI3" s="1"/>
      <c r="DJ3" s="1"/>
      <c r="DK3" s="1"/>
      <c r="DL3" s="1"/>
      <c r="DM3" s="19" t="s">
        <v>50</v>
      </c>
      <c r="DN3" s="10"/>
      <c r="DO3" s="10"/>
      <c r="DP3" s="10"/>
      <c r="DQ3" s="10"/>
      <c r="DR3" s="10"/>
      <c r="DS3" s="1"/>
      <c r="DT3" s="1"/>
      <c r="DU3" s="1"/>
      <c r="DV3" s="1"/>
      <c r="DW3" s="19" t="s">
        <v>51</v>
      </c>
      <c r="DX3" s="10"/>
      <c r="DY3" s="10"/>
      <c r="DZ3" s="10"/>
      <c r="EA3" s="10"/>
      <c r="EB3" s="10"/>
      <c r="EC3" s="1"/>
      <c r="ED3" s="1"/>
      <c r="EE3" s="1"/>
      <c r="EF3" s="1"/>
      <c r="EG3" s="19" t="s">
        <v>54</v>
      </c>
      <c r="EH3" s="10"/>
      <c r="EI3" s="10"/>
      <c r="EJ3" s="10"/>
      <c r="EK3" s="10"/>
      <c r="EL3" s="10"/>
      <c r="EM3" s="1"/>
      <c r="EN3" s="1"/>
      <c r="EO3" s="1"/>
      <c r="EP3" s="1"/>
      <c r="EQ3" s="19" t="s">
        <v>55</v>
      </c>
      <c r="ER3" s="10"/>
      <c r="ES3" s="10"/>
      <c r="ET3" s="10"/>
      <c r="EU3" s="10"/>
      <c r="EV3" s="10"/>
      <c r="EW3" s="1"/>
      <c r="EX3" s="1"/>
      <c r="EY3" s="1"/>
      <c r="EZ3" s="1"/>
      <c r="FA3" s="19" t="s">
        <v>41</v>
      </c>
      <c r="FB3" s="10"/>
      <c r="FC3" s="10"/>
      <c r="FD3" s="10"/>
      <c r="FE3" s="10"/>
      <c r="FF3" s="10"/>
      <c r="FG3" s="1"/>
      <c r="FH3" s="1"/>
      <c r="FI3" s="1"/>
      <c r="FJ3" s="1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</row>
    <row r="4" spans="1:183" ht="15.75">
      <c r="A4" s="22"/>
      <c r="B4" s="22" t="s">
        <v>0</v>
      </c>
      <c r="C4" s="22" t="s">
        <v>1</v>
      </c>
      <c r="D4" s="22" t="s">
        <v>0</v>
      </c>
      <c r="E4" s="22" t="s">
        <v>2</v>
      </c>
      <c r="F4" s="23"/>
      <c r="G4" s="20" t="s">
        <v>3</v>
      </c>
      <c r="H4" s="20"/>
      <c r="I4" s="20"/>
      <c r="J4" s="20"/>
      <c r="K4" s="20"/>
      <c r="L4" s="20"/>
      <c r="M4" s="20"/>
      <c r="N4" s="4"/>
      <c r="O4" s="4"/>
      <c r="P4" s="16" t="s">
        <v>0</v>
      </c>
      <c r="Q4" s="15" t="s">
        <v>0</v>
      </c>
      <c r="R4" s="4"/>
      <c r="S4" s="4"/>
      <c r="T4" s="4"/>
      <c r="U4" s="4"/>
      <c r="V4" s="4"/>
      <c r="W4" s="4"/>
      <c r="X4" s="4"/>
      <c r="Y4" s="4"/>
      <c r="Z4" s="4"/>
      <c r="AA4" s="7"/>
      <c r="AB4" s="8"/>
      <c r="AC4" s="7"/>
      <c r="AD4" s="7"/>
      <c r="AE4" s="7"/>
      <c r="AF4" s="7"/>
      <c r="AG4" s="7"/>
      <c r="AH4" s="7"/>
      <c r="AI4" s="7"/>
      <c r="AJ4" t="s">
        <v>83</v>
      </c>
      <c r="AT4" t="s">
        <v>83</v>
      </c>
      <c r="BE4" t="s">
        <v>83</v>
      </c>
      <c r="BO4" t="s">
        <v>83</v>
      </c>
      <c r="BY4" t="s">
        <v>83</v>
      </c>
      <c r="CI4" t="s">
        <v>83</v>
      </c>
      <c r="CS4" t="s">
        <v>83</v>
      </c>
      <c r="DC4" t="s">
        <v>83</v>
      </c>
      <c r="DM4" t="s">
        <v>83</v>
      </c>
      <c r="DW4" t="s">
        <v>83</v>
      </c>
      <c r="EG4" t="s">
        <v>83</v>
      </c>
      <c r="EQ4" t="s">
        <v>83</v>
      </c>
      <c r="FA4" t="s">
        <v>83</v>
      </c>
      <c r="FY4" s="14"/>
      <c r="FZ4" s="14"/>
      <c r="GA4" s="14"/>
    </row>
    <row r="5" spans="1:183" ht="15.75">
      <c r="A5" s="22" t="s">
        <v>4</v>
      </c>
      <c r="B5" s="22" t="s">
        <v>5</v>
      </c>
      <c r="C5" s="22" t="s">
        <v>6</v>
      </c>
      <c r="D5" s="22" t="s">
        <v>6</v>
      </c>
      <c r="E5" s="22" t="s">
        <v>7</v>
      </c>
      <c r="F5" s="24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2" t="s">
        <v>15</v>
      </c>
      <c r="N5" s="4"/>
      <c r="O5" s="4" t="s">
        <v>18</v>
      </c>
      <c r="P5" s="16" t="s">
        <v>5</v>
      </c>
      <c r="Q5" s="15" t="s">
        <v>6</v>
      </c>
      <c r="R5" s="15" t="s">
        <v>8</v>
      </c>
      <c r="S5" s="15" t="s">
        <v>9</v>
      </c>
      <c r="T5" s="15" t="s">
        <v>10</v>
      </c>
      <c r="U5" s="15" t="s">
        <v>11</v>
      </c>
      <c r="V5" s="15" t="s">
        <v>12</v>
      </c>
      <c r="W5" s="15" t="s">
        <v>13</v>
      </c>
      <c r="X5" s="15" t="s">
        <v>14</v>
      </c>
      <c r="Y5" s="15" t="s">
        <v>15</v>
      </c>
      <c r="Z5" s="4"/>
      <c r="AA5" s="4" t="s">
        <v>21</v>
      </c>
      <c r="AB5" s="40">
        <f aca="true" t="shared" si="0" ref="AB5:AI5">AVERAGE(F28:F43)</f>
        <v>1.8850288932710326</v>
      </c>
      <c r="AC5" s="38">
        <f t="shared" si="0"/>
        <v>0.3845367713808122</v>
      </c>
      <c r="AD5" s="38">
        <f t="shared" si="0"/>
        <v>3.048614428132366</v>
      </c>
      <c r="AE5" s="38">
        <f t="shared" si="0"/>
        <v>21.025560913660403</v>
      </c>
      <c r="AF5" s="38">
        <f t="shared" si="0"/>
        <v>4.006984480654997</v>
      </c>
      <c r="AG5" s="38">
        <f t="shared" si="0"/>
        <v>0.9345079616954447</v>
      </c>
      <c r="AH5" s="38">
        <f t="shared" si="0"/>
        <v>2.895656986982655</v>
      </c>
      <c r="AI5" s="38">
        <f t="shared" si="0"/>
        <v>241.01965985242762</v>
      </c>
      <c r="FY5" s="14"/>
      <c r="FZ5" s="14"/>
      <c r="GA5" s="14"/>
    </row>
    <row r="6" spans="1:183" ht="15.75">
      <c r="A6" s="26"/>
      <c r="B6" s="26"/>
      <c r="C6" s="26"/>
      <c r="D6" s="26"/>
      <c r="E6" s="26"/>
      <c r="F6" s="27"/>
      <c r="G6" s="26"/>
      <c r="H6" s="26"/>
      <c r="I6" s="26"/>
      <c r="J6" s="26"/>
      <c r="K6" s="26"/>
      <c r="L6" s="26"/>
      <c r="M6" s="26"/>
      <c r="N6" s="4"/>
      <c r="O6" s="7"/>
      <c r="P6" s="8"/>
      <c r="Q6" s="7"/>
      <c r="R6" s="7"/>
      <c r="S6" s="7"/>
      <c r="T6" s="7"/>
      <c r="U6" s="7"/>
      <c r="V6" s="7"/>
      <c r="W6" s="7"/>
      <c r="X6" s="7"/>
      <c r="Y6" s="7"/>
      <c r="Z6" s="4"/>
      <c r="AA6" s="4" t="s">
        <v>22</v>
      </c>
      <c r="AB6" s="40">
        <f aca="true" t="shared" si="1" ref="AB6:AI6">STDEV(F28:F43)</f>
        <v>1.4958582763892234</v>
      </c>
      <c r="AC6" s="38">
        <f t="shared" si="1"/>
        <v>0.07789920470923653</v>
      </c>
      <c r="AD6" s="38">
        <f t="shared" si="1"/>
        <v>0.8678703641066438</v>
      </c>
      <c r="AE6" s="38">
        <f t="shared" si="1"/>
        <v>6.619718338208079</v>
      </c>
      <c r="AF6" s="38">
        <f t="shared" si="1"/>
        <v>0.9300193539710518</v>
      </c>
      <c r="AG6" s="38">
        <f t="shared" si="1"/>
        <v>0.260364074172886</v>
      </c>
      <c r="AH6" s="38">
        <f t="shared" si="1"/>
        <v>0.8797032381146894</v>
      </c>
      <c r="AI6" s="38">
        <f t="shared" si="1"/>
        <v>44.96318398090931</v>
      </c>
      <c r="AJ6" s="46" t="s">
        <v>84</v>
      </c>
      <c r="AK6" s="46"/>
      <c r="AT6" s="46" t="s">
        <v>84</v>
      </c>
      <c r="AU6" s="46"/>
      <c r="BE6" s="46" t="s">
        <v>84</v>
      </c>
      <c r="BF6" s="46"/>
      <c r="BO6" s="46" t="s">
        <v>84</v>
      </c>
      <c r="BP6" s="46"/>
      <c r="BY6" s="46" t="s">
        <v>84</v>
      </c>
      <c r="BZ6" s="46"/>
      <c r="CI6" s="46" t="s">
        <v>84</v>
      </c>
      <c r="CJ6" s="46"/>
      <c r="CS6" s="46" t="s">
        <v>84</v>
      </c>
      <c r="CT6" s="46"/>
      <c r="DC6" s="46" t="s">
        <v>84</v>
      </c>
      <c r="DD6" s="46"/>
      <c r="DM6" s="46" t="s">
        <v>84</v>
      </c>
      <c r="DN6" s="46"/>
      <c r="DW6" s="46" t="s">
        <v>84</v>
      </c>
      <c r="DX6" s="46"/>
      <c r="EG6" s="46" t="s">
        <v>84</v>
      </c>
      <c r="EH6" s="46"/>
      <c r="EQ6" s="46" t="s">
        <v>84</v>
      </c>
      <c r="ER6" s="46"/>
      <c r="FA6" s="46" t="s">
        <v>84</v>
      </c>
      <c r="FB6" s="46"/>
      <c r="FY6" s="14"/>
      <c r="FZ6" s="14"/>
      <c r="GA6" s="14"/>
    </row>
    <row r="7" spans="1:183" ht="15.75">
      <c r="A7" s="20" t="s">
        <v>82</v>
      </c>
      <c r="B7" s="28">
        <v>13.252222222222223</v>
      </c>
      <c r="C7" s="47">
        <v>0.2663</v>
      </c>
      <c r="D7" s="47">
        <v>0.029588888888888887</v>
      </c>
      <c r="E7" s="34">
        <v>10</v>
      </c>
      <c r="F7" s="48">
        <v>0.01731</v>
      </c>
      <c r="G7" s="49">
        <v>0.01165</v>
      </c>
      <c r="H7" s="49">
        <v>0.09616</v>
      </c>
      <c r="I7" s="49">
        <v>0.41193</v>
      </c>
      <c r="J7" s="49">
        <v>0.09261</v>
      </c>
      <c r="K7" s="49">
        <v>0.02911</v>
      </c>
      <c r="L7" s="49">
        <v>0.09665</v>
      </c>
      <c r="M7" s="49">
        <v>5.22794</v>
      </c>
      <c r="N7" s="4"/>
      <c r="O7" s="4" t="str">
        <f aca="true" t="shared" si="2" ref="O7:O12">A7</f>
        <v>Mb1</v>
      </c>
      <c r="P7" s="17">
        <f aca="true" t="shared" si="3" ref="P7:P12">LOG10(B7)</f>
        <v>1.1222887098144871</v>
      </c>
      <c r="Q7" s="18">
        <f aca="true" t="shared" si="4" ref="Q7:Q12">LOG10(D7)</f>
        <v>-1.5288713430003837</v>
      </c>
      <c r="R7" s="18">
        <f aca="true" t="shared" si="5" ref="R7:R20">LOG10(F46)</f>
        <v>-1.715945441563931</v>
      </c>
      <c r="S7" s="18">
        <f aca="true" t="shared" si="6" ref="S7:S20">LOG10(G46)</f>
        <v>-1.8879165840772871</v>
      </c>
      <c r="T7" s="18">
        <f aca="true" t="shared" si="7" ref="T7:T20">LOG10(H46)</f>
        <v>-0.9712480547806606</v>
      </c>
      <c r="U7" s="18">
        <f aca="true" t="shared" si="8" ref="U7:U20">LOG10(I46)</f>
        <v>-0.33941908757270045</v>
      </c>
      <c r="V7" s="18">
        <f aca="true" t="shared" si="9" ref="V7:V20">LOG10(J46)</f>
        <v>-0.9875846252375671</v>
      </c>
      <c r="W7" s="18">
        <f aca="true" t="shared" si="10" ref="W7:W20">LOG10(K46)</f>
        <v>-1.490200304000514</v>
      </c>
      <c r="X7" s="18">
        <f aca="true" t="shared" si="11" ref="X7:X20">LOG10(L46)</f>
        <v>-0.969040651074753</v>
      </c>
      <c r="Y7" s="18">
        <f aca="true" t="shared" si="12" ref="Y7:Y20">LOG10(M46)</f>
        <v>0.7640880851886839</v>
      </c>
      <c r="Z7" s="4"/>
      <c r="AA7" s="4" t="s">
        <v>23</v>
      </c>
      <c r="AB7" s="40">
        <f aca="true" t="shared" si="13" ref="AB7:AI7">STDEV(F28:F43)/SQRT(COUNTA(F28:F43))</f>
        <v>0.39978494067276243</v>
      </c>
      <c r="AC7" s="38">
        <f t="shared" si="13"/>
        <v>0.020819438194580733</v>
      </c>
      <c r="AD7" s="38">
        <f t="shared" si="13"/>
        <v>0.23194811133012955</v>
      </c>
      <c r="AE7" s="38">
        <f t="shared" si="13"/>
        <v>1.7691941441799415</v>
      </c>
      <c r="AF7" s="38">
        <f t="shared" si="13"/>
        <v>0.24855812754489393</v>
      </c>
      <c r="AG7" s="38">
        <f t="shared" si="13"/>
        <v>0.06958522581282409</v>
      </c>
      <c r="AH7" s="38">
        <f t="shared" si="13"/>
        <v>0.2351105799329131</v>
      </c>
      <c r="AI7" s="38">
        <f t="shared" si="13"/>
        <v>12.016916391074647</v>
      </c>
      <c r="AJ7" s="46" t="s">
        <v>85</v>
      </c>
      <c r="AK7" s="46">
        <v>0.8392800003296466</v>
      </c>
      <c r="AT7" s="46" t="s">
        <v>85</v>
      </c>
      <c r="AU7" s="46">
        <v>0.3778606901391529</v>
      </c>
      <c r="BE7" s="46" t="s">
        <v>85</v>
      </c>
      <c r="BF7" s="46">
        <v>0.4451803309535947</v>
      </c>
      <c r="BO7" s="46" t="s">
        <v>85</v>
      </c>
      <c r="BP7" s="46">
        <v>0.3438508065441263</v>
      </c>
      <c r="BY7" s="46" t="s">
        <v>85</v>
      </c>
      <c r="BZ7" s="46">
        <v>0.8731595780238628</v>
      </c>
      <c r="CI7" s="46" t="s">
        <v>85</v>
      </c>
      <c r="CJ7" s="46">
        <v>0.39106143570902824</v>
      </c>
      <c r="CS7" s="46" t="s">
        <v>85</v>
      </c>
      <c r="CT7" s="46">
        <v>0.4710587148178766</v>
      </c>
      <c r="DC7" s="46" t="s">
        <v>85</v>
      </c>
      <c r="DD7" s="46">
        <v>0.37046931145936457</v>
      </c>
      <c r="DM7" s="46" t="s">
        <v>85</v>
      </c>
      <c r="DN7" s="46">
        <v>0.9693333759264126</v>
      </c>
      <c r="DW7" s="46" t="s">
        <v>85</v>
      </c>
      <c r="DX7" s="46">
        <v>0.9732422239599374</v>
      </c>
      <c r="EG7" s="46" t="s">
        <v>85</v>
      </c>
      <c r="EH7" s="46">
        <v>0.9774885305127262</v>
      </c>
      <c r="EQ7" s="46" t="s">
        <v>85</v>
      </c>
      <c r="ER7" s="46">
        <v>0.9260922602423828</v>
      </c>
      <c r="FA7" s="46" t="s">
        <v>85</v>
      </c>
      <c r="FB7" s="46">
        <v>0.9924098963620858</v>
      </c>
      <c r="FY7" s="14"/>
      <c r="FZ7" s="14"/>
      <c r="GA7" s="14"/>
    </row>
    <row r="8" spans="1:183" ht="15.75">
      <c r="A8" s="20" t="s">
        <v>69</v>
      </c>
      <c r="B8" s="28">
        <v>14.591666666666669</v>
      </c>
      <c r="C8" s="47">
        <v>0.2342</v>
      </c>
      <c r="D8" s="47">
        <v>0.03903333333333333</v>
      </c>
      <c r="E8" s="34">
        <v>10</v>
      </c>
      <c r="F8" s="48">
        <v>0.01834</v>
      </c>
      <c r="G8" s="49">
        <v>0.01371</v>
      </c>
      <c r="H8" s="49">
        <v>0.11601</v>
      </c>
      <c r="I8" s="49">
        <v>0.39406</v>
      </c>
      <c r="J8" s="49">
        <v>0.1118</v>
      </c>
      <c r="K8" s="49">
        <v>0.03664</v>
      </c>
      <c r="L8" s="49">
        <v>0.11828</v>
      </c>
      <c r="M8" s="49">
        <v>5.29461</v>
      </c>
      <c r="N8" s="4"/>
      <c r="O8" s="4" t="str">
        <f t="shared" si="2"/>
        <v>Mb2</v>
      </c>
      <c r="P8" s="17">
        <f t="shared" si="3"/>
        <v>1.1641049000358215</v>
      </c>
      <c r="Q8" s="18">
        <f t="shared" si="4"/>
        <v>-1.4085643596472994</v>
      </c>
      <c r="R8" s="18">
        <f t="shared" si="5"/>
        <v>-1.5147519190496415</v>
      </c>
      <c r="S8" s="18">
        <f t="shared" si="6"/>
        <v>-1.641113795594131</v>
      </c>
      <c r="T8" s="18">
        <f t="shared" si="7"/>
        <v>-0.7136558235909158</v>
      </c>
      <c r="U8" s="18">
        <f t="shared" si="8"/>
        <v>-0.18258889737779246</v>
      </c>
      <c r="V8" s="18">
        <f t="shared" si="9"/>
        <v>-0.7297094468332392</v>
      </c>
      <c r="W8" s="18">
        <f t="shared" si="10"/>
        <v>-1.214195785387831</v>
      </c>
      <c r="X8" s="18">
        <f t="shared" si="11"/>
        <v>-0.7052399345295637</v>
      </c>
      <c r="Y8" s="18">
        <f t="shared" si="12"/>
        <v>0.9456827251862342</v>
      </c>
      <c r="Z8" s="4"/>
      <c r="AA8" s="4" t="s">
        <v>24</v>
      </c>
      <c r="AB8" s="40">
        <f aca="true" t="shared" si="14" ref="AB8:AI8">(STDEV(F28:F43)*100)/AB5</f>
        <v>79.35466038366694</v>
      </c>
      <c r="AC8" s="38">
        <f t="shared" si="14"/>
        <v>20.257933832832816</v>
      </c>
      <c r="AD8" s="38">
        <f t="shared" si="14"/>
        <v>28.467698509132756</v>
      </c>
      <c r="AE8" s="38">
        <f t="shared" si="14"/>
        <v>31.48414620371539</v>
      </c>
      <c r="AF8" s="38">
        <f t="shared" si="14"/>
        <v>23.209956476273334</v>
      </c>
      <c r="AG8" s="38">
        <f t="shared" si="14"/>
        <v>27.86108677988325</v>
      </c>
      <c r="AH8" s="38">
        <f t="shared" si="14"/>
        <v>30.38009135990108</v>
      </c>
      <c r="AI8" s="38">
        <f t="shared" si="14"/>
        <v>18.655400977845346</v>
      </c>
      <c r="AJ8" s="46" t="s">
        <v>86</v>
      </c>
      <c r="AK8" s="46">
        <v>0.7043909189533316</v>
      </c>
      <c r="AT8" s="46" t="s">
        <v>86</v>
      </c>
      <c r="AU8" s="46">
        <v>0.14277870115243693</v>
      </c>
      <c r="BE8" s="46" t="s">
        <v>86</v>
      </c>
      <c r="BF8" s="46">
        <v>0.19818552706795212</v>
      </c>
      <c r="BO8" s="46" t="s">
        <v>86</v>
      </c>
      <c r="BP8" s="46">
        <v>0.11823337716104616</v>
      </c>
      <c r="BY8" s="46" t="s">
        <v>86</v>
      </c>
      <c r="BZ8" s="46">
        <v>0.7624076486948101</v>
      </c>
      <c r="CI8" s="46" t="s">
        <v>86</v>
      </c>
      <c r="CJ8" s="46">
        <v>0.15292904649880643</v>
      </c>
      <c r="CS8" s="46" t="s">
        <v>86</v>
      </c>
      <c r="CT8" s="46">
        <v>0.22189631280586958</v>
      </c>
      <c r="DC8" s="46" t="s">
        <v>86</v>
      </c>
      <c r="DD8" s="46">
        <v>0.13724751073317568</v>
      </c>
      <c r="DM8" s="46" t="s">
        <v>86</v>
      </c>
      <c r="DN8" s="46">
        <v>0.9396071936848958</v>
      </c>
      <c r="DW8" s="46" t="s">
        <v>86</v>
      </c>
      <c r="DX8" s="46">
        <v>0.947200426498485</v>
      </c>
      <c r="EG8" s="46" t="s">
        <v>86</v>
      </c>
      <c r="EH8" s="46">
        <v>0.9554838272839289</v>
      </c>
      <c r="EQ8" s="46" t="s">
        <v>86</v>
      </c>
      <c r="ER8" s="46">
        <v>0.8576468744808453</v>
      </c>
      <c r="FA8" s="46" t="s">
        <v>86</v>
      </c>
      <c r="FB8" s="46">
        <v>0.9848774023974058</v>
      </c>
      <c r="FY8" s="14"/>
      <c r="FZ8" s="14"/>
      <c r="GA8" s="14"/>
    </row>
    <row r="9" spans="1:183" ht="15.75">
      <c r="A9" s="20" t="s">
        <v>70</v>
      </c>
      <c r="B9" s="28">
        <v>15.4875</v>
      </c>
      <c r="C9" s="47">
        <v>0.3767</v>
      </c>
      <c r="D9" s="47">
        <v>0.0470875</v>
      </c>
      <c r="E9" s="34">
        <v>10</v>
      </c>
      <c r="F9" s="48">
        <v>0.02911</v>
      </c>
      <c r="G9" s="49">
        <v>0.01346</v>
      </c>
      <c r="H9" s="49">
        <v>0.11308</v>
      </c>
      <c r="I9" s="49">
        <v>0.66916</v>
      </c>
      <c r="J9" s="49">
        <v>0.12897</v>
      </c>
      <c r="K9" s="49">
        <v>0.03494</v>
      </c>
      <c r="L9" s="49">
        <v>0.1104</v>
      </c>
      <c r="M9" s="49">
        <v>7.24128</v>
      </c>
      <c r="N9" s="4"/>
      <c r="O9" s="4" t="str">
        <f t="shared" si="2"/>
        <v>Mb3</v>
      </c>
      <c r="P9" s="17">
        <f t="shared" si="3"/>
        <v>1.18998131938412</v>
      </c>
      <c r="Q9" s="18">
        <f t="shared" si="4"/>
        <v>-1.3270943667886759</v>
      </c>
      <c r="R9" s="18">
        <f t="shared" si="5"/>
        <v>-1.4390477815531328</v>
      </c>
      <c r="S9" s="18">
        <f t="shared" si="6"/>
        <v>-1.7740449271039855</v>
      </c>
      <c r="T9" s="18">
        <f t="shared" si="7"/>
        <v>-0.8497041871744616</v>
      </c>
      <c r="U9" s="18">
        <f t="shared" si="8"/>
        <v>-0.07756001450206094</v>
      </c>
      <c r="V9" s="18">
        <f t="shared" si="9"/>
        <v>-0.7926012871552742</v>
      </c>
      <c r="W9" s="18">
        <f t="shared" si="10"/>
        <v>-1.3597670863450315</v>
      </c>
      <c r="X9" s="18">
        <f t="shared" si="11"/>
        <v>-0.8601209135987634</v>
      </c>
      <c r="Y9" s="18">
        <f t="shared" si="12"/>
        <v>0.9567253537635689</v>
      </c>
      <c r="Z9" s="4"/>
      <c r="AA9" s="4" t="s">
        <v>66</v>
      </c>
      <c r="AB9" s="6">
        <f aca="true" t="shared" si="15" ref="AB9:AI9">COUNT(F28:F43)</f>
        <v>14</v>
      </c>
      <c r="AC9" s="13">
        <f t="shared" si="15"/>
        <v>14</v>
      </c>
      <c r="AD9" s="13">
        <f t="shared" si="15"/>
        <v>14</v>
      </c>
      <c r="AE9" s="13">
        <f t="shared" si="15"/>
        <v>14</v>
      </c>
      <c r="AF9" s="13">
        <f t="shared" si="15"/>
        <v>14</v>
      </c>
      <c r="AG9" s="13">
        <f t="shared" si="15"/>
        <v>14</v>
      </c>
      <c r="AH9" s="13">
        <f t="shared" si="15"/>
        <v>14</v>
      </c>
      <c r="AI9" s="13">
        <f t="shared" si="15"/>
        <v>14</v>
      </c>
      <c r="AJ9" s="46" t="s">
        <v>87</v>
      </c>
      <c r="AK9" s="46">
        <v>0.6797568288661092</v>
      </c>
      <c r="AT9" s="46" t="s">
        <v>87</v>
      </c>
      <c r="AU9" s="46">
        <v>0.07134359291514002</v>
      </c>
      <c r="BE9" s="46" t="s">
        <v>87</v>
      </c>
      <c r="BF9" s="46">
        <v>0.13136765432361477</v>
      </c>
      <c r="BO9" s="46" t="s">
        <v>87</v>
      </c>
      <c r="BP9" s="46">
        <v>0.04475282525780002</v>
      </c>
      <c r="BY9" s="46" t="s">
        <v>87</v>
      </c>
      <c r="BZ9" s="46">
        <v>0.7426082860860443</v>
      </c>
      <c r="CI9" s="46" t="s">
        <v>87</v>
      </c>
      <c r="CJ9" s="46">
        <v>0.08233980037370696</v>
      </c>
      <c r="CS9" s="46" t="s">
        <v>87</v>
      </c>
      <c r="CT9" s="46">
        <v>0.15705433887302536</v>
      </c>
      <c r="DC9" s="46" t="s">
        <v>87</v>
      </c>
      <c r="DD9" s="46">
        <v>0.06535146996094032</v>
      </c>
      <c r="DM9" s="46" t="s">
        <v>87</v>
      </c>
      <c r="DN9" s="46">
        <v>0.9345744598253037</v>
      </c>
      <c r="DW9" s="46" t="s">
        <v>87</v>
      </c>
      <c r="DX9" s="46">
        <v>0.9428004620400254</v>
      </c>
      <c r="EG9" s="46" t="s">
        <v>87</v>
      </c>
      <c r="EH9" s="46">
        <v>0.9517741462242563</v>
      </c>
      <c r="EQ9" s="46" t="s">
        <v>87</v>
      </c>
      <c r="ER9" s="46">
        <v>0.8457841140209158</v>
      </c>
      <c r="FA9" s="46" t="s">
        <v>87</v>
      </c>
      <c r="FB9" s="46">
        <v>0.983617185930523</v>
      </c>
      <c r="FY9" s="14"/>
      <c r="FZ9" s="14"/>
      <c r="GA9" s="14"/>
    </row>
    <row r="10" spans="1:183" ht="15.75">
      <c r="A10" s="20" t="s">
        <v>71</v>
      </c>
      <c r="B10" s="28">
        <v>16.64</v>
      </c>
      <c r="C10" s="47">
        <v>0.2801</v>
      </c>
      <c r="D10" s="47">
        <v>0.05602</v>
      </c>
      <c r="E10" s="34">
        <v>10</v>
      </c>
      <c r="F10" s="48">
        <v>0.01356</v>
      </c>
      <c r="G10" s="49">
        <v>0.01177</v>
      </c>
      <c r="H10" s="49">
        <v>0.10437</v>
      </c>
      <c r="I10" s="49">
        <v>0.36725</v>
      </c>
      <c r="J10" s="49">
        <v>0.10534</v>
      </c>
      <c r="K10" s="49">
        <v>0.02953</v>
      </c>
      <c r="L10" s="49">
        <v>0.08894</v>
      </c>
      <c r="M10" s="49">
        <v>5.1088</v>
      </c>
      <c r="N10" s="4"/>
      <c r="O10" s="4" t="str">
        <f t="shared" si="2"/>
        <v>Mb4</v>
      </c>
      <c r="P10" s="17">
        <f t="shared" si="3"/>
        <v>1.221153321954705</v>
      </c>
      <c r="Q10" s="18">
        <f t="shared" si="4"/>
        <v>-1.2516568955124505</v>
      </c>
      <c r="R10" s="18">
        <f t="shared" si="5"/>
        <v>-1.5667103148049744</v>
      </c>
      <c r="S10" s="18">
        <f t="shared" si="6"/>
        <v>-1.628193541492584</v>
      </c>
      <c r="T10" s="18">
        <f t="shared" si="7"/>
        <v>-0.6803943208687674</v>
      </c>
      <c r="U10" s="18">
        <f t="shared" si="8"/>
        <v>-0.13400819987372467</v>
      </c>
      <c r="V10" s="18">
        <f t="shared" si="9"/>
        <v>-0.6763766903145567</v>
      </c>
      <c r="W10" s="18">
        <f t="shared" si="10"/>
        <v>-1.2287065573709404</v>
      </c>
      <c r="X10" s="18">
        <f t="shared" si="11"/>
        <v>-0.749872879223103</v>
      </c>
      <c r="Y10" s="18">
        <f t="shared" si="12"/>
        <v>1.009348896859351</v>
      </c>
      <c r="Z10" s="4"/>
      <c r="AA10" s="4" t="s">
        <v>25</v>
      </c>
      <c r="AB10" s="40">
        <f>AK7</f>
        <v>0.8392800003296466</v>
      </c>
      <c r="AC10" s="9">
        <f>AU7</f>
        <v>0.3778606901391529</v>
      </c>
      <c r="AD10" s="9">
        <f>AK30</f>
        <v>0.35744059863429534</v>
      </c>
      <c r="AE10" s="9">
        <f>AU30</f>
        <v>0.7499850126781933</v>
      </c>
      <c r="AF10" s="9">
        <f>BF7</f>
        <v>0.4451803309535947</v>
      </c>
      <c r="AG10" s="9">
        <f>BP7</f>
        <v>0.3438508065441263</v>
      </c>
      <c r="AH10" s="9">
        <f>BF30</f>
        <v>0.4476801486473982</v>
      </c>
      <c r="AI10" s="9">
        <f>BP30</f>
        <v>0.5928121105579846</v>
      </c>
      <c r="AJ10" s="46" t="s">
        <v>88</v>
      </c>
      <c r="AK10" s="46">
        <v>0.8465066759058583</v>
      </c>
      <c r="AT10" s="46" t="s">
        <v>88</v>
      </c>
      <c r="AU10" s="46">
        <v>0.07506898668241702</v>
      </c>
      <c r="BE10" s="46" t="s">
        <v>88</v>
      </c>
      <c r="BF10" s="46">
        <v>0.8667822018612795</v>
      </c>
      <c r="BO10" s="46" t="s">
        <v>88</v>
      </c>
      <c r="BP10" s="46">
        <v>0.254471376896524</v>
      </c>
      <c r="BY10" s="46" t="s">
        <v>88</v>
      </c>
      <c r="BZ10" s="46">
        <v>0.7589055511427906</v>
      </c>
      <c r="CI10" s="46" t="s">
        <v>88</v>
      </c>
      <c r="CJ10" s="46">
        <v>0.07462321775904399</v>
      </c>
      <c r="CS10" s="46" t="s">
        <v>88</v>
      </c>
      <c r="CT10" s="46">
        <v>0.8538700412286939</v>
      </c>
      <c r="DC10" s="46" t="s">
        <v>88</v>
      </c>
      <c r="DD10" s="46">
        <v>0.2517127546259287</v>
      </c>
      <c r="DM10" s="46" t="s">
        <v>88</v>
      </c>
      <c r="DN10" s="46">
        <v>0.15867490309157517</v>
      </c>
      <c r="DW10" s="46" t="s">
        <v>88</v>
      </c>
      <c r="DX10" s="46">
        <v>0.06677385230078708</v>
      </c>
      <c r="EG10" s="46" t="s">
        <v>88</v>
      </c>
      <c r="EH10" s="46">
        <v>0.07781643074346814</v>
      </c>
      <c r="EQ10" s="46" t="s">
        <v>88</v>
      </c>
      <c r="ER10" s="46">
        <v>0.10852572785904188</v>
      </c>
      <c r="FA10" s="46" t="s">
        <v>88</v>
      </c>
      <c r="FB10" s="46">
        <v>0.03991681838284001</v>
      </c>
      <c r="FY10" s="14"/>
      <c r="FZ10" s="14"/>
      <c r="GA10" s="14"/>
    </row>
    <row r="11" spans="1:183" ht="15.75">
      <c r="A11" s="20" t="s">
        <v>72</v>
      </c>
      <c r="B11" s="28">
        <v>17.51875</v>
      </c>
      <c r="C11" s="47">
        <v>0.5431</v>
      </c>
      <c r="D11" s="47">
        <v>0.0678875</v>
      </c>
      <c r="E11" s="34">
        <v>10</v>
      </c>
      <c r="F11" s="48">
        <v>0.0482</v>
      </c>
      <c r="G11" s="49">
        <v>0.02149</v>
      </c>
      <c r="H11" s="49">
        <v>0.16233</v>
      </c>
      <c r="I11" s="49">
        <v>0.95519</v>
      </c>
      <c r="J11" s="49">
        <v>0.19473</v>
      </c>
      <c r="K11" s="49">
        <v>0.04915</v>
      </c>
      <c r="L11" s="49">
        <v>0.17183</v>
      </c>
      <c r="M11" s="49">
        <v>10.98292</v>
      </c>
      <c r="N11" s="4"/>
      <c r="O11" s="4" t="str">
        <f t="shared" si="2"/>
        <v>Mb5</v>
      </c>
      <c r="P11" s="17">
        <f t="shared" si="3"/>
        <v>1.2435031151043614</v>
      </c>
      <c r="Q11" s="18">
        <f t="shared" si="4"/>
        <v>-1.168210184199316</v>
      </c>
      <c r="R11" s="18">
        <f t="shared" si="5"/>
        <v>-1.220042948753094</v>
      </c>
      <c r="S11" s="18">
        <f t="shared" si="6"/>
        <v>-1.5708535715005003</v>
      </c>
      <c r="T11" s="18">
        <f t="shared" si="7"/>
        <v>-0.6926911983396994</v>
      </c>
      <c r="U11" s="18">
        <f t="shared" si="8"/>
        <v>0.07699978013552745</v>
      </c>
      <c r="V11" s="18">
        <f t="shared" si="9"/>
        <v>-0.6136571231411574</v>
      </c>
      <c r="W11" s="18">
        <f t="shared" si="10"/>
        <v>-1.2115664648237892</v>
      </c>
      <c r="X11" s="18">
        <f t="shared" si="11"/>
        <v>-0.667990996897004</v>
      </c>
      <c r="Y11" s="18">
        <f t="shared" si="12"/>
        <v>1.137627833203524</v>
      </c>
      <c r="Z11" s="4"/>
      <c r="AA11" s="4" t="s">
        <v>60</v>
      </c>
      <c r="AB11" s="40">
        <f>AK20+(AK21*0.1)</f>
        <v>1.5085882116324734</v>
      </c>
      <c r="AC11" s="9">
        <f>AU20+(AU21*0.1)</f>
        <v>0.3933627722444164</v>
      </c>
      <c r="AD11" s="9">
        <f>AK43+(AK44*0.1)</f>
        <v>3.141630493671867</v>
      </c>
      <c r="AE11" s="9">
        <f>AU43+(AU44*0.1)</f>
        <v>19.536915293108095</v>
      </c>
      <c r="AF11" s="9">
        <f>BF20+(BF21*0.1)</f>
        <v>3.8828400666852367</v>
      </c>
      <c r="AG11" s="9">
        <f>BP20+(BP21*0.1)</f>
        <v>0.9613521535720835</v>
      </c>
      <c r="AH11" s="9">
        <f>BF43+(BF44*0.1)</f>
        <v>3.01374430412588</v>
      </c>
      <c r="AI11" s="9">
        <f>BP43+(BP44*0.1)</f>
        <v>233.0273308556827</v>
      </c>
      <c r="AJ11" s="46" t="s">
        <v>89</v>
      </c>
      <c r="AK11" s="46">
        <v>14</v>
      </c>
      <c r="AT11" s="46" t="s">
        <v>89</v>
      </c>
      <c r="AU11" s="46">
        <v>14</v>
      </c>
      <c r="BE11" s="46" t="s">
        <v>89</v>
      </c>
      <c r="BF11" s="46">
        <v>14</v>
      </c>
      <c r="BO11" s="46" t="s">
        <v>89</v>
      </c>
      <c r="BP11" s="46">
        <v>14</v>
      </c>
      <c r="BY11" s="46" t="s">
        <v>89</v>
      </c>
      <c r="BZ11" s="46">
        <v>14</v>
      </c>
      <c r="CI11" s="46" t="s">
        <v>89</v>
      </c>
      <c r="CJ11" s="46">
        <v>14</v>
      </c>
      <c r="CS11" s="46" t="s">
        <v>89</v>
      </c>
      <c r="CT11" s="46">
        <v>14</v>
      </c>
      <c r="DC11" s="46" t="s">
        <v>89</v>
      </c>
      <c r="DD11" s="46">
        <v>14</v>
      </c>
      <c r="DM11" s="46" t="s">
        <v>89</v>
      </c>
      <c r="DN11" s="46">
        <v>14</v>
      </c>
      <c r="DW11" s="46" t="s">
        <v>89</v>
      </c>
      <c r="DX11" s="46">
        <v>14</v>
      </c>
      <c r="EG11" s="46" t="s">
        <v>89</v>
      </c>
      <c r="EH11" s="46">
        <v>14</v>
      </c>
      <c r="EQ11" s="46" t="s">
        <v>89</v>
      </c>
      <c r="ER11" s="46">
        <v>14</v>
      </c>
      <c r="FA11" s="46" t="s">
        <v>89</v>
      </c>
      <c r="FB11" s="46">
        <v>14</v>
      </c>
      <c r="FY11" s="14"/>
      <c r="FZ11" s="14"/>
      <c r="GA11" s="14"/>
    </row>
    <row r="12" spans="1:183" ht="15.75">
      <c r="A12" s="20" t="s">
        <v>73</v>
      </c>
      <c r="B12" s="28">
        <v>18.656666666666666</v>
      </c>
      <c r="C12" s="47">
        <v>0.4965</v>
      </c>
      <c r="D12" s="47">
        <v>0.08275</v>
      </c>
      <c r="E12" s="34">
        <v>10</v>
      </c>
      <c r="F12" s="48">
        <v>0.02965</v>
      </c>
      <c r="G12" s="49">
        <v>0.01609</v>
      </c>
      <c r="H12" s="49">
        <v>0.12474</v>
      </c>
      <c r="I12" s="49">
        <v>0.93198</v>
      </c>
      <c r="J12" s="49">
        <v>0.15368</v>
      </c>
      <c r="K12" s="49">
        <v>0.03885</v>
      </c>
      <c r="L12" s="49">
        <v>0.12067</v>
      </c>
      <c r="M12" s="49">
        <v>10.05359</v>
      </c>
      <c r="N12" s="4"/>
      <c r="O12" s="4" t="str">
        <f t="shared" si="2"/>
        <v>Mb6</v>
      </c>
      <c r="P12" s="17">
        <f t="shared" si="3"/>
        <v>1.2708340521870674</v>
      </c>
      <c r="Q12" s="18">
        <f t="shared" si="4"/>
        <v>-1.0822319975522436</v>
      </c>
      <c r="R12" s="18">
        <f t="shared" si="5"/>
        <v>-1.306126552683362</v>
      </c>
      <c r="S12" s="18">
        <f t="shared" si="6"/>
        <v>-1.5715952062846141</v>
      </c>
      <c r="T12" s="18">
        <f t="shared" si="7"/>
        <v>-0.6821455106685308</v>
      </c>
      <c r="U12" s="18">
        <f t="shared" si="8"/>
        <v>0.1912553422462652</v>
      </c>
      <c r="V12" s="18">
        <f t="shared" si="9"/>
        <v>-0.5915338985300063</v>
      </c>
      <c r="W12" s="18">
        <f t="shared" si="10"/>
        <v>-1.1887602272467106</v>
      </c>
      <c r="X12" s="18">
        <f t="shared" si="11"/>
        <v>-0.6965519376507073</v>
      </c>
      <c r="Y12" s="18">
        <f t="shared" si="12"/>
        <v>1.224169919709893</v>
      </c>
      <c r="Z12" s="4"/>
      <c r="AA12" s="4" t="s">
        <v>26</v>
      </c>
      <c r="AB12" s="40">
        <f>BZ7</f>
        <v>0.8731595780238628</v>
      </c>
      <c r="AC12" s="9">
        <f>CJ7</f>
        <v>0.39106143570902824</v>
      </c>
      <c r="AD12" s="9">
        <f>BZ30</f>
        <v>0.39620750178359454</v>
      </c>
      <c r="AE12" s="9">
        <f>CJ30</f>
        <v>0.7838915275007932</v>
      </c>
      <c r="AF12" s="9">
        <f>CT7</f>
        <v>0.4710587148178766</v>
      </c>
      <c r="AG12" s="9">
        <f>DD7</f>
        <v>0.37046931145936457</v>
      </c>
      <c r="AH12" s="9">
        <f>CT30</f>
        <v>0.4842678035457403</v>
      </c>
      <c r="AI12" s="9">
        <f>DD30</f>
        <v>0.6724857403564303</v>
      </c>
      <c r="FY12" s="14"/>
      <c r="FZ12" s="14"/>
      <c r="GA12" s="14"/>
    </row>
    <row r="13" spans="1:183" ht="15.75">
      <c r="A13" s="20" t="s">
        <v>74</v>
      </c>
      <c r="B13" s="28">
        <v>19.473333333333333</v>
      </c>
      <c r="C13" s="47">
        <v>0.3017</v>
      </c>
      <c r="D13" s="47">
        <v>0.10056666666666668</v>
      </c>
      <c r="E13" s="34">
        <v>10</v>
      </c>
      <c r="F13" s="48">
        <v>0.0382</v>
      </c>
      <c r="G13" s="49">
        <v>0.01203</v>
      </c>
      <c r="H13" s="49">
        <v>0.11454</v>
      </c>
      <c r="I13" s="49">
        <v>0.52681</v>
      </c>
      <c r="J13" s="49">
        <v>0.11658</v>
      </c>
      <c r="K13" s="49">
        <v>0.03214</v>
      </c>
      <c r="L13" s="49">
        <v>0.10218</v>
      </c>
      <c r="M13" s="49">
        <v>6.7504</v>
      </c>
      <c r="N13" s="4"/>
      <c r="O13" s="4" t="str">
        <f aca="true" t="shared" si="16" ref="O13:O20">A13</f>
        <v>Mb7</v>
      </c>
      <c r="P13" s="17">
        <f aca="true" t="shared" si="17" ref="P13:P20">LOG10(B13)</f>
        <v>1.2894402979178685</v>
      </c>
      <c r="Q13" s="18">
        <f aca="true" t="shared" si="18" ref="Q13:Q20">LOG10(D13)</f>
        <v>-0.9975459445446739</v>
      </c>
      <c r="R13" s="18">
        <f t="shared" si="5"/>
        <v>-0.8950578918079537</v>
      </c>
      <c r="S13" s="18">
        <f t="shared" si="6"/>
        <v>-1.3968556273798176</v>
      </c>
      <c r="T13" s="18">
        <f t="shared" si="7"/>
        <v>-0.41816407594235205</v>
      </c>
      <c r="U13" s="18">
        <f t="shared" si="8"/>
        <v>0.24453275550250508</v>
      </c>
      <c r="V13" s="18">
        <f t="shared" si="9"/>
        <v>-0.41049720373623627</v>
      </c>
      <c r="W13" s="18">
        <f t="shared" si="10"/>
        <v>-0.9700753822923366</v>
      </c>
      <c r="X13" s="18">
        <f t="shared" si="11"/>
        <v>-0.46775535637341775</v>
      </c>
      <c r="Y13" s="18">
        <f t="shared" si="12"/>
        <v>1.3522082533181434</v>
      </c>
      <c r="Z13" s="4"/>
      <c r="AA13" s="57" t="s">
        <v>109</v>
      </c>
      <c r="AB13" s="9">
        <f>BZ20+(BZ21*15)</f>
        <v>0.4859974843851993</v>
      </c>
      <c r="AC13" s="9">
        <f>CJ20+(CJ21*15)</f>
        <v>0.4171670970245356</v>
      </c>
      <c r="AD13" s="9">
        <f>BZ43+(BZ44*15)</f>
        <v>3.4169307341996036</v>
      </c>
      <c r="AE13" s="9">
        <f>CJ43+(CJ44*15)</f>
        <v>15.467300692304555</v>
      </c>
      <c r="AF13" s="9">
        <f>CT20+(CT21*15)</f>
        <v>3.5377278445367835</v>
      </c>
      <c r="AG13" s="9">
        <f>DD20+(DD21*15)</f>
        <v>1.0378261282304873</v>
      </c>
      <c r="AH13" s="9">
        <f>CT43+(CT44*15)</f>
        <v>3.3519724442151624</v>
      </c>
      <c r="AI13" s="9">
        <f>DD43+(DD44*15)</f>
        <v>208.6317045744217</v>
      </c>
      <c r="AJ13" t="s">
        <v>90</v>
      </c>
      <c r="AT13" t="s">
        <v>90</v>
      </c>
      <c r="BE13" t="s">
        <v>90</v>
      </c>
      <c r="BO13" t="s">
        <v>90</v>
      </c>
      <c r="BY13" t="s">
        <v>90</v>
      </c>
      <c r="CI13" t="s">
        <v>90</v>
      </c>
      <c r="CS13" t="s">
        <v>90</v>
      </c>
      <c r="DC13" t="s">
        <v>90</v>
      </c>
      <c r="DM13" t="s">
        <v>90</v>
      </c>
      <c r="DW13" t="s">
        <v>90</v>
      </c>
      <c r="EG13" t="s">
        <v>90</v>
      </c>
      <c r="EQ13" t="s">
        <v>90</v>
      </c>
      <c r="FA13" t="s">
        <v>90</v>
      </c>
      <c r="FY13" s="14"/>
      <c r="FZ13" s="14"/>
      <c r="GA13" s="14"/>
    </row>
    <row r="14" spans="1:183" ht="15.75">
      <c r="A14" s="20" t="s">
        <v>75</v>
      </c>
      <c r="B14" s="28">
        <v>21.29</v>
      </c>
      <c r="C14" s="47">
        <v>0.4287</v>
      </c>
      <c r="D14" s="47">
        <v>0.107175</v>
      </c>
      <c r="E14" s="34">
        <v>10</v>
      </c>
      <c r="F14" s="48">
        <v>0.09514</v>
      </c>
      <c r="G14" s="49">
        <v>0.01491</v>
      </c>
      <c r="H14" s="49">
        <v>0.10448</v>
      </c>
      <c r="I14" s="49">
        <v>1.06898</v>
      </c>
      <c r="J14" s="49">
        <v>0.13293</v>
      </c>
      <c r="K14" s="49">
        <v>0.03407</v>
      </c>
      <c r="L14" s="49">
        <v>0.10339</v>
      </c>
      <c r="M14" s="49">
        <v>12.38061</v>
      </c>
      <c r="N14" s="4"/>
      <c r="O14" s="4" t="str">
        <f t="shared" si="16"/>
        <v>Mb8</v>
      </c>
      <c r="P14" s="17">
        <f t="shared" si="17"/>
        <v>1.3281756614383224</v>
      </c>
      <c r="Q14" s="18">
        <f t="shared" si="18"/>
        <v>-0.9699065078173297</v>
      </c>
      <c r="R14" s="18">
        <f t="shared" si="5"/>
        <v>-0.6236968442440795</v>
      </c>
      <c r="S14" s="18">
        <f t="shared" si="6"/>
        <v>-1.4285823478749677</v>
      </c>
      <c r="T14" s="18">
        <f t="shared" si="7"/>
        <v>-0.5830268273969637</v>
      </c>
      <c r="U14" s="18">
        <f t="shared" si="8"/>
        <v>0.4269095885572501</v>
      </c>
      <c r="V14" s="18">
        <f t="shared" si="9"/>
        <v>-0.47843698657668804</v>
      </c>
      <c r="W14" s="18">
        <f t="shared" si="10"/>
        <v>-1.069687857760085</v>
      </c>
      <c r="X14" s="18">
        <f t="shared" si="11"/>
        <v>-0.587581456001756</v>
      </c>
      <c r="Y14" s="18">
        <f t="shared" si="12"/>
        <v>1.4906820518300852</v>
      </c>
      <c r="Z14" s="4"/>
      <c r="AA14" s="4" t="s">
        <v>27</v>
      </c>
      <c r="AB14" s="40">
        <f>BZ20+(BZ21*20)</f>
        <v>1.5736117083057408</v>
      </c>
      <c r="AC14" s="9">
        <f>CJ20+(CJ21*20)</f>
        <v>0.3918001137846555</v>
      </c>
      <c r="AD14" s="9">
        <f>BZ43+(BZ44*20)</f>
        <v>3.130599740601954</v>
      </c>
      <c r="AE14" s="9">
        <f>CJ43+(CJ44*20)</f>
        <v>19.788320819946073</v>
      </c>
      <c r="AF14" s="9">
        <f>CT20+(CT21*20)</f>
        <v>3.902530370677154</v>
      </c>
      <c r="AG14" s="9">
        <f>DD20+(DD21*20)</f>
        <v>0.9575060533564044</v>
      </c>
      <c r="AH14" s="9">
        <f>CT43+(CT44*20)</f>
        <v>2.9972304572027886</v>
      </c>
      <c r="AI14" s="9">
        <f>DD43+(DD44*20)</f>
        <v>233.81026784350138</v>
      </c>
      <c r="AJ14" s="46"/>
      <c r="AK14" s="46" t="s">
        <v>94</v>
      </c>
      <c r="AL14" s="46" t="s">
        <v>95</v>
      </c>
      <c r="AM14" s="46" t="s">
        <v>96</v>
      </c>
      <c r="AN14" s="46" t="s">
        <v>97</v>
      </c>
      <c r="AO14" s="46" t="s">
        <v>98</v>
      </c>
      <c r="AT14" s="46"/>
      <c r="AU14" s="46" t="s">
        <v>94</v>
      </c>
      <c r="AV14" s="46" t="s">
        <v>95</v>
      </c>
      <c r="AW14" s="46" t="s">
        <v>96</v>
      </c>
      <c r="AX14" s="46" t="s">
        <v>97</v>
      </c>
      <c r="AY14" s="46" t="s">
        <v>98</v>
      </c>
      <c r="BE14" s="46"/>
      <c r="BF14" s="46" t="s">
        <v>94</v>
      </c>
      <c r="BG14" s="46" t="s">
        <v>95</v>
      </c>
      <c r="BH14" s="46" t="s">
        <v>96</v>
      </c>
      <c r="BI14" s="46" t="s">
        <v>97</v>
      </c>
      <c r="BJ14" s="46" t="s">
        <v>98</v>
      </c>
      <c r="BO14" s="46"/>
      <c r="BP14" s="46" t="s">
        <v>94</v>
      </c>
      <c r="BQ14" s="46" t="s">
        <v>95</v>
      </c>
      <c r="BR14" s="46" t="s">
        <v>96</v>
      </c>
      <c r="BS14" s="46" t="s">
        <v>97</v>
      </c>
      <c r="BT14" s="46" t="s">
        <v>98</v>
      </c>
      <c r="BY14" s="46"/>
      <c r="BZ14" s="46" t="s">
        <v>94</v>
      </c>
      <c r="CA14" s="46" t="s">
        <v>95</v>
      </c>
      <c r="CB14" s="46" t="s">
        <v>96</v>
      </c>
      <c r="CC14" s="46" t="s">
        <v>97</v>
      </c>
      <c r="CD14" s="46" t="s">
        <v>98</v>
      </c>
      <c r="CI14" s="46"/>
      <c r="CJ14" s="46" t="s">
        <v>94</v>
      </c>
      <c r="CK14" s="46" t="s">
        <v>95</v>
      </c>
      <c r="CL14" s="46" t="s">
        <v>96</v>
      </c>
      <c r="CM14" s="46" t="s">
        <v>97</v>
      </c>
      <c r="CN14" s="46" t="s">
        <v>98</v>
      </c>
      <c r="CS14" s="46"/>
      <c r="CT14" s="46" t="s">
        <v>94</v>
      </c>
      <c r="CU14" s="46" t="s">
        <v>95</v>
      </c>
      <c r="CV14" s="46" t="s">
        <v>96</v>
      </c>
      <c r="CW14" s="46" t="s">
        <v>97</v>
      </c>
      <c r="CX14" s="46" t="s">
        <v>98</v>
      </c>
      <c r="DC14" s="46"/>
      <c r="DD14" s="46" t="s">
        <v>94</v>
      </c>
      <c r="DE14" s="46" t="s">
        <v>95</v>
      </c>
      <c r="DF14" s="46" t="s">
        <v>96</v>
      </c>
      <c r="DG14" s="46" t="s">
        <v>97</v>
      </c>
      <c r="DH14" s="46" t="s">
        <v>98</v>
      </c>
      <c r="DM14" s="46"/>
      <c r="DN14" s="46" t="s">
        <v>94</v>
      </c>
      <c r="DO14" s="46" t="s">
        <v>95</v>
      </c>
      <c r="DP14" s="46" t="s">
        <v>96</v>
      </c>
      <c r="DQ14" s="46" t="s">
        <v>97</v>
      </c>
      <c r="DR14" s="46" t="s">
        <v>98</v>
      </c>
      <c r="DW14" s="46"/>
      <c r="DX14" s="46" t="s">
        <v>94</v>
      </c>
      <c r="DY14" s="46" t="s">
        <v>95</v>
      </c>
      <c r="DZ14" s="46" t="s">
        <v>96</v>
      </c>
      <c r="EA14" s="46" t="s">
        <v>97</v>
      </c>
      <c r="EB14" s="46" t="s">
        <v>98</v>
      </c>
      <c r="EG14" s="46"/>
      <c r="EH14" s="46" t="s">
        <v>94</v>
      </c>
      <c r="EI14" s="46" t="s">
        <v>95</v>
      </c>
      <c r="EJ14" s="46" t="s">
        <v>96</v>
      </c>
      <c r="EK14" s="46" t="s">
        <v>97</v>
      </c>
      <c r="EL14" s="46" t="s">
        <v>98</v>
      </c>
      <c r="EQ14" s="46"/>
      <c r="ER14" s="46" t="s">
        <v>94</v>
      </c>
      <c r="ES14" s="46" t="s">
        <v>95</v>
      </c>
      <c r="ET14" s="46" t="s">
        <v>96</v>
      </c>
      <c r="EU14" s="46" t="s">
        <v>97</v>
      </c>
      <c r="EV14" s="46" t="s">
        <v>98</v>
      </c>
      <c r="FA14" s="46"/>
      <c r="FB14" s="46" t="s">
        <v>94</v>
      </c>
      <c r="FC14" s="46" t="s">
        <v>95</v>
      </c>
      <c r="FD14" s="46" t="s">
        <v>96</v>
      </c>
      <c r="FE14" s="46" t="s">
        <v>97</v>
      </c>
      <c r="FF14" s="46" t="s">
        <v>98</v>
      </c>
      <c r="FY14" s="14"/>
      <c r="FZ14" s="14"/>
      <c r="GA14" s="14"/>
    </row>
    <row r="15" spans="1:183" ht="15.75">
      <c r="A15" s="20" t="s">
        <v>76</v>
      </c>
      <c r="B15" s="28">
        <v>23.536666666666665</v>
      </c>
      <c r="C15" s="47">
        <v>0.4064</v>
      </c>
      <c r="D15" s="47">
        <v>0.13546666666666665</v>
      </c>
      <c r="E15" s="34">
        <v>10</v>
      </c>
      <c r="F15" s="48">
        <v>0.13201</v>
      </c>
      <c r="G15" s="49">
        <v>0.01421</v>
      </c>
      <c r="H15" s="49">
        <v>0.10889</v>
      </c>
      <c r="I15" s="49">
        <v>0.79088</v>
      </c>
      <c r="J15" s="49">
        <v>0.19664</v>
      </c>
      <c r="K15" s="49">
        <v>0.02857</v>
      </c>
      <c r="L15" s="49">
        <v>0.08163</v>
      </c>
      <c r="M15" s="49">
        <v>12.70795</v>
      </c>
      <c r="N15" s="4"/>
      <c r="O15" s="4" t="str">
        <f t="shared" si="16"/>
        <v>Mb9</v>
      </c>
      <c r="P15" s="17">
        <f t="shared" si="17"/>
        <v>1.371744956775117</v>
      </c>
      <c r="Q15" s="18">
        <f t="shared" si="18"/>
        <v>-0.8681675554437996</v>
      </c>
      <c r="R15" s="18">
        <f t="shared" si="5"/>
        <v>-0.35651442366288955</v>
      </c>
      <c r="S15" s="18">
        <f t="shared" si="6"/>
        <v>-1.3245271767921927</v>
      </c>
      <c r="T15" s="18">
        <f t="shared" si="7"/>
        <v>-0.44013325691275645</v>
      </c>
      <c r="U15" s="18">
        <f t="shared" si="8"/>
        <v>0.4209893383970391</v>
      </c>
      <c r="V15" s="18">
        <f t="shared" si="9"/>
        <v>-0.1834493891772836</v>
      </c>
      <c r="W15" s="18">
        <f t="shared" si="10"/>
        <v>-1.0212110143369195</v>
      </c>
      <c r="X15" s="18">
        <f t="shared" si="11"/>
        <v>-0.5652714582202424</v>
      </c>
      <c r="Y15" s="18">
        <f t="shared" si="12"/>
        <v>1.6269542426876653</v>
      </c>
      <c r="Z15" s="4"/>
      <c r="AA15" s="4" t="s">
        <v>61</v>
      </c>
      <c r="AB15" s="40">
        <f>BZ20+(BZ21*25)</f>
        <v>2.661225932226282</v>
      </c>
      <c r="AC15" s="9">
        <f>CJ20+(CJ21*25)</f>
        <v>0.3664331305447754</v>
      </c>
      <c r="AD15" s="9">
        <f>BZ43+(BZ44*25)</f>
        <v>2.8442687470043047</v>
      </c>
      <c r="AE15" s="9">
        <f>CJ43+(CJ44*25)</f>
        <v>24.10934094758759</v>
      </c>
      <c r="AF15" s="9">
        <f>CT20+(CT21*25)</f>
        <v>4.267332896817525</v>
      </c>
      <c r="AG15" s="9">
        <f>DD20+(DD21*25)</f>
        <v>0.8771859784823217</v>
      </c>
      <c r="AH15" s="9">
        <f>CT43+(CT44*25)</f>
        <v>2.6424884701904157</v>
      </c>
      <c r="AI15" s="9">
        <f>DD43+(DD44*25)</f>
        <v>258.98883111258107</v>
      </c>
      <c r="AJ15" s="46" t="s">
        <v>91</v>
      </c>
      <c r="AK15" s="46">
        <v>1</v>
      </c>
      <c r="AL15" s="46">
        <v>20.489813151309576</v>
      </c>
      <c r="AM15" s="46">
        <v>20.489813151309576</v>
      </c>
      <c r="AN15" s="46">
        <v>28.59415210625933</v>
      </c>
      <c r="AO15" s="46">
        <v>0.0001743578733498177</v>
      </c>
      <c r="AT15" s="46" t="s">
        <v>91</v>
      </c>
      <c r="AU15" s="46">
        <v>1</v>
      </c>
      <c r="AV15" s="46">
        <v>0.011263486088010588</v>
      </c>
      <c r="AW15" s="46">
        <v>0.011263486088010588</v>
      </c>
      <c r="AX15" s="46">
        <v>1.9987189027298324</v>
      </c>
      <c r="AY15" s="46">
        <v>0.1828467750223124</v>
      </c>
      <c r="BE15" s="46" t="s">
        <v>91</v>
      </c>
      <c r="BF15" s="46">
        <v>1</v>
      </c>
      <c r="BG15" s="46">
        <v>2.2284313583277555</v>
      </c>
      <c r="BH15" s="46">
        <v>2.2284313583277555</v>
      </c>
      <c r="BI15" s="46">
        <v>2.9660556214691516</v>
      </c>
      <c r="BJ15" s="46">
        <v>0.11067815093060718</v>
      </c>
      <c r="BO15" s="46" t="s">
        <v>91</v>
      </c>
      <c r="BP15" s="46">
        <v>1</v>
      </c>
      <c r="BQ15" s="46">
        <v>0.10419468464339887</v>
      </c>
      <c r="BR15" s="46">
        <v>0.10419468464339887</v>
      </c>
      <c r="BS15" s="46">
        <v>1.6090431290816551</v>
      </c>
      <c r="BT15" s="46">
        <v>0.22868215373965395</v>
      </c>
      <c r="BY15" s="46" t="s">
        <v>91</v>
      </c>
      <c r="BZ15" s="46">
        <v>1</v>
      </c>
      <c r="CA15" s="46">
        <v>22.17744415288369</v>
      </c>
      <c r="CB15" s="46">
        <v>22.17744415288369</v>
      </c>
      <c r="CC15" s="46">
        <v>38.50667638953527</v>
      </c>
      <c r="CD15" s="46">
        <v>4.5495551700524075E-05</v>
      </c>
      <c r="CI15" s="46" t="s">
        <v>91</v>
      </c>
      <c r="CJ15" s="46">
        <v>1</v>
      </c>
      <c r="CK15" s="46">
        <v>0.012064223681745062</v>
      </c>
      <c r="CL15" s="46">
        <v>0.012064223681745062</v>
      </c>
      <c r="CM15" s="46">
        <v>2.1664638014093955</v>
      </c>
      <c r="CN15" s="46">
        <v>0.16678522513032445</v>
      </c>
      <c r="CS15" s="46" t="s">
        <v>91</v>
      </c>
      <c r="CT15" s="46">
        <v>1</v>
      </c>
      <c r="CU15" s="46">
        <v>2.4950394161949134</v>
      </c>
      <c r="CV15" s="46">
        <v>2.4950394161949134</v>
      </c>
      <c r="CW15" s="46">
        <v>3.4221091578070104</v>
      </c>
      <c r="CX15" s="46">
        <v>0.08909643517585097</v>
      </c>
      <c r="DC15" s="46" t="s">
        <v>91</v>
      </c>
      <c r="DD15" s="46">
        <v>1</v>
      </c>
      <c r="DE15" s="46">
        <v>0.12095113446227646</v>
      </c>
      <c r="DF15" s="46">
        <v>0.12095113446227646</v>
      </c>
      <c r="DG15" s="46">
        <v>1.9089717494732699</v>
      </c>
      <c r="DH15" s="46">
        <v>0.19225951036920097</v>
      </c>
      <c r="DM15" s="46" t="s">
        <v>91</v>
      </c>
      <c r="DN15" s="46">
        <v>1</v>
      </c>
      <c r="DO15" s="46">
        <v>4.700660132153693</v>
      </c>
      <c r="DP15" s="46">
        <v>4.700660132153693</v>
      </c>
      <c r="DQ15" s="46">
        <v>186.69916190661937</v>
      </c>
      <c r="DR15" s="46">
        <v>1.124023485374484E-08</v>
      </c>
      <c r="DW15" s="46" t="s">
        <v>91</v>
      </c>
      <c r="DX15" s="46">
        <v>1</v>
      </c>
      <c r="DY15" s="46">
        <v>0.9598548880273201</v>
      </c>
      <c r="DZ15" s="46">
        <v>0.9598548880273201</v>
      </c>
      <c r="EA15" s="46">
        <v>215.2745631109253</v>
      </c>
      <c r="EB15" s="46">
        <v>5.002173912405121E-09</v>
      </c>
      <c r="EG15" s="46" t="s">
        <v>91</v>
      </c>
      <c r="EH15" s="46">
        <v>1</v>
      </c>
      <c r="EI15" s="46">
        <v>1.5596580155010413</v>
      </c>
      <c r="EJ15" s="46">
        <v>1.5596580155010413</v>
      </c>
      <c r="EK15" s="46">
        <v>257.5649528663948</v>
      </c>
      <c r="EL15" s="46">
        <v>1.7900785371429231E-09</v>
      </c>
      <c r="EQ15" s="46" t="s">
        <v>91</v>
      </c>
      <c r="ER15" s="46">
        <v>1</v>
      </c>
      <c r="ES15" s="46">
        <v>0.8515068828715229</v>
      </c>
      <c r="ET15" s="46">
        <v>0.8515068828715229</v>
      </c>
      <c r="EU15" s="46">
        <v>72.29741149859971</v>
      </c>
      <c r="EV15" s="46">
        <v>2.0037115780474028E-06</v>
      </c>
      <c r="FA15" s="46" t="s">
        <v>91</v>
      </c>
      <c r="FB15" s="46">
        <v>1</v>
      </c>
      <c r="FC15" s="46">
        <v>1.2452279461638827</v>
      </c>
      <c r="FD15" s="46">
        <v>1.2452279461638827</v>
      </c>
      <c r="FE15" s="46">
        <v>781.5144685686496</v>
      </c>
      <c r="FF15" s="46">
        <v>2.7158394813235243E-12</v>
      </c>
      <c r="FY15" s="14"/>
      <c r="FZ15" s="14"/>
      <c r="GA15" s="14"/>
    </row>
    <row r="16" spans="1:183" ht="15.75">
      <c r="A16" s="20" t="s">
        <v>77</v>
      </c>
      <c r="B16" s="28">
        <v>24.688</v>
      </c>
      <c r="C16" s="47">
        <v>0.7159</v>
      </c>
      <c r="D16" s="47">
        <v>0.14318</v>
      </c>
      <c r="E16" s="34">
        <v>10</v>
      </c>
      <c r="F16" s="48">
        <v>0.22361</v>
      </c>
      <c r="G16" s="49">
        <v>0.02461</v>
      </c>
      <c r="H16" s="49">
        <v>0.15673</v>
      </c>
      <c r="I16" s="49">
        <v>1.57393</v>
      </c>
      <c r="J16" s="49">
        <v>0.26316</v>
      </c>
      <c r="K16" s="49">
        <v>0.05549</v>
      </c>
      <c r="L16" s="49">
        <v>0.16903</v>
      </c>
      <c r="M16" s="49">
        <v>19.6583</v>
      </c>
      <c r="N16" s="4"/>
      <c r="O16" s="4" t="str">
        <f t="shared" si="16"/>
        <v>Mb10</v>
      </c>
      <c r="P16" s="17">
        <f t="shared" si="17"/>
        <v>1.392485908719073</v>
      </c>
      <c r="Q16" s="18">
        <f t="shared" si="18"/>
        <v>-0.8441176419181848</v>
      </c>
      <c r="R16" s="18">
        <f t="shared" si="5"/>
        <v>-0.34947878272580224</v>
      </c>
      <c r="S16" s="18">
        <f t="shared" si="6"/>
        <v>-1.3078583906332162</v>
      </c>
      <c r="T16" s="18">
        <f t="shared" si="7"/>
        <v>-0.5038178707427317</v>
      </c>
      <c r="U16" s="18">
        <f t="shared" si="8"/>
        <v>0.4980154090175532</v>
      </c>
      <c r="V16" s="18">
        <f t="shared" si="9"/>
        <v>-0.27875012661087106</v>
      </c>
      <c r="W16" s="18">
        <f t="shared" si="10"/>
        <v>-0.954755279521853</v>
      </c>
      <c r="X16" s="18">
        <f t="shared" si="11"/>
        <v>-0.4710062128691588</v>
      </c>
      <c r="Y16" s="18">
        <f t="shared" si="12"/>
        <v>1.5945759540969495</v>
      </c>
      <c r="Z16" s="4"/>
      <c r="AA16" s="4"/>
      <c r="AB16" s="9"/>
      <c r="AC16" s="9"/>
      <c r="AD16" s="9"/>
      <c r="AE16" s="9"/>
      <c r="AF16" s="9"/>
      <c r="AG16" s="9"/>
      <c r="AH16" s="9"/>
      <c r="AI16" s="9"/>
      <c r="AJ16" s="46" t="s">
        <v>92</v>
      </c>
      <c r="AK16" s="46">
        <v>12</v>
      </c>
      <c r="AL16" s="46">
        <v>8.59888262823823</v>
      </c>
      <c r="AM16" s="46">
        <v>0.7165735523531858</v>
      </c>
      <c r="AN16" s="46"/>
      <c r="AO16" s="46"/>
      <c r="AT16" s="46" t="s">
        <v>92</v>
      </c>
      <c r="AU16" s="46">
        <v>12</v>
      </c>
      <c r="AV16" s="46">
        <v>0.06762423313829885</v>
      </c>
      <c r="AW16" s="46">
        <v>0.0056353527615249045</v>
      </c>
      <c r="AX16" s="46"/>
      <c r="AY16" s="46"/>
      <c r="BE16" s="46" t="s">
        <v>92</v>
      </c>
      <c r="BF16" s="46">
        <v>12</v>
      </c>
      <c r="BG16" s="46">
        <v>9.015736625561857</v>
      </c>
      <c r="BH16" s="46">
        <v>0.7513113854634881</v>
      </c>
      <c r="BI16" s="46"/>
      <c r="BJ16" s="46"/>
      <c r="BO16" s="46" t="s">
        <v>92</v>
      </c>
      <c r="BP16" s="46">
        <v>12</v>
      </c>
      <c r="BQ16" s="46">
        <v>0.7770681799153532</v>
      </c>
      <c r="BR16" s="46">
        <v>0.06475568165961276</v>
      </c>
      <c r="BS16" s="46"/>
      <c r="BT16" s="46"/>
      <c r="BY16" s="46" t="s">
        <v>92</v>
      </c>
      <c r="BZ16" s="46">
        <v>12</v>
      </c>
      <c r="CA16" s="46">
        <v>6.9112516266641135</v>
      </c>
      <c r="CB16" s="46">
        <v>0.5759376355553428</v>
      </c>
      <c r="CC16" s="46"/>
      <c r="CD16" s="46"/>
      <c r="CI16" s="46" t="s">
        <v>92</v>
      </c>
      <c r="CJ16" s="46">
        <v>12</v>
      </c>
      <c r="CK16" s="46">
        <v>0.06682349554456438</v>
      </c>
      <c r="CL16" s="46">
        <v>0.005568624628713698</v>
      </c>
      <c r="CM16" s="46"/>
      <c r="CN16" s="46"/>
      <c r="CS16" s="46" t="s">
        <v>92</v>
      </c>
      <c r="CT16" s="46">
        <v>12</v>
      </c>
      <c r="CU16" s="46">
        <v>8.749128567694699</v>
      </c>
      <c r="CV16" s="46">
        <v>0.7290940473078916</v>
      </c>
      <c r="CW16" s="46"/>
      <c r="CX16" s="46"/>
      <c r="DC16" s="46" t="s">
        <v>92</v>
      </c>
      <c r="DD16" s="46">
        <v>12</v>
      </c>
      <c r="DE16" s="46">
        <v>0.7603117300964756</v>
      </c>
      <c r="DF16" s="46">
        <v>0.06335931084137296</v>
      </c>
      <c r="DG16" s="46"/>
      <c r="DH16" s="46"/>
      <c r="DM16" s="46" t="s">
        <v>92</v>
      </c>
      <c r="DN16" s="46">
        <v>12</v>
      </c>
      <c r="DO16" s="46">
        <v>0.3021326984534492</v>
      </c>
      <c r="DP16" s="46">
        <v>0.025177724871120768</v>
      </c>
      <c r="DQ16" s="46"/>
      <c r="DR16" s="46"/>
      <c r="DW16" s="46" t="s">
        <v>92</v>
      </c>
      <c r="DX16" s="46">
        <v>12</v>
      </c>
      <c r="DY16" s="46">
        <v>0.05350496821304794</v>
      </c>
      <c r="DZ16" s="46">
        <v>0.004458747351087328</v>
      </c>
      <c r="EA16" s="46"/>
      <c r="EB16" s="46"/>
      <c r="EG16" s="46" t="s">
        <v>92</v>
      </c>
      <c r="EH16" s="46">
        <v>12</v>
      </c>
      <c r="EI16" s="46">
        <v>0.07266476272383568</v>
      </c>
      <c r="EJ16" s="46">
        <v>0.006055396893652973</v>
      </c>
      <c r="EK16" s="46"/>
      <c r="EL16" s="46"/>
      <c r="EQ16" s="46" t="s">
        <v>92</v>
      </c>
      <c r="ER16" s="46">
        <v>12</v>
      </c>
      <c r="ES16" s="46">
        <v>0.14133400328801787</v>
      </c>
      <c r="ET16" s="46">
        <v>0.011777833607334823</v>
      </c>
      <c r="EU16" s="46"/>
      <c r="EV16" s="46"/>
      <c r="FA16" s="46" t="s">
        <v>92</v>
      </c>
      <c r="FB16" s="46">
        <v>12</v>
      </c>
      <c r="FC16" s="46">
        <v>0.01912022867770361</v>
      </c>
      <c r="FD16" s="46">
        <v>0.0015933523898086343</v>
      </c>
      <c r="FE16" s="46"/>
      <c r="FF16" s="46"/>
      <c r="FY16" s="14"/>
      <c r="FZ16" s="14"/>
      <c r="GA16" s="14"/>
    </row>
    <row r="17" spans="1:183" ht="15.75">
      <c r="A17" s="20" t="s">
        <v>78</v>
      </c>
      <c r="B17" s="28">
        <v>25.763333333333332</v>
      </c>
      <c r="C17" s="47">
        <v>0.6421</v>
      </c>
      <c r="D17" s="47">
        <v>0.21403333333333333</v>
      </c>
      <c r="E17" s="34">
        <v>10</v>
      </c>
      <c r="F17" s="48">
        <v>0.08198</v>
      </c>
      <c r="G17" s="49">
        <v>0.01489</v>
      </c>
      <c r="H17" s="49">
        <v>0.08503</v>
      </c>
      <c r="I17" s="49">
        <v>1.02834</v>
      </c>
      <c r="J17" s="49">
        <v>0.18039</v>
      </c>
      <c r="K17" s="49">
        <v>0.02579</v>
      </c>
      <c r="L17" s="49">
        <v>0.08062</v>
      </c>
      <c r="M17" s="49">
        <v>17.075</v>
      </c>
      <c r="N17" s="4"/>
      <c r="O17" s="4" t="str">
        <f t="shared" si="16"/>
        <v>Mb11</v>
      </c>
      <c r="P17" s="17">
        <f t="shared" si="17"/>
        <v>1.411002052578246</v>
      </c>
      <c r="Q17" s="18">
        <f t="shared" si="18"/>
        <v>-0.6695185848031678</v>
      </c>
      <c r="R17" s="18">
        <f t="shared" si="5"/>
        <v>-0.5634133407391796</v>
      </c>
      <c r="S17" s="18">
        <f t="shared" si="6"/>
        <v>-1.3042265569674862</v>
      </c>
      <c r="T17" s="18">
        <f t="shared" si="7"/>
        <v>-0.5475490756431125</v>
      </c>
      <c r="U17" s="18">
        <f t="shared" si="8"/>
        <v>0.5350154744441927</v>
      </c>
      <c r="V17" s="18">
        <f t="shared" si="9"/>
        <v>-0.2209087961545009</v>
      </c>
      <c r="W17" s="18">
        <f t="shared" si="10"/>
        <v>-1.0656699125817248</v>
      </c>
      <c r="X17" s="18">
        <f t="shared" si="11"/>
        <v>-0.5706784609026301</v>
      </c>
      <c r="Y17" s="18">
        <f t="shared" si="12"/>
        <v>1.7552394576339077</v>
      </c>
      <c r="Z17" s="4"/>
      <c r="AA17" s="4"/>
      <c r="AB17" s="9"/>
      <c r="AC17" s="9"/>
      <c r="AD17" s="9"/>
      <c r="AE17" s="9"/>
      <c r="AF17" s="9"/>
      <c r="AG17" s="9"/>
      <c r="AH17" s="9"/>
      <c r="AI17" s="9"/>
      <c r="AJ17" s="46" t="s">
        <v>1</v>
      </c>
      <c r="AK17" s="46">
        <v>13</v>
      </c>
      <c r="AL17" s="46">
        <v>29.088695779547805</v>
      </c>
      <c r="AM17" s="46"/>
      <c r="AN17" s="46"/>
      <c r="AO17" s="46"/>
      <c r="AT17" s="46" t="s">
        <v>1</v>
      </c>
      <c r="AU17" s="46">
        <v>13</v>
      </c>
      <c r="AV17" s="46">
        <v>0.07888771922630944</v>
      </c>
      <c r="AW17" s="46"/>
      <c r="AX17" s="46"/>
      <c r="AY17" s="46"/>
      <c r="BE17" s="46" t="s">
        <v>1</v>
      </c>
      <c r="BF17" s="46">
        <v>13</v>
      </c>
      <c r="BG17" s="46">
        <v>11.244167983889612</v>
      </c>
      <c r="BH17" s="46"/>
      <c r="BI17" s="46"/>
      <c r="BJ17" s="46"/>
      <c r="BO17" s="46" t="s">
        <v>1</v>
      </c>
      <c r="BP17" s="46">
        <v>13</v>
      </c>
      <c r="BQ17" s="46">
        <v>0.881262864558752</v>
      </c>
      <c r="BR17" s="46"/>
      <c r="BS17" s="46"/>
      <c r="BT17" s="46"/>
      <c r="BY17" s="46" t="s">
        <v>1</v>
      </c>
      <c r="BZ17" s="46">
        <v>13</v>
      </c>
      <c r="CA17" s="46">
        <v>29.088695779547805</v>
      </c>
      <c r="CB17" s="46"/>
      <c r="CC17" s="46"/>
      <c r="CD17" s="46"/>
      <c r="CI17" s="46" t="s">
        <v>1</v>
      </c>
      <c r="CJ17" s="46">
        <v>13</v>
      </c>
      <c r="CK17" s="46">
        <v>0.07888771922630944</v>
      </c>
      <c r="CL17" s="46"/>
      <c r="CM17" s="46"/>
      <c r="CN17" s="46"/>
      <c r="CS17" s="46" t="s">
        <v>1</v>
      </c>
      <c r="CT17" s="46">
        <v>13</v>
      </c>
      <c r="CU17" s="46">
        <v>11.244167983889612</v>
      </c>
      <c r="CV17" s="46"/>
      <c r="CW17" s="46"/>
      <c r="CX17" s="46"/>
      <c r="DC17" s="46" t="s">
        <v>1</v>
      </c>
      <c r="DD17" s="46">
        <v>13</v>
      </c>
      <c r="DE17" s="46">
        <v>0.881262864558752</v>
      </c>
      <c r="DF17" s="46"/>
      <c r="DG17" s="46"/>
      <c r="DH17" s="46"/>
      <c r="DM17" s="46" t="s">
        <v>1</v>
      </c>
      <c r="DN17" s="46">
        <v>13</v>
      </c>
      <c r="DO17" s="46">
        <v>5.0027928306071425</v>
      </c>
      <c r="DP17" s="46"/>
      <c r="DQ17" s="46"/>
      <c r="DR17" s="46"/>
      <c r="DW17" s="46" t="s">
        <v>1</v>
      </c>
      <c r="DX17" s="46">
        <v>13</v>
      </c>
      <c r="DY17" s="46">
        <v>1.013359856240368</v>
      </c>
      <c r="DZ17" s="46"/>
      <c r="EA17" s="46"/>
      <c r="EB17" s="46"/>
      <c r="EG17" s="46" t="s">
        <v>1</v>
      </c>
      <c r="EH17" s="46">
        <v>13</v>
      </c>
      <c r="EI17" s="46">
        <v>1.632322778224877</v>
      </c>
      <c r="EJ17" s="46"/>
      <c r="EK17" s="46"/>
      <c r="EL17" s="46"/>
      <c r="EQ17" s="46" t="s">
        <v>1</v>
      </c>
      <c r="ER17" s="46">
        <v>13</v>
      </c>
      <c r="ES17" s="46">
        <v>0.9928408861595408</v>
      </c>
      <c r="ET17" s="46"/>
      <c r="EU17" s="46"/>
      <c r="EV17" s="46"/>
      <c r="FA17" s="46" t="s">
        <v>1</v>
      </c>
      <c r="FB17" s="46">
        <v>13</v>
      </c>
      <c r="FC17" s="46">
        <v>1.2643481748415863</v>
      </c>
      <c r="FD17" s="46"/>
      <c r="FE17" s="46"/>
      <c r="FF17" s="46"/>
      <c r="FY17" s="14"/>
      <c r="FZ17" s="14"/>
      <c r="GA17" s="14"/>
    </row>
    <row r="18" spans="1:183" ht="15.75">
      <c r="A18" s="20" t="s">
        <v>79</v>
      </c>
      <c r="B18" s="22">
        <v>26.235</v>
      </c>
      <c r="C18" s="47">
        <v>0.3583</v>
      </c>
      <c r="D18" s="47">
        <v>0.17915</v>
      </c>
      <c r="E18" s="34">
        <v>10</v>
      </c>
      <c r="F18" s="48">
        <v>0.06253</v>
      </c>
      <c r="G18" s="49">
        <v>0.01536</v>
      </c>
      <c r="H18" s="49">
        <v>0.11288</v>
      </c>
      <c r="I18" s="49">
        <v>1.00458</v>
      </c>
      <c r="J18" s="49">
        <v>0.20933</v>
      </c>
      <c r="K18" s="49">
        <v>0.03798</v>
      </c>
      <c r="L18" s="49">
        <v>0.11399</v>
      </c>
      <c r="M18" s="49">
        <v>10.82486</v>
      </c>
      <c r="N18" s="4"/>
      <c r="O18" s="4" t="str">
        <f t="shared" si="16"/>
        <v>Mb12</v>
      </c>
      <c r="P18" s="17">
        <f t="shared" si="17"/>
        <v>1.4188810685343578</v>
      </c>
      <c r="Q18" s="18">
        <f t="shared" si="18"/>
        <v>-0.7467831874978705</v>
      </c>
      <c r="R18" s="18">
        <f t="shared" si="5"/>
        <v>-0.5049415669833127</v>
      </c>
      <c r="S18" s="18">
        <f t="shared" si="6"/>
        <v>-1.114638779968488</v>
      </c>
      <c r="T18" s="18">
        <f t="shared" si="7"/>
        <v>-0.24841299491768976</v>
      </c>
      <c r="U18" s="18">
        <f t="shared" si="8"/>
        <v>0.7009545319559853</v>
      </c>
      <c r="V18" s="18">
        <f t="shared" si="9"/>
        <v>0.019801477781264242</v>
      </c>
      <c r="W18" s="18">
        <f t="shared" si="10"/>
        <v>-0.7214750352629824</v>
      </c>
      <c r="X18" s="18">
        <f t="shared" si="11"/>
        <v>-0.24416324200566836</v>
      </c>
      <c r="Y18" s="18">
        <f t="shared" si="12"/>
        <v>1.7333922925835334</v>
      </c>
      <c r="Z18" s="4"/>
      <c r="AA18" s="4" t="s">
        <v>108</v>
      </c>
      <c r="AB18" s="9"/>
      <c r="AC18" s="9"/>
      <c r="AD18" s="9"/>
      <c r="AE18" s="9"/>
      <c r="AF18" s="9"/>
      <c r="AG18" s="9"/>
      <c r="AH18" s="9"/>
      <c r="AI18" s="9"/>
      <c r="FY18" s="14"/>
      <c r="FZ18" s="14"/>
      <c r="GA18" s="14"/>
    </row>
    <row r="19" spans="1:183" ht="15.75">
      <c r="A19" s="20" t="s">
        <v>80</v>
      </c>
      <c r="B19" s="22">
        <v>29</v>
      </c>
      <c r="C19" s="47">
        <v>0.2371</v>
      </c>
      <c r="D19" s="47">
        <v>0.2371</v>
      </c>
      <c r="E19" s="34">
        <v>10</v>
      </c>
      <c r="F19" s="48">
        <v>0.0964</v>
      </c>
      <c r="G19" s="49">
        <v>0.00878</v>
      </c>
      <c r="H19" s="49">
        <v>0.06593</v>
      </c>
      <c r="I19" s="49">
        <v>0.86007</v>
      </c>
      <c r="J19" s="49">
        <v>0.10145</v>
      </c>
      <c r="K19" s="49">
        <v>0.0225</v>
      </c>
      <c r="L19" s="49">
        <v>0.05906</v>
      </c>
      <c r="M19" s="49">
        <v>5.27201</v>
      </c>
      <c r="N19" s="4"/>
      <c r="O19" s="4" t="str">
        <f t="shared" si="16"/>
        <v>Mb13</v>
      </c>
      <c r="P19" s="17">
        <f t="shared" si="17"/>
        <v>1.462397997898956</v>
      </c>
      <c r="Q19" s="18">
        <f t="shared" si="18"/>
        <v>-0.6250684460218119</v>
      </c>
      <c r="R19" s="18">
        <f t="shared" si="5"/>
        <v>-0.01592296609716924</v>
      </c>
      <c r="S19" s="18">
        <f t="shared" si="6"/>
        <v>-1.0565054840938974</v>
      </c>
      <c r="T19" s="18">
        <f t="shared" si="7"/>
        <v>-0.18091692425629732</v>
      </c>
      <c r="U19" s="18">
        <f t="shared" si="8"/>
        <v>0.9345337993558539</v>
      </c>
      <c r="V19" s="18">
        <f t="shared" si="9"/>
        <v>0.006252051369364775</v>
      </c>
      <c r="W19" s="18">
        <f t="shared" si="10"/>
        <v>-0.6478174818886375</v>
      </c>
      <c r="X19" s="18">
        <f t="shared" si="11"/>
        <v>-0.22870655737094034</v>
      </c>
      <c r="Y19" s="18">
        <f t="shared" si="12"/>
        <v>1.721976225360745</v>
      </c>
      <c r="Z19" s="4"/>
      <c r="AA19" s="7"/>
      <c r="AB19" s="58"/>
      <c r="AC19" s="58"/>
      <c r="AD19" s="58"/>
      <c r="AE19" s="58"/>
      <c r="AF19" s="58"/>
      <c r="AG19" s="9"/>
      <c r="AH19" s="9"/>
      <c r="AI19" s="9"/>
      <c r="AJ19" s="46"/>
      <c r="AK19" s="46" t="s">
        <v>99</v>
      </c>
      <c r="AL19" s="46" t="s">
        <v>88</v>
      </c>
      <c r="AM19" s="46" t="s">
        <v>100</v>
      </c>
      <c r="AN19" s="46" t="s">
        <v>101</v>
      </c>
      <c r="AO19" s="46" t="s">
        <v>102</v>
      </c>
      <c r="AP19" s="46" t="s">
        <v>103</v>
      </c>
      <c r="AQ19" s="46" t="s">
        <v>104</v>
      </c>
      <c r="AR19" s="46" t="s">
        <v>105</v>
      </c>
      <c r="AT19" s="46"/>
      <c r="AU19" s="46" t="s">
        <v>99</v>
      </c>
      <c r="AV19" s="46" t="s">
        <v>88</v>
      </c>
      <c r="AW19" s="46" t="s">
        <v>100</v>
      </c>
      <c r="AX19" s="46" t="s">
        <v>101</v>
      </c>
      <c r="AY19" s="46" t="s">
        <v>102</v>
      </c>
      <c r="AZ19" s="46" t="s">
        <v>103</v>
      </c>
      <c r="BA19" s="46" t="s">
        <v>104</v>
      </c>
      <c r="BB19" s="46" t="s">
        <v>105</v>
      </c>
      <c r="BE19" s="46"/>
      <c r="BF19" s="46" t="s">
        <v>99</v>
      </c>
      <c r="BG19" s="46" t="s">
        <v>88</v>
      </c>
      <c r="BH19" s="46" t="s">
        <v>100</v>
      </c>
      <c r="BI19" s="46" t="s">
        <v>101</v>
      </c>
      <c r="BJ19" s="46" t="s">
        <v>102</v>
      </c>
      <c r="BK19" s="46" t="s">
        <v>103</v>
      </c>
      <c r="BL19" s="46" t="s">
        <v>104</v>
      </c>
      <c r="BM19" s="46" t="s">
        <v>105</v>
      </c>
      <c r="BO19" s="46"/>
      <c r="BP19" s="46" t="s">
        <v>99</v>
      </c>
      <c r="BQ19" s="46" t="s">
        <v>88</v>
      </c>
      <c r="BR19" s="46" t="s">
        <v>100</v>
      </c>
      <c r="BS19" s="46" t="s">
        <v>101</v>
      </c>
      <c r="BT19" s="46" t="s">
        <v>102</v>
      </c>
      <c r="BU19" s="46" t="s">
        <v>103</v>
      </c>
      <c r="BV19" s="46" t="s">
        <v>104</v>
      </c>
      <c r="BW19" s="46" t="s">
        <v>105</v>
      </c>
      <c r="BY19" s="46"/>
      <c r="BZ19" s="46" t="s">
        <v>99</v>
      </c>
      <c r="CA19" s="46" t="s">
        <v>88</v>
      </c>
      <c r="CB19" s="46" t="s">
        <v>100</v>
      </c>
      <c r="CC19" s="46" t="s">
        <v>101</v>
      </c>
      <c r="CD19" s="46" t="s">
        <v>102</v>
      </c>
      <c r="CE19" s="46" t="s">
        <v>103</v>
      </c>
      <c r="CF19" s="46" t="s">
        <v>104</v>
      </c>
      <c r="CG19" s="46" t="s">
        <v>105</v>
      </c>
      <c r="CI19" s="46"/>
      <c r="CJ19" s="46" t="s">
        <v>99</v>
      </c>
      <c r="CK19" s="46" t="s">
        <v>88</v>
      </c>
      <c r="CL19" s="46" t="s">
        <v>100</v>
      </c>
      <c r="CM19" s="46" t="s">
        <v>101</v>
      </c>
      <c r="CN19" s="46" t="s">
        <v>102</v>
      </c>
      <c r="CO19" s="46" t="s">
        <v>103</v>
      </c>
      <c r="CP19" s="46" t="s">
        <v>104</v>
      </c>
      <c r="CQ19" s="46" t="s">
        <v>105</v>
      </c>
      <c r="CS19" s="46"/>
      <c r="CT19" s="46" t="s">
        <v>99</v>
      </c>
      <c r="CU19" s="46" t="s">
        <v>88</v>
      </c>
      <c r="CV19" s="46" t="s">
        <v>100</v>
      </c>
      <c r="CW19" s="46" t="s">
        <v>101</v>
      </c>
      <c r="CX19" s="46" t="s">
        <v>102</v>
      </c>
      <c r="CY19" s="46" t="s">
        <v>103</v>
      </c>
      <c r="CZ19" s="46" t="s">
        <v>104</v>
      </c>
      <c r="DA19" s="46" t="s">
        <v>105</v>
      </c>
      <c r="DC19" s="46"/>
      <c r="DD19" s="46" t="s">
        <v>99</v>
      </c>
      <c r="DE19" s="46" t="s">
        <v>88</v>
      </c>
      <c r="DF19" s="46" t="s">
        <v>100</v>
      </c>
      <c r="DG19" s="46" t="s">
        <v>101</v>
      </c>
      <c r="DH19" s="46" t="s">
        <v>102</v>
      </c>
      <c r="DI19" s="46" t="s">
        <v>103</v>
      </c>
      <c r="DJ19" s="46" t="s">
        <v>104</v>
      </c>
      <c r="DK19" s="46" t="s">
        <v>105</v>
      </c>
      <c r="DM19" s="46"/>
      <c r="DN19" s="46" t="s">
        <v>99</v>
      </c>
      <c r="DO19" s="46" t="s">
        <v>88</v>
      </c>
      <c r="DP19" s="46" t="s">
        <v>100</v>
      </c>
      <c r="DQ19" s="46" t="s">
        <v>101</v>
      </c>
      <c r="DR19" s="46" t="s">
        <v>102</v>
      </c>
      <c r="DS19" s="46" t="s">
        <v>103</v>
      </c>
      <c r="DT19" s="46" t="s">
        <v>104</v>
      </c>
      <c r="DU19" s="46" t="s">
        <v>105</v>
      </c>
      <c r="DW19" s="46"/>
      <c r="DX19" s="46" t="s">
        <v>99</v>
      </c>
      <c r="DY19" s="46" t="s">
        <v>88</v>
      </c>
      <c r="DZ19" s="46" t="s">
        <v>100</v>
      </c>
      <c r="EA19" s="46" t="s">
        <v>101</v>
      </c>
      <c r="EB19" s="46" t="s">
        <v>102</v>
      </c>
      <c r="EC19" s="46" t="s">
        <v>103</v>
      </c>
      <c r="ED19" s="46" t="s">
        <v>104</v>
      </c>
      <c r="EE19" s="46" t="s">
        <v>105</v>
      </c>
      <c r="EG19" s="46"/>
      <c r="EH19" s="46" t="s">
        <v>99</v>
      </c>
      <c r="EI19" s="46" t="s">
        <v>88</v>
      </c>
      <c r="EJ19" s="46" t="s">
        <v>100</v>
      </c>
      <c r="EK19" s="46" t="s">
        <v>101</v>
      </c>
      <c r="EL19" s="46" t="s">
        <v>102</v>
      </c>
      <c r="EM19" s="46" t="s">
        <v>103</v>
      </c>
      <c r="EN19" s="46" t="s">
        <v>104</v>
      </c>
      <c r="EO19" s="46" t="s">
        <v>105</v>
      </c>
      <c r="EQ19" s="46"/>
      <c r="ER19" s="46" t="s">
        <v>99</v>
      </c>
      <c r="ES19" s="46" t="s">
        <v>88</v>
      </c>
      <c r="ET19" s="46" t="s">
        <v>100</v>
      </c>
      <c r="EU19" s="46" t="s">
        <v>101</v>
      </c>
      <c r="EV19" s="46" t="s">
        <v>102</v>
      </c>
      <c r="EW19" s="46" t="s">
        <v>103</v>
      </c>
      <c r="EX19" s="46" t="s">
        <v>104</v>
      </c>
      <c r="EY19" s="46" t="s">
        <v>105</v>
      </c>
      <c r="FA19" s="46"/>
      <c r="FB19" s="46" t="s">
        <v>99</v>
      </c>
      <c r="FC19" s="46" t="s">
        <v>88</v>
      </c>
      <c r="FD19" s="46" t="s">
        <v>100</v>
      </c>
      <c r="FE19" s="46" t="s">
        <v>101</v>
      </c>
      <c r="FF19" s="46" t="s">
        <v>102</v>
      </c>
      <c r="FG19" s="46" t="s">
        <v>103</v>
      </c>
      <c r="FH19" s="46" t="s">
        <v>104</v>
      </c>
      <c r="FI19" s="46" t="s">
        <v>105</v>
      </c>
      <c r="FY19" s="14"/>
      <c r="FZ19" s="14"/>
      <c r="GA19" s="14"/>
    </row>
    <row r="20" spans="1:183" ht="15.75">
      <c r="A20" s="20" t="s">
        <v>81</v>
      </c>
      <c r="B20" s="22">
        <v>33.91</v>
      </c>
      <c r="C20" s="47">
        <v>0.3205</v>
      </c>
      <c r="D20" s="47">
        <v>0.3205</v>
      </c>
      <c r="E20" s="34">
        <v>10</v>
      </c>
      <c r="F20" s="48">
        <v>0.16893</v>
      </c>
      <c r="G20" s="49">
        <v>0.01258</v>
      </c>
      <c r="H20" s="49">
        <v>0.11311</v>
      </c>
      <c r="I20" s="49">
        <v>0.98264</v>
      </c>
      <c r="J20" s="49">
        <v>0.17856</v>
      </c>
      <c r="K20" s="49">
        <v>0.03229</v>
      </c>
      <c r="L20" s="49">
        <v>0.09817</v>
      </c>
      <c r="M20" s="49">
        <v>9.04842</v>
      </c>
      <c r="N20" s="4"/>
      <c r="O20" s="4" t="str">
        <f t="shared" si="16"/>
        <v>Mb14</v>
      </c>
      <c r="P20" s="17">
        <f t="shared" si="17"/>
        <v>1.5303277897780863</v>
      </c>
      <c r="Q20" s="18">
        <f t="shared" si="18"/>
        <v>-0.4941719661451638</v>
      </c>
      <c r="R20" s="18">
        <f t="shared" si="5"/>
        <v>0.2277067820606712</v>
      </c>
      <c r="S20" s="18">
        <f t="shared" si="6"/>
        <v>-0.9003193588907499</v>
      </c>
      <c r="T20" s="18">
        <f t="shared" si="7"/>
        <v>0.05350100238641512</v>
      </c>
      <c r="U20" s="18">
        <f t="shared" si="8"/>
        <v>0.9923944388398143</v>
      </c>
      <c r="V20" s="18">
        <f t="shared" si="9"/>
        <v>0.25178417725748475</v>
      </c>
      <c r="W20" s="18">
        <f t="shared" si="10"/>
        <v>-0.4909319549828384</v>
      </c>
      <c r="X20" s="18">
        <f t="shared" si="11"/>
        <v>-0.008021209005416367</v>
      </c>
      <c r="Y20" s="18">
        <f t="shared" si="12"/>
        <v>1.9565727510076976</v>
      </c>
      <c r="Z20" s="4"/>
      <c r="AA20" s="4"/>
      <c r="AB20" s="59" t="s">
        <v>8</v>
      </c>
      <c r="AC20" s="59" t="s">
        <v>9</v>
      </c>
      <c r="AD20" s="59" t="s">
        <v>10</v>
      </c>
      <c r="AE20" s="59" t="s">
        <v>11</v>
      </c>
      <c r="AF20" s="59" t="s">
        <v>12</v>
      </c>
      <c r="AG20" s="59" t="s">
        <v>13</v>
      </c>
      <c r="AH20" s="59" t="s">
        <v>14</v>
      </c>
      <c r="AI20" s="59" t="s">
        <v>15</v>
      </c>
      <c r="AJ20" s="46" t="s">
        <v>93</v>
      </c>
      <c r="AK20" s="46">
        <v>0.042774719460138604</v>
      </c>
      <c r="AL20" s="46">
        <v>0.41216009261532455</v>
      </c>
      <c r="AM20" s="46">
        <v>0.10378180766778146</v>
      </c>
      <c r="AN20" s="46">
        <v>0.9190568340794163</v>
      </c>
      <c r="AO20" s="46">
        <v>-0.855244962850312</v>
      </c>
      <c r="AP20" s="46">
        <v>0.9407944017705892</v>
      </c>
      <c r="AQ20" s="46">
        <v>-0.855244962850312</v>
      </c>
      <c r="AR20" s="46">
        <v>0.9407944017705892</v>
      </c>
      <c r="AT20" s="46" t="s">
        <v>93</v>
      </c>
      <c r="AU20" s="46">
        <v>0.4277301288528542</v>
      </c>
      <c r="AV20" s="46">
        <v>0.03655073419291559</v>
      </c>
      <c r="AW20" s="46">
        <v>11.702367634950507</v>
      </c>
      <c r="AX20" s="46">
        <v>6.394310011954697E-08</v>
      </c>
      <c r="AY20" s="46">
        <v>0.34809292162141503</v>
      </c>
      <c r="AZ20" s="46">
        <v>0.5073673360842934</v>
      </c>
      <c r="BA20" s="46">
        <v>0.34809292162141503</v>
      </c>
      <c r="BB20" s="46">
        <v>0.5073673360842934</v>
      </c>
      <c r="BE20" s="46" t="s">
        <v>93</v>
      </c>
      <c r="BF20" s="46">
        <v>3.399437060977626</v>
      </c>
      <c r="BG20" s="46">
        <v>0.4220321502062091</v>
      </c>
      <c r="BH20" s="46">
        <v>8.054924392173978</v>
      </c>
      <c r="BI20" s="46">
        <v>3.505294829043176E-06</v>
      </c>
      <c r="BJ20" s="46">
        <v>2.479908013300765</v>
      </c>
      <c r="BK20" s="46">
        <v>4.318966108654487</v>
      </c>
      <c r="BL20" s="46">
        <v>2.479908013300765</v>
      </c>
      <c r="BM20" s="46">
        <v>4.318966108654487</v>
      </c>
      <c r="BO20" s="46" t="s">
        <v>93</v>
      </c>
      <c r="BP20" s="46">
        <v>1.0658801192211862</v>
      </c>
      <c r="BQ20" s="46">
        <v>0.12390090858690964</v>
      </c>
      <c r="BR20" s="46">
        <v>8.602682025318082</v>
      </c>
      <c r="BS20" s="46">
        <v>1.7739541506824784E-06</v>
      </c>
      <c r="BT20" s="46">
        <v>0.7959232346010185</v>
      </c>
      <c r="BU20" s="46">
        <v>1.3358370038413538</v>
      </c>
      <c r="BV20" s="46">
        <v>0.7959232346010185</v>
      </c>
      <c r="BW20" s="46">
        <v>1.3358370038413538</v>
      </c>
      <c r="BY20" s="46" t="s">
        <v>93</v>
      </c>
      <c r="BZ20" s="46">
        <v>-2.7768451873764244</v>
      </c>
      <c r="CA20" s="46">
        <v>0.7781618418178864</v>
      </c>
      <c r="CB20" s="46">
        <v>-3.5684674294608896</v>
      </c>
      <c r="CC20" s="46">
        <v>0.0038632557851476803</v>
      </c>
      <c r="CD20" s="46">
        <v>-4.472314162893223</v>
      </c>
      <c r="CE20" s="46">
        <v>-1.081376211859625</v>
      </c>
      <c r="CF20" s="46">
        <v>-4.472314162893223</v>
      </c>
      <c r="CG20" s="46">
        <v>-1.081376211859625</v>
      </c>
      <c r="CI20" s="46" t="s">
        <v>93</v>
      </c>
      <c r="CJ20" s="46">
        <v>0.49326804674417585</v>
      </c>
      <c r="CK20" s="46">
        <v>0.07651668970705555</v>
      </c>
      <c r="CL20" s="46">
        <v>6.4465419065128735</v>
      </c>
      <c r="CM20" s="46">
        <v>3.176514306202244E-05</v>
      </c>
      <c r="CN20" s="46">
        <v>0.3265525043777082</v>
      </c>
      <c r="CO20" s="46">
        <v>0.6599835891106435</v>
      </c>
      <c r="CP20" s="46">
        <v>0.3265525043777082</v>
      </c>
      <c r="CQ20" s="46">
        <v>0.6599835891106435</v>
      </c>
      <c r="CS20" s="46" t="s">
        <v>93</v>
      </c>
      <c r="CT20" s="46">
        <v>2.443320266115672</v>
      </c>
      <c r="CU20" s="46">
        <v>0.8755359385039164</v>
      </c>
      <c r="CV20" s="46">
        <v>2.7906567379640954</v>
      </c>
      <c r="CW20" s="46">
        <v>0.016324652851927555</v>
      </c>
      <c r="CX20" s="46">
        <v>0.5356913630901499</v>
      </c>
      <c r="CY20" s="46">
        <v>4.350949169141194</v>
      </c>
      <c r="CZ20" s="46">
        <v>0.5356913630901499</v>
      </c>
      <c r="DA20" s="46">
        <v>4.350949169141194</v>
      </c>
      <c r="DC20" s="46" t="s">
        <v>93</v>
      </c>
      <c r="DD20" s="46">
        <v>1.2787863528527355</v>
      </c>
      <c r="DE20" s="46">
        <v>0.2580996547644335</v>
      </c>
      <c r="DF20" s="46">
        <v>4.9546224849462845</v>
      </c>
      <c r="DG20" s="46">
        <v>0.00033377672473859296</v>
      </c>
      <c r="DH20" s="46">
        <v>0.7164355233358272</v>
      </c>
      <c r="DI20" s="46">
        <v>1.8411371823696436</v>
      </c>
      <c r="DJ20" s="46">
        <v>0.7164355233358272</v>
      </c>
      <c r="DK20" s="46">
        <v>1.8411371823696436</v>
      </c>
      <c r="DM20" s="46" t="s">
        <v>93</v>
      </c>
      <c r="DN20" s="46">
        <v>-7.3966925224295546</v>
      </c>
      <c r="DO20" s="46">
        <v>0.4812921174976457</v>
      </c>
      <c r="DP20" s="46">
        <v>-15.368405701067266</v>
      </c>
      <c r="DQ20" s="46">
        <v>2.943834059405805E-09</v>
      </c>
      <c r="DR20" s="46">
        <v>-8.445337944918695</v>
      </c>
      <c r="DS20" s="46">
        <v>-6.348047099940415</v>
      </c>
      <c r="DT20" s="46">
        <v>-8.445337944918695</v>
      </c>
      <c r="DU20" s="46">
        <v>-6.348047099940415</v>
      </c>
      <c r="DW20" s="46" t="s">
        <v>93</v>
      </c>
      <c r="DX20" s="46">
        <v>-4.382075506929199</v>
      </c>
      <c r="DY20" s="46">
        <v>0.20253819691179134</v>
      </c>
      <c r="DZ20" s="46">
        <v>-21.63579795685484</v>
      </c>
      <c r="EA20" s="46">
        <v>5.559957486470672E-11</v>
      </c>
      <c r="EB20" s="46">
        <v>-4.823368321311917</v>
      </c>
      <c r="EC20" s="46">
        <v>-3.94078269254648</v>
      </c>
      <c r="ED20" s="46">
        <v>-4.823368321311917</v>
      </c>
      <c r="EE20" s="46">
        <v>-3.94078269254648</v>
      </c>
      <c r="EG20" s="46" t="s">
        <v>93</v>
      </c>
      <c r="EH20" s="46">
        <v>-4.179431378409072</v>
      </c>
      <c r="EI20" s="46">
        <v>0.23603250418888214</v>
      </c>
      <c r="EJ20" s="46">
        <v>-17.707016212752347</v>
      </c>
      <c r="EK20" s="46">
        <v>5.751237131408338E-10</v>
      </c>
      <c r="EL20" s="46">
        <v>-4.6937020179599696</v>
      </c>
      <c r="EM20" s="46">
        <v>-3.665160738858175</v>
      </c>
      <c r="EN20" s="46">
        <v>-4.6937020179599696</v>
      </c>
      <c r="EO20" s="46">
        <v>-3.665160738858175</v>
      </c>
      <c r="EQ20" s="46" t="s">
        <v>93</v>
      </c>
      <c r="ER20" s="46">
        <v>-3.833404438004782</v>
      </c>
      <c r="ES20" s="46">
        <v>0.32917982835702014</v>
      </c>
      <c r="ET20" s="46">
        <v>-11.64531999769794</v>
      </c>
      <c r="EU20" s="46">
        <v>6.750657549424825E-08</v>
      </c>
      <c r="EV20" s="46">
        <v>-4.5506256590318195</v>
      </c>
      <c r="EW20" s="46">
        <v>-3.1161832169777446</v>
      </c>
      <c r="EX20" s="46">
        <v>-4.5506256590318195</v>
      </c>
      <c r="EY20" s="46">
        <v>-3.1161832169777446</v>
      </c>
      <c r="FA20" s="46" t="s">
        <v>93</v>
      </c>
      <c r="FB20" s="46">
        <v>-4.370280134668202</v>
      </c>
      <c r="FC20" s="46">
        <v>0.12107554294303559</v>
      </c>
      <c r="FD20" s="46">
        <v>-36.095482443752985</v>
      </c>
      <c r="FE20" s="46">
        <v>1.3085209374080884E-13</v>
      </c>
      <c r="FF20" s="46">
        <v>-4.634081076480266</v>
      </c>
      <c r="FG20" s="46">
        <v>-4.106479192856138</v>
      </c>
      <c r="FH20" s="46">
        <v>-4.634081076480266</v>
      </c>
      <c r="FI20" s="46">
        <v>-4.106479192856138</v>
      </c>
      <c r="FY20" s="14"/>
      <c r="FZ20" s="14"/>
      <c r="GA20" s="14"/>
    </row>
    <row r="21" spans="1:183" ht="15.75">
      <c r="A21" s="20"/>
      <c r="B21" s="22"/>
      <c r="C21" s="33"/>
      <c r="D21" s="22"/>
      <c r="E21" s="22"/>
      <c r="F21" s="48"/>
      <c r="G21" s="49"/>
      <c r="H21" s="49"/>
      <c r="I21" s="49"/>
      <c r="J21" s="49"/>
      <c r="K21" s="49"/>
      <c r="L21" s="49"/>
      <c r="M21" s="49"/>
      <c r="N21" s="4"/>
      <c r="O21" s="4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4"/>
      <c r="AA21" s="4" t="s">
        <v>110</v>
      </c>
      <c r="AB21" s="58">
        <f>10^(DN20+(DN21*LOG10(15)))</f>
        <v>0.028841420319845695</v>
      </c>
      <c r="AC21" s="58">
        <f>10^(DX20+(DX21*LOG10(15)))</f>
        <v>0.018384664988515074</v>
      </c>
      <c r="AD21" s="58">
        <f>10^(DN43+(DN44*LOG10(15)))</f>
        <v>0.1506632676089822</v>
      </c>
      <c r="AE21" s="58">
        <f>10^(DX43+(DX44*LOG10(15)))</f>
        <v>0.6888118264532127</v>
      </c>
      <c r="AF21" s="58">
        <f>10^(EH20+(EH21*LOG10(15)))</f>
        <v>0.15636242046745294</v>
      </c>
      <c r="AG21" s="58">
        <f>10^(ER20+(ER21*LOG10(15)))</f>
        <v>0.045633712794407845</v>
      </c>
      <c r="AH21" s="58">
        <f>10^(EH43+(EH44*LOG10(15)))</f>
        <v>0.14759808376192307</v>
      </c>
      <c r="AI21" s="58">
        <f>10^(ER43+(ER44*LOG10(15)))</f>
        <v>8.968153750470718</v>
      </c>
      <c r="AJ21" s="46" t="s">
        <v>106</v>
      </c>
      <c r="AK21" s="46">
        <v>14.658134921723347</v>
      </c>
      <c r="AL21" s="46">
        <v>2.7411960878294295</v>
      </c>
      <c r="AM21" s="46">
        <v>5.347350007831854</v>
      </c>
      <c r="AN21" s="46">
        <v>0.0001743578733498177</v>
      </c>
      <c r="AO21" s="46">
        <v>8.685581819061055</v>
      </c>
      <c r="AP21" s="46">
        <v>20.63068802438564</v>
      </c>
      <c r="AQ21" s="46">
        <v>8.685581819061055</v>
      </c>
      <c r="AR21" s="46">
        <v>20.63068802438564</v>
      </c>
      <c r="AT21" s="46" t="s">
        <v>106</v>
      </c>
      <c r="AU21" s="46">
        <v>-0.3436735660843781</v>
      </c>
      <c r="AV21" s="46">
        <v>0.2430917776176477</v>
      </c>
      <c r="AW21" s="46">
        <v>-1.413760553534364</v>
      </c>
      <c r="AX21" s="46">
        <v>0.18284677502231694</v>
      </c>
      <c r="AY21" s="46">
        <v>-0.8733250408869777</v>
      </c>
      <c r="AZ21" s="46">
        <v>0.18597790871822145</v>
      </c>
      <c r="BA21" s="46">
        <v>-0.8733250408869777</v>
      </c>
      <c r="BB21" s="46">
        <v>0.18597790871822145</v>
      </c>
      <c r="BE21" s="46" t="s">
        <v>106</v>
      </c>
      <c r="BF21" s="46">
        <v>4.834030057076108</v>
      </c>
      <c r="BG21" s="46">
        <v>2.8068532102238968</v>
      </c>
      <c r="BH21" s="46">
        <v>1.72222403347217</v>
      </c>
      <c r="BI21" s="46">
        <v>0.11067815093060725</v>
      </c>
      <c r="BJ21" s="46">
        <v>-1.281577623771966</v>
      </c>
      <c r="BK21" s="46">
        <v>10.949637737924181</v>
      </c>
      <c r="BL21" s="46">
        <v>-1.281577623771966</v>
      </c>
      <c r="BM21" s="46">
        <v>10.949637737924181</v>
      </c>
      <c r="BO21" s="46" t="s">
        <v>106</v>
      </c>
      <c r="BP21" s="46">
        <v>-1.0452796564910265</v>
      </c>
      <c r="BQ21" s="46">
        <v>0.8240406870587945</v>
      </c>
      <c r="BR21" s="46">
        <v>-1.2684806380397171</v>
      </c>
      <c r="BS21" s="46">
        <v>0.22868215373965473</v>
      </c>
      <c r="BT21" s="46">
        <v>-2.8407100469196362</v>
      </c>
      <c r="BU21" s="46">
        <v>0.7501507339375832</v>
      </c>
      <c r="BV21" s="46">
        <v>-2.8407100469196362</v>
      </c>
      <c r="BW21" s="46">
        <v>0.7501507339375832</v>
      </c>
      <c r="BY21" s="46" t="s">
        <v>106</v>
      </c>
      <c r="BZ21" s="46">
        <v>0.21752284478410824</v>
      </c>
      <c r="CA21" s="46">
        <v>0.03505394143760721</v>
      </c>
      <c r="CB21" s="46">
        <v>6.2053747984739145</v>
      </c>
      <c r="CC21" s="46">
        <v>4.549555170052456E-05</v>
      </c>
      <c r="CD21" s="46">
        <v>0.14114686875551896</v>
      </c>
      <c r="CE21" s="46">
        <v>0.2938988208126975</v>
      </c>
      <c r="CF21" s="46">
        <v>0.14114686875551896</v>
      </c>
      <c r="CG21" s="46">
        <v>0.2938988208126975</v>
      </c>
      <c r="CI21" s="46" t="s">
        <v>106</v>
      </c>
      <c r="CJ21" s="46">
        <v>-0.005073396647976018</v>
      </c>
      <c r="CK21" s="46">
        <v>0.0034468556742961024</v>
      </c>
      <c r="CL21" s="46">
        <v>-1.4718912328732996</v>
      </c>
      <c r="CM21" s="46">
        <v>0.16678522513033467</v>
      </c>
      <c r="CN21" s="46">
        <v>-0.012583449884717435</v>
      </c>
      <c r="CO21" s="46">
        <v>0.002436656588765398</v>
      </c>
      <c r="CP21" s="46">
        <v>-0.012583449884717435</v>
      </c>
      <c r="CQ21" s="46">
        <v>0.002436656588765398</v>
      </c>
      <c r="CS21" s="46" t="s">
        <v>106</v>
      </c>
      <c r="CT21" s="46">
        <v>0.0729605052280741</v>
      </c>
      <c r="CU21" s="46">
        <v>0.03944036300101616</v>
      </c>
      <c r="CV21" s="46">
        <v>1.8498943639589298</v>
      </c>
      <c r="CW21" s="46">
        <v>0.08909643517585093</v>
      </c>
      <c r="CX21" s="46">
        <v>-0.012972662215766137</v>
      </c>
      <c r="CY21" s="46">
        <v>0.15889367267191434</v>
      </c>
      <c r="CZ21" s="46">
        <v>-0.012972662215766137</v>
      </c>
      <c r="DA21" s="46">
        <v>0.15889367267191434</v>
      </c>
      <c r="DC21" s="46" t="s">
        <v>106</v>
      </c>
      <c r="DD21" s="46">
        <v>-0.016064014974816552</v>
      </c>
      <c r="DE21" s="46">
        <v>0.011626643324020068</v>
      </c>
      <c r="DF21" s="46">
        <v>-1.3816554380428179</v>
      </c>
      <c r="DG21" s="46">
        <v>0.19225951036919864</v>
      </c>
      <c r="DH21" s="46">
        <v>-0.04139629418195981</v>
      </c>
      <c r="DI21" s="46">
        <v>0.009268264232326701</v>
      </c>
      <c r="DJ21" s="46">
        <v>-0.04139629418195981</v>
      </c>
      <c r="DK21" s="46">
        <v>0.009268264232326701</v>
      </c>
      <c r="DM21" s="46" t="s">
        <v>106</v>
      </c>
      <c r="DN21" s="46">
        <v>4.9798084299179255</v>
      </c>
      <c r="DO21" s="46">
        <v>0.36445293484967745</v>
      </c>
      <c r="DP21" s="46">
        <v>13.663790173542989</v>
      </c>
      <c r="DQ21" s="46">
        <v>1.1240234853748034E-08</v>
      </c>
      <c r="DR21" s="46">
        <v>4.185733713236707</v>
      </c>
      <c r="DS21" s="46">
        <v>5.773883146599144</v>
      </c>
      <c r="DT21" s="46">
        <v>4.185733713236707</v>
      </c>
      <c r="DU21" s="46">
        <v>5.773883146599144</v>
      </c>
      <c r="DW21" s="46" t="s">
        <v>106</v>
      </c>
      <c r="DX21" s="46">
        <v>2.250277099646633</v>
      </c>
      <c r="DY21" s="46">
        <v>0.15336972620172884</v>
      </c>
      <c r="DZ21" s="46">
        <v>14.672237835821779</v>
      </c>
      <c r="EA21" s="46">
        <v>5.002173912405798E-09</v>
      </c>
      <c r="EB21" s="46">
        <v>1.9161131782301506</v>
      </c>
      <c r="EC21" s="46">
        <v>2.584441021063115</v>
      </c>
      <c r="ED21" s="46">
        <v>1.9161131782301506</v>
      </c>
      <c r="EE21" s="46">
        <v>2.584441021063115</v>
      </c>
      <c r="EG21" s="46" t="s">
        <v>106</v>
      </c>
      <c r="EH21" s="46">
        <v>2.868454073661988</v>
      </c>
      <c r="EI21" s="46">
        <v>0.1787329061585507</v>
      </c>
      <c r="EJ21" s="46">
        <v>16.04883026473835</v>
      </c>
      <c r="EK21" s="46">
        <v>1.790078537143447E-09</v>
      </c>
      <c r="EL21" s="46">
        <v>2.479028531299429</v>
      </c>
      <c r="EM21" s="46">
        <v>3.257879616024547</v>
      </c>
      <c r="EN21" s="46">
        <v>2.479028531299429</v>
      </c>
      <c r="EO21" s="46">
        <v>3.257879616024547</v>
      </c>
      <c r="EQ21" s="46" t="s">
        <v>106</v>
      </c>
      <c r="ER21" s="46">
        <v>2.1194700866611584</v>
      </c>
      <c r="ES21" s="46">
        <v>0.2492676488486556</v>
      </c>
      <c r="ET21" s="46">
        <v>8.502788454301216</v>
      </c>
      <c r="EU21" s="46">
        <v>2.003711578047638E-06</v>
      </c>
      <c r="EV21" s="46">
        <v>1.5763625446161726</v>
      </c>
      <c r="EW21" s="46">
        <v>2.6625776287061442</v>
      </c>
      <c r="EX21" s="46">
        <v>1.5763625446161726</v>
      </c>
      <c r="EY21" s="46">
        <v>2.6625776287061442</v>
      </c>
      <c r="FA21" s="46" t="s">
        <v>106</v>
      </c>
      <c r="FB21" s="46">
        <v>2.5630533109500684</v>
      </c>
      <c r="FC21" s="46">
        <v>0.09168306597982735</v>
      </c>
      <c r="FD21" s="46">
        <v>27.95558027601309</v>
      </c>
      <c r="FE21" s="46">
        <v>2.7158394813243E-12</v>
      </c>
      <c r="FF21" s="46">
        <v>2.363293073946008</v>
      </c>
      <c r="FG21" s="46">
        <v>2.7628135479541287</v>
      </c>
      <c r="FH21" s="46">
        <v>2.363293073946008</v>
      </c>
      <c r="FI21" s="46">
        <v>2.7628135479541287</v>
      </c>
      <c r="FY21" s="14"/>
      <c r="FZ21" s="14"/>
      <c r="GA21" s="14"/>
    </row>
    <row r="22" spans="1:183" ht="15.75">
      <c r="A22" s="20"/>
      <c r="B22" s="22"/>
      <c r="C22" s="33"/>
      <c r="D22" s="22"/>
      <c r="E22" s="22"/>
      <c r="F22" s="48"/>
      <c r="G22" s="49"/>
      <c r="H22" s="49"/>
      <c r="I22" s="49"/>
      <c r="J22" s="49"/>
      <c r="K22" s="49"/>
      <c r="L22" s="49"/>
      <c r="M22" s="49"/>
      <c r="N22" s="13"/>
      <c r="O22" s="4"/>
      <c r="P22" s="17"/>
      <c r="Q22" s="18"/>
      <c r="R22" s="18"/>
      <c r="S22" s="18"/>
      <c r="T22" s="18"/>
      <c r="U22" s="18"/>
      <c r="V22" s="18"/>
      <c r="W22" s="18"/>
      <c r="X22" s="18"/>
      <c r="Y22" s="18"/>
      <c r="Z22" s="4"/>
      <c r="AA22" s="4" t="s">
        <v>28</v>
      </c>
      <c r="AB22" s="9">
        <f>10^(DN20+(DN21*LOG10(20)))</f>
        <v>0.1208335729907862</v>
      </c>
      <c r="AC22" s="9">
        <f>10^(DX20+(DX21*LOG10(20)))</f>
        <v>0.03512388109512699</v>
      </c>
      <c r="AD22" s="9">
        <f>10^(DN43+(DN44*LOG10(20)))</f>
        <v>0.2737329790140382</v>
      </c>
      <c r="AE22" s="9">
        <f>10^(DX43+(DX44*LOG10(20)))</f>
        <v>1.81066345803925</v>
      </c>
      <c r="AF22" s="9">
        <f>10^(EH20+(EH21*LOG10(20)))</f>
        <v>0.356872770656021</v>
      </c>
      <c r="AG22" s="9">
        <f>10^(ER20+(ER21*LOG10(20)))</f>
        <v>0.08396334260697756</v>
      </c>
      <c r="AH22" s="9">
        <f>10^(EH43+(EH44*LOG10(20)))</f>
        <v>0.2600386831816738</v>
      </c>
      <c r="AI22" s="9">
        <f>10^(ER43+(ER44*LOG10(20)))</f>
        <v>21.504605252141456</v>
      </c>
      <c r="FY22" s="14"/>
      <c r="FZ22" s="14"/>
      <c r="GA22" s="14"/>
    </row>
    <row r="23" spans="1:183" ht="15.75">
      <c r="A23" s="20"/>
      <c r="B23" s="20"/>
      <c r="C23" s="35"/>
      <c r="D23" s="35"/>
      <c r="E23" s="20" t="s">
        <v>16</v>
      </c>
      <c r="F23" s="50">
        <v>0.00014941125496954256</v>
      </c>
      <c r="G23" s="31">
        <v>0.0005769848480983502</v>
      </c>
      <c r="H23" s="31">
        <v>0.031287167747729994</v>
      </c>
      <c r="I23" s="31">
        <v>0.0018395941546018395</v>
      </c>
      <c r="J23" s="31">
        <v>0.0014730865786510144</v>
      </c>
      <c r="K23" s="31">
        <v>0.0011806601717798213</v>
      </c>
      <c r="L23" s="31">
        <v>0.0005783452377915603</v>
      </c>
      <c r="M23" s="31">
        <v>0.0036360616844190964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4"/>
      <c r="AA23" s="4" t="s">
        <v>62</v>
      </c>
      <c r="AB23" s="9">
        <f>10^(DN20+(DN21*LOG10(25)))</f>
        <v>0.36709706923588875</v>
      </c>
      <c r="AC23" s="9">
        <f>10^(DX20+(DX21*LOG10(25)))</f>
        <v>0.05803324846276077</v>
      </c>
      <c r="AD23" s="9">
        <f>10^(DN43+(DN44*LOG10(25)))</f>
        <v>0.4349818561841746</v>
      </c>
      <c r="AE23" s="9">
        <f>10^(DX43+(DX44*LOG10(25)))</f>
        <v>3.831873450457063</v>
      </c>
      <c r="AF23" s="9">
        <f>10^(EH20+(EH21*LOG10(25)))</f>
        <v>0.676854521162829</v>
      </c>
      <c r="AG23" s="9">
        <f>10^(ER20+(ER21*LOG10(25)))</f>
        <v>0.1347372233831557</v>
      </c>
      <c r="AH23" s="9">
        <f>10^(EH43+(EH44*LOG10(25)))</f>
        <v>0.40347554253223344</v>
      </c>
      <c r="AI23" s="9">
        <f>10^(ER43+(ER44*LOG10(25)))</f>
        <v>42.378862312984644</v>
      </c>
      <c r="FY23" s="14"/>
      <c r="FZ23" s="14"/>
      <c r="GA23" s="14"/>
    </row>
    <row r="24" spans="1:183" ht="15.75">
      <c r="A24" s="20"/>
      <c r="B24" s="20"/>
      <c r="C24" s="20"/>
      <c r="D24" s="20"/>
      <c r="E24" s="20" t="s">
        <v>17</v>
      </c>
      <c r="F24" s="50">
        <v>0.0009413708498984751</v>
      </c>
      <c r="G24" s="31">
        <v>0.0012699494936611678</v>
      </c>
      <c r="H24" s="31">
        <v>0.033415559159099974</v>
      </c>
      <c r="I24" s="31">
        <v>0.004066980515339466</v>
      </c>
      <c r="J24" s="31">
        <v>0.0040469552621700475</v>
      </c>
      <c r="K24" s="31">
        <v>0.0036555339059327376</v>
      </c>
      <c r="L24" s="31">
        <v>0.001122817459305201</v>
      </c>
      <c r="M24" s="31">
        <v>0.010615205614730321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"/>
      <c r="AA24" s="4"/>
      <c r="AB24" s="9"/>
      <c r="AC24" s="9"/>
      <c r="AD24" s="9"/>
      <c r="AE24" s="9"/>
      <c r="AF24" s="9"/>
      <c r="AG24" s="9"/>
      <c r="AH24" s="9"/>
      <c r="AI24" s="9"/>
      <c r="AS24" s="14"/>
      <c r="BC24" s="14"/>
      <c r="BD24" s="14"/>
      <c r="BN24" s="14"/>
      <c r="BX24" s="14"/>
      <c r="CH24" s="14"/>
      <c r="CR24" s="14"/>
      <c r="DB24" s="14"/>
      <c r="DL24" s="14"/>
      <c r="DV24" s="14"/>
      <c r="EF24" s="14"/>
      <c r="EP24" s="14"/>
      <c r="EZ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</row>
    <row r="25" spans="1:183" ht="15.75">
      <c r="A25" s="20"/>
      <c r="B25" s="20"/>
      <c r="C25" s="20"/>
      <c r="D25" s="20"/>
      <c r="E25" s="20"/>
      <c r="F25" s="51"/>
      <c r="G25" s="31"/>
      <c r="H25" s="31"/>
      <c r="I25" s="31"/>
      <c r="J25" s="31"/>
      <c r="K25" s="31"/>
      <c r="L25" s="31"/>
      <c r="M25" s="3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4"/>
      <c r="AA25" s="4"/>
      <c r="AB25" s="9"/>
      <c r="AC25" s="9"/>
      <c r="AD25" s="9"/>
      <c r="AE25" s="9"/>
      <c r="AF25" s="9"/>
      <c r="AG25" s="9"/>
      <c r="AH25" s="9"/>
      <c r="AI25" s="9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</row>
    <row r="26" spans="1:183" ht="15.75">
      <c r="A26" s="20"/>
      <c r="B26" s="20"/>
      <c r="C26" s="20"/>
      <c r="D26" s="20"/>
      <c r="E26" s="37" t="s">
        <v>18</v>
      </c>
      <c r="F26" s="52"/>
      <c r="G26" s="53"/>
      <c r="H26" s="53"/>
      <c r="I26" s="53"/>
      <c r="J26" s="53"/>
      <c r="K26" s="53"/>
      <c r="L26" s="53"/>
      <c r="M26" s="5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4"/>
      <c r="AA26" s="4"/>
      <c r="AB26" s="9"/>
      <c r="AC26" s="9"/>
      <c r="AD26" s="9"/>
      <c r="AE26" s="9"/>
      <c r="AF26" s="9"/>
      <c r="AG26" s="9"/>
      <c r="AH26" s="9"/>
      <c r="AI26" s="9"/>
      <c r="AJ26" s="19" t="s">
        <v>35</v>
      </c>
      <c r="AK26" s="10"/>
      <c r="AL26" s="10"/>
      <c r="AM26" s="10"/>
      <c r="AN26" s="10"/>
      <c r="AO26" s="10"/>
      <c r="AP26" s="14"/>
      <c r="AQ26" s="14"/>
      <c r="AR26" s="14"/>
      <c r="AS26" s="14"/>
      <c r="AT26" s="19" t="s">
        <v>36</v>
      </c>
      <c r="AU26" s="10"/>
      <c r="AV26" s="10"/>
      <c r="AW26" s="10"/>
      <c r="AX26" s="10"/>
      <c r="AY26" s="10"/>
      <c r="AZ26" s="14"/>
      <c r="BA26" s="14"/>
      <c r="BB26" s="14"/>
      <c r="BC26" s="14"/>
      <c r="BD26" s="14"/>
      <c r="BE26" s="19" t="s">
        <v>39</v>
      </c>
      <c r="BF26" s="10"/>
      <c r="BG26" s="10"/>
      <c r="BH26" s="10"/>
      <c r="BI26" s="10"/>
      <c r="BJ26" s="10"/>
      <c r="BK26" s="11"/>
      <c r="BL26" s="11"/>
      <c r="BM26" s="11"/>
      <c r="BN26" s="14"/>
      <c r="BO26" s="19" t="s">
        <v>40</v>
      </c>
      <c r="BP26" s="10"/>
      <c r="BQ26" s="10"/>
      <c r="BR26" s="10"/>
      <c r="BS26" s="10"/>
      <c r="BT26" s="10"/>
      <c r="BU26" s="14"/>
      <c r="BV26" s="14"/>
      <c r="BW26" s="14"/>
      <c r="BX26" s="14"/>
      <c r="BY26" s="19" t="s">
        <v>44</v>
      </c>
      <c r="BZ26" s="10"/>
      <c r="CA26" s="10"/>
      <c r="CB26" s="10"/>
      <c r="CC26" s="10"/>
      <c r="CD26" s="10"/>
      <c r="CE26" s="14"/>
      <c r="CF26" s="14"/>
      <c r="CG26" s="14"/>
      <c r="CH26" s="14"/>
      <c r="CI26" s="19" t="s">
        <v>45</v>
      </c>
      <c r="CJ26" s="10"/>
      <c r="CK26" s="10"/>
      <c r="CL26" s="10"/>
      <c r="CM26" s="10"/>
      <c r="CN26" s="10"/>
      <c r="CO26" s="14"/>
      <c r="CP26" s="14"/>
      <c r="CQ26" s="14"/>
      <c r="CR26" s="14"/>
      <c r="CS26" s="19" t="s">
        <v>48</v>
      </c>
      <c r="CT26" s="10"/>
      <c r="CU26" s="10"/>
      <c r="CV26" s="10"/>
      <c r="CW26" s="10"/>
      <c r="CX26" s="10"/>
      <c r="CY26" s="14"/>
      <c r="CZ26" s="14"/>
      <c r="DA26" s="14"/>
      <c r="DB26" s="14"/>
      <c r="DC26" s="19" t="s">
        <v>49</v>
      </c>
      <c r="DD26" s="10"/>
      <c r="DE26" s="10"/>
      <c r="DF26" s="10"/>
      <c r="DG26" s="10"/>
      <c r="DH26" s="10"/>
      <c r="DI26" s="14"/>
      <c r="DJ26" s="14"/>
      <c r="DK26" s="14"/>
      <c r="DL26" s="14"/>
      <c r="DM26" s="19" t="s">
        <v>52</v>
      </c>
      <c r="DN26" s="10"/>
      <c r="DO26" s="10"/>
      <c r="DP26" s="10"/>
      <c r="DQ26" s="10"/>
      <c r="DR26" s="10"/>
      <c r="DS26" s="14"/>
      <c r="DT26" s="14"/>
      <c r="DU26" s="14"/>
      <c r="DV26" s="14"/>
      <c r="DW26" s="19" t="s">
        <v>53</v>
      </c>
      <c r="DX26" s="10"/>
      <c r="DY26" s="10"/>
      <c r="DZ26" s="10"/>
      <c r="EA26" s="10"/>
      <c r="EB26" s="10"/>
      <c r="EC26" s="14"/>
      <c r="ED26" s="14"/>
      <c r="EE26" s="14"/>
      <c r="EF26" s="14"/>
      <c r="EG26" s="19" t="s">
        <v>56</v>
      </c>
      <c r="EH26" s="10"/>
      <c r="EI26" s="10"/>
      <c r="EJ26" s="10"/>
      <c r="EK26" s="10"/>
      <c r="EL26" s="10"/>
      <c r="EM26" s="14"/>
      <c r="EN26" s="14"/>
      <c r="EO26" s="14"/>
      <c r="EP26" s="14"/>
      <c r="EQ26" s="19" t="s">
        <v>57</v>
      </c>
      <c r="ER26" s="10"/>
      <c r="ES26" s="10"/>
      <c r="ET26" s="10"/>
      <c r="EU26" s="10"/>
      <c r="EV26" s="10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</row>
    <row r="27" spans="1:183" ht="15.75">
      <c r="A27" s="20"/>
      <c r="B27" s="20"/>
      <c r="C27" s="20"/>
      <c r="D27" s="20"/>
      <c r="E27" s="35"/>
      <c r="F27" s="54"/>
      <c r="G27" s="54"/>
      <c r="H27" s="54"/>
      <c r="I27" s="54"/>
      <c r="J27" s="54"/>
      <c r="K27" s="54"/>
      <c r="L27" s="54"/>
      <c r="M27" s="5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4"/>
      <c r="AA27" s="4" t="s">
        <v>29</v>
      </c>
      <c r="AB27" s="9"/>
      <c r="AC27" s="9"/>
      <c r="AD27" s="9"/>
      <c r="AE27" s="9" t="s">
        <v>30</v>
      </c>
      <c r="AF27" s="9"/>
      <c r="AG27" s="9"/>
      <c r="AH27" s="9"/>
      <c r="AI27" s="9"/>
      <c r="AJ27" t="s">
        <v>83</v>
      </c>
      <c r="AT27" t="s">
        <v>83</v>
      </c>
      <c r="BE27" t="s">
        <v>83</v>
      </c>
      <c r="BO27" t="s">
        <v>83</v>
      </c>
      <c r="BY27" t="s">
        <v>83</v>
      </c>
      <c r="CI27" t="s">
        <v>83</v>
      </c>
      <c r="CS27" t="s">
        <v>83</v>
      </c>
      <c r="DC27" t="s">
        <v>83</v>
      </c>
      <c r="DM27" t="s">
        <v>83</v>
      </c>
      <c r="DW27" t="s">
        <v>83</v>
      </c>
      <c r="EG27" t="s">
        <v>83</v>
      </c>
      <c r="EQ27" t="s">
        <v>83</v>
      </c>
      <c r="FR27" s="14"/>
      <c r="FS27" s="14"/>
      <c r="FT27" s="14"/>
      <c r="FU27" s="14"/>
      <c r="FV27" s="14"/>
      <c r="FW27" s="14"/>
      <c r="FX27" s="14"/>
      <c r="FY27" s="14"/>
      <c r="FZ27" s="14"/>
      <c r="GA27" s="14"/>
    </row>
    <row r="28" spans="1:183" ht="15.75">
      <c r="A28" s="39"/>
      <c r="B28" s="20"/>
      <c r="C28" s="37" t="s">
        <v>19</v>
      </c>
      <c r="D28" s="37"/>
      <c r="E28" s="20" t="str">
        <f aca="true" t="shared" si="19" ref="E28:E41">A7</f>
        <v>Mb1</v>
      </c>
      <c r="F28" s="50">
        <f aca="true" t="shared" si="20" ref="F28:F41">F7*E7/C7</f>
        <v>0.6500187758167479</v>
      </c>
      <c r="G28" s="31">
        <f aca="true" t="shared" si="21" ref="G28:G41">G7*E7/C7</f>
        <v>0.437476530229065</v>
      </c>
      <c r="H28" s="31">
        <f aca="true" t="shared" si="22" ref="H28:H41">H7*E7/C7</f>
        <v>3.610965076980849</v>
      </c>
      <c r="I28" s="31">
        <f aca="true" t="shared" si="23" ref="I28:I41">I7*E7/C7</f>
        <v>15.468644386030793</v>
      </c>
      <c r="J28" s="31">
        <f aca="true" t="shared" si="24" ref="J28:J41">J7*E7/C7</f>
        <v>3.477656778069846</v>
      </c>
      <c r="K28" s="54">
        <f aca="true" t="shared" si="25" ref="K28:K41">K7*E7/C7</f>
        <v>1.0931280510702217</v>
      </c>
      <c r="L28" s="31">
        <f aca="true" t="shared" si="26" ref="L28:L41">L7*E7/C7</f>
        <v>3.629365377393917</v>
      </c>
      <c r="M28" s="31">
        <f aca="true" t="shared" si="27" ref="M28:M41">M7*E7/C7</f>
        <v>196.31768681937666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4"/>
      <c r="AA28" s="7"/>
      <c r="AB28" s="58"/>
      <c r="AC28" s="58"/>
      <c r="AD28" s="58"/>
      <c r="AE28" s="58"/>
      <c r="AF28" s="58"/>
      <c r="AG28" s="58"/>
      <c r="AH28" s="58"/>
      <c r="AI28" s="9"/>
      <c r="FR28" s="14"/>
      <c r="FS28" s="14"/>
      <c r="FT28" s="14"/>
      <c r="FU28" s="14"/>
      <c r="FV28" s="14"/>
      <c r="FW28" s="14"/>
      <c r="FX28" s="14"/>
      <c r="FY28" s="14"/>
      <c r="FZ28" s="14"/>
      <c r="GA28" s="14"/>
    </row>
    <row r="29" spans="1:183" ht="15.75">
      <c r="A29" s="39"/>
      <c r="B29" s="20"/>
      <c r="C29" s="20"/>
      <c r="D29" s="20"/>
      <c r="E29" s="20" t="str">
        <f t="shared" si="19"/>
        <v>Mb2</v>
      </c>
      <c r="F29" s="50">
        <f t="shared" si="20"/>
        <v>0.7830913748932535</v>
      </c>
      <c r="G29" s="31">
        <f t="shared" si="21"/>
        <v>0.5853970964987191</v>
      </c>
      <c r="H29" s="31">
        <f t="shared" si="22"/>
        <v>4.953458582408198</v>
      </c>
      <c r="I29" s="31">
        <f t="shared" si="23"/>
        <v>16.825789923142615</v>
      </c>
      <c r="J29" s="31">
        <f t="shared" si="24"/>
        <v>4.773697694278394</v>
      </c>
      <c r="K29" s="54">
        <f t="shared" si="25"/>
        <v>1.564474807856533</v>
      </c>
      <c r="L29" s="31">
        <f t="shared" si="26"/>
        <v>5.050384286934244</v>
      </c>
      <c r="M29" s="31">
        <f t="shared" si="27"/>
        <v>226.0721605465414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4"/>
      <c r="AA29" s="4"/>
      <c r="AB29" s="9">
        <f>10^(FB20+(FB21*LOG10(15)))</f>
        <v>0.044066084289487766</v>
      </c>
      <c r="AC29" s="9" t="s">
        <v>31</v>
      </c>
      <c r="AD29" s="9"/>
      <c r="AE29" s="9"/>
      <c r="AF29" s="9">
        <f>10^(FB20+(FB21*LOG10(20)))</f>
        <v>0.09211473422006983</v>
      </c>
      <c r="AG29" s="9" t="s">
        <v>31</v>
      </c>
      <c r="AH29" s="9"/>
      <c r="AI29" s="9"/>
      <c r="AJ29" s="46" t="s">
        <v>84</v>
      </c>
      <c r="AK29" s="46"/>
      <c r="AT29" s="46" t="s">
        <v>84</v>
      </c>
      <c r="AU29" s="46"/>
      <c r="BE29" s="46" t="s">
        <v>84</v>
      </c>
      <c r="BF29" s="46"/>
      <c r="BO29" s="46" t="s">
        <v>84</v>
      </c>
      <c r="BP29" s="46"/>
      <c r="BY29" s="46" t="s">
        <v>84</v>
      </c>
      <c r="BZ29" s="46"/>
      <c r="CI29" s="46" t="s">
        <v>84</v>
      </c>
      <c r="CJ29" s="46"/>
      <c r="CS29" s="46" t="s">
        <v>84</v>
      </c>
      <c r="CT29" s="46"/>
      <c r="DC29" s="46" t="s">
        <v>84</v>
      </c>
      <c r="DD29" s="46"/>
      <c r="DM29" s="46" t="s">
        <v>84</v>
      </c>
      <c r="DN29" s="46"/>
      <c r="DW29" s="46" t="s">
        <v>84</v>
      </c>
      <c r="DX29" s="46"/>
      <c r="EG29" s="46" t="s">
        <v>84</v>
      </c>
      <c r="EH29" s="46"/>
      <c r="EQ29" s="46" t="s">
        <v>84</v>
      </c>
      <c r="ER29" s="46"/>
      <c r="FR29" s="14"/>
      <c r="FS29" s="14"/>
      <c r="FT29" s="14"/>
      <c r="FU29" s="14"/>
      <c r="FV29" s="14"/>
      <c r="FW29" s="14"/>
      <c r="FX29" s="14"/>
      <c r="FY29" s="14"/>
      <c r="FZ29" s="14"/>
      <c r="GA29" s="14"/>
    </row>
    <row r="30" spans="1:183" ht="15.75">
      <c r="A30" s="39"/>
      <c r="B30" s="20"/>
      <c r="C30" s="20"/>
      <c r="D30" s="20"/>
      <c r="E30" s="20" t="str">
        <f t="shared" si="19"/>
        <v>Mb3</v>
      </c>
      <c r="F30" s="50">
        <f t="shared" si="20"/>
        <v>0.7727634722590923</v>
      </c>
      <c r="G30" s="31">
        <f t="shared" si="21"/>
        <v>0.35731351207857714</v>
      </c>
      <c r="H30" s="31">
        <f t="shared" si="22"/>
        <v>3.0018582426333955</v>
      </c>
      <c r="I30" s="31">
        <f t="shared" si="23"/>
        <v>17.763737722325455</v>
      </c>
      <c r="J30" s="31">
        <f t="shared" si="24"/>
        <v>3.423679320414123</v>
      </c>
      <c r="K30" s="54">
        <f t="shared" si="25"/>
        <v>0.9275285372975843</v>
      </c>
      <c r="L30" s="31">
        <f t="shared" si="26"/>
        <v>2.9307140960976907</v>
      </c>
      <c r="M30" s="31">
        <f t="shared" si="27"/>
        <v>192.22936023360768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4"/>
      <c r="AA30" s="4"/>
      <c r="AB30" s="9">
        <f>AB29*1000</f>
        <v>44.06608428948777</v>
      </c>
      <c r="AC30" s="9" t="s">
        <v>32</v>
      </c>
      <c r="AD30" s="9"/>
      <c r="AE30" s="9"/>
      <c r="AF30" s="9">
        <f>AF29*1000</f>
        <v>92.11473422006982</v>
      </c>
      <c r="AG30" s="9" t="s">
        <v>32</v>
      </c>
      <c r="AH30" s="9"/>
      <c r="AI30" s="9"/>
      <c r="AJ30" s="46" t="s">
        <v>85</v>
      </c>
      <c r="AK30" s="46">
        <v>0.35744059863429534</v>
      </c>
      <c r="AT30" s="46" t="s">
        <v>85</v>
      </c>
      <c r="AU30" s="46">
        <v>0.7499850126781933</v>
      </c>
      <c r="BE30" s="46" t="s">
        <v>85</v>
      </c>
      <c r="BF30" s="46">
        <v>0.4476801486473982</v>
      </c>
      <c r="BO30" s="46" t="s">
        <v>85</v>
      </c>
      <c r="BP30" s="46">
        <v>0.5928121105579846</v>
      </c>
      <c r="BY30" s="46" t="s">
        <v>85</v>
      </c>
      <c r="BZ30" s="46">
        <v>0.39620750178359454</v>
      </c>
      <c r="CI30" s="46" t="s">
        <v>85</v>
      </c>
      <c r="CJ30" s="46">
        <v>0.7838915275007932</v>
      </c>
      <c r="CS30" s="46" t="s">
        <v>85</v>
      </c>
      <c r="CT30" s="46">
        <v>0.4842678035457403</v>
      </c>
      <c r="DC30" s="46" t="s">
        <v>85</v>
      </c>
      <c r="DD30" s="46">
        <v>0.6724857403564303</v>
      </c>
      <c r="DM30" s="46" t="s">
        <v>85</v>
      </c>
      <c r="DN30" s="46">
        <v>0.9181045569800794</v>
      </c>
      <c r="DW30" s="46" t="s">
        <v>85</v>
      </c>
      <c r="DX30" s="46">
        <v>0.9850738941667051</v>
      </c>
      <c r="EG30" s="46" t="s">
        <v>85</v>
      </c>
      <c r="EH30" s="46">
        <v>0.9156474886107925</v>
      </c>
      <c r="EQ30" s="46" t="s">
        <v>85</v>
      </c>
      <c r="ER30" s="46">
        <v>0.9858716804711105</v>
      </c>
      <c r="FR30" s="14"/>
      <c r="FS30" s="14"/>
      <c r="FT30" s="14"/>
      <c r="FU30" s="14"/>
      <c r="FV30" s="14"/>
      <c r="FW30" s="14"/>
      <c r="FX30" s="14"/>
      <c r="FY30" s="14"/>
      <c r="FZ30" s="14"/>
      <c r="GA30" s="14"/>
    </row>
    <row r="31" spans="1:183" ht="15.75">
      <c r="A31" s="39"/>
      <c r="B31" s="20"/>
      <c r="C31" s="20"/>
      <c r="D31" s="20"/>
      <c r="E31" s="20" t="str">
        <f t="shared" si="19"/>
        <v>Mb4</v>
      </c>
      <c r="F31" s="50">
        <f t="shared" si="20"/>
        <v>0.48411281685112456</v>
      </c>
      <c r="G31" s="31">
        <f t="shared" si="21"/>
        <v>0.42020706890396287</v>
      </c>
      <c r="H31" s="31">
        <f t="shared" si="22"/>
        <v>3.726169225276687</v>
      </c>
      <c r="I31" s="31">
        <f t="shared" si="23"/>
        <v>13.111388789717958</v>
      </c>
      <c r="J31" s="31">
        <f t="shared" si="24"/>
        <v>3.7607997143877188</v>
      </c>
      <c r="K31" s="54">
        <f t="shared" si="25"/>
        <v>1.0542663334523383</v>
      </c>
      <c r="L31" s="31">
        <f t="shared" si="26"/>
        <v>3.1752945376651196</v>
      </c>
      <c r="M31" s="31">
        <f t="shared" si="27"/>
        <v>182.3920028561228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4"/>
      <c r="AA31" s="4"/>
      <c r="AB31" s="9"/>
      <c r="AC31" s="9"/>
      <c r="AD31" s="9"/>
      <c r="AE31" s="9"/>
      <c r="AF31" s="9"/>
      <c r="AG31" s="9"/>
      <c r="AH31" s="9"/>
      <c r="AI31" s="9"/>
      <c r="AJ31" s="46" t="s">
        <v>86</v>
      </c>
      <c r="AK31" s="46">
        <v>0.1277637815520434</v>
      </c>
      <c r="AT31" s="46" t="s">
        <v>86</v>
      </c>
      <c r="AU31" s="46">
        <v>0.5624775192419098</v>
      </c>
      <c r="BE31" s="46" t="s">
        <v>86</v>
      </c>
      <c r="BF31" s="46">
        <v>0.20041751549295655</v>
      </c>
      <c r="BO31" s="46" t="s">
        <v>86</v>
      </c>
      <c r="BP31" s="46">
        <v>0.35142619842421213</v>
      </c>
      <c r="BY31" s="46" t="s">
        <v>86</v>
      </c>
      <c r="BZ31" s="46">
        <v>0.15698038446959708</v>
      </c>
      <c r="CI31" s="46" t="s">
        <v>86</v>
      </c>
      <c r="CJ31" s="46">
        <v>0.6144859268875267</v>
      </c>
      <c r="CS31" s="46" t="s">
        <v>86</v>
      </c>
      <c r="CT31" s="46">
        <v>0.2345153055510157</v>
      </c>
      <c r="DC31" s="46" t="s">
        <v>86</v>
      </c>
      <c r="DD31" s="46">
        <v>0.4522370709827362</v>
      </c>
      <c r="DM31" s="46" t="s">
        <v>86</v>
      </c>
      <c r="DN31" s="46">
        <v>0.8429159775475878</v>
      </c>
      <c r="DW31" s="46" t="s">
        <v>86</v>
      </c>
      <c r="DX31" s="46">
        <v>0.9703705769687568</v>
      </c>
      <c r="EG31" s="46" t="s">
        <v>86</v>
      </c>
      <c r="EH31" s="46">
        <v>0.8384103233992514</v>
      </c>
      <c r="EQ31" s="46" t="s">
        <v>86</v>
      </c>
      <c r="ER31" s="46">
        <v>0.9719429703549314</v>
      </c>
      <c r="FR31" s="14"/>
      <c r="FS31" s="14"/>
      <c r="FT31" s="14"/>
      <c r="FU31" s="14"/>
      <c r="FV31" s="14"/>
      <c r="FW31" s="14"/>
      <c r="FX31" s="14"/>
      <c r="FY31" s="14"/>
      <c r="FZ31" s="14"/>
      <c r="GA31" s="14"/>
    </row>
    <row r="32" spans="1:183" ht="15.75">
      <c r="A32" s="39"/>
      <c r="B32" s="20"/>
      <c r="C32" s="20"/>
      <c r="D32" s="20"/>
      <c r="E32" s="20" t="str">
        <f t="shared" si="19"/>
        <v>Mb5</v>
      </c>
      <c r="F32" s="50">
        <f t="shared" si="20"/>
        <v>0.887497698398085</v>
      </c>
      <c r="G32" s="31">
        <f t="shared" si="21"/>
        <v>0.39569140121524576</v>
      </c>
      <c r="H32" s="31">
        <f t="shared" si="22"/>
        <v>2.9889523108083225</v>
      </c>
      <c r="I32" s="31">
        <f t="shared" si="23"/>
        <v>17.58773706499724</v>
      </c>
      <c r="J32" s="31">
        <f t="shared" si="24"/>
        <v>3.585527527158902</v>
      </c>
      <c r="K32" s="54">
        <f t="shared" si="25"/>
        <v>0.9049898729515742</v>
      </c>
      <c r="L32" s="31">
        <f t="shared" si="26"/>
        <v>3.163874056343215</v>
      </c>
      <c r="M32" s="31">
        <f t="shared" si="27"/>
        <v>202.22647762842936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4"/>
      <c r="AA32" s="4"/>
      <c r="AB32" s="9"/>
      <c r="AC32" s="9"/>
      <c r="AD32" s="9"/>
      <c r="AE32" s="9"/>
      <c r="AF32" s="9"/>
      <c r="AG32" s="9"/>
      <c r="AH32" s="9"/>
      <c r="AI32" s="9"/>
      <c r="AJ32" s="46" t="s">
        <v>87</v>
      </c>
      <c r="AK32" s="46">
        <v>0.05507743001471369</v>
      </c>
      <c r="AT32" s="46" t="s">
        <v>87</v>
      </c>
      <c r="AU32" s="46">
        <v>0.526017312512069</v>
      </c>
      <c r="BE32" s="46" t="s">
        <v>87</v>
      </c>
      <c r="BF32" s="46">
        <v>0.13378564178403626</v>
      </c>
      <c r="BO32" s="46" t="s">
        <v>87</v>
      </c>
      <c r="BP32" s="46">
        <v>0.2973783816262298</v>
      </c>
      <c r="BY32" s="46" t="s">
        <v>87</v>
      </c>
      <c r="BZ32" s="46">
        <v>0.08672874984206351</v>
      </c>
      <c r="CI32" s="46" t="s">
        <v>87</v>
      </c>
      <c r="CJ32" s="46">
        <v>0.5823597541281539</v>
      </c>
      <c r="CS32" s="46" t="s">
        <v>87</v>
      </c>
      <c r="CT32" s="46">
        <v>0.17072491434693368</v>
      </c>
      <c r="DC32" s="46" t="s">
        <v>87</v>
      </c>
      <c r="DD32" s="46">
        <v>0.40659016023129757</v>
      </c>
      <c r="DM32" s="46" t="s">
        <v>87</v>
      </c>
      <c r="DN32" s="46">
        <v>0.8298256423432201</v>
      </c>
      <c r="DW32" s="46" t="s">
        <v>87</v>
      </c>
      <c r="DX32" s="46">
        <v>0.9679014583828199</v>
      </c>
      <c r="EG32" s="46" t="s">
        <v>87</v>
      </c>
      <c r="EH32" s="46">
        <v>0.8249445170158557</v>
      </c>
      <c r="EQ32" s="46" t="s">
        <v>87</v>
      </c>
      <c r="ER32" s="46">
        <v>0.9696048845511757</v>
      </c>
      <c r="FR32" s="14"/>
      <c r="FS32" s="14"/>
      <c r="FT32" s="14"/>
      <c r="FU32" s="14"/>
      <c r="FV32" s="14"/>
      <c r="FW32" s="14"/>
      <c r="FX32" s="14"/>
      <c r="FY32" s="14"/>
      <c r="FZ32" s="14"/>
      <c r="GA32" s="14"/>
    </row>
    <row r="33" spans="1:183" ht="15.75">
      <c r="A33" s="39"/>
      <c r="B33" s="20"/>
      <c r="C33" s="20"/>
      <c r="D33" s="20"/>
      <c r="E33" s="20" t="str">
        <f t="shared" si="19"/>
        <v>Mb6</v>
      </c>
      <c r="F33" s="50">
        <f t="shared" si="20"/>
        <v>0.5971802618328298</v>
      </c>
      <c r="G33" s="31">
        <f t="shared" si="21"/>
        <v>0.3240684793554884</v>
      </c>
      <c r="H33" s="31">
        <f t="shared" si="22"/>
        <v>2.5123867069486407</v>
      </c>
      <c r="I33" s="31">
        <f t="shared" si="23"/>
        <v>18.770996978851965</v>
      </c>
      <c r="J33" s="31">
        <f t="shared" si="24"/>
        <v>3.095266868076536</v>
      </c>
      <c r="K33" s="54">
        <f t="shared" si="25"/>
        <v>0.7824773413897281</v>
      </c>
      <c r="L33" s="31">
        <f t="shared" si="26"/>
        <v>2.4304128902316218</v>
      </c>
      <c r="M33" s="31">
        <f t="shared" si="27"/>
        <v>202.48922457200402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4"/>
      <c r="AA33" s="4" t="s">
        <v>63</v>
      </c>
      <c r="AB33" s="9"/>
      <c r="AC33" s="9"/>
      <c r="AD33" s="9"/>
      <c r="AE33" s="9"/>
      <c r="AF33" s="9"/>
      <c r="AG33" s="9"/>
      <c r="AH33" s="9"/>
      <c r="AI33" s="9"/>
      <c r="AJ33" s="46" t="s">
        <v>88</v>
      </c>
      <c r="AK33" s="46">
        <v>0.8436318541864992</v>
      </c>
      <c r="AT33" s="46" t="s">
        <v>88</v>
      </c>
      <c r="AU33" s="46">
        <v>4.557437805379615</v>
      </c>
      <c r="BE33" s="46" t="s">
        <v>88</v>
      </c>
      <c r="BF33" s="46">
        <v>0.8187454126486857</v>
      </c>
      <c r="BO33" s="46" t="s">
        <v>88</v>
      </c>
      <c r="BP33" s="46">
        <v>37.689277437639504</v>
      </c>
      <c r="BY33" s="46" t="s">
        <v>88</v>
      </c>
      <c r="BZ33" s="46">
        <v>0.829382278530255</v>
      </c>
      <c r="CI33" s="46" t="s">
        <v>88</v>
      </c>
      <c r="CJ33" s="46">
        <v>4.277999036866017</v>
      </c>
      <c r="CS33" s="46" t="s">
        <v>88</v>
      </c>
      <c r="CT33" s="46">
        <v>0.8010977270117428</v>
      </c>
      <c r="DC33" s="46" t="s">
        <v>88</v>
      </c>
      <c r="DD33" s="46">
        <v>34.63653419341629</v>
      </c>
      <c r="DM33" s="46" t="s">
        <v>88</v>
      </c>
      <c r="DN33" s="46">
        <v>0.11261299291757562</v>
      </c>
      <c r="DW33" s="46" t="s">
        <v>88</v>
      </c>
      <c r="DX33" s="46">
        <v>0.07378179985422362</v>
      </c>
      <c r="EG33" s="46" t="s">
        <v>88</v>
      </c>
      <c r="EH33" s="46">
        <v>0.10862184202338507</v>
      </c>
      <c r="EQ33" s="46" t="s">
        <v>88</v>
      </c>
      <c r="ER33" s="46">
        <v>0.0649182761284809</v>
      </c>
      <c r="FR33" s="14"/>
      <c r="FS33" s="14"/>
      <c r="FT33" s="14"/>
      <c r="FU33" s="14"/>
      <c r="FV33" s="14"/>
      <c r="FW33" s="14"/>
      <c r="FX33" s="14"/>
      <c r="FY33" s="14"/>
      <c r="FZ33" s="14"/>
      <c r="GA33" s="14"/>
    </row>
    <row r="34" spans="1:183" ht="15.75">
      <c r="A34" s="39"/>
      <c r="B34" s="20"/>
      <c r="C34" s="20"/>
      <c r="D34" s="20"/>
      <c r="E34" s="20" t="str">
        <f t="shared" si="19"/>
        <v>Mb7</v>
      </c>
      <c r="F34" s="50">
        <f t="shared" si="20"/>
        <v>1.2661584355319853</v>
      </c>
      <c r="G34" s="31">
        <f t="shared" si="21"/>
        <v>0.3987404706662247</v>
      </c>
      <c r="H34" s="31">
        <f t="shared" si="22"/>
        <v>3.796486576068942</v>
      </c>
      <c r="I34" s="31">
        <f t="shared" si="23"/>
        <v>17.461385482267154</v>
      </c>
      <c r="J34" s="31">
        <f t="shared" si="24"/>
        <v>3.8641034139874044</v>
      </c>
      <c r="K34" s="54">
        <f t="shared" si="25"/>
        <v>1.065296652303613</v>
      </c>
      <c r="L34" s="31">
        <f t="shared" si="26"/>
        <v>3.386808087504143</v>
      </c>
      <c r="M34" s="31">
        <f t="shared" si="27"/>
        <v>223.74544249254225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4"/>
      <c r="AA34" s="7"/>
      <c r="AB34" s="58"/>
      <c r="AC34" s="58"/>
      <c r="AD34" s="58"/>
      <c r="AE34" s="9"/>
      <c r="AF34" s="9"/>
      <c r="AG34" s="9"/>
      <c r="AH34" s="9"/>
      <c r="AI34" s="9"/>
      <c r="AJ34" s="46" t="s">
        <v>89</v>
      </c>
      <c r="AK34" s="46">
        <v>14</v>
      </c>
      <c r="AT34" s="46" t="s">
        <v>89</v>
      </c>
      <c r="AU34" s="46">
        <v>14</v>
      </c>
      <c r="BE34" s="46" t="s">
        <v>89</v>
      </c>
      <c r="BF34" s="46">
        <v>14</v>
      </c>
      <c r="BO34" s="46" t="s">
        <v>89</v>
      </c>
      <c r="BP34" s="46">
        <v>14</v>
      </c>
      <c r="BY34" s="46" t="s">
        <v>89</v>
      </c>
      <c r="BZ34" s="46">
        <v>14</v>
      </c>
      <c r="CI34" s="46" t="s">
        <v>89</v>
      </c>
      <c r="CJ34" s="46">
        <v>14</v>
      </c>
      <c r="CS34" s="46" t="s">
        <v>89</v>
      </c>
      <c r="CT34" s="46">
        <v>14</v>
      </c>
      <c r="DC34" s="46" t="s">
        <v>89</v>
      </c>
      <c r="DD34" s="46">
        <v>14</v>
      </c>
      <c r="DM34" s="46" t="s">
        <v>89</v>
      </c>
      <c r="DN34" s="46">
        <v>14</v>
      </c>
      <c r="DW34" s="46" t="s">
        <v>89</v>
      </c>
      <c r="DX34" s="46">
        <v>14</v>
      </c>
      <c r="EG34" s="46" t="s">
        <v>89</v>
      </c>
      <c r="EH34" s="46">
        <v>14</v>
      </c>
      <c r="EQ34" s="46" t="s">
        <v>89</v>
      </c>
      <c r="ER34" s="46">
        <v>14</v>
      </c>
      <c r="FR34" s="14"/>
      <c r="FS34" s="14"/>
      <c r="FT34" s="14"/>
      <c r="FU34" s="14"/>
      <c r="FV34" s="14"/>
      <c r="FW34" s="14"/>
      <c r="FX34" s="14"/>
      <c r="FY34" s="14"/>
      <c r="FZ34" s="14"/>
      <c r="GA34" s="14"/>
    </row>
    <row r="35" spans="1:183" ht="15.75">
      <c r="A35" s="39"/>
      <c r="B35" s="20"/>
      <c r="C35" s="20"/>
      <c r="D35" s="20"/>
      <c r="E35" s="20" t="str">
        <f t="shared" si="19"/>
        <v>Mb8</v>
      </c>
      <c r="F35" s="50">
        <f t="shared" si="20"/>
        <v>2.219267553067413</v>
      </c>
      <c r="G35" s="31">
        <f t="shared" si="21"/>
        <v>0.3477956613016095</v>
      </c>
      <c r="H35" s="31">
        <f t="shared" si="22"/>
        <v>2.4371355260088636</v>
      </c>
      <c r="I35" s="31">
        <f t="shared" si="23"/>
        <v>24.93538605085141</v>
      </c>
      <c r="J35" s="31">
        <f t="shared" si="24"/>
        <v>3.100769769069279</v>
      </c>
      <c r="K35" s="54">
        <f t="shared" si="25"/>
        <v>0.794728248192209</v>
      </c>
      <c r="L35" s="31">
        <f t="shared" si="26"/>
        <v>2.411709820387217</v>
      </c>
      <c r="M35" s="31">
        <f t="shared" si="27"/>
        <v>288.79426172148356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4"/>
      <c r="AA35" s="4"/>
      <c r="AB35" s="9">
        <f>10^(FB20+(FB21*LOG10(25)))</f>
        <v>0.16319792519001244</v>
      </c>
      <c r="AC35" s="9" t="s">
        <v>31</v>
      </c>
      <c r="AD35" s="9"/>
      <c r="AE35" s="9"/>
      <c r="AF35" s="9"/>
      <c r="AG35" s="9"/>
      <c r="AH35" s="9"/>
      <c r="AI35" s="9"/>
      <c r="FR35" s="14"/>
      <c r="FS35" s="14"/>
      <c r="FT35" s="14"/>
      <c r="FU35" s="14"/>
      <c r="FV35" s="14"/>
      <c r="FW35" s="14"/>
      <c r="FX35" s="14"/>
      <c r="FY35" s="14"/>
      <c r="FZ35" s="14"/>
      <c r="GA35" s="14"/>
    </row>
    <row r="36" spans="1:183" ht="15.75">
      <c r="A36" s="39"/>
      <c r="B36" s="20"/>
      <c r="C36" s="20"/>
      <c r="D36" s="20"/>
      <c r="E36" s="20" t="str">
        <f t="shared" si="19"/>
        <v>Mb9</v>
      </c>
      <c r="F36" s="50">
        <f t="shared" si="20"/>
        <v>3.2482775590551176</v>
      </c>
      <c r="G36" s="31">
        <f t="shared" si="21"/>
        <v>0.34965551181102367</v>
      </c>
      <c r="H36" s="31">
        <f t="shared" si="22"/>
        <v>2.6793799212598426</v>
      </c>
      <c r="I36" s="31">
        <f t="shared" si="23"/>
        <v>19.460629921259844</v>
      </c>
      <c r="J36" s="31">
        <f t="shared" si="24"/>
        <v>4.838582677165355</v>
      </c>
      <c r="K36" s="54">
        <f t="shared" si="25"/>
        <v>0.703001968503937</v>
      </c>
      <c r="L36" s="31">
        <f t="shared" si="26"/>
        <v>2.0086122047244093</v>
      </c>
      <c r="M36" s="31">
        <f t="shared" si="27"/>
        <v>312.69562007874015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"/>
      <c r="AA36" s="4"/>
      <c r="AB36" s="9">
        <f>AB35*1000</f>
        <v>163.19792519001246</v>
      </c>
      <c r="AC36" s="9" t="s">
        <v>32</v>
      </c>
      <c r="AD36" s="9"/>
      <c r="AE36" s="9"/>
      <c r="AF36" s="9"/>
      <c r="AG36" s="9"/>
      <c r="AH36" s="9"/>
      <c r="AI36" s="9"/>
      <c r="AJ36" t="s">
        <v>90</v>
      </c>
      <c r="AT36" t="s">
        <v>90</v>
      </c>
      <c r="BE36" t="s">
        <v>90</v>
      </c>
      <c r="BO36" t="s">
        <v>90</v>
      </c>
      <c r="BY36" t="s">
        <v>90</v>
      </c>
      <c r="CI36" t="s">
        <v>90</v>
      </c>
      <c r="CS36" t="s">
        <v>90</v>
      </c>
      <c r="DC36" t="s">
        <v>90</v>
      </c>
      <c r="DM36" t="s">
        <v>90</v>
      </c>
      <c r="DW36" t="s">
        <v>90</v>
      </c>
      <c r="EG36" t="s">
        <v>90</v>
      </c>
      <c r="EQ36" t="s">
        <v>90</v>
      </c>
      <c r="FR36" s="14"/>
      <c r="FS36" s="14"/>
      <c r="FT36" s="14"/>
      <c r="FU36" s="14"/>
      <c r="FV36" s="14"/>
      <c r="FW36" s="14"/>
      <c r="FX36" s="14"/>
      <c r="FY36" s="14"/>
      <c r="FZ36" s="14"/>
      <c r="GA36" s="14"/>
    </row>
    <row r="37" spans="1:183" ht="15.75">
      <c r="A37" s="39"/>
      <c r="B37" s="20"/>
      <c r="C37" s="20"/>
      <c r="D37" s="20"/>
      <c r="E37" s="20" t="str">
        <f t="shared" si="19"/>
        <v>Mb10</v>
      </c>
      <c r="F37" s="50">
        <f t="shared" si="20"/>
        <v>3.123480933091214</v>
      </c>
      <c r="G37" s="31">
        <f t="shared" si="21"/>
        <v>0.3437630954043861</v>
      </c>
      <c r="H37" s="31">
        <f t="shared" si="22"/>
        <v>2.1892722447269173</v>
      </c>
      <c r="I37" s="31">
        <f t="shared" si="23"/>
        <v>21.985333147087584</v>
      </c>
      <c r="J37" s="31">
        <f t="shared" si="24"/>
        <v>3.67593239279229</v>
      </c>
      <c r="K37" s="54">
        <f t="shared" si="25"/>
        <v>0.7751082553429249</v>
      </c>
      <c r="L37" s="31">
        <f t="shared" si="26"/>
        <v>2.3610839502723846</v>
      </c>
      <c r="M37" s="31">
        <f t="shared" si="27"/>
        <v>274.5956139125576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"/>
      <c r="AA37" s="4"/>
      <c r="AB37" s="9"/>
      <c r="AC37" s="9"/>
      <c r="AD37" s="9"/>
      <c r="AE37" s="9"/>
      <c r="AF37" s="9"/>
      <c r="AG37" s="9"/>
      <c r="AH37" s="9"/>
      <c r="AI37" s="9"/>
      <c r="AJ37" s="46"/>
      <c r="AK37" s="46" t="s">
        <v>94</v>
      </c>
      <c r="AL37" s="46" t="s">
        <v>95</v>
      </c>
      <c r="AM37" s="46" t="s">
        <v>96</v>
      </c>
      <c r="AN37" s="46" t="s">
        <v>97</v>
      </c>
      <c r="AO37" s="46" t="s">
        <v>98</v>
      </c>
      <c r="AT37" s="46"/>
      <c r="AU37" s="46" t="s">
        <v>94</v>
      </c>
      <c r="AV37" s="46" t="s">
        <v>95</v>
      </c>
      <c r="AW37" s="46" t="s">
        <v>96</v>
      </c>
      <c r="AX37" s="46" t="s">
        <v>97</v>
      </c>
      <c r="AY37" s="46" t="s">
        <v>98</v>
      </c>
      <c r="BE37" s="46"/>
      <c r="BF37" s="46" t="s">
        <v>94</v>
      </c>
      <c r="BG37" s="46" t="s">
        <v>95</v>
      </c>
      <c r="BH37" s="46" t="s">
        <v>96</v>
      </c>
      <c r="BI37" s="46" t="s">
        <v>97</v>
      </c>
      <c r="BJ37" s="46" t="s">
        <v>98</v>
      </c>
      <c r="BO37" s="46"/>
      <c r="BP37" s="46" t="s">
        <v>94</v>
      </c>
      <c r="BQ37" s="46" t="s">
        <v>95</v>
      </c>
      <c r="BR37" s="46" t="s">
        <v>96</v>
      </c>
      <c r="BS37" s="46" t="s">
        <v>97</v>
      </c>
      <c r="BT37" s="46" t="s">
        <v>98</v>
      </c>
      <c r="BY37" s="46"/>
      <c r="BZ37" s="46" t="s">
        <v>94</v>
      </c>
      <c r="CA37" s="46" t="s">
        <v>95</v>
      </c>
      <c r="CB37" s="46" t="s">
        <v>96</v>
      </c>
      <c r="CC37" s="46" t="s">
        <v>97</v>
      </c>
      <c r="CD37" s="46" t="s">
        <v>98</v>
      </c>
      <c r="CI37" s="46"/>
      <c r="CJ37" s="46" t="s">
        <v>94</v>
      </c>
      <c r="CK37" s="46" t="s">
        <v>95</v>
      </c>
      <c r="CL37" s="46" t="s">
        <v>96</v>
      </c>
      <c r="CM37" s="46" t="s">
        <v>97</v>
      </c>
      <c r="CN37" s="46" t="s">
        <v>98</v>
      </c>
      <c r="CS37" s="46"/>
      <c r="CT37" s="46" t="s">
        <v>94</v>
      </c>
      <c r="CU37" s="46" t="s">
        <v>95</v>
      </c>
      <c r="CV37" s="46" t="s">
        <v>96</v>
      </c>
      <c r="CW37" s="46" t="s">
        <v>97</v>
      </c>
      <c r="CX37" s="46" t="s">
        <v>98</v>
      </c>
      <c r="DC37" s="46"/>
      <c r="DD37" s="46" t="s">
        <v>94</v>
      </c>
      <c r="DE37" s="46" t="s">
        <v>95</v>
      </c>
      <c r="DF37" s="46" t="s">
        <v>96</v>
      </c>
      <c r="DG37" s="46" t="s">
        <v>97</v>
      </c>
      <c r="DH37" s="46" t="s">
        <v>98</v>
      </c>
      <c r="DM37" s="46"/>
      <c r="DN37" s="46" t="s">
        <v>94</v>
      </c>
      <c r="DO37" s="46" t="s">
        <v>95</v>
      </c>
      <c r="DP37" s="46" t="s">
        <v>96</v>
      </c>
      <c r="DQ37" s="46" t="s">
        <v>97</v>
      </c>
      <c r="DR37" s="46" t="s">
        <v>98</v>
      </c>
      <c r="DW37" s="46"/>
      <c r="DX37" s="46" t="s">
        <v>94</v>
      </c>
      <c r="DY37" s="46" t="s">
        <v>95</v>
      </c>
      <c r="DZ37" s="46" t="s">
        <v>96</v>
      </c>
      <c r="EA37" s="46" t="s">
        <v>97</v>
      </c>
      <c r="EB37" s="46" t="s">
        <v>98</v>
      </c>
      <c r="EG37" s="46"/>
      <c r="EH37" s="46" t="s">
        <v>94</v>
      </c>
      <c r="EI37" s="46" t="s">
        <v>95</v>
      </c>
      <c r="EJ37" s="46" t="s">
        <v>96</v>
      </c>
      <c r="EK37" s="46" t="s">
        <v>97</v>
      </c>
      <c r="EL37" s="46" t="s">
        <v>98</v>
      </c>
      <c r="EQ37" s="46"/>
      <c r="ER37" s="46" t="s">
        <v>94</v>
      </c>
      <c r="ES37" s="46" t="s">
        <v>95</v>
      </c>
      <c r="ET37" s="46" t="s">
        <v>96</v>
      </c>
      <c r="EU37" s="46" t="s">
        <v>97</v>
      </c>
      <c r="EV37" s="46" t="s">
        <v>98</v>
      </c>
      <c r="FR37" s="14"/>
      <c r="FS37" s="14"/>
      <c r="FT37" s="14"/>
      <c r="FU37" s="14"/>
      <c r="FV37" s="14"/>
      <c r="FW37" s="14"/>
      <c r="FX37" s="14"/>
      <c r="FY37" s="14"/>
      <c r="FZ37" s="14"/>
      <c r="GA37" s="14"/>
    </row>
    <row r="38" spans="1:183" ht="15.75">
      <c r="A38" s="39"/>
      <c r="B38" s="20"/>
      <c r="C38" s="36"/>
      <c r="D38" s="36"/>
      <c r="E38" s="20" t="str">
        <f t="shared" si="19"/>
        <v>Mb11</v>
      </c>
      <c r="F38" s="50">
        <f t="shared" si="20"/>
        <v>1.2767481700669676</v>
      </c>
      <c r="G38" s="31">
        <f t="shared" si="21"/>
        <v>0.23189534340445414</v>
      </c>
      <c r="H38" s="31">
        <f t="shared" si="22"/>
        <v>1.3242485594144213</v>
      </c>
      <c r="I38" s="31">
        <f t="shared" si="23"/>
        <v>16.015262420183774</v>
      </c>
      <c r="J38" s="31">
        <f t="shared" si="24"/>
        <v>2.809375486684317</v>
      </c>
      <c r="K38" s="54">
        <f t="shared" si="25"/>
        <v>0.4016508332035509</v>
      </c>
      <c r="L38" s="31">
        <f t="shared" si="26"/>
        <v>1.2555676685874475</v>
      </c>
      <c r="M38" s="31">
        <f t="shared" si="27"/>
        <v>265.924310855007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6" t="s">
        <v>91</v>
      </c>
      <c r="AK38" s="46">
        <v>1</v>
      </c>
      <c r="AL38" s="46">
        <v>1.2510101308519577</v>
      </c>
      <c r="AM38" s="46">
        <v>1.2510101308519577</v>
      </c>
      <c r="AN38" s="46">
        <v>1.757741018084082</v>
      </c>
      <c r="AO38" s="46">
        <v>0.20959124896435377</v>
      </c>
      <c r="AT38" s="46" t="s">
        <v>91</v>
      </c>
      <c r="AU38" s="46">
        <v>1</v>
      </c>
      <c r="AV38" s="46">
        <v>320.4258492048692</v>
      </c>
      <c r="AW38" s="46">
        <v>320.4258492048692</v>
      </c>
      <c r="AX38" s="46">
        <v>15.427162095094491</v>
      </c>
      <c r="AY38" s="46">
        <v>0.002006843065539604</v>
      </c>
      <c r="BE38" s="46" t="s">
        <v>91</v>
      </c>
      <c r="BF38" s="46">
        <v>1</v>
      </c>
      <c r="BG38" s="46">
        <v>2.0162826241438854</v>
      </c>
      <c r="BH38" s="46">
        <v>2.0162826241438854</v>
      </c>
      <c r="BI38" s="46">
        <v>3.0078325032322457</v>
      </c>
      <c r="BJ38" s="46">
        <v>0.10845098694056832</v>
      </c>
      <c r="BO38" s="46" t="s">
        <v>91</v>
      </c>
      <c r="BP38" s="46">
        <v>1</v>
      </c>
      <c r="BQ38" s="46">
        <v>9236.163272858033</v>
      </c>
      <c r="BR38" s="46">
        <v>9236.163272858033</v>
      </c>
      <c r="BS38" s="46">
        <v>6.502134947240485</v>
      </c>
      <c r="BT38" s="46">
        <v>0.025469060010662053</v>
      </c>
      <c r="BY38" s="46" t="s">
        <v>91</v>
      </c>
      <c r="BZ38" s="46">
        <v>1</v>
      </c>
      <c r="CA38" s="46">
        <v>1.5370870283493137</v>
      </c>
      <c r="CB38" s="46">
        <v>1.5370870283493137</v>
      </c>
      <c r="CC38" s="46">
        <v>2.23454422522536</v>
      </c>
      <c r="CD38" s="46">
        <v>0.1607819506363164</v>
      </c>
      <c r="CI38" s="46" t="s">
        <v>91</v>
      </c>
      <c r="CJ38" s="46">
        <v>1</v>
      </c>
      <c r="CK38" s="46">
        <v>350.0534122905907</v>
      </c>
      <c r="CL38" s="46">
        <v>350.0534122905907</v>
      </c>
      <c r="CM38" s="46">
        <v>19.1272683332082</v>
      </c>
      <c r="CN38" s="46">
        <v>0.0009066374303587249</v>
      </c>
      <c r="CS38" s="46" t="s">
        <v>91</v>
      </c>
      <c r="CT38" s="46">
        <v>1</v>
      </c>
      <c r="CU38" s="46">
        <v>2.359320414262519</v>
      </c>
      <c r="CV38" s="46">
        <v>2.359320414262519</v>
      </c>
      <c r="CW38" s="46">
        <v>3.676342175120707</v>
      </c>
      <c r="CX38" s="46">
        <v>0.07930035584293667</v>
      </c>
      <c r="DC38" s="46" t="s">
        <v>91</v>
      </c>
      <c r="DD38" s="46">
        <v>1</v>
      </c>
      <c r="DE38" s="46">
        <v>11885.668866934031</v>
      </c>
      <c r="DF38" s="46">
        <v>11885.668866934031</v>
      </c>
      <c r="DG38" s="46">
        <v>9.907287558742036</v>
      </c>
      <c r="DH38" s="46">
        <v>0.00841258273286371</v>
      </c>
      <c r="DM38" s="46" t="s">
        <v>91</v>
      </c>
      <c r="DN38" s="46">
        <v>1</v>
      </c>
      <c r="DO38" s="46">
        <v>0.816602151992194</v>
      </c>
      <c r="DP38" s="46">
        <v>0.816602151992194</v>
      </c>
      <c r="DQ38" s="46">
        <v>64.39223781422675</v>
      </c>
      <c r="DR38" s="46">
        <v>3.644071205622747E-06</v>
      </c>
      <c r="DW38" s="46" t="s">
        <v>91</v>
      </c>
      <c r="DX38" s="46">
        <v>1</v>
      </c>
      <c r="DY38" s="46">
        <v>2.1394106909144424</v>
      </c>
      <c r="DZ38" s="46">
        <v>2.1394106909144424</v>
      </c>
      <c r="EA38" s="46">
        <v>393.0028239613853</v>
      </c>
      <c r="EB38" s="46">
        <v>1.5461069607564348E-10</v>
      </c>
      <c r="EG38" s="46" t="s">
        <v>91</v>
      </c>
      <c r="EH38" s="46">
        <v>1</v>
      </c>
      <c r="EI38" s="46">
        <v>0.7346129468976329</v>
      </c>
      <c r="EJ38" s="46">
        <v>0.7346129468976329</v>
      </c>
      <c r="EK38" s="46">
        <v>62.26216978977727</v>
      </c>
      <c r="EL38" s="46">
        <v>4.327659565782926E-06</v>
      </c>
      <c r="EQ38" s="46" t="s">
        <v>91</v>
      </c>
      <c r="ER38" s="46">
        <v>1</v>
      </c>
      <c r="ES38" s="46">
        <v>1.7519201015025552</v>
      </c>
      <c r="ET38" s="46">
        <v>1.7519201015025552</v>
      </c>
      <c r="EU38" s="46">
        <v>415.7003001317047</v>
      </c>
      <c r="EV38" s="46">
        <v>1.1139102211648667E-10</v>
      </c>
      <c r="FR38" s="14"/>
      <c r="FS38" s="14"/>
      <c r="FT38" s="14"/>
      <c r="FU38" s="14"/>
      <c r="FV38" s="14"/>
      <c r="FW38" s="14"/>
      <c r="FX38" s="14"/>
      <c r="FY38" s="14"/>
      <c r="FZ38" s="14"/>
      <c r="GA38" s="14"/>
    </row>
    <row r="39" spans="1:183" ht="15.75">
      <c r="A39" s="39"/>
      <c r="B39" s="20"/>
      <c r="C39" s="35"/>
      <c r="D39" s="35"/>
      <c r="E39" s="20" t="str">
        <f t="shared" si="19"/>
        <v>Mb12</v>
      </c>
      <c r="F39" s="50">
        <f t="shared" si="20"/>
        <v>1.7451855986603404</v>
      </c>
      <c r="G39" s="31">
        <f t="shared" si="21"/>
        <v>0.42869104102707234</v>
      </c>
      <c r="H39" s="31">
        <f t="shared" si="22"/>
        <v>3.150432598381245</v>
      </c>
      <c r="I39" s="31">
        <f t="shared" si="23"/>
        <v>28.037398827797933</v>
      </c>
      <c r="J39" s="31">
        <f t="shared" si="24"/>
        <v>5.842310912643035</v>
      </c>
      <c r="K39" s="54">
        <f t="shared" si="25"/>
        <v>1.0600055819145968</v>
      </c>
      <c r="L39" s="31">
        <f t="shared" si="26"/>
        <v>3.1814122243929663</v>
      </c>
      <c r="M39" s="31">
        <f t="shared" si="27"/>
        <v>302.1172202065308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6" t="s">
        <v>92</v>
      </c>
      <c r="AK39" s="46">
        <v>12</v>
      </c>
      <c r="AL39" s="46">
        <v>8.540576464777807</v>
      </c>
      <c r="AM39" s="46">
        <v>0.7117147053981506</v>
      </c>
      <c r="AN39" s="46"/>
      <c r="AO39" s="46"/>
      <c r="AT39" s="46" t="s">
        <v>92</v>
      </c>
      <c r="AU39" s="46">
        <v>12</v>
      </c>
      <c r="AV39" s="46">
        <v>249.24287219884036</v>
      </c>
      <c r="AW39" s="46">
        <v>20.770239349903363</v>
      </c>
      <c r="AX39" s="46"/>
      <c r="AY39" s="46"/>
      <c r="BE39" s="46" t="s">
        <v>92</v>
      </c>
      <c r="BF39" s="46">
        <v>12</v>
      </c>
      <c r="BG39" s="46">
        <v>8.044128608799202</v>
      </c>
      <c r="BH39" s="46">
        <v>0.6703440507332669</v>
      </c>
      <c r="BI39" s="46"/>
      <c r="BJ39" s="46"/>
      <c r="BO39" s="46" t="s">
        <v>92</v>
      </c>
      <c r="BP39" s="46">
        <v>12</v>
      </c>
      <c r="BQ39" s="46">
        <v>17045.779605256346</v>
      </c>
      <c r="BR39" s="46">
        <v>1420.481633771362</v>
      </c>
      <c r="BS39" s="46"/>
      <c r="BT39" s="46"/>
      <c r="BY39" s="46" t="s">
        <v>92</v>
      </c>
      <c r="BZ39" s="46">
        <v>12</v>
      </c>
      <c r="CA39" s="46">
        <v>8.254499567280451</v>
      </c>
      <c r="CB39" s="46">
        <v>0.6878749639400376</v>
      </c>
      <c r="CC39" s="46"/>
      <c r="CD39" s="46"/>
      <c r="CI39" s="46" t="s">
        <v>92</v>
      </c>
      <c r="CJ39" s="46">
        <v>12</v>
      </c>
      <c r="CK39" s="46">
        <v>219.61530911311888</v>
      </c>
      <c r="CL39" s="46">
        <v>18.301275759426574</v>
      </c>
      <c r="CM39" s="46"/>
      <c r="CN39" s="46"/>
      <c r="CS39" s="46" t="s">
        <v>92</v>
      </c>
      <c r="CT39" s="46">
        <v>12</v>
      </c>
      <c r="CU39" s="46">
        <v>7.701090818680568</v>
      </c>
      <c r="CV39" s="46">
        <v>0.6417575682233807</v>
      </c>
      <c r="CW39" s="46"/>
      <c r="CX39" s="46"/>
      <c r="DC39" s="46" t="s">
        <v>92</v>
      </c>
      <c r="DD39" s="46">
        <v>12</v>
      </c>
      <c r="DE39" s="46">
        <v>14396.274011180349</v>
      </c>
      <c r="DF39" s="46">
        <v>1199.6895009316956</v>
      </c>
      <c r="DG39" s="46"/>
      <c r="DH39" s="46"/>
      <c r="DM39" s="46" t="s">
        <v>92</v>
      </c>
      <c r="DN39" s="46">
        <v>12</v>
      </c>
      <c r="DO39" s="46">
        <v>0.15218023408624723</v>
      </c>
      <c r="DP39" s="46">
        <v>0.012681686173853936</v>
      </c>
      <c r="DQ39" s="46"/>
      <c r="DR39" s="46"/>
      <c r="DW39" s="46" t="s">
        <v>92</v>
      </c>
      <c r="DX39" s="46">
        <v>12</v>
      </c>
      <c r="DY39" s="46">
        <v>0.06532504787674456</v>
      </c>
      <c r="DZ39" s="46">
        <v>0.005443753989728714</v>
      </c>
      <c r="EA39" s="46"/>
      <c r="EB39" s="46"/>
      <c r="EG39" s="46" t="s">
        <v>92</v>
      </c>
      <c r="EH39" s="46">
        <v>12</v>
      </c>
      <c r="EI39" s="46">
        <v>0.14158445477463869</v>
      </c>
      <c r="EJ39" s="46">
        <v>0.011798704564553224</v>
      </c>
      <c r="EK39" s="46"/>
      <c r="EL39" s="46"/>
      <c r="EQ39" s="46" t="s">
        <v>92</v>
      </c>
      <c r="ER39" s="46">
        <v>12</v>
      </c>
      <c r="ES39" s="46">
        <v>0.05057259090592433</v>
      </c>
      <c r="ET39" s="46">
        <v>0.004214382575493694</v>
      </c>
      <c r="EU39" s="46"/>
      <c r="EV39" s="46"/>
      <c r="FR39" s="14"/>
      <c r="FS39" s="14"/>
      <c r="FT39" s="14"/>
      <c r="FU39" s="14"/>
      <c r="FV39" s="14"/>
      <c r="FW39" s="14"/>
      <c r="FX39" s="14"/>
      <c r="FY39" s="14"/>
      <c r="FZ39" s="14"/>
      <c r="GA39" s="14"/>
    </row>
    <row r="40" spans="1:183" ht="15.75">
      <c r="A40" s="39"/>
      <c r="B40" s="20"/>
      <c r="C40" s="20"/>
      <c r="D40" s="20"/>
      <c r="E40" s="20" t="str">
        <f t="shared" si="19"/>
        <v>Mb13</v>
      </c>
      <c r="F40" s="50">
        <f t="shared" si="20"/>
        <v>4.065795023196963</v>
      </c>
      <c r="G40" s="31">
        <f t="shared" si="21"/>
        <v>0.3703078869675242</v>
      </c>
      <c r="H40" s="31">
        <f t="shared" si="22"/>
        <v>2.7806832560101222</v>
      </c>
      <c r="I40" s="31">
        <f t="shared" si="23"/>
        <v>36.27456769295656</v>
      </c>
      <c r="J40" s="31">
        <f t="shared" si="24"/>
        <v>4.278785322648671</v>
      </c>
      <c r="K40" s="54">
        <f t="shared" si="25"/>
        <v>0.9489666807254322</v>
      </c>
      <c r="L40" s="31">
        <f t="shared" si="26"/>
        <v>2.490932096161957</v>
      </c>
      <c r="M40" s="31">
        <f t="shared" si="27"/>
        <v>222.3538591311683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6" t="s">
        <v>1</v>
      </c>
      <c r="AK40" s="46">
        <v>13</v>
      </c>
      <c r="AL40" s="46">
        <v>9.791586595629765</v>
      </c>
      <c r="AM40" s="46"/>
      <c r="AN40" s="46"/>
      <c r="AO40" s="46"/>
      <c r="AT40" s="46" t="s">
        <v>1</v>
      </c>
      <c r="AU40" s="46">
        <v>13</v>
      </c>
      <c r="AV40" s="46">
        <v>569.6687214037096</v>
      </c>
      <c r="AW40" s="46"/>
      <c r="AX40" s="46"/>
      <c r="AY40" s="46"/>
      <c r="BE40" s="46" t="s">
        <v>1</v>
      </c>
      <c r="BF40" s="46">
        <v>13</v>
      </c>
      <c r="BG40" s="46">
        <v>10.060411232943087</v>
      </c>
      <c r="BH40" s="46"/>
      <c r="BI40" s="46"/>
      <c r="BJ40" s="46"/>
      <c r="BO40" s="46" t="s">
        <v>1</v>
      </c>
      <c r="BP40" s="46">
        <v>13</v>
      </c>
      <c r="BQ40" s="46">
        <v>26281.94287811438</v>
      </c>
      <c r="BR40" s="46"/>
      <c r="BS40" s="46"/>
      <c r="BT40" s="46"/>
      <c r="BY40" s="46" t="s">
        <v>1</v>
      </c>
      <c r="BZ40" s="46">
        <v>13</v>
      </c>
      <c r="CA40" s="46">
        <v>9.791586595629765</v>
      </c>
      <c r="CB40" s="46"/>
      <c r="CC40" s="46"/>
      <c r="CD40" s="46"/>
      <c r="CI40" s="46" t="s">
        <v>1</v>
      </c>
      <c r="CJ40" s="46">
        <v>13</v>
      </c>
      <c r="CK40" s="46">
        <v>569.6687214037096</v>
      </c>
      <c r="CL40" s="46"/>
      <c r="CM40" s="46"/>
      <c r="CN40" s="46"/>
      <c r="CS40" s="46" t="s">
        <v>1</v>
      </c>
      <c r="CT40" s="46">
        <v>13</v>
      </c>
      <c r="CU40" s="46">
        <v>10.060411232943087</v>
      </c>
      <c r="CV40" s="46"/>
      <c r="CW40" s="46"/>
      <c r="CX40" s="46"/>
      <c r="DC40" s="46" t="s">
        <v>1</v>
      </c>
      <c r="DD40" s="46">
        <v>13</v>
      </c>
      <c r="DE40" s="46">
        <v>26281.94287811438</v>
      </c>
      <c r="DF40" s="46"/>
      <c r="DG40" s="46"/>
      <c r="DH40" s="46"/>
      <c r="DM40" s="46" t="s">
        <v>1</v>
      </c>
      <c r="DN40" s="46">
        <v>13</v>
      </c>
      <c r="DO40" s="46">
        <v>0.9687823860784412</v>
      </c>
      <c r="DP40" s="46"/>
      <c r="DQ40" s="46"/>
      <c r="DR40" s="46"/>
      <c r="DW40" s="46" t="s">
        <v>1</v>
      </c>
      <c r="DX40" s="46">
        <v>13</v>
      </c>
      <c r="DY40" s="46">
        <v>2.204735738791187</v>
      </c>
      <c r="DZ40" s="46"/>
      <c r="EA40" s="46"/>
      <c r="EB40" s="46"/>
      <c r="EG40" s="46" t="s">
        <v>1</v>
      </c>
      <c r="EH40" s="46">
        <v>13</v>
      </c>
      <c r="EI40" s="46">
        <v>0.8761974016722716</v>
      </c>
      <c r="EJ40" s="46"/>
      <c r="EK40" s="46"/>
      <c r="EL40" s="46"/>
      <c r="EQ40" s="46" t="s">
        <v>1</v>
      </c>
      <c r="ER40" s="46">
        <v>13</v>
      </c>
      <c r="ES40" s="46">
        <v>1.8024926924084794</v>
      </c>
      <c r="ET40" s="46"/>
      <c r="EU40" s="46"/>
      <c r="EV40" s="46"/>
      <c r="FR40" s="14"/>
      <c r="FS40" s="14"/>
      <c r="FT40" s="14"/>
      <c r="FU40" s="14"/>
      <c r="FV40" s="14"/>
      <c r="FW40" s="14"/>
      <c r="FX40" s="14"/>
      <c r="FY40" s="14"/>
      <c r="FZ40" s="14"/>
      <c r="GA40" s="14"/>
    </row>
    <row r="41" spans="1:183" ht="15.75">
      <c r="A41" s="39"/>
      <c r="B41" s="20"/>
      <c r="C41" s="20"/>
      <c r="D41" s="20"/>
      <c r="E41" s="20" t="str">
        <f t="shared" si="19"/>
        <v>Mb14</v>
      </c>
      <c r="F41" s="50">
        <f t="shared" si="20"/>
        <v>5.270826833073323</v>
      </c>
      <c r="G41" s="31">
        <f t="shared" si="21"/>
        <v>0.3925117004680187</v>
      </c>
      <c r="H41" s="31">
        <f t="shared" si="22"/>
        <v>3.529173166926677</v>
      </c>
      <c r="I41" s="31">
        <f t="shared" si="23"/>
        <v>30.65959438377535</v>
      </c>
      <c r="J41" s="31">
        <f t="shared" si="24"/>
        <v>5.571294851794072</v>
      </c>
      <c r="K41" s="54">
        <f t="shared" si="25"/>
        <v>1.0074882995319812</v>
      </c>
      <c r="L41" s="31">
        <f t="shared" si="26"/>
        <v>3.0630265210608423</v>
      </c>
      <c r="M41" s="31">
        <f t="shared" si="27"/>
        <v>282.3219968798752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4"/>
      <c r="AA41" s="4"/>
      <c r="AB41" s="4"/>
      <c r="AC41" s="4"/>
      <c r="AD41" s="4"/>
      <c r="AE41" s="4"/>
      <c r="AF41" s="4"/>
      <c r="AG41" s="4"/>
      <c r="AH41" s="4"/>
      <c r="AI41" s="4"/>
      <c r="FR41" s="14"/>
      <c r="FS41" s="14"/>
      <c r="FT41" s="14"/>
      <c r="FU41" s="14"/>
      <c r="FV41" s="14"/>
      <c r="FW41" s="14"/>
      <c r="FX41" s="14"/>
      <c r="FY41" s="14"/>
      <c r="FZ41" s="14"/>
      <c r="GA41" s="14"/>
    </row>
    <row r="42" spans="1:183" ht="15.75">
      <c r="A42" s="39"/>
      <c r="B42" s="20"/>
      <c r="C42" s="20"/>
      <c r="D42" s="20"/>
      <c r="E42" s="20"/>
      <c r="F42" s="50"/>
      <c r="G42" s="31"/>
      <c r="H42" s="31"/>
      <c r="I42" s="31"/>
      <c r="J42" s="31"/>
      <c r="K42" s="54"/>
      <c r="L42" s="31"/>
      <c r="M42" s="3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6"/>
      <c r="AK42" s="46" t="s">
        <v>99</v>
      </c>
      <c r="AL42" s="46" t="s">
        <v>88</v>
      </c>
      <c r="AM42" s="46" t="s">
        <v>100</v>
      </c>
      <c r="AN42" s="46" t="s">
        <v>101</v>
      </c>
      <c r="AO42" s="46" t="s">
        <v>102</v>
      </c>
      <c r="AP42" s="46" t="s">
        <v>103</v>
      </c>
      <c r="AQ42" s="46" t="s">
        <v>104</v>
      </c>
      <c r="AR42" s="46" t="s">
        <v>105</v>
      </c>
      <c r="AT42" s="46"/>
      <c r="AU42" s="46" t="s">
        <v>99</v>
      </c>
      <c r="AV42" s="46" t="s">
        <v>88</v>
      </c>
      <c r="AW42" s="46" t="s">
        <v>100</v>
      </c>
      <c r="AX42" s="46" t="s">
        <v>101</v>
      </c>
      <c r="AY42" s="46" t="s">
        <v>102</v>
      </c>
      <c r="AZ42" s="46" t="s">
        <v>103</v>
      </c>
      <c r="BA42" s="46" t="s">
        <v>104</v>
      </c>
      <c r="BB42" s="46" t="s">
        <v>105</v>
      </c>
      <c r="BE42" s="46"/>
      <c r="BF42" s="46" t="s">
        <v>99</v>
      </c>
      <c r="BG42" s="46" t="s">
        <v>88</v>
      </c>
      <c r="BH42" s="46" t="s">
        <v>100</v>
      </c>
      <c r="BI42" s="46" t="s">
        <v>101</v>
      </c>
      <c r="BJ42" s="46" t="s">
        <v>102</v>
      </c>
      <c r="BK42" s="46" t="s">
        <v>103</v>
      </c>
      <c r="BL42" s="46" t="s">
        <v>104</v>
      </c>
      <c r="BM42" s="46" t="s">
        <v>105</v>
      </c>
      <c r="BO42" s="46"/>
      <c r="BP42" s="46" t="s">
        <v>99</v>
      </c>
      <c r="BQ42" s="46" t="s">
        <v>88</v>
      </c>
      <c r="BR42" s="46" t="s">
        <v>100</v>
      </c>
      <c r="BS42" s="46" t="s">
        <v>101</v>
      </c>
      <c r="BT42" s="46" t="s">
        <v>102</v>
      </c>
      <c r="BU42" s="46" t="s">
        <v>103</v>
      </c>
      <c r="BV42" s="46" t="s">
        <v>104</v>
      </c>
      <c r="BW42" s="46" t="s">
        <v>105</v>
      </c>
      <c r="BY42" s="46"/>
      <c r="BZ42" s="46" t="s">
        <v>99</v>
      </c>
      <c r="CA42" s="46" t="s">
        <v>88</v>
      </c>
      <c r="CB42" s="46" t="s">
        <v>100</v>
      </c>
      <c r="CC42" s="46" t="s">
        <v>101</v>
      </c>
      <c r="CD42" s="46" t="s">
        <v>102</v>
      </c>
      <c r="CE42" s="46" t="s">
        <v>103</v>
      </c>
      <c r="CF42" s="46" t="s">
        <v>104</v>
      </c>
      <c r="CG42" s="46" t="s">
        <v>105</v>
      </c>
      <c r="CI42" s="46"/>
      <c r="CJ42" s="46" t="s">
        <v>99</v>
      </c>
      <c r="CK42" s="46" t="s">
        <v>88</v>
      </c>
      <c r="CL42" s="46" t="s">
        <v>100</v>
      </c>
      <c r="CM42" s="46" t="s">
        <v>101</v>
      </c>
      <c r="CN42" s="46" t="s">
        <v>102</v>
      </c>
      <c r="CO42" s="46" t="s">
        <v>103</v>
      </c>
      <c r="CP42" s="46" t="s">
        <v>104</v>
      </c>
      <c r="CQ42" s="46" t="s">
        <v>105</v>
      </c>
      <c r="CS42" s="46"/>
      <c r="CT42" s="46" t="s">
        <v>99</v>
      </c>
      <c r="CU42" s="46" t="s">
        <v>88</v>
      </c>
      <c r="CV42" s="46" t="s">
        <v>100</v>
      </c>
      <c r="CW42" s="46" t="s">
        <v>101</v>
      </c>
      <c r="CX42" s="46" t="s">
        <v>102</v>
      </c>
      <c r="CY42" s="46" t="s">
        <v>103</v>
      </c>
      <c r="CZ42" s="46" t="s">
        <v>104</v>
      </c>
      <c r="DA42" s="46" t="s">
        <v>105</v>
      </c>
      <c r="DC42" s="46"/>
      <c r="DD42" s="46" t="s">
        <v>99</v>
      </c>
      <c r="DE42" s="46" t="s">
        <v>88</v>
      </c>
      <c r="DF42" s="46" t="s">
        <v>100</v>
      </c>
      <c r="DG42" s="46" t="s">
        <v>101</v>
      </c>
      <c r="DH42" s="46" t="s">
        <v>102</v>
      </c>
      <c r="DI42" s="46" t="s">
        <v>103</v>
      </c>
      <c r="DJ42" s="46" t="s">
        <v>104</v>
      </c>
      <c r="DK42" s="46" t="s">
        <v>105</v>
      </c>
      <c r="DM42" s="46"/>
      <c r="DN42" s="46" t="s">
        <v>99</v>
      </c>
      <c r="DO42" s="46" t="s">
        <v>88</v>
      </c>
      <c r="DP42" s="46" t="s">
        <v>100</v>
      </c>
      <c r="DQ42" s="46" t="s">
        <v>101</v>
      </c>
      <c r="DR42" s="46" t="s">
        <v>102</v>
      </c>
      <c r="DS42" s="46" t="s">
        <v>103</v>
      </c>
      <c r="DT42" s="46" t="s">
        <v>104</v>
      </c>
      <c r="DU42" s="46" t="s">
        <v>105</v>
      </c>
      <c r="DW42" s="46"/>
      <c r="DX42" s="46" t="s">
        <v>99</v>
      </c>
      <c r="DY42" s="46" t="s">
        <v>88</v>
      </c>
      <c r="DZ42" s="46" t="s">
        <v>100</v>
      </c>
      <c r="EA42" s="46" t="s">
        <v>101</v>
      </c>
      <c r="EB42" s="46" t="s">
        <v>102</v>
      </c>
      <c r="EC42" s="46" t="s">
        <v>103</v>
      </c>
      <c r="ED42" s="46" t="s">
        <v>104</v>
      </c>
      <c r="EE42" s="46" t="s">
        <v>105</v>
      </c>
      <c r="EG42" s="46"/>
      <c r="EH42" s="46" t="s">
        <v>99</v>
      </c>
      <c r="EI42" s="46" t="s">
        <v>88</v>
      </c>
      <c r="EJ42" s="46" t="s">
        <v>100</v>
      </c>
      <c r="EK42" s="46" t="s">
        <v>101</v>
      </c>
      <c r="EL42" s="46" t="s">
        <v>102</v>
      </c>
      <c r="EM42" s="46" t="s">
        <v>103</v>
      </c>
      <c r="EN42" s="46" t="s">
        <v>104</v>
      </c>
      <c r="EO42" s="46" t="s">
        <v>105</v>
      </c>
      <c r="EQ42" s="46"/>
      <c r="ER42" s="46" t="s">
        <v>99</v>
      </c>
      <c r="ES42" s="46" t="s">
        <v>88</v>
      </c>
      <c r="ET42" s="46" t="s">
        <v>100</v>
      </c>
      <c r="EU42" s="46" t="s">
        <v>101</v>
      </c>
      <c r="EV42" s="46" t="s">
        <v>102</v>
      </c>
      <c r="EW42" s="46" t="s">
        <v>103</v>
      </c>
      <c r="EX42" s="46" t="s">
        <v>104</v>
      </c>
      <c r="EY42" s="46" t="s">
        <v>105</v>
      </c>
      <c r="FR42" s="14"/>
      <c r="FS42" s="14"/>
      <c r="FT42" s="14"/>
      <c r="FU42" s="14"/>
      <c r="FV42" s="14"/>
      <c r="FW42" s="14"/>
      <c r="FX42" s="14"/>
      <c r="FY42" s="14"/>
      <c r="FZ42" s="14"/>
      <c r="GA42" s="14"/>
    </row>
    <row r="43" spans="1:183" ht="15.75">
      <c r="A43" s="39"/>
      <c r="B43" s="20"/>
      <c r="C43" s="20"/>
      <c r="D43" s="20"/>
      <c r="E43" s="20"/>
      <c r="F43" s="50"/>
      <c r="G43" s="31"/>
      <c r="H43" s="31"/>
      <c r="I43" s="31"/>
      <c r="J43" s="31"/>
      <c r="K43" s="54"/>
      <c r="L43" s="31"/>
      <c r="M43" s="3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6" t="s">
        <v>93</v>
      </c>
      <c r="AK43" s="46">
        <v>3.503823557564728</v>
      </c>
      <c r="AL43" s="46">
        <v>0.4107603555313428</v>
      </c>
      <c r="AM43" s="46">
        <v>8.530091841585648</v>
      </c>
      <c r="AN43" s="46">
        <v>1.937906484796821E-06</v>
      </c>
      <c r="AO43" s="46">
        <v>2.608853640318865</v>
      </c>
      <c r="AP43" s="46">
        <v>4.39879347481059</v>
      </c>
      <c r="AQ43" s="46">
        <v>2.608853640318865</v>
      </c>
      <c r="AR43" s="46">
        <v>4.39879347481059</v>
      </c>
      <c r="AT43" s="46" t="s">
        <v>93</v>
      </c>
      <c r="AU43" s="46">
        <v>13.740313219786072</v>
      </c>
      <c r="AV43" s="46">
        <v>2.218994889725765</v>
      </c>
      <c r="AW43" s="46">
        <v>6.192133782464083</v>
      </c>
      <c r="AX43" s="46">
        <v>4.641248367808552E-05</v>
      </c>
      <c r="AY43" s="46">
        <v>8.905538767762975</v>
      </c>
      <c r="AZ43" s="46">
        <v>18.57508767180917</v>
      </c>
      <c r="BA43" s="46">
        <v>8.905538767762975</v>
      </c>
      <c r="BB43" s="46">
        <v>18.57508767180917</v>
      </c>
      <c r="BE43" s="46" t="s">
        <v>93</v>
      </c>
      <c r="BF43" s="46">
        <v>3.473561723352556</v>
      </c>
      <c r="BG43" s="46">
        <v>0.3986432649743018</v>
      </c>
      <c r="BH43" s="46">
        <v>8.71345894574809</v>
      </c>
      <c r="BI43" s="46">
        <v>1.5517367032601788E-06</v>
      </c>
      <c r="BJ43" s="46">
        <v>2.6049926780191437</v>
      </c>
      <c r="BK43" s="46">
        <v>4.342130768685968</v>
      </c>
      <c r="BL43" s="46">
        <v>2.6049926780191437</v>
      </c>
      <c r="BM43" s="46">
        <v>4.342130768685968</v>
      </c>
      <c r="BO43" s="46" t="s">
        <v>93</v>
      </c>
      <c r="BP43" s="46">
        <v>201.90618946810724</v>
      </c>
      <c r="BQ43" s="46">
        <v>18.350730740166934</v>
      </c>
      <c r="BR43" s="46">
        <v>11.00262394598628</v>
      </c>
      <c r="BS43" s="46">
        <v>1.2637252003757168E-07</v>
      </c>
      <c r="BT43" s="46">
        <v>161.92338258139165</v>
      </c>
      <c r="BU43" s="46">
        <v>241.88899635482284</v>
      </c>
      <c r="BV43" s="46">
        <v>161.92338258139165</v>
      </c>
      <c r="BW43" s="46">
        <v>241.88899635482284</v>
      </c>
      <c r="BY43" s="46" t="s">
        <v>93</v>
      </c>
      <c r="BZ43" s="46">
        <v>4.275923714992552</v>
      </c>
      <c r="CA43" s="46">
        <v>0.8504268290834858</v>
      </c>
      <c r="CB43" s="46">
        <v>5.027973681875443</v>
      </c>
      <c r="CC43" s="46">
        <v>0.00029517286759163445</v>
      </c>
      <c r="CD43" s="46">
        <v>2.4230028607782432</v>
      </c>
      <c r="CE43" s="46">
        <v>6.12884456920686</v>
      </c>
      <c r="CF43" s="46">
        <v>2.4230028607782432</v>
      </c>
      <c r="CG43" s="46">
        <v>6.12884456920686</v>
      </c>
      <c r="CI43" s="46" t="s">
        <v>93</v>
      </c>
      <c r="CJ43" s="46">
        <v>2.5042403093800076</v>
      </c>
      <c r="CK43" s="46">
        <v>4.3865479766354305</v>
      </c>
      <c r="CL43" s="46">
        <v>0.5708908970604283</v>
      </c>
      <c r="CM43" s="46">
        <v>0.5786081245488386</v>
      </c>
      <c r="CN43" s="46">
        <v>-7.053226536625926</v>
      </c>
      <c r="CO43" s="46">
        <v>12.06170715538594</v>
      </c>
      <c r="CP43" s="46">
        <v>-7.053226536625926</v>
      </c>
      <c r="CQ43" s="46">
        <v>12.06170715538594</v>
      </c>
      <c r="CS43" s="46" t="s">
        <v>93</v>
      </c>
      <c r="CT43" s="46">
        <v>4.416198405252283</v>
      </c>
      <c r="CU43" s="46">
        <v>0.8214245920178919</v>
      </c>
      <c r="CV43" s="46">
        <v>5.376267582156941</v>
      </c>
      <c r="CW43" s="46">
        <v>0.000166358994810718</v>
      </c>
      <c r="CX43" s="46">
        <v>2.6264679961649477</v>
      </c>
      <c r="CY43" s="46">
        <v>6.205928814339618</v>
      </c>
      <c r="CZ43" s="46">
        <v>2.6264679961649477</v>
      </c>
      <c r="DA43" s="46">
        <v>6.205928814339618</v>
      </c>
      <c r="DC43" s="46" t="s">
        <v>93</v>
      </c>
      <c r="DD43" s="46">
        <v>133.09601476718257</v>
      </c>
      <c r="DE43" s="46">
        <v>35.51539345251904</v>
      </c>
      <c r="DF43" s="46">
        <v>3.7475585043178596</v>
      </c>
      <c r="DG43" s="46">
        <v>0.0027833325548407193</v>
      </c>
      <c r="DH43" s="46">
        <v>55.71462118542081</v>
      </c>
      <c r="DI43" s="46">
        <v>210.47740834894432</v>
      </c>
      <c r="DJ43" s="46">
        <v>55.71462118542081</v>
      </c>
      <c r="DK43" s="46">
        <v>210.47740834894432</v>
      </c>
      <c r="DM43" s="46" t="s">
        <v>93</v>
      </c>
      <c r="DN43" s="46">
        <v>-3.2630584525417023</v>
      </c>
      <c r="DO43" s="46">
        <v>0.3415773053144224</v>
      </c>
      <c r="DP43" s="46">
        <v>-9.55291350383496</v>
      </c>
      <c r="DQ43" s="46">
        <v>5.857053801503077E-07</v>
      </c>
      <c r="DR43" s="46">
        <v>-4.007291454957114</v>
      </c>
      <c r="DS43" s="46">
        <v>-2.51882545012629</v>
      </c>
      <c r="DT43" s="46">
        <v>-4.007291454957114</v>
      </c>
      <c r="DU43" s="46">
        <v>-2.51882545012629</v>
      </c>
      <c r="DW43" s="46" t="s">
        <v>93</v>
      </c>
      <c r="DX43" s="46">
        <v>-4.113029351304871</v>
      </c>
      <c r="DY43" s="46">
        <v>0.22379467699521924</v>
      </c>
      <c r="DZ43" s="46">
        <v>-18.37858436370555</v>
      </c>
      <c r="EA43" s="46">
        <v>3.7339719211976066E-10</v>
      </c>
      <c r="EB43" s="46">
        <v>-4.600636056414933</v>
      </c>
      <c r="EC43" s="46">
        <v>-3.625422646194808</v>
      </c>
      <c r="ED43" s="46">
        <v>-4.600636056414933</v>
      </c>
      <c r="EE43" s="46">
        <v>-3.625422646194808</v>
      </c>
      <c r="EG43" s="46" t="s">
        <v>93</v>
      </c>
      <c r="EH43" s="46">
        <v>-3.1461992869648037</v>
      </c>
      <c r="EI43" s="46">
        <v>0.3294713614777402</v>
      </c>
      <c r="EJ43" s="46">
        <v>-9.549234485369277</v>
      </c>
      <c r="EK43" s="46">
        <v>5.881251028346256E-07</v>
      </c>
      <c r="EL43" s="46">
        <v>-3.8640557040846764</v>
      </c>
      <c r="EM43" s="46">
        <v>-2.428342869844931</v>
      </c>
      <c r="EN43" s="46">
        <v>-3.8640557040846764</v>
      </c>
      <c r="EO43" s="46">
        <v>-2.428342869844931</v>
      </c>
      <c r="EQ43" s="46" t="s">
        <v>93</v>
      </c>
      <c r="ER43" s="46">
        <v>-2.622752479446935</v>
      </c>
      <c r="ES43" s="46">
        <v>0.19690987026562978</v>
      </c>
      <c r="ET43" s="46">
        <v>-13.319558211626788</v>
      </c>
      <c r="EU43" s="46">
        <v>1.50006010290296E-08</v>
      </c>
      <c r="EV43" s="46">
        <v>-3.051782223733144</v>
      </c>
      <c r="EW43" s="46">
        <v>-2.193722735160726</v>
      </c>
      <c r="EX43" s="46">
        <v>-3.051782223733144</v>
      </c>
      <c r="EY43" s="46">
        <v>-2.193722735160726</v>
      </c>
      <c r="FR43" s="14"/>
      <c r="FS43" s="14"/>
      <c r="FT43" s="14"/>
      <c r="FU43" s="14"/>
      <c r="FV43" s="14"/>
      <c r="FW43" s="14"/>
      <c r="FX43" s="14"/>
      <c r="FY43" s="14"/>
      <c r="FZ43" s="14"/>
      <c r="GA43" s="14"/>
    </row>
    <row r="44" spans="1:183" ht="15.75">
      <c r="A44" s="20"/>
      <c r="B44" s="20"/>
      <c r="E44" s="20"/>
      <c r="F44" s="51"/>
      <c r="G44" s="31"/>
      <c r="H44" s="31"/>
      <c r="I44" s="31"/>
      <c r="J44" s="31"/>
      <c r="K44" s="54"/>
      <c r="L44" s="31"/>
      <c r="M44" s="31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6" t="s">
        <v>106</v>
      </c>
      <c r="AK44" s="46">
        <v>-3.6219306389286077</v>
      </c>
      <c r="AL44" s="46">
        <v>2.731886710508948</v>
      </c>
      <c r="AM44" s="46">
        <v>-1.3257982569320546</v>
      </c>
      <c r="AN44" s="46">
        <v>0.20959124896435455</v>
      </c>
      <c r="AO44" s="46">
        <v>-9.574200351195678</v>
      </c>
      <c r="AP44" s="46">
        <v>2.3303390733384637</v>
      </c>
      <c r="AQ44" s="46">
        <v>-9.574200351195678</v>
      </c>
      <c r="AR44" s="46">
        <v>2.3303390733384637</v>
      </c>
      <c r="AT44" s="46" t="s">
        <v>106</v>
      </c>
      <c r="AU44" s="46">
        <v>57.96602073322023</v>
      </c>
      <c r="AV44" s="46">
        <v>14.758100601231282</v>
      </c>
      <c r="AW44" s="46">
        <v>3.927742620780351</v>
      </c>
      <c r="AX44" s="46">
        <v>0.0020068430655395997</v>
      </c>
      <c r="AY44" s="46">
        <v>25.810882351609187</v>
      </c>
      <c r="AZ44" s="46">
        <v>90.12115911483127</v>
      </c>
      <c r="BA44" s="46">
        <v>25.810882351609187</v>
      </c>
      <c r="BB44" s="46">
        <v>90.12115911483127</v>
      </c>
      <c r="BE44" s="46" t="s">
        <v>106</v>
      </c>
      <c r="BF44" s="46">
        <v>-4.59817419226676</v>
      </c>
      <c r="BG44" s="46">
        <v>2.6512983133643555</v>
      </c>
      <c r="BH44" s="46">
        <v>-1.734310382610972</v>
      </c>
      <c r="BI44" s="46">
        <v>0.1084509869405701</v>
      </c>
      <c r="BJ44" s="46">
        <v>-10.374856873915515</v>
      </c>
      <c r="BK44" s="46">
        <v>1.1785084893819944</v>
      </c>
      <c r="BL44" s="46">
        <v>-10.374856873915515</v>
      </c>
      <c r="BM44" s="46">
        <v>1.1785084893819944</v>
      </c>
      <c r="BO44" s="46" t="s">
        <v>106</v>
      </c>
      <c r="BP44" s="46">
        <v>311.2114138757546</v>
      </c>
      <c r="BQ44" s="46">
        <v>122.04711764927075</v>
      </c>
      <c r="BR44" s="46">
        <v>2.5499284200229053</v>
      </c>
      <c r="BS44" s="46">
        <v>0.025469060010661793</v>
      </c>
      <c r="BT44" s="46">
        <v>45.293592664965104</v>
      </c>
      <c r="BU44" s="46">
        <v>577.1292350865441</v>
      </c>
      <c r="BV44" s="46">
        <v>45.293592664965104</v>
      </c>
      <c r="BW44" s="46">
        <v>577.1292350865441</v>
      </c>
      <c r="BY44" s="46" t="s">
        <v>106</v>
      </c>
      <c r="BZ44" s="46">
        <v>-0.05726619871952989</v>
      </c>
      <c r="CA44" s="46">
        <v>0.03830927020787939</v>
      </c>
      <c r="CB44" s="46">
        <v>-1.4948391971129609</v>
      </c>
      <c r="CC44" s="46">
        <v>0.16078195063631984</v>
      </c>
      <c r="CD44" s="46">
        <v>-0.1407349267162829</v>
      </c>
      <c r="CE44" s="46">
        <v>0.02620252927722313</v>
      </c>
      <c r="CF44" s="46">
        <v>-0.1407349267162829</v>
      </c>
      <c r="CG44" s="46">
        <v>0.02620252927722313</v>
      </c>
      <c r="CI44" s="46" t="s">
        <v>106</v>
      </c>
      <c r="CJ44" s="46">
        <v>0.8642040255283032</v>
      </c>
      <c r="CK44" s="46">
        <v>0.19760130556776734</v>
      </c>
      <c r="CL44" s="46">
        <v>4.3734732574017565</v>
      </c>
      <c r="CM44" s="46">
        <v>0.0009066374303587014</v>
      </c>
      <c r="CN44" s="46">
        <v>0.43366777316067423</v>
      </c>
      <c r="CO44" s="46">
        <v>1.2947402778959323</v>
      </c>
      <c r="CP44" s="46">
        <v>0.43366777316067423</v>
      </c>
      <c r="CQ44" s="46">
        <v>1.2947402778959323</v>
      </c>
      <c r="CS44" s="46" t="s">
        <v>106</v>
      </c>
      <c r="CT44" s="46">
        <v>-0.0709483974024747</v>
      </c>
      <c r="CU44" s="46">
        <v>0.037002803268711665</v>
      </c>
      <c r="CV44" s="46">
        <v>-1.9173789857825798</v>
      </c>
      <c r="CW44" s="46">
        <v>0.07930035584293928</v>
      </c>
      <c r="CX44" s="46">
        <v>-0.1515705785193106</v>
      </c>
      <c r="CY44" s="46">
        <v>0.009673783714361187</v>
      </c>
      <c r="CZ44" s="46">
        <v>-0.1515705785193106</v>
      </c>
      <c r="DA44" s="46">
        <v>0.009673783714361187</v>
      </c>
      <c r="DC44" s="46" t="s">
        <v>106</v>
      </c>
      <c r="DD44" s="46">
        <v>5.03571265381594</v>
      </c>
      <c r="DE44" s="46">
        <v>1.5998658059482933</v>
      </c>
      <c r="DF44" s="46">
        <v>3.147584400574839</v>
      </c>
      <c r="DG44" s="46">
        <v>0.008412582732863617</v>
      </c>
      <c r="DH44" s="46">
        <v>1.549904569679216</v>
      </c>
      <c r="DI44" s="46">
        <v>8.521520737952665</v>
      </c>
      <c r="DJ44" s="46">
        <v>1.549904569679216</v>
      </c>
      <c r="DK44" s="46">
        <v>8.521520737952665</v>
      </c>
      <c r="DM44" s="46" t="s">
        <v>106</v>
      </c>
      <c r="DN44" s="46">
        <v>2.0755751868680825</v>
      </c>
      <c r="DO44" s="46">
        <v>0.2586554960574323</v>
      </c>
      <c r="DP44" s="46">
        <v>8.024477416892847</v>
      </c>
      <c r="DQ44" s="46">
        <v>3.64407120562374E-06</v>
      </c>
      <c r="DR44" s="46">
        <v>1.5120132832314395</v>
      </c>
      <c r="DS44" s="46">
        <v>2.6391370905047253</v>
      </c>
      <c r="DT44" s="46">
        <v>1.5120132832314395</v>
      </c>
      <c r="DU44" s="46">
        <v>2.6391370905047253</v>
      </c>
      <c r="DW44" s="46" t="s">
        <v>106</v>
      </c>
      <c r="DX44" s="46">
        <v>3.359543671417225</v>
      </c>
      <c r="DY44" s="46">
        <v>0.16946595190194905</v>
      </c>
      <c r="DZ44" s="46">
        <v>19.824298826474692</v>
      </c>
      <c r="EA44" s="46">
        <v>1.546106960756878E-10</v>
      </c>
      <c r="EB44" s="46">
        <v>2.990309087535612</v>
      </c>
      <c r="EC44" s="46">
        <v>3.7287782552988378</v>
      </c>
      <c r="ED44" s="46">
        <v>2.990309087535612</v>
      </c>
      <c r="EE44" s="46">
        <v>3.7287782552988378</v>
      </c>
      <c r="EG44" s="46" t="s">
        <v>106</v>
      </c>
      <c r="EH44" s="46">
        <v>1.9686227478504568</v>
      </c>
      <c r="EI44" s="46">
        <v>0.24948840896000907</v>
      </c>
      <c r="EJ44" s="46">
        <v>7.890638110430255</v>
      </c>
      <c r="EK44" s="46">
        <v>4.3276595657839475E-06</v>
      </c>
      <c r="EL44" s="46">
        <v>1.4250342108508005</v>
      </c>
      <c r="EM44" s="46">
        <v>2.512211284850113</v>
      </c>
      <c r="EN44" s="46">
        <v>1.4250342108508005</v>
      </c>
      <c r="EO44" s="46">
        <v>2.512211284850113</v>
      </c>
      <c r="EQ44" s="46" t="s">
        <v>106</v>
      </c>
      <c r="ER44" s="46">
        <v>3.0401174204241235</v>
      </c>
      <c r="ES44" s="46">
        <v>0.14910774041407202</v>
      </c>
      <c r="ET44" s="46">
        <v>20.38872973315618</v>
      </c>
      <c r="EU44" s="46">
        <v>1.1139102211651458E-10</v>
      </c>
      <c r="EV44" s="46">
        <v>2.7152395681628505</v>
      </c>
      <c r="EW44" s="46">
        <v>3.3649952726853964</v>
      </c>
      <c r="EX44" s="46">
        <v>2.7152395681628505</v>
      </c>
      <c r="EY44" s="46">
        <v>3.3649952726853964</v>
      </c>
      <c r="FR44" s="14"/>
      <c r="FS44" s="14"/>
      <c r="FT44" s="14"/>
      <c r="FU44" s="14"/>
      <c r="FV44" s="14"/>
      <c r="FW44" s="14"/>
      <c r="FX44" s="14"/>
      <c r="FY44" s="14"/>
      <c r="FZ44" s="14"/>
      <c r="GA44" s="14"/>
    </row>
    <row r="45" spans="1:183" ht="15.75">
      <c r="A45" s="20"/>
      <c r="B45" s="20"/>
      <c r="C45" s="20"/>
      <c r="D45" s="20"/>
      <c r="E45" s="37" t="s">
        <v>18</v>
      </c>
      <c r="F45" s="52"/>
      <c r="G45" s="53"/>
      <c r="H45" s="53"/>
      <c r="I45" s="53"/>
      <c r="J45" s="53"/>
      <c r="K45" s="53"/>
      <c r="L45" s="53"/>
      <c r="M45" s="5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"/>
      <c r="AA45" s="4"/>
      <c r="AB45" s="4"/>
      <c r="AC45" s="4"/>
      <c r="AD45" s="4"/>
      <c r="AE45" s="4"/>
      <c r="AF45" s="4"/>
      <c r="AG45" s="4"/>
      <c r="AH45" s="4"/>
      <c r="AI45" s="4"/>
      <c r="FR45" s="14"/>
      <c r="FS45" s="14"/>
      <c r="FT45" s="14"/>
      <c r="FU45" s="14"/>
      <c r="FV45" s="14"/>
      <c r="FW45" s="14"/>
      <c r="FX45" s="14"/>
      <c r="FY45" s="14"/>
      <c r="FZ45" s="14"/>
      <c r="GA45" s="14"/>
    </row>
    <row r="46" spans="1:183" ht="15.75">
      <c r="A46" s="20"/>
      <c r="B46" s="20"/>
      <c r="C46" s="37" t="s">
        <v>20</v>
      </c>
      <c r="D46" s="37"/>
      <c r="E46" s="20" t="str">
        <f aca="true" t="shared" si="28" ref="E46:E59">A7</f>
        <v>Mb1</v>
      </c>
      <c r="F46" s="55">
        <f aca="true" t="shared" si="29" ref="F46:F59">F28*D7</f>
        <v>0.019233333333333328</v>
      </c>
      <c r="G46" s="31">
        <f aca="true" t="shared" si="30" ref="G46:G59">G28*D7</f>
        <v>0.012944444444444446</v>
      </c>
      <c r="H46" s="31">
        <f aca="true" t="shared" si="31" ref="H46:H59">H28*D7</f>
        <v>0.10684444444444445</v>
      </c>
      <c r="I46" s="31">
        <f aca="true" t="shared" si="32" ref="I46:I59">I28*D7</f>
        <v>0.4577</v>
      </c>
      <c r="J46" s="31">
        <f aca="true" t="shared" si="33" ref="J46:J59">J28*D7</f>
        <v>0.10289999999999999</v>
      </c>
      <c r="K46" s="31">
        <f aca="true" t="shared" si="34" ref="K46:K59">K28*D7</f>
        <v>0.032344444444444446</v>
      </c>
      <c r="L46" s="31">
        <f aca="true" t="shared" si="35" ref="L46:L59">L28*D7</f>
        <v>0.1073888888888889</v>
      </c>
      <c r="M46" s="31">
        <f aca="true" t="shared" si="36" ref="M46:M59">M28*D7</f>
        <v>5.808822222222222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"/>
      <c r="AA46" s="4"/>
      <c r="AB46" s="4"/>
      <c r="AC46" s="4"/>
      <c r="AD46" s="4"/>
      <c r="AE46" s="4"/>
      <c r="AF46" s="4"/>
      <c r="AG46" s="4"/>
      <c r="AH46" s="4"/>
      <c r="AI46" s="4"/>
      <c r="AS46" s="14"/>
      <c r="BC46" s="14"/>
      <c r="BD46" s="14"/>
      <c r="BN46" s="14"/>
      <c r="BX46" s="14"/>
      <c r="CH46" s="14"/>
      <c r="CR46" s="14"/>
      <c r="DB46" s="14"/>
      <c r="DL46" s="14"/>
      <c r="DV46" s="14"/>
      <c r="EF46" s="14"/>
      <c r="EP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</row>
    <row r="47" spans="1:183" ht="12.75">
      <c r="A47" s="20"/>
      <c r="B47" s="20"/>
      <c r="C47" s="20"/>
      <c r="D47" s="20"/>
      <c r="E47" s="20" t="str">
        <f t="shared" si="28"/>
        <v>Mb2</v>
      </c>
      <c r="F47" s="50">
        <f t="shared" si="29"/>
        <v>0.03056666666666666</v>
      </c>
      <c r="G47" s="31">
        <f t="shared" si="30"/>
        <v>0.02285</v>
      </c>
      <c r="H47" s="31">
        <f t="shared" si="31"/>
        <v>0.19334999999999997</v>
      </c>
      <c r="I47" s="31">
        <f t="shared" si="32"/>
        <v>0.6567666666666667</v>
      </c>
      <c r="J47" s="31">
        <f t="shared" si="33"/>
        <v>0.1863333333333333</v>
      </c>
      <c r="K47" s="31">
        <f t="shared" si="34"/>
        <v>0.061066666666666665</v>
      </c>
      <c r="L47" s="31">
        <f t="shared" si="35"/>
        <v>0.1971333333333333</v>
      </c>
      <c r="M47" s="31">
        <f t="shared" si="36"/>
        <v>8.824349999999999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AS47" s="14"/>
      <c r="BC47" s="14"/>
      <c r="BD47" s="14"/>
      <c r="BN47" s="14"/>
      <c r="BX47" s="14"/>
      <c r="CH47" s="14"/>
      <c r="CR47" s="14"/>
      <c r="DB47" s="14"/>
      <c r="DL47" s="14"/>
      <c r="DV47" s="14"/>
      <c r="EF47" s="14"/>
      <c r="EP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</row>
    <row r="48" spans="1:183" ht="12.75">
      <c r="A48" s="20"/>
      <c r="B48" s="20"/>
      <c r="C48" s="32"/>
      <c r="D48" s="32"/>
      <c r="E48" s="20" t="str">
        <f t="shared" si="28"/>
        <v>Mb3</v>
      </c>
      <c r="F48" s="50">
        <f t="shared" si="29"/>
        <v>0.0363875</v>
      </c>
      <c r="G48" s="31">
        <f t="shared" si="30"/>
        <v>0.016825</v>
      </c>
      <c r="H48" s="31">
        <f t="shared" si="31"/>
        <v>0.14135</v>
      </c>
      <c r="I48" s="31">
        <f t="shared" si="32"/>
        <v>0.8364499999999998</v>
      </c>
      <c r="J48" s="31">
        <f t="shared" si="33"/>
        <v>0.1612125</v>
      </c>
      <c r="K48" s="31">
        <f t="shared" si="34"/>
        <v>0.043675</v>
      </c>
      <c r="L48" s="31">
        <f t="shared" si="35"/>
        <v>0.138</v>
      </c>
      <c r="M48" s="31">
        <f t="shared" si="36"/>
        <v>9.0516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</row>
    <row r="49" spans="1:183" ht="12.75">
      <c r="A49" s="20"/>
      <c r="B49" s="20"/>
      <c r="C49" s="32"/>
      <c r="D49" s="32"/>
      <c r="E49" s="20" t="str">
        <f t="shared" si="28"/>
        <v>Mb4</v>
      </c>
      <c r="F49" s="50">
        <f t="shared" si="29"/>
        <v>0.02712</v>
      </c>
      <c r="G49" s="31">
        <f t="shared" si="30"/>
        <v>0.02354</v>
      </c>
      <c r="H49" s="31">
        <f t="shared" si="31"/>
        <v>0.20874</v>
      </c>
      <c r="I49" s="31">
        <f t="shared" si="32"/>
        <v>0.7345</v>
      </c>
      <c r="J49" s="31">
        <f t="shared" si="33"/>
        <v>0.21068</v>
      </c>
      <c r="K49" s="31">
        <f t="shared" si="34"/>
        <v>0.059059999999999994</v>
      </c>
      <c r="L49" s="31">
        <f t="shared" si="35"/>
        <v>0.17788</v>
      </c>
      <c r="M49" s="31">
        <f t="shared" si="36"/>
        <v>10.2176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</row>
    <row r="50" spans="1:183" ht="12.75">
      <c r="A50" s="20"/>
      <c r="B50" s="20"/>
      <c r="C50" s="32"/>
      <c r="D50" s="32"/>
      <c r="E50" s="20" t="str">
        <f t="shared" si="28"/>
        <v>Mb5</v>
      </c>
      <c r="F50" s="50">
        <f t="shared" si="29"/>
        <v>0.06025</v>
      </c>
      <c r="G50" s="31">
        <f t="shared" si="30"/>
        <v>0.026862499999999997</v>
      </c>
      <c r="H50" s="31">
        <f t="shared" si="31"/>
        <v>0.2029125</v>
      </c>
      <c r="I50" s="31">
        <f t="shared" si="32"/>
        <v>1.1939875</v>
      </c>
      <c r="J50" s="31">
        <f t="shared" si="33"/>
        <v>0.24341249999999998</v>
      </c>
      <c r="K50" s="31">
        <f t="shared" si="34"/>
        <v>0.06143749999999999</v>
      </c>
      <c r="L50" s="31">
        <f t="shared" si="35"/>
        <v>0.21478750000000002</v>
      </c>
      <c r="M50" s="31">
        <f t="shared" si="36"/>
        <v>13.72865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</row>
    <row r="51" spans="1:183" ht="12.75">
      <c r="A51" s="20"/>
      <c r="B51" s="20"/>
      <c r="C51" s="32"/>
      <c r="D51" s="32"/>
      <c r="E51" s="20" t="str">
        <f t="shared" si="28"/>
        <v>Mb6</v>
      </c>
      <c r="F51" s="50">
        <f t="shared" si="29"/>
        <v>0.04941666666666667</v>
      </c>
      <c r="G51" s="31">
        <f t="shared" si="30"/>
        <v>0.026816666666666666</v>
      </c>
      <c r="H51" s="31">
        <f t="shared" si="31"/>
        <v>0.20790000000000003</v>
      </c>
      <c r="I51" s="31">
        <f t="shared" si="32"/>
        <v>1.5533000000000001</v>
      </c>
      <c r="J51" s="31">
        <f t="shared" si="33"/>
        <v>0.2561333333333334</v>
      </c>
      <c r="K51" s="31">
        <f t="shared" si="34"/>
        <v>0.06475</v>
      </c>
      <c r="L51" s="31">
        <f t="shared" si="35"/>
        <v>0.20111666666666672</v>
      </c>
      <c r="M51" s="31">
        <f t="shared" si="36"/>
        <v>16.755983333333333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</row>
    <row r="52" spans="1:183" ht="12.75">
      <c r="A52" s="32"/>
      <c r="B52" s="32"/>
      <c r="C52" s="32"/>
      <c r="D52" s="32"/>
      <c r="E52" s="20" t="str">
        <f t="shared" si="28"/>
        <v>Mb7</v>
      </c>
      <c r="F52" s="50">
        <f t="shared" si="29"/>
        <v>0.12733333333333333</v>
      </c>
      <c r="G52" s="31">
        <f t="shared" si="30"/>
        <v>0.040100000000000004</v>
      </c>
      <c r="H52" s="31">
        <f t="shared" si="31"/>
        <v>0.3818</v>
      </c>
      <c r="I52" s="31">
        <f t="shared" si="32"/>
        <v>1.7560333333333338</v>
      </c>
      <c r="J52" s="31">
        <f t="shared" si="33"/>
        <v>0.3886</v>
      </c>
      <c r="K52" s="31">
        <f t="shared" si="34"/>
        <v>0.10713333333333336</v>
      </c>
      <c r="L52" s="31">
        <f t="shared" si="35"/>
        <v>0.3406</v>
      </c>
      <c r="M52" s="31">
        <f t="shared" si="36"/>
        <v>22.501333333333335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</row>
    <row r="53" spans="1:183" ht="12.75">
      <c r="A53" s="32"/>
      <c r="B53" s="32"/>
      <c r="C53" s="32"/>
      <c r="D53" s="32"/>
      <c r="E53" s="20" t="str">
        <f t="shared" si="28"/>
        <v>Mb8</v>
      </c>
      <c r="F53" s="50">
        <f t="shared" si="29"/>
        <v>0.23785</v>
      </c>
      <c r="G53" s="31">
        <f t="shared" si="30"/>
        <v>0.037275</v>
      </c>
      <c r="H53" s="31">
        <f t="shared" si="31"/>
        <v>0.2612</v>
      </c>
      <c r="I53" s="31">
        <f t="shared" si="32"/>
        <v>2.67245</v>
      </c>
      <c r="J53" s="31">
        <f t="shared" si="33"/>
        <v>0.332325</v>
      </c>
      <c r="K53" s="31">
        <f t="shared" si="34"/>
        <v>0.085175</v>
      </c>
      <c r="L53" s="31">
        <f t="shared" si="35"/>
        <v>0.258475</v>
      </c>
      <c r="M53" s="31">
        <f t="shared" si="36"/>
        <v>30.951525000000004</v>
      </c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</row>
    <row r="54" spans="1:183" ht="12.75">
      <c r="A54" s="32"/>
      <c r="B54" s="32"/>
      <c r="C54" s="32"/>
      <c r="D54" s="32"/>
      <c r="E54" s="20" t="str">
        <f t="shared" si="28"/>
        <v>Mb9</v>
      </c>
      <c r="F54" s="50">
        <f t="shared" si="29"/>
        <v>0.4400333333333332</v>
      </c>
      <c r="G54" s="31">
        <f t="shared" si="30"/>
        <v>0.04736666666666667</v>
      </c>
      <c r="H54" s="31">
        <f t="shared" si="31"/>
        <v>0.36296666666666666</v>
      </c>
      <c r="I54" s="31">
        <f t="shared" si="32"/>
        <v>2.6362666666666668</v>
      </c>
      <c r="J54" s="31">
        <f t="shared" si="33"/>
        <v>0.6554666666666666</v>
      </c>
      <c r="K54" s="31">
        <f t="shared" si="34"/>
        <v>0.09523333333333332</v>
      </c>
      <c r="L54" s="31">
        <f t="shared" si="35"/>
        <v>0.27209999999999995</v>
      </c>
      <c r="M54" s="31">
        <f t="shared" si="36"/>
        <v>42.35983333333333</v>
      </c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</row>
    <row r="55" spans="1:13" ht="12.75">
      <c r="A55" s="32"/>
      <c r="B55" s="32"/>
      <c r="E55" s="20" t="str">
        <f t="shared" si="28"/>
        <v>Mb10</v>
      </c>
      <c r="F55" s="50">
        <f t="shared" si="29"/>
        <v>0.44722</v>
      </c>
      <c r="G55" s="31">
        <f t="shared" si="30"/>
        <v>0.04922</v>
      </c>
      <c r="H55" s="31">
        <f t="shared" si="31"/>
        <v>0.31346</v>
      </c>
      <c r="I55" s="31">
        <f t="shared" si="32"/>
        <v>3.14786</v>
      </c>
      <c r="J55" s="31">
        <f t="shared" si="33"/>
        <v>0.52632</v>
      </c>
      <c r="K55" s="31">
        <f t="shared" si="34"/>
        <v>0.11098</v>
      </c>
      <c r="L55" s="31">
        <f t="shared" si="35"/>
        <v>0.33806</v>
      </c>
      <c r="M55" s="31">
        <f t="shared" si="36"/>
        <v>39.3166</v>
      </c>
    </row>
    <row r="56" spans="1:13" ht="12.75">
      <c r="A56" s="32"/>
      <c r="B56" s="32"/>
      <c r="E56" s="20" t="str">
        <f t="shared" si="28"/>
        <v>Mb11</v>
      </c>
      <c r="F56" s="50">
        <f t="shared" si="29"/>
        <v>0.2732666666666666</v>
      </c>
      <c r="G56" s="31">
        <f t="shared" si="30"/>
        <v>0.049633333333333335</v>
      </c>
      <c r="H56" s="31">
        <f t="shared" si="31"/>
        <v>0.2834333333333333</v>
      </c>
      <c r="I56" s="31">
        <f t="shared" si="32"/>
        <v>3.4278000000000004</v>
      </c>
      <c r="J56" s="31">
        <f t="shared" si="33"/>
        <v>0.6013</v>
      </c>
      <c r="K56" s="31">
        <f t="shared" si="34"/>
        <v>0.08596666666666668</v>
      </c>
      <c r="L56" s="31">
        <f t="shared" si="35"/>
        <v>0.2687333333333333</v>
      </c>
      <c r="M56" s="31">
        <f t="shared" si="36"/>
        <v>56.91666666666666</v>
      </c>
    </row>
    <row r="57" spans="1:13" ht="12.75">
      <c r="A57" s="32"/>
      <c r="B57" s="32"/>
      <c r="E57" s="20" t="str">
        <f t="shared" si="28"/>
        <v>Mb12</v>
      </c>
      <c r="F57" s="50">
        <f t="shared" si="29"/>
        <v>0.31265</v>
      </c>
      <c r="G57" s="31">
        <f t="shared" si="30"/>
        <v>0.07680000000000001</v>
      </c>
      <c r="H57" s="31">
        <f t="shared" si="31"/>
        <v>0.5644</v>
      </c>
      <c r="I57" s="31">
        <f t="shared" si="32"/>
        <v>5.0229</v>
      </c>
      <c r="J57" s="31">
        <f t="shared" si="33"/>
        <v>1.0466499999999999</v>
      </c>
      <c r="K57" s="31">
        <f t="shared" si="34"/>
        <v>0.1899</v>
      </c>
      <c r="L57" s="31">
        <f t="shared" si="35"/>
        <v>0.56995</v>
      </c>
      <c r="M57" s="31">
        <f t="shared" si="36"/>
        <v>54.1243</v>
      </c>
    </row>
    <row r="58" spans="1:13" ht="12.75">
      <c r="A58" s="32"/>
      <c r="B58" s="32"/>
      <c r="E58" s="20" t="str">
        <f t="shared" si="28"/>
        <v>Mb13</v>
      </c>
      <c r="F58" s="50">
        <f t="shared" si="29"/>
        <v>0.964</v>
      </c>
      <c r="G58" s="31">
        <f t="shared" si="30"/>
        <v>0.08779999999999999</v>
      </c>
      <c r="H58" s="31">
        <f t="shared" si="31"/>
        <v>0.6593</v>
      </c>
      <c r="I58" s="31">
        <f t="shared" si="32"/>
        <v>8.6007</v>
      </c>
      <c r="J58" s="31">
        <f t="shared" si="33"/>
        <v>1.0145</v>
      </c>
      <c r="K58" s="31">
        <f t="shared" si="34"/>
        <v>0.22499999999999998</v>
      </c>
      <c r="L58" s="31">
        <f t="shared" si="35"/>
        <v>0.5906</v>
      </c>
      <c r="M58" s="31">
        <f t="shared" si="36"/>
        <v>52.7201</v>
      </c>
    </row>
    <row r="59" spans="5:13" ht="12.75">
      <c r="E59" s="20" t="str">
        <f t="shared" si="28"/>
        <v>Mb14</v>
      </c>
      <c r="F59" s="50">
        <f t="shared" si="29"/>
        <v>1.6893</v>
      </c>
      <c r="G59" s="31">
        <f t="shared" si="30"/>
        <v>0.1258</v>
      </c>
      <c r="H59" s="31">
        <f t="shared" si="31"/>
        <v>1.1311</v>
      </c>
      <c r="I59" s="31">
        <f t="shared" si="32"/>
        <v>9.8264</v>
      </c>
      <c r="J59" s="31">
        <f t="shared" si="33"/>
        <v>1.7856</v>
      </c>
      <c r="K59" s="31">
        <f t="shared" si="34"/>
        <v>0.32289999999999996</v>
      </c>
      <c r="L59" s="31">
        <f t="shared" si="35"/>
        <v>0.9817</v>
      </c>
      <c r="M59" s="31">
        <f t="shared" si="36"/>
        <v>90.4842</v>
      </c>
    </row>
    <row r="61" spans="4:13" ht="12.75">
      <c r="D61" s="36"/>
      <c r="E61" s="35"/>
      <c r="F61" s="30"/>
      <c r="G61" s="30"/>
      <c r="H61" s="30"/>
      <c r="I61" s="29"/>
      <c r="J61" s="29"/>
      <c r="K61" s="29"/>
      <c r="L61" s="29"/>
      <c r="M61" s="29"/>
    </row>
    <row r="62" spans="4:13" ht="12.75">
      <c r="D62" s="36"/>
      <c r="E62" s="35"/>
      <c r="F62" s="30"/>
      <c r="G62" s="30"/>
      <c r="H62" s="30"/>
      <c r="I62" s="29"/>
      <c r="J62" s="29"/>
      <c r="K62" s="29"/>
      <c r="L62" s="29"/>
      <c r="M62" s="29"/>
    </row>
    <row r="63" spans="4:13" ht="12.75">
      <c r="D63" s="36"/>
      <c r="E63" s="56"/>
      <c r="F63" s="56"/>
      <c r="G63" s="56"/>
      <c r="H63" s="56"/>
      <c r="I63" s="32"/>
      <c r="J63" s="32"/>
      <c r="K63" s="32"/>
      <c r="L63" s="32"/>
      <c r="M63" s="32"/>
    </row>
    <row r="64" spans="4:13" ht="12.75">
      <c r="D64" s="36"/>
      <c r="E64" s="56"/>
      <c r="F64" s="56"/>
      <c r="G64" s="56"/>
      <c r="H64" s="56"/>
      <c r="I64" s="32"/>
      <c r="J64" s="32"/>
      <c r="K64" s="32"/>
      <c r="L64" s="32"/>
      <c r="M64" s="32"/>
    </row>
    <row r="65" spans="5:13" ht="12.75">
      <c r="E65" s="32"/>
      <c r="F65" s="32"/>
      <c r="G65" s="32"/>
      <c r="H65" s="32"/>
      <c r="I65" s="32"/>
      <c r="J65" s="32"/>
      <c r="K65" s="32"/>
      <c r="L65" s="32"/>
      <c r="M65" s="32"/>
    </row>
    <row r="66" spans="5:13" ht="12.75">
      <c r="E66" s="32"/>
      <c r="F66" s="32"/>
      <c r="G66" s="32"/>
      <c r="H66" s="32"/>
      <c r="I66" s="32"/>
      <c r="J66" s="32"/>
      <c r="K66" s="32"/>
      <c r="L66" s="32"/>
      <c r="M66" s="32"/>
    </row>
    <row r="67" spans="5:13" ht="12.75">
      <c r="E67" s="32"/>
      <c r="F67" s="32"/>
      <c r="G67" s="32"/>
      <c r="H67" s="32"/>
      <c r="I67" s="32"/>
      <c r="J67" s="32"/>
      <c r="K67" s="32"/>
      <c r="L67" s="32"/>
      <c r="M67" s="32"/>
    </row>
  </sheetData>
  <printOptions/>
  <pageMargins left="0.75" right="0.75" top="1" bottom="1" header="0.5" footer="0.5"/>
  <pageSetup horizontalDpi="600" verticalDpi="600" orientation="portrait" scale="67" r:id="rId1"/>
  <colBreaks count="9" manualBreakCount="9">
    <brk id="13" max="65535" man="1"/>
    <brk id="25" max="65535" man="1"/>
    <brk id="35" max="65535" man="1"/>
    <brk id="56" max="65535" man="1"/>
    <brk id="76" max="65535" man="1"/>
    <brk id="96" max="65535" man="1"/>
    <brk id="116" max="65535" man="1"/>
    <brk id="136" max="65535" man="1"/>
    <brk id="15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L Brown</dc:creator>
  <cp:keywords/>
  <dc:description/>
  <cp:lastModifiedBy>cdavid</cp:lastModifiedBy>
  <cp:lastPrinted>1999-08-18T17:08:54Z</cp:lastPrinted>
  <dcterms:created xsi:type="dcterms:W3CDTF">1999-08-15T18:55:57Z</dcterms:created>
  <dcterms:modified xsi:type="dcterms:W3CDTF">2002-02-20T18:23:28Z</dcterms:modified>
  <cp:category/>
  <cp:version/>
  <cp:contentType/>
  <cp:contentStatus/>
</cp:coreProperties>
</file>