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386" windowWidth="15480" windowHeight="11640" activeTab="0"/>
  </bookViews>
  <sheets>
    <sheet name="Equipment List Not Adjusted" sheetId="1" r:id="rId1"/>
    <sheet name="Indexes" sheetId="2" r:id="rId2"/>
    <sheet name="Equipment List Adjusted 2007" sheetId="3" r:id="rId3"/>
    <sheet name="Reference Notes" sheetId="4" r:id="rId4"/>
  </sheets>
  <definedNames>
    <definedName name="ITS_component">#REF!</definedName>
    <definedName name="ITS_cross_ref">#REF!</definedName>
    <definedName name="ITS_equipment" localSheetId="2">'Equipment List Adjusted 2007'!$B$3:$K$266</definedName>
    <definedName name="ITS_equipment">'Equipment List Not Adjusted'!$B$3:$K$277</definedName>
    <definedName name="ITS_prereq">#REF!</definedName>
    <definedName name="ITS_required">#REF!</definedName>
    <definedName name="ITS_which_amount_number_text">#REF!</definedName>
    <definedName name="_xlnm.Print_Area" localSheetId="2">'Equipment List Adjusted 2007'!$A$1:$N$317</definedName>
    <definedName name="_xlnm.Print_Area" localSheetId="0">'Equipment List Not Adjusted'!$A$1:$N$317</definedName>
    <definedName name="_xlnm.Print_Area" localSheetId="1">'Indexes'!$A$1:$W$229</definedName>
    <definedName name="_xlnm.Print_Titles" localSheetId="2">'Equipment List Adjusted 2007'!$1:$2</definedName>
    <definedName name="_xlnm.Print_Titles" localSheetId="0">'Equipment List Not Adjusted'!$1:$2</definedName>
  </definedNames>
  <calcPr fullCalcOnLoad="1"/>
</workbook>
</file>

<file path=xl/sharedStrings.xml><?xml version="1.0" encoding="utf-8"?>
<sst xmlns="http://schemas.openxmlformats.org/spreadsheetml/2006/main" count="2060" uniqueCount="885">
  <si>
    <t xml:space="preserve">Software and hardware at site.  Software is off-the-shelf technology and unit price does not reflect product development.  </t>
  </si>
  <si>
    <t>Per location.</t>
  </si>
  <si>
    <t>Cost per signal.</t>
  </si>
  <si>
    <t>Gates and signals.</t>
  </si>
  <si>
    <t xml:space="preserve">Train detector circuitry and communication line from intelligent interface controller (IIC) to wayside interface equipment (WIE).  Assume two track crossing with two 0.5 mile communication lines. </t>
  </si>
  <si>
    <t>Intelligent interface controller (IIC).</t>
  </si>
  <si>
    <t>Pedestrian warning signal and gates.</t>
  </si>
  <si>
    <t>Entrapped vehicle detection camera, with poles and controller.</t>
  </si>
  <si>
    <t>Mainline structure.</t>
  </si>
  <si>
    <t>900 MHz Spread Spectrum Radio</t>
  </si>
  <si>
    <t>Terrestrial Microwave</t>
  </si>
  <si>
    <t>Interactive information display interface (upgrade from existing interface).</t>
  </si>
  <si>
    <t xml:space="preserve">Ticket vending machine for smart card. </t>
  </si>
  <si>
    <t>Ramp meters are used to detect and count vehicles entering/existing the parking facility.  O&amp;M based on annual service contract.</t>
  </si>
  <si>
    <t>Membership fees paid to IRP Clearinghouse</t>
  </si>
  <si>
    <t>Recurring costs for EC outreach</t>
  </si>
  <si>
    <t>Membership fees paid to IFTA Clearinghouse</t>
  </si>
  <si>
    <t>State employee annual labor IRP credentialing</t>
  </si>
  <si>
    <t>Contractor annual labor for IRP credentialing</t>
  </si>
  <si>
    <t>Vendor annual labor for IFTA credentialing</t>
  </si>
  <si>
    <t>State employee annual labor IFTA credentialing</t>
  </si>
  <si>
    <t>Wireless comm.annual charges for SIE</t>
  </si>
  <si>
    <t>Two people.  Salary costs are fully loaded including salary, overtime, overhead, benefits, etc.</t>
  </si>
  <si>
    <t>Integration with other systems.</t>
  </si>
  <si>
    <t>Interior fixed mount camera for security.  Low cost represents black &amp; white pan/tilt/zoom (PTZ).  High cost represents color PTZ.  Does not include installation.</t>
  </si>
  <si>
    <t>Cost is per year.</t>
  </si>
  <si>
    <t>Map database software upgrade.</t>
  </si>
  <si>
    <t>Route guidance software.  Software is COTS.</t>
  </si>
  <si>
    <t>Group: Machinery and equipment</t>
  </si>
  <si>
    <t>Item: Electronic components and accessories</t>
  </si>
  <si>
    <t>Industry: Software publishers</t>
  </si>
  <si>
    <t xml:space="preserve">Product: Application software publishing </t>
  </si>
  <si>
    <t>Industry: Non-residential buildings</t>
  </si>
  <si>
    <t>Product: Non-residential buildings</t>
  </si>
  <si>
    <t>Series ID: PCUBBLD--BBLD--</t>
  </si>
  <si>
    <t>NOTE: Index data were not available for 1995.  The 1995 annual value was derived using linear regression.  A linear trendline was developed using data points from March 2000 and before.  Based on this trendline, we estimate a 0.52 decrease in the annual index from year to year.  The 1995 annual index value is estimated to be 97.5.</t>
  </si>
  <si>
    <t>Item: All items</t>
  </si>
  <si>
    <t>Item: Other fabricated structural metal</t>
  </si>
  <si>
    <t>Group: Metals and metal products</t>
  </si>
  <si>
    <t>Item: Publication and printing paper, all types</t>
  </si>
  <si>
    <t>Group: Pulp, paper, and allied products</t>
  </si>
  <si>
    <t>NOTES</t>
  </si>
  <si>
    <t>^ Applicable to ITS Deployment Analysis System (IDAS) software</t>
  </si>
  <si>
    <t>^ Applicable to the ITS Deployment Analysis System (IDAS) software</t>
  </si>
  <si>
    <t>Transportation Management Center (TM)</t>
  </si>
  <si>
    <t>Processor and software.</t>
  </si>
  <si>
    <t>Cost
Date</t>
  </si>
  <si>
    <t>Software development and integration and software upgrade for controllers.  Software development is fine tune adjustments for local installations.  Otherwise, software is COTS.</t>
  </si>
  <si>
    <t>* Not available for all unit cost elements</t>
  </si>
  <si>
    <t>Index</t>
  </si>
  <si>
    <t>WPU1176</t>
  </si>
  <si>
    <t>WPU1178</t>
  </si>
  <si>
    <t>PCU BBLD-BBLD</t>
  </si>
  <si>
    <t>WPU115</t>
  </si>
  <si>
    <t>CUUR0000SA0</t>
  </si>
  <si>
    <t>Adjusted From Date</t>
  </si>
  <si>
    <t>Year</t>
  </si>
  <si>
    <t>Jan</t>
  </si>
  <si>
    <t>Feb</t>
  </si>
  <si>
    <t>Mar</t>
  </si>
  <si>
    <t>Apr</t>
  </si>
  <si>
    <t>May</t>
  </si>
  <si>
    <t>Jun</t>
  </si>
  <si>
    <t>Jul</t>
  </si>
  <si>
    <t>Aug</t>
  </si>
  <si>
    <t>Sep</t>
  </si>
  <si>
    <t>Oct</t>
  </si>
  <si>
    <t>Nov</t>
  </si>
  <si>
    <t>Dec</t>
  </si>
  <si>
    <t>Not Seasonally Adjusted</t>
  </si>
  <si>
    <t>Series Id:  WPU1176</t>
  </si>
  <si>
    <t>Group: Machinery and equipment</t>
  </si>
  <si>
    <t>Item: Communication and related equipment</t>
  </si>
  <si>
    <t>Series Id:  WPU1178</t>
  </si>
  <si>
    <t>Series Id:  WPU115</t>
  </si>
  <si>
    <t>Item: Electronic computers and computer equipment</t>
  </si>
  <si>
    <t>Qtr1</t>
  </si>
  <si>
    <t>Qtr2</t>
  </si>
  <si>
    <t>Qtr3</t>
  </si>
  <si>
    <t>Qtr4</t>
  </si>
  <si>
    <t>Series Id: CUUR0000SA0</t>
  </si>
  <si>
    <t>Area: U.S. city average</t>
  </si>
  <si>
    <t>HALF1</t>
  </si>
  <si>
    <t>HALF2</t>
  </si>
  <si>
    <t>Call Box</t>
  </si>
  <si>
    <t>Capital cost includes call box and installation.  O&amp;M  is cost per unit (per year) for service maintenance contract and annual cellular service fee.</t>
  </si>
  <si>
    <t>Twisted Pair Installation</t>
  </si>
  <si>
    <t>Cost is per mile.</t>
  </si>
  <si>
    <t xml:space="preserve">Fiber Optic Cable Installation </t>
  </si>
  <si>
    <t>Cost is per mile for cable and in-ground installation.  Cost would be significantly less for an aerial installation.  In-ground installation would cost significantly less if implemented in conjunction with a construction project.</t>
  </si>
  <si>
    <t>Cost is per link.</t>
  </si>
  <si>
    <t>Cost is per link.  Cost could be higher depending on tower/antenna installation.</t>
  </si>
  <si>
    <t xml:space="preserve">Inductive Loop Surveillance on Corridor </t>
  </si>
  <si>
    <t xml:space="preserve">Inductive Loop Surveillance at Intersection </t>
  </si>
  <si>
    <t xml:space="preserve">Machine Vision Sensor on Corridor </t>
  </si>
  <si>
    <t>One sensor both directions of travel.  Does not include installation.</t>
  </si>
  <si>
    <t xml:space="preserve">Machine Vision Sensor at Intersection </t>
  </si>
  <si>
    <t>Four-way intersection, one camera per approach.  Does not include installation.</t>
  </si>
  <si>
    <t>Passive Acoustic Sensor on Corridor</t>
  </si>
  <si>
    <t>Automated Incident Investigation System</t>
  </si>
  <si>
    <t>Includes workstation, tripod, monopole antenna, Auto Integration, and AutoCAD software.</t>
  </si>
  <si>
    <t xml:space="preserve">Passive Acoustic Sensor at Intersection </t>
  </si>
  <si>
    <t xml:space="preserve">Lifetime (years)* </t>
  </si>
  <si>
    <t>Four legs, two lanes per approach.</t>
  </si>
  <si>
    <t>Double set (four loops) with controller, power, etc.</t>
  </si>
  <si>
    <r>
      <t xml:space="preserve">Low cost is for a 35 ft tower.  High cost is for 90 ft tower.  Includes foundation, pole, conduit, and labor. Camera lowering unit additional $3.5K. </t>
    </r>
    <r>
      <rPr>
        <sz val="9.9"/>
        <color indexed="10"/>
        <rFont val="Arial"/>
        <family val="2"/>
      </rPr>
      <t xml:space="preserve"> </t>
    </r>
    <r>
      <rPr>
        <sz val="11"/>
        <rFont val="Arial"/>
        <family val="2"/>
      </rPr>
      <t>Camera tower requires minimal maintenance.</t>
    </r>
  </si>
  <si>
    <t>Cost is per device.  Typical deployment consists of two devices per crosswalk for detection of pedestrian in crosswalk.  Can be used for detection of pedestrian at the curbside.</t>
  </si>
  <si>
    <t>Cost is per device.  Does not included installation. Typical deployment consists of two devices per crosswalk for detection of pedestrian at the sidewalk.  Can be used for detection of pedestrian in the crosswalk.</t>
  </si>
  <si>
    <t xml:space="preserve">Typical automatic anti-icing system consists of a control system, chemical storage tank, distribution lines, pump, and nozzles.  Pump and control hardware replaced every five years at cost of $3.5K.  For a short span system ranging from 120 to 180 feet. O&amp;M includes system maintenance, utilities, materials, and labor. </t>
  </si>
  <si>
    <t>Cost includes one camera per two lanes.</t>
  </si>
  <si>
    <t>Includes three workstations.  O&amp;M is estimated at 2% of capital cost.</t>
  </si>
  <si>
    <t>Includes two servers and five workstations. O&amp;M is estimated at 2%; could be higher for responsive and preventative maintenance.</t>
  </si>
  <si>
    <t>Includes one server and two workstations. O&amp;M is estimated at 2%; could be higher for responsive and preventative maintenance.</t>
  </si>
  <si>
    <t xml:space="preserve">Remote Traffic Microwave Sensor on Corridor </t>
  </si>
  <si>
    <t xml:space="preserve">Remote Traffic Microwave Sensor at Intersection </t>
  </si>
  <si>
    <t>Sensors detects movement in two directions and determines vehicle speed, classification, and lane position.</t>
  </si>
  <si>
    <t>One sensor both directions of travel. Includes sensor, transceiver, cabinet, electrical service, and pole.</t>
  </si>
  <si>
    <t>Sensor covers one lane and detects vehicle count, volume, and classification.</t>
  </si>
  <si>
    <t>Environmental Sensing Station (Weather Station)</t>
  </si>
  <si>
    <t>Traffic Camera for Red Light Running Enforcement</t>
  </si>
  <si>
    <t>125 Kbytes/month available usage (non-continuous use).</t>
  </si>
  <si>
    <t>1,000 Kbytes/month available usage (non-continuous use).</t>
  </si>
  <si>
    <t>3,000 Kbytes/month available usage (non-continuous use).</t>
  </si>
  <si>
    <t>Infrared Sensor Active</t>
  </si>
  <si>
    <t>Infrared Sensor Passive</t>
  </si>
  <si>
    <t>Pedestrian Detection Microwave</t>
  </si>
  <si>
    <t>Pedestrian Detection Infrared</t>
  </si>
  <si>
    <t>Portable Speed Monitoring System</t>
  </si>
  <si>
    <t>Signal Controller and Cabinet</t>
  </si>
  <si>
    <t>This element provides the connections to the linked signal system.</t>
  </si>
  <si>
    <t>Local controller upgrade to provide advanced signal control.</t>
  </si>
  <si>
    <t>YEAR–BY–YEAR INDEX SERIES FROM 1995–2008 (as of October 2008)</t>
  </si>
  <si>
    <t>Base Date : 198512</t>
  </si>
  <si>
    <t>P: Preliminary. All indexes are subject to revision four months after original publication.</t>
  </si>
  <si>
    <t xml:space="preserve">Base Date : 198200 </t>
  </si>
  <si>
    <t>Base Date:  199712</t>
  </si>
  <si>
    <t>Base Date : 198606</t>
  </si>
  <si>
    <t>Base Date: 199812</t>
  </si>
  <si>
    <t>B : Includes wages, salaries, and employer costs for employee benefits.</t>
  </si>
  <si>
    <t>J : New series. Historical data are available beginning with December 2005.</t>
  </si>
  <si>
    <t>Q : The index for this series is not strictly comparable to other series in this family.</t>
  </si>
  <si>
    <t>Series Id: CIU1010000000710I (B,J,Q)</t>
  </si>
  <si>
    <t>Base Period : 1982-84=100</t>
  </si>
  <si>
    <t>Base Date :199912</t>
  </si>
  <si>
    <t>Base Date : 198206</t>
  </si>
  <si>
    <t>Includes ramp meter assembly, signal displays, controller, cabinet, detection, and optimization.</t>
  </si>
  <si>
    <t>Cost is for a HAR sign with flashing beacons. Includes cost of the controller.</t>
  </si>
  <si>
    <t>Trailer mounted two-digit dynamic message sign, radar gun, computer; powered by generator or operates off of solar power; and requires minimal operations and maintenance work.  The system determines a vehicle's speed with the radar gun and displays the current speed, in real-time, and also stores the speeds in a computer for further analysis.</t>
  </si>
  <si>
    <t>Portable Traffic Management System</t>
  </si>
  <si>
    <t>Fleet Management Center (FM)</t>
  </si>
  <si>
    <t>Fleet Center Hardware</t>
  </si>
  <si>
    <t>FM001</t>
  </si>
  <si>
    <t>Fleet Center Software, Integration</t>
  </si>
  <si>
    <t>FM002</t>
  </si>
  <si>
    <t>Includes processor and integration.  Software is COTS.</t>
  </si>
  <si>
    <t>Fleet Center Labor</t>
  </si>
  <si>
    <t>FM003</t>
  </si>
  <si>
    <t>Software for Electronic Credentialing, Clearance</t>
  </si>
  <si>
    <t>FM004</t>
  </si>
  <si>
    <t>Includes electronic credential purchase software, database and management for trip reports, and database management for preclearance.  Software is COTS.</t>
  </si>
  <si>
    <t>Software for Tracking and Scheduling</t>
  </si>
  <si>
    <t>FM005</t>
  </si>
  <si>
    <t>Vehicle tracking and scheduling.  Software is COTS.</t>
  </si>
  <si>
    <t>FM006</t>
  </si>
  <si>
    <t>Vehicle location interface from FMS to TMS.</t>
  </si>
  <si>
    <t>Software Upgrade for Fleet Maintenance</t>
  </si>
  <si>
    <t>FM007</t>
  </si>
  <si>
    <t>Processor/software upgrade to add capability to automatically generate preventative maintenance schedules from vehicle mileage data.  Software is COTS.</t>
  </si>
  <si>
    <t>Integration for Fleet Maintenance</t>
  </si>
  <si>
    <t>FM008</t>
  </si>
  <si>
    <t>Software Upgrade for HAZMAT Management</t>
  </si>
  <si>
    <t>FM009</t>
  </si>
  <si>
    <t>Vehicle tracking &amp; scheduling enhancement.  Software is COTS.</t>
  </si>
  <si>
    <t>Hardware Upgrade for HAZMAT Management</t>
  </si>
  <si>
    <t>FM010</t>
  </si>
  <si>
    <t>Electronic Cargo Seal Reader</t>
  </si>
  <si>
    <t>Unit cost depends on quantity purchased.  Low cost is for handheld reader.  High cost is for fixed reader.  Cost will be significantly increased if reader is equipped with additional security features.</t>
  </si>
  <si>
    <t>Vehicle On-Board (VS)</t>
  </si>
  <si>
    <t>Communication Equipment</t>
  </si>
  <si>
    <t>VS001</t>
  </si>
  <si>
    <t>Wireless data transceiver.</t>
  </si>
  <si>
    <t>In-Vehicle Display</t>
  </si>
  <si>
    <t>VS002</t>
  </si>
  <si>
    <t>In-vehicle display/warning interface.  Software is COTS.</t>
  </si>
  <si>
    <t>In-Vehicle Signing System</t>
  </si>
  <si>
    <t>VS003</t>
  </si>
  <si>
    <t>Interface to active tag reader, processor for active tag decode, and display device for messages.</t>
  </si>
  <si>
    <t>GPS/DGPS</t>
  </si>
  <si>
    <t>VS004</t>
  </si>
  <si>
    <t>Global Positioning System/Differential Global Positioning Systems.</t>
  </si>
  <si>
    <t>GIS Software</t>
  </si>
  <si>
    <t>VS005</t>
  </si>
  <si>
    <t>Geographical Information System (GIS) software for performing route planning.</t>
  </si>
  <si>
    <t>Route Guidance Processor</t>
  </si>
  <si>
    <t>VS006</t>
  </si>
  <si>
    <t>Limited processor for route guidance functionality.</t>
  </si>
  <si>
    <t>Sensors for Lateral Control</t>
  </si>
  <si>
    <t>VS007</t>
  </si>
  <si>
    <t>Electronic Toll Equipment</t>
  </si>
  <si>
    <t>VS008</t>
  </si>
  <si>
    <t>Active tag interface and debit/credit card interface.</t>
  </si>
  <si>
    <t>Mayday Sensor and Processor</t>
  </si>
  <si>
    <t>VS009</t>
  </si>
  <si>
    <t>Collision detector sensor and interface for Mayday processor.  Software is COTS.</t>
  </si>
  <si>
    <t>Sensors for Longitudinal Control</t>
  </si>
  <si>
    <t>VS010</t>
  </si>
  <si>
    <t>Advanced Steering Control</t>
  </si>
  <si>
    <t>VS011</t>
  </si>
  <si>
    <t>Advanced steering control ("hands off" driving).  Software is COTS.</t>
  </si>
  <si>
    <t>Advanced Cruise Control</t>
  </si>
  <si>
    <t>VS012</t>
  </si>
  <si>
    <t>Adaptive cruise control (automatic breaking and accelerating).</t>
  </si>
  <si>
    <t>Intersection Collision Avoidance Processor, Software</t>
  </si>
  <si>
    <t>VS013</t>
  </si>
  <si>
    <t>Software/processor for infrastructure transmitted information, interface to in-vehicle signing and audio system, software and processor to link to longitudinal and lateral vehicle control modules based on input signal from vehicle intersection collision warning equipment package.  Software is COTS.</t>
  </si>
  <si>
    <t>Vision Enhancement System</t>
  </si>
  <si>
    <t>VS014</t>
  </si>
  <si>
    <t>In-vehicle camera, software &amp; processor, heads-up display, and infra-red sensors (local sensor system).  Software is COTS. O&amp;M estimated at 5% of capital.</t>
  </si>
  <si>
    <t>Driver and Vehicle Safety Monitoring System</t>
  </si>
  <si>
    <t>VS015</t>
  </si>
  <si>
    <t>Safety collection processor and software, driver condition sensors, six vehicle condition sensors (@ $50 each), and vehicle data storage.  Software is COTS.</t>
  </si>
  <si>
    <t>Pre-Crash Safety System</t>
  </si>
  <si>
    <t>VS016</t>
  </si>
  <si>
    <t>Vehicle condition sensors, vehicle performance sensors, software/processor, interface, pre-crash safety systems deployment actuators.  Software is COTS.</t>
  </si>
  <si>
    <t>Software, Processor for Probe Vehicle</t>
  </si>
  <si>
    <t>VS020</t>
  </si>
  <si>
    <t>Software and processor for communication to roadside infrastructure, signal generator, message generator.  Software is COTS.</t>
  </si>
  <si>
    <t>Toll Tag/Transponder</t>
  </si>
  <si>
    <t>In-Vehicle Navigation System</t>
  </si>
  <si>
    <t>COTS product that includes in-vehicle display and supporting software.</t>
  </si>
  <si>
    <t>Personal Devices (PD)</t>
  </si>
  <si>
    <t>Basic PDA</t>
  </si>
  <si>
    <t>PD001</t>
  </si>
  <si>
    <t>Personal digital assistant. O&amp;M estimated at 2% of capital.</t>
  </si>
  <si>
    <t>Advanced PDA for Route Guidance, Interactive Info</t>
  </si>
  <si>
    <t>PD002</t>
  </si>
  <si>
    <t>Personal digital assistant with advanced capabilities (route guidance, interactive).</t>
  </si>
  <si>
    <t>Modem Interface, Antenna for PDA</t>
  </si>
  <si>
    <t>PD003</t>
  </si>
  <si>
    <t>Modem interface and separate antenna for wireless capability.</t>
  </si>
  <si>
    <t>PDA with Wireless Modem</t>
  </si>
  <si>
    <t>Personal digital assistant with wireless modem.  O&amp;M based on monthly subscriber rate plans of 50 Kbytes (low) and 150 Kbytes (high).</t>
  </si>
  <si>
    <t>PD005</t>
  </si>
  <si>
    <t>GPS/DGPS.  O&amp;M estimated at 2% of capital cost.</t>
  </si>
  <si>
    <t>PD006</t>
  </si>
  <si>
    <t>Additional GIS/GUI capability.</t>
  </si>
  <si>
    <t>Commercial Vehicle On-Board (CV)</t>
  </si>
  <si>
    <t>Electronic ID Tag</t>
  </si>
  <si>
    <t>CV001</t>
  </si>
  <si>
    <t>Includes ID tag, additional software &amp; processing, and database storage.  Software is COTS.</t>
  </si>
  <si>
    <t>CV002</t>
  </si>
  <si>
    <t>Commercial vehicle communication interface and communication device (cell-based radio).</t>
  </si>
  <si>
    <t>Central Processor and Storage</t>
  </si>
  <si>
    <t>CV003</t>
  </si>
  <si>
    <t>Equipment on board for the processing and storage of cargo material.</t>
  </si>
  <si>
    <t>CV004</t>
  </si>
  <si>
    <t>Driver and Vehicle Safety Sensors, Software</t>
  </si>
  <si>
    <t>CV005</t>
  </si>
  <si>
    <t>Additional software and processor for warning indicator and audio system interface, and onboard sensors  for engine/vehicle and driver.  Software is COTS.</t>
  </si>
  <si>
    <t>Cargo Monitoring Sensors and Gauges</t>
  </si>
  <si>
    <t>CV006</t>
  </si>
  <si>
    <t>Optional on-board sensors for measuring temperature, pressure, and load leveling.</t>
  </si>
  <si>
    <t>Electronic Cargo Seal Disposable</t>
  </si>
  <si>
    <t xml:space="preserve">Cost for a disposable radio frequency identification (RFID) E-seal that provides a complete and accurate audit trail of seal status during transport. Low is for passive, and high is for active E-seal.  </t>
  </si>
  <si>
    <t>Electronic Cargo Seal Reusable</t>
  </si>
  <si>
    <t>Cost for a reusable radio frequency identification (RFID) E-seal that provides a complete and accurate audit trail of seal status during transport. Low is for passive, and high is for active E-seal.  Depending on the vendor, some E-seals may incur a monthly service charge.</t>
  </si>
  <si>
    <t>Autonomous Tracking Unit</t>
  </si>
  <si>
    <t>Chassis or container mounted unit that tracks location and condition of assets (cost for on-board sensors not included).  Higher priced units provide greater functionality, such as polling of location information and increased quantities of sensor data.  Annual service charges include the communications link between unit and data center, and information services.</t>
  </si>
  <si>
    <t>Each.  Depending on the functionality of the equipment deployed, the cost could be much higher or much lower than the range shown.   Some states reported equipment cost only; others reported installed cost, with accessories (e.g., signs, loop detectors, wiring, etc.).</t>
  </si>
  <si>
    <t>Per state (e.g., fiber optic cable).</t>
  </si>
  <si>
    <t>Each (e.g., Open/Closed, directional arrows, or variable-message signs).</t>
  </si>
  <si>
    <r>
      <t>105.3</t>
    </r>
    <r>
      <rPr>
        <sz val="8"/>
        <rFont val="Arial"/>
        <family val="2"/>
      </rPr>
      <t>(P)</t>
    </r>
  </si>
  <si>
    <r>
      <t>104.7</t>
    </r>
    <r>
      <rPr>
        <sz val="8"/>
        <rFont val="Arial"/>
        <family val="2"/>
      </rPr>
      <t>(P)</t>
    </r>
  </si>
  <si>
    <r>
      <t>105.2</t>
    </r>
    <r>
      <rPr>
        <sz val="8"/>
        <rFont val="Arial"/>
        <family val="2"/>
      </rPr>
      <t>(P)</t>
    </r>
  </si>
  <si>
    <r>
      <t>77.5</t>
    </r>
    <r>
      <rPr>
        <sz val="8"/>
        <rFont val="Arial"/>
        <family val="2"/>
      </rPr>
      <t>(P)</t>
    </r>
  </si>
  <si>
    <r>
      <t>77.4</t>
    </r>
    <r>
      <rPr>
        <sz val="8"/>
        <rFont val="Arial"/>
        <family val="2"/>
      </rPr>
      <t>(P)</t>
    </r>
  </si>
  <si>
    <r>
      <t>77.3</t>
    </r>
    <r>
      <rPr>
        <sz val="8"/>
        <rFont val="Arial"/>
        <family val="2"/>
      </rPr>
      <t>(P)</t>
    </r>
  </si>
  <si>
    <r>
      <t>77.2</t>
    </r>
    <r>
      <rPr>
        <sz val="8"/>
        <rFont val="Arial"/>
        <family val="2"/>
      </rPr>
      <t>(P)</t>
    </r>
  </si>
  <si>
    <r>
      <t>97.5</t>
    </r>
    <r>
      <rPr>
        <sz val="8"/>
        <rFont val="Arial"/>
        <family val="2"/>
      </rPr>
      <t>(P)</t>
    </r>
  </si>
  <si>
    <r>
      <t>97.7</t>
    </r>
    <r>
      <rPr>
        <sz val="8"/>
        <rFont val="Arial"/>
        <family val="2"/>
      </rPr>
      <t>(P)</t>
    </r>
  </si>
  <si>
    <r>
      <t>97.0</t>
    </r>
    <r>
      <rPr>
        <sz val="8"/>
        <rFont val="Arial"/>
        <family val="2"/>
      </rPr>
      <t>(P)</t>
    </r>
  </si>
  <si>
    <r>
      <t>97.2</t>
    </r>
    <r>
      <rPr>
        <sz val="8"/>
        <rFont val="Arial"/>
        <family val="2"/>
      </rPr>
      <t>(P)</t>
    </r>
  </si>
  <si>
    <r>
      <t>194.5</t>
    </r>
    <r>
      <rPr>
        <sz val="8"/>
        <rFont val="Arial"/>
        <family val="2"/>
      </rPr>
      <t>(P)</t>
    </r>
  </si>
  <si>
    <r>
      <t>198.1</t>
    </r>
    <r>
      <rPr>
        <sz val="8"/>
        <rFont val="Arial"/>
        <family val="2"/>
      </rPr>
      <t>(P)</t>
    </r>
  </si>
  <si>
    <r>
      <t>197.4</t>
    </r>
    <r>
      <rPr>
        <sz val="8"/>
        <rFont val="Arial"/>
        <family val="2"/>
      </rPr>
      <t>(P)</t>
    </r>
  </si>
  <si>
    <r>
      <t>198.4</t>
    </r>
    <r>
      <rPr>
        <sz val="8"/>
        <rFont val="Arial"/>
        <family val="2"/>
      </rPr>
      <t>(P)</t>
    </r>
  </si>
  <si>
    <r>
      <t>40.5</t>
    </r>
    <r>
      <rPr>
        <sz val="8"/>
        <rFont val="Arial"/>
        <family val="2"/>
      </rPr>
      <t>(P)</t>
    </r>
  </si>
  <si>
    <r>
      <t>40.3</t>
    </r>
    <r>
      <rPr>
        <sz val="8"/>
        <rFont val="Arial"/>
        <family val="2"/>
      </rPr>
      <t>(P)</t>
    </r>
  </si>
  <si>
    <r>
      <t>40.2</t>
    </r>
    <r>
      <rPr>
        <sz val="8"/>
        <rFont val="Arial"/>
        <family val="2"/>
      </rPr>
      <t>(P)</t>
    </r>
  </si>
  <si>
    <r>
      <t>39.8</t>
    </r>
    <r>
      <rPr>
        <sz val="8"/>
        <rFont val="Arial"/>
        <family val="2"/>
      </rPr>
      <t>(P)</t>
    </r>
  </si>
  <si>
    <r>
      <t>130.5</t>
    </r>
    <r>
      <rPr>
        <sz val="8"/>
        <rFont val="Arial"/>
        <family val="2"/>
      </rPr>
      <t>(P)</t>
    </r>
  </si>
  <si>
    <r>
      <t>130.6</t>
    </r>
    <r>
      <rPr>
        <sz val="8"/>
        <rFont val="Arial"/>
        <family val="2"/>
      </rPr>
      <t>(P)</t>
    </r>
  </si>
  <si>
    <r>
      <t>135.0</t>
    </r>
    <r>
      <rPr>
        <sz val="8"/>
        <rFont val="Arial"/>
        <family val="2"/>
      </rPr>
      <t>(P)</t>
    </r>
  </si>
  <si>
    <r>
      <t>136.3</t>
    </r>
    <r>
      <rPr>
        <sz val="8"/>
        <rFont val="Arial"/>
        <family val="2"/>
      </rPr>
      <t>(P)</t>
    </r>
  </si>
  <si>
    <r>
      <t>247.1</t>
    </r>
    <r>
      <rPr>
        <sz val="8"/>
        <rFont val="Arial"/>
        <family val="2"/>
      </rPr>
      <t>(P)</t>
    </r>
  </si>
  <si>
    <r>
      <t>254.2</t>
    </r>
    <r>
      <rPr>
        <sz val="8"/>
        <rFont val="Arial"/>
        <family val="2"/>
      </rPr>
      <t>(P)</t>
    </r>
  </si>
  <si>
    <r>
      <t>258.2</t>
    </r>
    <r>
      <rPr>
        <sz val="8"/>
        <rFont val="Arial"/>
        <family val="2"/>
      </rPr>
      <t>(P)</t>
    </r>
  </si>
  <si>
    <r>
      <t>258.9</t>
    </r>
    <r>
      <rPr>
        <sz val="8"/>
        <rFont val="Arial"/>
        <family val="2"/>
      </rPr>
      <t>(P)</t>
    </r>
  </si>
  <si>
    <t xml:space="preserve">www.bls.gov/ppi    </t>
  </si>
  <si>
    <t xml:space="preserve">Source: </t>
  </si>
  <si>
    <t>Source:</t>
  </si>
  <si>
    <t xml:space="preserve">www.bls.gov/ncs/ect/home.htm </t>
  </si>
  <si>
    <t xml:space="preserve">www.bls.gov/cpi/home.htm </t>
  </si>
  <si>
    <t xml:space="preserve">www.bls.gov/ppi </t>
  </si>
  <si>
    <t>Per state (e.g., PrePass or Norpass).</t>
  </si>
  <si>
    <t>Labor for training associated with ES system deployment</t>
  </si>
  <si>
    <t xml:space="preserve">CIU1010000000710I </t>
  </si>
  <si>
    <t>CIU1010000000710I</t>
  </si>
  <si>
    <t>Annual payments made to ES admin</t>
  </si>
  <si>
    <t>Annual maintenance cost for mainline WIM scale</t>
  </si>
  <si>
    <t>Each.  Depending on the functionality of the equipment being maintained, the cost could be much higher or much lower than the range shown.</t>
  </si>
  <si>
    <t>Annual maintenance cost for sorter-lane WIM scale for ES</t>
  </si>
  <si>
    <t>Annual costs for marketing, outreach, publicity, etc.</t>
  </si>
  <si>
    <t>State employee annual labor for ES, higher-volume state</t>
  </si>
  <si>
    <t>State employee annual labor for ES, lower-volume state</t>
  </si>
  <si>
    <t>This portable unit collects traffic data, communicates with a central control facility, and displays real time traffic information to travelers.  The system includes a trailer mounted dynamic message sign and mast equipped with a PTZ video camera, sensors, and wireless communications.  Cost will vary depending on the type and number of traffic sensors installed.</t>
  </si>
  <si>
    <t>Five per site. O&amp;M estimated at 2% of capital cost.</t>
  </si>
  <si>
    <r>
      <t xml:space="preserve">AVL GPS/DGPS. </t>
    </r>
    <r>
      <rPr>
        <sz val="11"/>
        <color indexed="10"/>
        <rFont val="Arial"/>
        <family val="2"/>
      </rPr>
      <t xml:space="preserve"> </t>
    </r>
    <r>
      <rPr>
        <sz val="11"/>
        <rFont val="Arial"/>
        <family val="2"/>
      </rPr>
      <t xml:space="preserve">Capital cost depends on features of unit.  </t>
    </r>
    <r>
      <rPr>
        <sz val="11"/>
        <color indexed="8"/>
        <rFont val="Arial"/>
        <family val="2"/>
      </rPr>
      <t>O&amp;M cost (estimated at 2% of capital) is for unit maintenance and does not include annual telecom service fees.</t>
    </r>
  </si>
  <si>
    <t>Includes installation of traffic signal controller and cabinet per intersection.</t>
  </si>
  <si>
    <t>Traffic Signal</t>
  </si>
  <si>
    <t>Roadside Signal Preemption/Priority</t>
  </si>
  <si>
    <t>Data-encoded emitter; manually initiated.  Complement to Roadside Signal Preemption/Priority (see Roadside Control subsystem). Estimated O&amp;M.</t>
  </si>
  <si>
    <t>Highway Advisory Radio Sign</t>
  </si>
  <si>
    <t>LED Count-down Signal</t>
  </si>
  <si>
    <t>Pedestrian Crossing Illumination System</t>
  </si>
  <si>
    <t>Variable Speed Display Sign</t>
  </si>
  <si>
    <t xml:space="preserve">Low range is for a variable speed limit display system. High range includes static speed sign, speed detector (radar), and display system.  </t>
  </si>
  <si>
    <t>Parking Management (PM)</t>
  </si>
  <si>
    <t>Entrance/Exit Ramp Meters</t>
  </si>
  <si>
    <t>Ramp meters are used to detect and count vehicles entering/existing the parking facility.  O&amp;M costs based on annual service contract.</t>
  </si>
  <si>
    <t>Tag Readers</t>
  </si>
  <si>
    <t>Readers support electronic payment scheme.  O&amp;M costs based on annual service contract.</t>
  </si>
  <si>
    <t>Database and Software for Billing &amp; Pricing</t>
  </si>
  <si>
    <t>Database system contains parking pricing structure and availability.  O&amp;M costs based on annual service contract.</t>
  </si>
  <si>
    <t>Parking Monitoring System</t>
  </si>
  <si>
    <t>Includes installation, detectors, and controllers.</t>
  </si>
  <si>
    <t>Transit Status Information Sign</t>
  </si>
  <si>
    <t>A LED display installed at transit terminal that provides status information on transit arrival.  Cost depends on quality, size, and controller capabilities.</t>
  </si>
  <si>
    <t>Cost is per radio.</t>
  </si>
  <si>
    <t>Signal Preemption/Priority Emitter</t>
  </si>
  <si>
    <t>Data-encoded emitter; manually initiated.  Complement to Roadside Signal Preemption/Priority (see Roadside Control subsystem).</t>
  </si>
  <si>
    <t>Real-time, Traffic Adaptive Signal Control System</t>
  </si>
  <si>
    <t>Per state, fees set by clearinghouse pro rata, based on registered power units per state.</t>
  </si>
  <si>
    <t>Per state, fees set by clearinghouse.</t>
  </si>
  <si>
    <t>Road Weather Information System (RWIS)</t>
  </si>
  <si>
    <t>Preemption/Priority Transponder</t>
  </si>
  <si>
    <t>Passive transponder mounted on underside of transit vehicle. Requires transit priority system at the Transit Management Center.</t>
  </si>
  <si>
    <t>Automatic Passenger Counting System</t>
  </si>
  <si>
    <t>Low cost reflects the APC system as an add-on to an existing route scheduling or tracking system.  High cost reflects the APC system as a stand alone installation.  Cost is per vehicle and includes installation.</t>
  </si>
  <si>
    <t>Includes vehicle tracking &amp; scheduling, database &amp; information storage, schedule adjustment software, real time travel information software, and integration. Software is COTS.</t>
  </si>
  <si>
    <t>Vehicle location interface.</t>
  </si>
  <si>
    <t>Includes local database and national database coordination.  Software is COTS.</t>
  </si>
  <si>
    <t>On-board CCTV surveillance camera and hot button.  The high capital cost represents a common installation of a digital event recorder system.</t>
  </si>
  <si>
    <t>Software upgrade.  Software is COTS.  Automatic passenger counter processing software costs an additional $25K to several hundred thousand dollars depending on the system.</t>
  </si>
  <si>
    <t>Emergency vehicle communications.  Cost is per vehicle.</t>
  </si>
  <si>
    <t>Roadside Control (RS-C)</t>
  </si>
  <si>
    <t>Roadside Information (RS-I)</t>
  </si>
  <si>
    <t>Roadside Rail Crossing (R-RC)</t>
  </si>
  <si>
    <t>Toll Plaza (TP)</t>
  </si>
  <si>
    <t>Remote Location (RM)</t>
  </si>
  <si>
    <t>Emergency Response Center (ER)</t>
  </si>
  <si>
    <t>Emergency Vehicle On-Board (EV)</t>
  </si>
  <si>
    <t>Information Service Provider (ISP)</t>
  </si>
  <si>
    <t>Transit Management Center (TR)</t>
  </si>
  <si>
    <t>Transit Vehicle On-Board (TV)</t>
  </si>
  <si>
    <t>Toll Administration (TA)</t>
  </si>
  <si>
    <t>Description</t>
  </si>
  <si>
    <t>Software is COTS and includes development cost.  O&amp;M is estimated at 5% of capital.</t>
  </si>
  <si>
    <t>O&amp;M Cost
($K/year)</t>
  </si>
  <si>
    <t>Signal Controller Upgrade for Signal Preemption</t>
  </si>
  <si>
    <t>Roadside Telecommunications (RS-TC)</t>
  </si>
  <si>
    <t>DS0 Communication Line</t>
  </si>
  <si>
    <t>TC001</t>
  </si>
  <si>
    <t xml:space="preserve">DS1 Communication Line </t>
  </si>
  <si>
    <t>TC002</t>
  </si>
  <si>
    <t>DS3 Communication Line</t>
  </si>
  <si>
    <t>TC003</t>
  </si>
  <si>
    <t>ISP Service Fee</t>
  </si>
  <si>
    <t>TC007</t>
  </si>
  <si>
    <t xml:space="preserve"> </t>
  </si>
  <si>
    <t>TC004</t>
  </si>
  <si>
    <t>TC005</t>
  </si>
  <si>
    <t>TC006</t>
  </si>
  <si>
    <t>Roadside Detection (RS-D)</t>
  </si>
  <si>
    <t>CCTV Video Camera</t>
  </si>
  <si>
    <t>RS007</t>
  </si>
  <si>
    <t>CCTV Video Camera Tower</t>
  </si>
  <si>
    <t>WPU09130124</t>
  </si>
  <si>
    <t>Series Id:  PCU511210511210502</t>
  </si>
  <si>
    <t>No data available for this year.</t>
  </si>
  <si>
    <t>Series ID : WPU09130124</t>
  </si>
  <si>
    <t>Computer network server for EC</t>
  </si>
  <si>
    <t>Personal computer (desktop or laptop) for EC administration</t>
  </si>
  <si>
    <t>Supplies and materials for EC outreach, internal and external publicity, training, other deployment support</t>
  </si>
  <si>
    <t>Bar code readers for law enforcement for EC</t>
  </si>
  <si>
    <t>EC software purchased for back-end admin</t>
  </si>
  <si>
    <t xml:space="preserve">EC software purchased for front-end interface </t>
  </si>
  <si>
    <t>Per state, for user interface and data entry.  Depending on the functionality of the interface being developed, the cost could be much higher or much lower than the range shown.</t>
  </si>
  <si>
    <t>Per state.  For states also reporting hours, FTEs ranged from about 0.2 to 2.6 FTE.  Depending on the functionality of the system being developed, the dollar cost could be much higher or much lower than the range shown.</t>
  </si>
  <si>
    <t>Contractor labor for new EC software development</t>
  </si>
  <si>
    <t>Per state.  For states also reporting hours, FTEs ranged from about 1 to 3 FTE.  Depending on the functionality of the system being developed, the cost could be much higher, or much lower than the range shown.</t>
  </si>
  <si>
    <t>Contractor labor for new EC hardware configuration</t>
  </si>
  <si>
    <t>Labor for existing (legacy) credentialing system interface and/or modification</t>
  </si>
  <si>
    <t>Per state, includes state employees, contractors, vendors.  For states also reporting hours, FTEs ranged from about 0.1 to 0.4 FTE.</t>
  </si>
  <si>
    <t>Labor for EC training</t>
  </si>
  <si>
    <t xml:space="preserve">Other start-up labor costs </t>
  </si>
  <si>
    <t>Annual fees to IRP EC admin (back-end)</t>
  </si>
  <si>
    <t>Annual fees to IRP EC admin (front-end)</t>
  </si>
  <si>
    <t>Per thousand accounts. Outreach includes marketing, promotional, attendance at trade shows, advertising, booklets.</t>
  </si>
  <si>
    <t>Annual fees to IFTA EC admin (back-end)</t>
  </si>
  <si>
    <t>Annual fees to IFTA EC admin (front-end)</t>
  </si>
  <si>
    <t>Computer network server for SIE</t>
  </si>
  <si>
    <t>Desktop personal computer for SIE</t>
  </si>
  <si>
    <t>Laptop personal computer for SIE</t>
  </si>
  <si>
    <t>Portable printer for mobile enforcement</t>
  </si>
  <si>
    <t>Wireless modem for vehicle and/or roadside use</t>
  </si>
  <si>
    <t>Supplies and materials for SIE outreach, training</t>
  </si>
  <si>
    <t>T1 Lines for SIE</t>
  </si>
  <si>
    <t>SIE software purchased off the shelf</t>
  </si>
  <si>
    <t>State employee labor for new SIE software development</t>
  </si>
  <si>
    <t>State employee labor for new SIE hardware configuration</t>
  </si>
  <si>
    <t>Contractor labor for new SIE software development</t>
  </si>
  <si>
    <t>Per state.  Depending on the functionality of the system being developed, the cost could be much higher or much lower than the range shown.</t>
  </si>
  <si>
    <t>Labor for existing (legacy) SIE system interface</t>
  </si>
  <si>
    <t>Labor for training for SIE system deployment</t>
  </si>
  <si>
    <t>State employee labor for new EC software development</t>
  </si>
  <si>
    <t>State employee labor for new EC hardware configuration</t>
  </si>
  <si>
    <t>Router for SIE</t>
  </si>
  <si>
    <t>Telephone and internet annual service charges for SIE</t>
  </si>
  <si>
    <t>Includes one server. O&amp;M is estimated at 2%; could be higher for responsive and preventative maintenance.</t>
  </si>
  <si>
    <t>Includes two workstations. O&amp;M is estimated at 2%; could be higher for responsive and preventative maintenance.</t>
  </si>
  <si>
    <t>Costs include labor for operations (two @ 50% of the time, at $100K), transportation engineer (one at 50% of the time, at $100K), update timing plans ($2K per system per month for every 10 systems), and signal maintenance technician (two @ $75K).  Salary cost are fully loaded prices including base salary, overtime, overhead, benefits, etc.</t>
  </si>
  <si>
    <t>Labor for operations (two @ 50% of $100K) and maintenance technicians (two @ $75K).  Salary cost are fully loaded prices including base salary, overtime, overhead, benefits, etc.</t>
  </si>
  <si>
    <t>Labor for two operators @ 50% of 100K.</t>
  </si>
  <si>
    <t>The cost range is based on commercially available packages, which run on a centralized computer.  The high capital cost includes software packages for graphical user interface and incident management. The cost range is representative of 65 to 235 intersections; cost would be lower for a smaller number of intersections.</t>
  </si>
  <si>
    <t>Labor for operators (two @ 50% of $100K), transportation engineer (one @ 50% of $100K), and maintenance contract.  Salary costs are fully loaded prices including base salary, overtime, overhead, benefits, etc.</t>
  </si>
  <si>
    <t>Includes four servers, five workstations, and two laser printers. O&amp;M estimated at 5% of capital cost; could be higher for responsive and preventative maintenance.</t>
  </si>
  <si>
    <t>Labor for operators (four @ $100K and one manager @ $150K) and two maintenance techs @ $75K.</t>
  </si>
  <si>
    <t>A RWIS consists of several components: an environmental sensing station (ESS), CPU, workstation with RWIS software, and communications equipment.  All components of the RWIS reside at the TMC with the exception of the ESS.  See Roadside Detection subsystem for costs of ESS. Cost of the ESS ($29K to $48K) should be added to $25K listed here in order to cost out the entire system.  CPU replaced every five years at a cost of $4K. O&amp;M costs range includes communication, and optional weather forecast/meteorological service.</t>
  </si>
  <si>
    <t>Includes three workstations. O&amp;M estimated at 2% of capital cost.</t>
  </si>
  <si>
    <t>Labor for one to three staff @ $125K.  Salary cost are fully loaded prices including base salary, overtime, overhead, benefits, etc.</t>
  </si>
  <si>
    <t>Includes one server and three workstations. O&amp;M estimated at 2% of capital cost; could be higher for preventative and responsive maintenance.</t>
  </si>
  <si>
    <t>Includes two workstations, printer, and modem.  O&amp;M estimated at 5% of capital costs.</t>
  </si>
  <si>
    <t>Costs include three workstations.  O&amp;M estimated at 2% of capital cost.</t>
  </si>
  <si>
    <t>Includes one workstation.  O&amp;M estimated at 2% of capital cost.</t>
  </si>
  <si>
    <t>Most toll tags/transponders cost approximately $25 each.  Some toll agencies require users to pay a refundable deposit in lieu of purchasing a tag.  The user is charged the cost of the tag if the tag is lost.</t>
  </si>
  <si>
    <t>Low capital range is for a 35-mm wet film camera, which includes installation of the camera ($25K)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</si>
  <si>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rise to $20K to $30K per intersection if traffic control equipment and/or systems need to be replaced.</t>
  </si>
  <si>
    <t>Costs range from low (two 12x12-inch dual housing unit) to high (16x18-inch single housed unit).  Signal indicates time remaining for pedestrian to cross, and a walk or don't walk icon.  Count-down signals use low 8-watt LED bulbs, which require replacement approximately every five to seven years.</t>
  </si>
  <si>
    <t>The capital cost range includes cost of equipment and installation.  Equipment includes fixtures, four lamps per lane for a three lane crosswalk, controller, pole, and push button activator.  Installation is estimated at 150% to 200% of the total equipment cost.  Capital cost would be greater if the system included automated activation of the in-pavement lighting system.  O&amp;M is approximately 10% of the equipment cost.</t>
  </si>
  <si>
    <t>For population &lt;750,000 and &gt;250,000. Based on purchase of building rather than leasing space. Communications includes communications equipment internal to the facility such as equipment racks, multiplexers, modems, etc. O&amp;M is estimated at 10% to 15% of the capital cost.</t>
  </si>
  <si>
    <t>For population &lt;250,000. Based on purchase of building rather than leasing space. Communications includes communications equipment internal to the facility such as equipment racks, multiplexers, modems, etc. O&amp;M is estimated at 10% to 15% of the capital cost.</t>
  </si>
  <si>
    <r>
      <t>1.544 Mbps capacity (T1 line).  Leased with typical distance from terminus to terminus is 8 to 15 miles, but most of the cost is not distance sensitive.</t>
    </r>
  </si>
  <si>
    <r>
      <t xml:space="preserve">44.736 Mbps capacity (T3 line).  Leased with typical distance from terminus to terminus is 8 to 15 miles, but most of the cost is not distance sensitive.  </t>
    </r>
  </si>
  <si>
    <t>Cost is per mile. Includes boring, trenching, and conduit (3- or 4-inch).  Cost would be significantly less for an aerial installation.  In-ground installation would cost significantly less if implemented in conjunction with a construction project.</t>
  </si>
  <si>
    <t>Cost range is for a single sensor covering up to five lanes.  Low cost is for basic sensor, which consists of the sensor, mounting kit, junction box, &amp; cabinet termination card.  High cost includes basic sensor with solar and wireless option.  This option consists of an antenna, solar charger, battery, &amp; panel, and wireless base station, which will handle up to eight sensors.  Capital costs do not include installation or mounting structure.</t>
  </si>
  <si>
    <t>Four sensors, four-leg intersection.</t>
  </si>
  <si>
    <t>Four sensors, four-leg intersection. Includes installation.</t>
  </si>
  <si>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at $6.4K. O&amp;M includes calibration, equipment repairs, and replacement of damaged equipment.   O&amp;M costs could be higher if state provided maintenance.</t>
  </si>
  <si>
    <t>Includes installation for one signal (four-leg intersection), conduit, controller, and detection device. Cost ranges from traffic signal with inductive loop detection (low) to non-intrusive detection (high).</t>
  </si>
  <si>
    <t>Dynamic Message Sign</t>
  </si>
  <si>
    <t>Dynamic Message Sign Tower</t>
  </si>
  <si>
    <t>Wireline to DMS (0.5 mile upstation).</t>
  </si>
  <si>
    <t>Typical automatic anti-icing system consists of a control system, chemical storage tank, distribution lines, pump, and nozzles.  Pump and control hardware replaced every five years at cost of $3.5K.  For a long span system ranging from 320 feet to greater than 0.5 mile. O&amp;M includes system maintenance, utilities, materials, and labor. The high O&amp;M cost is for a much larger system; hence, the need for a greater amount of materials.</t>
  </si>
  <si>
    <t>Low capital cost is for smaller DMS installed along arterial.  High capital cost is for full matrix, LED, three-line, walk-in DMS installed on freeway.  Cost does not include installation.</t>
  </si>
  <si>
    <t>Shared database between four sites. Cost is per site; software is COTS.</t>
  </si>
  <si>
    <t>Data communications translation software, E 9-1-1 interface software, processor, and three workstations.</t>
  </si>
  <si>
    <t xml:space="preserve">Two Staff @ $50K to $75K and one staff @ $75K to $100K.  Salary cost are fully loaded prices and include base salary, overtime, overhead, benefits, etc.  </t>
  </si>
  <si>
    <t>One Staff @ $50K to $75K for two shifts.  Salary cost are fully loaded prices including base salary, overtime, overhead, benefits, etc.</t>
  </si>
  <si>
    <t>$50K to $100K per year.</t>
  </si>
  <si>
    <t>For population &gt;750,000.  Based on purchase of building rather than leasing space. Communications includes communications equipment internal to the facility such as equipment racks, multiplexers, modems, etc.  O&amp;M is estimated at 10% to 15% of the capital cost.</t>
  </si>
  <si>
    <t>Software and integration for a large urban area.  Cost would be lower (approx. $10.5K) for a few arterial intersections.  O&amp;M includes software upgrades, revisions, and expansion of the system.</t>
  </si>
  <si>
    <t>Includes three workstations. O&amp;M estimated at 5% of capital cost.</t>
  </si>
  <si>
    <t>Includes one workstation and 19-inch monitor. O&amp;M estimated at 5% of capital cost.</t>
  </si>
  <si>
    <t>Includes one workstation and monitor.  O&amp;M estimated at 5% of capital cost.</t>
  </si>
  <si>
    <t>Labor for incident management coordinator (one @ $100K).</t>
  </si>
  <si>
    <t>Includes one workstation.  O&amp;M estimated at 5% of capital cost.</t>
  </si>
  <si>
    <t>Labor for one operator @ $100K.  Salary costs are fully loaded and include base salary, overtime, overhead, benefits, etc.</t>
  </si>
  <si>
    <t xml:space="preserve">Labor for one operator (four hours per day @ $100K per year).  Salary costs are fully loaded prices and include base salary, overtime, overhead, benefits, etc. </t>
  </si>
  <si>
    <t>Includes software installation and one year maintenance.  Software is COTS.</t>
  </si>
  <si>
    <t>Operators (one @ 50% of $100K).  Salary costs are fully loaded prices including base salary, overtime, overhead, benefits, etc.</t>
  </si>
  <si>
    <t>Processor/software upgrade, installation and one year maintenance (for processor).  Software is COTS.</t>
  </si>
  <si>
    <t>Labor for three staff @ $75K each.  Salary cost are fully loaded prices including base salary, overtime, overhead, benefits, etc.</t>
  </si>
  <si>
    <t>Labor for five staff @ $75K.  Salary costs are fully loaded prices including base salary, overtime, overhead, benefits, etc.</t>
  </si>
  <si>
    <t>Includes lane sensors in vehicle and lateral sensors millimeter microwave radar.</t>
  </si>
  <si>
    <t>Longitudinal sensors millimeter microwave  radar.</t>
  </si>
  <si>
    <t>Trailer mounted full matrix DMS (three-line, 8-inch character display); includes trailer, solar or diesel powered, and equipped with cellular modem for remote communication and control.  Operating costs are for labor and replacement parts.</t>
  </si>
  <si>
    <t>Basic Facilities, Comm. for Large Area</t>
  </si>
  <si>
    <t>Basic Facilities, Comm. for Medium Area</t>
  </si>
  <si>
    <t xml:space="preserve">Basic Facilities, Comm. for Small Area </t>
  </si>
  <si>
    <t>Basic Facilities, Comm. for Small Area</t>
  </si>
  <si>
    <t>Software and integration, installation and one year maintenance.  Integration with other TMCs.  Software is COTS.</t>
  </si>
  <si>
    <t>Per state, includes CVISN system architect, EC feasibility study; OS/OW permitting, program queries, IFTA/IRP program staff, maintenance, miscellaneous A&amp;E, hardware, software, planning and facilitation, training and travel.</t>
  </si>
  <si>
    <r>
      <t>56 Kbps capacity.  Leased with typical distance from terminus to terminus is 8 to 15 miles, but most of the cost is not distance sensitive.</t>
    </r>
  </si>
  <si>
    <t>Low capital cost is for a small structure for arterials. High capital cost is for a larger structure spanning three to four lanes.  DMS tower structure requires minimal maintenance.</t>
  </si>
  <si>
    <t xml:space="preserve">Capital cost is for a 10-watt HAR.  Includes processor, antenna, transmitters, battery back-up, cabinet, rack mounting, lighting, mounts, connectors, cable, and license fee. Super HAR costs an additional $9K to $10K (larger antenna).  Primary use of the super HAR is to gain a stronger signal.  </t>
  </si>
  <si>
    <t>Hardware, Software Upgrade for E 9-1-1 and Mayday</t>
  </si>
  <si>
    <t>Software and integration, installation and one year maintenance.  Software is off-the-shelf technology and unit cost does not reflect product development.</t>
  </si>
  <si>
    <t>Dynamic Message Sign – Portable</t>
  </si>
  <si>
    <t>Conduit Design and Installation – Corridor</t>
  </si>
  <si>
    <t>Automatic Anti-icing System – Short span</t>
  </si>
  <si>
    <t>Automatic Anti-icing System – Long Span</t>
  </si>
  <si>
    <t>800 MHz. two-way Radio</t>
  </si>
  <si>
    <t>Wireless Comm.– Low Usage</t>
  </si>
  <si>
    <t>Wireless Comm.– Medium Usage</t>
  </si>
  <si>
    <t>Wireless Comm.– High Usage</t>
  </si>
  <si>
    <t>Monthly service fee.  Regular dial-up service (low) and DSL (high).</t>
  </si>
  <si>
    <r>
      <t xml:space="preserve">Low cost is for a 35 ft tower.  High cost is for 90 ft tower.  Includes foundation, pole, conduit, and labor. Camera lowering unit would be additional. </t>
    </r>
    <r>
      <rPr>
        <sz val="9.9"/>
        <color indexed="10"/>
        <rFont val="Arial"/>
        <family val="2"/>
      </rPr>
      <t xml:space="preserve"> </t>
    </r>
    <r>
      <rPr>
        <sz val="11"/>
        <rFont val="Arial"/>
        <family val="2"/>
      </rPr>
      <t>Camera tower requires minimal maintenance.</t>
    </r>
  </si>
  <si>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O&amp;M includes calibration, equipment repairs, and replacement of damaged equipment.   O&amp;M costs could be higher if state provided maintenance.</t>
  </si>
  <si>
    <t>Low capital range is for a 35-mm wet film camera, which includes installation of the camera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</si>
  <si>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exceed $20K to $30K per intersection if traffic control equipment and/or systems need to be replaced.</t>
  </si>
  <si>
    <t xml:space="preserve">Typical automatic anti-icing system consists of a control system, chemical storage tank, distribution lines, pump, and nozzles.  Pump and control hardware replaced every five years.  For a short span system ranging from 120 to 180 feet. O&amp;M includes system maintenance, utilities, materials, and labor. </t>
  </si>
  <si>
    <t xml:space="preserve">Capital cost is for a 10-watt HAR.  Includes processor, antenna, transmitters, battery back-up, cabinet, rack mounting, lighting, mounts, connectors, cable, and license fee. Super HAR costs can exceed $9K additional.  Primary use of the super HAR is to gain a stronger signal.  </t>
  </si>
  <si>
    <t xml:space="preserve">Three staff.  Salary cost are fully loaded prices and include base salary, overtime, overhead, benefits, etc.  </t>
  </si>
  <si>
    <t>Two staff.  Salary cost are fully loaded prices including base salary, overtime, overhead, benefits, etc.</t>
  </si>
  <si>
    <t>Per year.</t>
  </si>
  <si>
    <t>Includes one server and multiple workstations.  O&amp;M includes responsive and preventative maintenance.</t>
  </si>
  <si>
    <t>Software and integration for a large urban area.  O&amp;M includes software upgrades, revisions, and expansion of the system.</t>
  </si>
  <si>
    <t>Labor for two operators.</t>
  </si>
  <si>
    <t>Labor for operators. Four staff, one manager, and two maintenance techs.</t>
  </si>
  <si>
    <t>Labor for one incident management coordinator.</t>
  </si>
  <si>
    <t>Labor for one operator.  Salary costs are fully loaded and include base salary, overtime, overhead, benefits, etc.</t>
  </si>
  <si>
    <t xml:space="preserve">Labor for one operator (four hours per day).  Salary costs are fully loaded prices and include base salary, overtime, overhead, benefits, etc. </t>
  </si>
  <si>
    <t>A RWIS consists of several components: an environmental sensing station (ESS), CPU, workstation with RWIS software, and communications equipment.  All components of the RWIS reside at the TMC with the exception of the ESS.  See Roadside Detection subsystem for costs of ESS. The cost of the ESS should be added to cost listed here to etimate the cost out the entire system.  CPU replaced every five years. O&amp;M costs range includes communication, and optional weather forecast/meteorological service.</t>
  </si>
  <si>
    <t>Labor for one to three staff.  Salary cost are fully loaded prices including base salary, overtime, overhead, benefits, etc.</t>
  </si>
  <si>
    <t>Labor for three staff.  Salary cost are fully loaded prices including base salary, overtime, overhead, benefits, etc.</t>
  </si>
  <si>
    <t>Labor for operations.  Two staff (at 0.5 FTE each) and two maintenance technicians.  Salary cost are fully loaded prices including base salary, overtime, overhead, benefits, etc.</t>
  </si>
  <si>
    <t>Costs include labor for operations. Two staff (at 0.5 FTE each), one transportation engineer (at 0.5 FTE), update timing plans (10 systems), and two signal maintenance technicians.  Salary cost are fully loaded prices including base salary, overtime, overhead, benefits, etc.</t>
  </si>
  <si>
    <t>Labor for two operators (at 0.5 FTE each), one transportation engineer (at 0.5 FTE), and maintenance contract.  Salary costs are fully loaded prices including base salary, overtime, overhead, benefits, etc.</t>
  </si>
  <si>
    <t>One operator (at 0.5 FTE).  Salary costs are fully loaded prices including base salary, overtime, overhead, benefits, etc.</t>
  </si>
  <si>
    <t>Additional space required for ITS technology.  500 sq.ft. ($12 to $18 per sq.ft.)</t>
  </si>
  <si>
    <t>Labor for five staff.  Salary costs are fully loaded prices including base salary, overtime, overhead, benefits, etc.</t>
  </si>
  <si>
    <t>Safety collection processor and software, driver condition sensors, six vehicle condition sensors, and vehicle data storage.  Software is COTS.</t>
  </si>
  <si>
    <t>Some toll agencies require users to pay a refundable deposit in lieu of purchasing a tag.  The user is charged the cost of the tag if the tag is lost.</t>
  </si>
  <si>
    <t>Wireless communication annual charges for SIE</t>
  </si>
  <si>
    <t>State employee annual labor for SIE</t>
  </si>
  <si>
    <t>Contractor annual labor for SIE</t>
  </si>
  <si>
    <t>Sorter lane (ramp speed) WIM scale</t>
  </si>
  <si>
    <t>ES transponder purchased by state for free distribution</t>
  </si>
  <si>
    <t>ES transponder purchased by state for resale</t>
  </si>
  <si>
    <t xml:space="preserve">Automated vehicle identification (AVI) equipment/system </t>
  </si>
  <si>
    <t>ES telecom. equipment (upstream to weigh station)</t>
  </si>
  <si>
    <t>Electronic sign for weigh station</t>
  </si>
  <si>
    <t>Loop detector for weigh station</t>
  </si>
  <si>
    <t>Upgrade of fixed-site weigh station for ES (excluding items listed above)</t>
  </si>
  <si>
    <t>One-time start-up fees paid to ES admin</t>
  </si>
  <si>
    <t>Supplies and materials for ES outreach and publicity</t>
  </si>
  <si>
    <t>ES software purchased off the shelf</t>
  </si>
  <si>
    <t>State employee labor for ES software development</t>
  </si>
  <si>
    <t>State employee labor for new ES hardware configuration</t>
  </si>
  <si>
    <t>Contractor labor for ES software development</t>
  </si>
  <si>
    <t>Contractor labor for new ES hardware configuration</t>
  </si>
  <si>
    <t>Labor for existing (legacy) system interface</t>
  </si>
  <si>
    <t>RS008</t>
  </si>
  <si>
    <t>Linked Signal System LAN</t>
  </si>
  <si>
    <t>RS002</t>
  </si>
  <si>
    <t>Signal Controller Upgrade for Signal Control</t>
  </si>
  <si>
    <t>RS003</t>
  </si>
  <si>
    <t xml:space="preserve">Signal Preemption Receiver </t>
  </si>
  <si>
    <t>RS004</t>
  </si>
  <si>
    <t>RS005</t>
  </si>
  <si>
    <t xml:space="preserve">Ramp Meter </t>
  </si>
  <si>
    <t>RS006</t>
  </si>
  <si>
    <t>Software for Lane Control</t>
  </si>
  <si>
    <t>RS011</t>
  </si>
  <si>
    <t>Includes hardware, enclosure, installation, modem server, and map software.</t>
  </si>
  <si>
    <t>Lane Control Gates</t>
  </si>
  <si>
    <t>RS012</t>
  </si>
  <si>
    <t>Fixed Lane Signal</t>
  </si>
  <si>
    <t>RS009</t>
  </si>
  <si>
    <t>Roadside Message Sign</t>
  </si>
  <si>
    <t>RS010</t>
  </si>
  <si>
    <t>Wireline to Roadside Message Sign</t>
  </si>
  <si>
    <t>RS013</t>
  </si>
  <si>
    <t>RS015</t>
  </si>
  <si>
    <t>RS016</t>
  </si>
  <si>
    <t>RS017</t>
  </si>
  <si>
    <t>RS020</t>
  </si>
  <si>
    <t>IDAS No.^</t>
  </si>
  <si>
    <t>Rail Crossing 4-Quad Gate, Signals</t>
  </si>
  <si>
    <t>RS021</t>
  </si>
  <si>
    <t>Rail Crossing Train Detector</t>
  </si>
  <si>
    <t>RS022</t>
  </si>
  <si>
    <t>Rail Crossing Controller</t>
  </si>
  <si>
    <t>RS023</t>
  </si>
  <si>
    <t>Rail Crossing Pedestrian Warning Signal, Gates</t>
  </si>
  <si>
    <t>RS024</t>
  </si>
  <si>
    <t>Rail Crossing Trapped Vehicle Detector</t>
  </si>
  <si>
    <t>RS025</t>
  </si>
  <si>
    <t>Electronic Toll Reader</t>
  </si>
  <si>
    <t>TP001</t>
  </si>
  <si>
    <t>High-Speed Camera</t>
  </si>
  <si>
    <t>TP002</t>
  </si>
  <si>
    <t>Electronic Toll Collection Software</t>
  </si>
  <si>
    <t>TP003</t>
  </si>
  <si>
    <t>Electronic Toll Collection Structure</t>
  </si>
  <si>
    <t>TP004</t>
  </si>
  <si>
    <t>CCTV Camera</t>
  </si>
  <si>
    <t>RM001</t>
  </si>
  <si>
    <t xml:space="preserve">Integration of Camera with Existing Systems </t>
  </si>
  <si>
    <t>RM002</t>
  </si>
  <si>
    <t>Informational Kiosk</t>
  </si>
  <si>
    <t>RM003</t>
  </si>
  <si>
    <t>Integration of Kiosk with Existing Systems</t>
  </si>
  <si>
    <t>RM004</t>
  </si>
  <si>
    <t>Kiosk Upgrade for Interactive Usage</t>
  </si>
  <si>
    <t>RM005</t>
  </si>
  <si>
    <t>Kiosk Software Upgrade for Interactive Usage</t>
  </si>
  <si>
    <t>RM006</t>
  </si>
  <si>
    <t>Smart Card Vending Machine</t>
  </si>
  <si>
    <t>RM007</t>
  </si>
  <si>
    <t>Software, Integration for Smart Card Vending</t>
  </si>
  <si>
    <t>RM008</t>
  </si>
  <si>
    <t>EM006</t>
  </si>
  <si>
    <t>EM007</t>
  </si>
  <si>
    <t>EM008</t>
  </si>
  <si>
    <t>Emergency Response Hardware</t>
  </si>
  <si>
    <t>EM001</t>
  </si>
  <si>
    <t>Emergency Response Software</t>
  </si>
  <si>
    <t>EM002</t>
  </si>
  <si>
    <t>Emergency Response Labor</t>
  </si>
  <si>
    <t>EM003</t>
  </si>
  <si>
    <t>Emergency Management Communications Software</t>
  </si>
  <si>
    <t>EM004</t>
  </si>
  <si>
    <t>EM005</t>
  </si>
  <si>
    <t>Communications Interface</t>
  </si>
  <si>
    <t>EV001</t>
  </si>
  <si>
    <t>IS019</t>
  </si>
  <si>
    <t>IS020</t>
  </si>
  <si>
    <t>IS021</t>
  </si>
  <si>
    <t>Information Service Provider Hardware</t>
  </si>
  <si>
    <t>IS001</t>
  </si>
  <si>
    <t>Systems Integration</t>
  </si>
  <si>
    <t>IS017</t>
  </si>
  <si>
    <t>Information Service Provider Software</t>
  </si>
  <si>
    <t>IS002</t>
  </si>
  <si>
    <t>Map Database Software</t>
  </si>
  <si>
    <t>IS003</t>
  </si>
  <si>
    <t>Information Service Provider Labor</t>
  </si>
  <si>
    <t>IS004</t>
  </si>
  <si>
    <t xml:space="preserve">FM Subcarrier Lease </t>
  </si>
  <si>
    <t>IS005</t>
  </si>
  <si>
    <t>Hardware Upgrade for Interactive Information</t>
  </si>
  <si>
    <t>IS006</t>
  </si>
  <si>
    <t>Software Upgrade for Interactive Information</t>
  </si>
  <si>
    <t>IS007</t>
  </si>
  <si>
    <t>Added Labor for Interactive Information</t>
  </si>
  <si>
    <t>IS008</t>
  </si>
  <si>
    <t>Software Upgrade for Route Guidance</t>
  </si>
  <si>
    <t>IS009</t>
  </si>
  <si>
    <t>Map Database Upgrade for Route Guidance</t>
  </si>
  <si>
    <t>IS010</t>
  </si>
  <si>
    <t>Hardware Upgrade for Emergency Route Planning</t>
  </si>
  <si>
    <t>IS011</t>
  </si>
  <si>
    <t>Software Upgrade for Emergency Route Planning</t>
  </si>
  <si>
    <t>IS012</t>
  </si>
  <si>
    <t>Hardware Upgrade for Dynamic Ridesharing</t>
  </si>
  <si>
    <t>IS013</t>
  </si>
  <si>
    <t>Software Upgrade for Dynamic Ridesharing</t>
  </si>
  <si>
    <t>IS014</t>
  </si>
  <si>
    <t>Added Labor for Dynamic Ridesharing</t>
  </si>
  <si>
    <t>IS015</t>
  </si>
  <si>
    <t>Liability Insurance for Dynamic Ridesharing</t>
  </si>
  <si>
    <t>IS016</t>
  </si>
  <si>
    <t>Software Upgrade for Probe Information Collection</t>
  </si>
  <si>
    <t>IS018</t>
  </si>
  <si>
    <t>TM040</t>
  </si>
  <si>
    <t>TM041</t>
  </si>
  <si>
    <t>TM042</t>
  </si>
  <si>
    <t>Hardware for Signal Control</t>
  </si>
  <si>
    <t>TM001</t>
  </si>
  <si>
    <t>Software, Integration for Signal Control</t>
  </si>
  <si>
    <t>TM006</t>
  </si>
  <si>
    <t>Labor for Signal Control</t>
  </si>
  <si>
    <t>TM002</t>
  </si>
  <si>
    <t>Hardware, Software for Traffic Surveillance</t>
  </si>
  <si>
    <t>TM003</t>
  </si>
  <si>
    <t>Integration for Traffic Surveillance</t>
  </si>
  <si>
    <t>TM032</t>
  </si>
  <si>
    <t>Hardware for Freeway Control</t>
  </si>
  <si>
    <t>TM004</t>
  </si>
  <si>
    <t>Software, Integration for Freeway Control</t>
  </si>
  <si>
    <t>TM007</t>
  </si>
  <si>
    <t>Labor for Freeway Control</t>
  </si>
  <si>
    <t>TM005</t>
  </si>
  <si>
    <t>Hardware for Lane Control</t>
  </si>
  <si>
    <t>TM008</t>
  </si>
  <si>
    <t>Software, Integration for Lane Control</t>
  </si>
  <si>
    <t>TM009</t>
  </si>
  <si>
    <t>Labor for Lane Control</t>
  </si>
  <si>
    <t>TM010</t>
  </si>
  <si>
    <t>Software, Integration for Regional Control</t>
  </si>
  <si>
    <t>TM011</t>
  </si>
  <si>
    <t>Labor for Regional Control</t>
  </si>
  <si>
    <t>TM012</t>
  </si>
  <si>
    <t>Video Monitors, Wall for Incident Detection</t>
  </si>
  <si>
    <t>TM013</t>
  </si>
  <si>
    <t>Hardware for Incident Detection</t>
  </si>
  <si>
    <t>TM014</t>
  </si>
  <si>
    <t>Integration for Incident Detection</t>
  </si>
  <si>
    <t>TM025</t>
  </si>
  <si>
    <t>Software for Incident Detection</t>
  </si>
  <si>
    <t>TM015</t>
  </si>
  <si>
    <t>Labor for Incident Detection</t>
  </si>
  <si>
    <t>TM016</t>
  </si>
  <si>
    <t>Hardware for Incident Response</t>
  </si>
  <si>
    <t>TM018</t>
  </si>
  <si>
    <t>Integration for Incident Response</t>
  </si>
  <si>
    <t>TM026</t>
  </si>
  <si>
    <t>Software for Incident Response</t>
  </si>
  <si>
    <t>TM019</t>
  </si>
  <si>
    <t>Labor for Incident Response</t>
  </si>
  <si>
    <t>TM020</t>
  </si>
  <si>
    <t>Hardware for Traffic Information Dissemination</t>
  </si>
  <si>
    <t>TM021</t>
  </si>
  <si>
    <t>Software for Traffic Information Dissemination</t>
  </si>
  <si>
    <t>TM022</t>
  </si>
  <si>
    <t>2007/1995</t>
  </si>
  <si>
    <t>2007/1998</t>
  </si>
  <si>
    <t>2007/1999</t>
  </si>
  <si>
    <t>2007/2000</t>
  </si>
  <si>
    <t>2007/2001</t>
  </si>
  <si>
    <t>2007/2002</t>
  </si>
  <si>
    <t>2007/2003</t>
  </si>
  <si>
    <t>2007/2004</t>
  </si>
  <si>
    <t>2007/2005</t>
  </si>
  <si>
    <t>2007/2006</t>
  </si>
  <si>
    <t>Integration for Traffic Information Dissemination</t>
  </si>
  <si>
    <t>TM023</t>
  </si>
  <si>
    <t>Labor for Traffic Information Dissemination</t>
  </si>
  <si>
    <t>TM024</t>
  </si>
  <si>
    <t>Software for Dynamic Electronic Tolls</t>
  </si>
  <si>
    <t>TM027</t>
  </si>
  <si>
    <t>Integration for Dynamic Electronic Tolls</t>
  </si>
  <si>
    <t>TM028</t>
  </si>
  <si>
    <t>Hardware for Probe Information Collection</t>
  </si>
  <si>
    <t>TM033</t>
  </si>
  <si>
    <t>Software for Probe Information Collection</t>
  </si>
  <si>
    <t>TM034</t>
  </si>
  <si>
    <t>Integration for Probe Information Collection</t>
  </si>
  <si>
    <t>TM035</t>
  </si>
  <si>
    <t>Labor for Probe Information Collection</t>
  </si>
  <si>
    <t>TM036</t>
  </si>
  <si>
    <t>Software for Rail Crossing Monitor</t>
  </si>
  <si>
    <t>TM037</t>
  </si>
  <si>
    <t>Integration for Rail Crossing Monitor</t>
  </si>
  <si>
    <t>TM038</t>
  </si>
  <si>
    <t>Cost includes color video camera with pan, tilt, and zoom (PTZ), cabinet, electrical services, encoder/decoder, and installation.</t>
  </si>
  <si>
    <t>Labor for Rail Crossing Monitor</t>
  </si>
  <si>
    <t>TM039</t>
  </si>
  <si>
    <t>TR014</t>
  </si>
  <si>
    <t>TR015</t>
  </si>
  <si>
    <t>TR016</t>
  </si>
  <si>
    <t>Transit Center Hardware</t>
  </si>
  <si>
    <t>TR001</t>
  </si>
  <si>
    <t>Transit Center Software, Integration</t>
  </si>
  <si>
    <t>TR002</t>
  </si>
  <si>
    <t>Transit Center Additional Building Space</t>
  </si>
  <si>
    <t>TR003</t>
  </si>
  <si>
    <t>Transit Center Labor</t>
  </si>
  <si>
    <t>TR004</t>
  </si>
  <si>
    <t>Upgrade for Auto. Scheduling, Run Cutting, or Fare Payment</t>
  </si>
  <si>
    <t>TR005</t>
  </si>
  <si>
    <t>Integration for Auto. Scheduling, Run Cutting, or Fare Payment</t>
  </si>
  <si>
    <t>TR012</t>
  </si>
  <si>
    <t>Further Software Upgrade for E-Fare Payment</t>
  </si>
  <si>
    <t>TR013</t>
  </si>
  <si>
    <t>Vehicle Location Interface</t>
  </si>
  <si>
    <t>TR007</t>
  </si>
  <si>
    <t xml:space="preserve">Video Monitors for Security System </t>
  </si>
  <si>
    <t>TR008</t>
  </si>
  <si>
    <t>Hardware for Security System</t>
  </si>
  <si>
    <t>TR009</t>
  </si>
  <si>
    <t>Integration of Security System with Existing Systems</t>
  </si>
  <si>
    <t>TR010</t>
  </si>
  <si>
    <t>Labor for Security System</t>
  </si>
  <si>
    <t>TR011</t>
  </si>
  <si>
    <t>Toll Administration Hardware</t>
  </si>
  <si>
    <t>TA001</t>
  </si>
  <si>
    <t>Toll Administration Software</t>
  </si>
  <si>
    <t>TA002</t>
  </si>
  <si>
    <t>Driver Interface and Schedule Processor</t>
  </si>
  <si>
    <t>TV001</t>
  </si>
  <si>
    <t>Cell Based Communication Equipment</t>
  </si>
  <si>
    <t>TV002</t>
  </si>
  <si>
    <t>GPS/DGPS for Vehicle Location</t>
  </si>
  <si>
    <t>TV003</t>
  </si>
  <si>
    <t>Signal Preemption Processor</t>
  </si>
  <si>
    <t>TV004</t>
  </si>
  <si>
    <t>Trip Computer and Processor</t>
  </si>
  <si>
    <t>TV005</t>
  </si>
  <si>
    <t>Security Package</t>
  </si>
  <si>
    <t>4) Reference Notes.  This worksheet.</t>
  </si>
  <si>
    <t>This Excel file contains 4 worksheets:</t>
  </si>
  <si>
    <t>1) Equipment List Not Adjusted.  These are cost data with the dollar year for capital and O&amp;M cost identified. The header for this worksheet is "ITS Unit Costs Database (as of October 2008)."</t>
  </si>
  <si>
    <t>2) Indexes.  This sheet contains the index series and ratio values used to adjust the cost data.  Also, the year-by-year index for 1995 to 2007 for each series is provided.  Users are advised that they can select other indexes they think may be more appropriate.  The formulas are setup such that users can enter another index ratio and the calculations will be automatic.</t>
  </si>
  <si>
    <t>3) Equipment List Adjusted 2007.  This is the adjusted cost data. The header for this worksheet is "ITS Unit Costs Database (in 2007 dollars) as of October 2008."  The far left column "Index" contains a number.  The number corresponds to the index on the Indexes worksheet and is the index used to adjust the capital and/or O&amp;M cost values to 2007 dollars.  The index is representative of the ITS element.  For example, the first element in Roadside Detection, Inductive Loop Surveillance on Corridor, is tagged with Index 2.  Index 2 is WPU1178 and is applied to elements that contain electronic components.  The capital cost range is an adjusted value and was adjusted from 2001 (see column labeled "Adjusted From Date").</t>
  </si>
  <si>
    <t>This is the Notes page for the ITS Costs Database update for October 2007.  ITS unit costs data is available in two formats:  unadjusted and adjusted.  Please read the information below.  Comments and feedback are encouraged.  Send correspondence to Cheryl Lowrance at cheryl.lowrane@noblis.org.</t>
  </si>
  <si>
    <t>Notes</t>
  </si>
  <si>
    <t>TV006</t>
  </si>
  <si>
    <t>Readers (per lane).  O&amp;M is estimated at 10% of capital cost.</t>
  </si>
  <si>
    <t>Electronic Farebox</t>
  </si>
  <si>
    <t>TV007</t>
  </si>
  <si>
    <t>Ann</t>
  </si>
  <si>
    <t>PCU511210511210502</t>
  </si>
  <si>
    <t>For population &lt;750,000 and &gt;250,000.  Based on purchase of building rather than leasing space. Communications includes communications equipment internal to the facility such as equipment racks, multiplexers, modems, etc.</t>
  </si>
  <si>
    <t>For population &lt;250,000.  Based on purchase of building rather than leasing space. Communications includes communications equipment internal to the facility such as equipment racks, multiplexers, modems, etc.</t>
  </si>
  <si>
    <t>For population &gt;750,000.  (stand-alone)  Based on purchase of building rather than leasing space. Communications includes communications equipment internal to the facility such as equipment racks, multiplexers, modems, etc.</t>
  </si>
  <si>
    <t>For population &lt;750,000 and &gt;250,000.  (stand-alone)  Based on purchase of building rather than leasing space. Communications includes communications equipment internal to the facility such as equipment racks, multiplexers, modems, etc.</t>
  </si>
  <si>
    <t>For population &lt;250,000.  (stand-alone)  Based on purchase of building rather than leasing space. Communications includes communications equipment internal to the facility such as equipment racks, multiplexers, modems, etc.</t>
  </si>
  <si>
    <t>Capital Cost
($K)</t>
  </si>
  <si>
    <t>For population &lt;750,000 and &gt;250,000. Based on purchase of building rather than leasing space. Communications includes communications equipment internal to the facility such as equipment racks, multiplexers, modems, etc.</t>
  </si>
  <si>
    <t>For population &lt;250,000. Based on purchase of building rather than leasing space. Communications includes communications equipment internal to the facility such as equipment racks, multiplexers, modems, etc.</t>
  </si>
  <si>
    <t>For population &gt;750,000. Based on purchase of building rather than leasing space. Communications includes communications equipment internal to the facility such as equipment racks, multiplexers, modems, etc.</t>
  </si>
  <si>
    <t xml:space="preserve">Two-way device (per location). </t>
  </si>
  <si>
    <t>Includes emergency response plans database, vehicle tracking software, and real time traffic coordination.</t>
  </si>
  <si>
    <t>Roadside Probe Beacon</t>
  </si>
  <si>
    <t>Highway Advisory Radio</t>
  </si>
  <si>
    <t>Monthly service fee ranges from $15 per month for regular dial-up service to $50 per month for DSL.</t>
  </si>
  <si>
    <t>Two per intersection. Complement of IDAS elements RS005 and TV004.</t>
  </si>
  <si>
    <t>Add-on to base capability (per intersection). Complement of IDAS elements RS004 and TV004.</t>
  </si>
  <si>
    <t>On-board schedule processor and database.  Complement to IDAS elements RS004 and RS005.</t>
  </si>
  <si>
    <t>For population &gt;750,000.  Based on purchase of building rather than leasing space. Communications includes communications equipment internal to the facility such as equipment racks, multiplexers, modems, etc.</t>
  </si>
  <si>
    <t>Low</t>
  </si>
  <si>
    <t>High</t>
  </si>
  <si>
    <t>Subsystem/Unit Cost Element</t>
  </si>
  <si>
    <t>Fixed message board for HOV and HOT lanes.</t>
  </si>
  <si>
    <t>Software costs are for COTS (low) and developed/outdoor (high).</t>
  </si>
  <si>
    <t>Software is COTS.</t>
  </si>
  <si>
    <t>Includes database software (COTS) and traffic analysis software.</t>
  </si>
  <si>
    <t>Compensation: Total compensation</t>
  </si>
  <si>
    <t>Ownership: Civilian</t>
  </si>
  <si>
    <t>Periodicity: Index number</t>
  </si>
  <si>
    <t xml:space="preserve">Group: All workers, excluding incentive paid </t>
  </si>
  <si>
    <t>Group: All workers, excluding sales occupations</t>
  </si>
  <si>
    <t>Group: All workers, excluding sales</t>
  </si>
  <si>
    <r>
      <t>Previously used Series Id:</t>
    </r>
    <r>
      <rPr>
        <b/>
        <sz val="10"/>
        <color indexed="8"/>
        <rFont val="Arial"/>
        <family val="2"/>
      </rPr>
      <t xml:space="preserve">  CIU101000000X000I</t>
    </r>
  </si>
  <si>
    <r>
      <t>Previously used Series Id:</t>
    </r>
    <r>
      <rPr>
        <b/>
        <sz val="10"/>
        <color indexed="8"/>
        <rFont val="Arial"/>
        <family val="2"/>
      </rPr>
      <t>  ECU11061I</t>
    </r>
  </si>
  <si>
    <t>Ownership: All civilian</t>
  </si>
  <si>
    <t>Applied to communications and related equipment</t>
  </si>
  <si>
    <t>Applied to elements that contain electronic components</t>
  </si>
  <si>
    <t xml:space="preserve">Applied to software and integration elements </t>
  </si>
  <si>
    <t>Applied to physical dwellings at Centers and Toll Plaza</t>
  </si>
  <si>
    <t>Applied to computer hardware</t>
  </si>
  <si>
    <t>Applied to labor categories</t>
  </si>
  <si>
    <t>Applied to ISP Liability Insurance (IS016)</t>
  </si>
  <si>
    <t>Applied to elements related to outreach and publicity</t>
  </si>
  <si>
    <t>Applied to towers and overhead structures</t>
  </si>
  <si>
    <t>CONVERSION RATIOS</t>
  </si>
  <si>
    <t>Trip planning software (includes some development costs).</t>
  </si>
  <si>
    <t>Route selection software. Software is COTS.</t>
  </si>
  <si>
    <t>WPU10740512</t>
  </si>
  <si>
    <t>Series ID : WPU10740512</t>
  </si>
  <si>
    <r>
      <t xml:space="preserve">GPS for vehicle location. </t>
    </r>
    <r>
      <rPr>
        <sz val="11"/>
        <color indexed="10"/>
        <rFont val="Arial"/>
        <family val="2"/>
      </rPr>
      <t xml:space="preserve"> </t>
    </r>
    <r>
      <rPr>
        <sz val="11"/>
        <rFont val="Arial"/>
        <family val="2"/>
      </rPr>
      <t xml:space="preserve"> Capital cost depends on features of unit.  </t>
    </r>
    <r>
      <rPr>
        <sz val="11"/>
        <color indexed="8"/>
        <rFont val="Arial"/>
        <family val="2"/>
      </rPr>
      <t>O&amp;M cost includes annual service fees.</t>
    </r>
  </si>
  <si>
    <t>Commercial Vehicle Electronic Credentialing (EC)/Administration</t>
  </si>
  <si>
    <t>Commercial Vehicle Safety Information Exchange (SIE)</t>
  </si>
  <si>
    <t>Commercial Vehicle Electronic Screening (ES) (Preclearance)</t>
  </si>
  <si>
    <t>Mainline (highway speed) WIM scale</t>
  </si>
  <si>
    <t>Computer network server dedicated to ES</t>
  </si>
  <si>
    <t>Desktop PC dedicated to ES</t>
  </si>
  <si>
    <t>Laptop personal computer dedicated to ES</t>
  </si>
  <si>
    <t>Per state (e.g., CVIEW (Commercial Vehicle Information Exchange Window).  For states also reporting hours, FTEs ranged from about 0.2 to 2 FTE).</t>
  </si>
  <si>
    <t>Each.</t>
  </si>
  <si>
    <t>Per state, consumables for publicity, training, and other deployment support.</t>
  </si>
  <si>
    <t>Per state, for database management and data processing or reporting.</t>
  </si>
  <si>
    <t>Per state, after original hardware installation.</t>
  </si>
  <si>
    <t>Per state cost to state agency.  Examples:   Start-up workshops, training and publicity materials for administrators, law enforcement, and PRISM carriers.</t>
  </si>
  <si>
    <t>Per thousand accounts, for third-party administrator (e.g., VISTA, Polk).</t>
  </si>
  <si>
    <t>Per thousand accounts, for legacy system (pre-CVISN) labor.</t>
  </si>
  <si>
    <t>Each, includes mobile servers used in roadside enforcement.</t>
  </si>
  <si>
    <t>Each, includes computers used at roadside check stations.</t>
  </si>
  <si>
    <t>Per state, consumables for publicity and other deployment support.</t>
  </si>
  <si>
    <t>Each line.</t>
  </si>
  <si>
    <t>Per state.</t>
  </si>
  <si>
    <t>Per state, includes state employees, contractors, vendors.</t>
  </si>
  <si>
    <t>Each.  Some states reported building modifications, counters, cabinets, wiring, HVAC, structural changes to static scale building, highway poles and bases.</t>
  </si>
  <si>
    <t>Per state, volume based on relative numbers of carriers, vehicles, and inspections.</t>
  </si>
  <si>
    <t>Video wall and monitors. O&amp;M estimated at 5% of capital cost.</t>
  </si>
  <si>
    <t>Software includes some development cost.</t>
  </si>
  <si>
    <t>Software includes COTS and some development cost.</t>
  </si>
  <si>
    <t>On-board schedule processor and database.</t>
  </si>
  <si>
    <t>Cell-based radio with data capacity.</t>
  </si>
  <si>
    <t>On-board processor for trip reporting and data storage.</t>
  </si>
  <si>
    <t xml:space="preserve">On-board flex fare system DBX processor, on-board farebox, and smart card reader. </t>
  </si>
  <si>
    <t>Includes COTS software and database.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</si>
</sst>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
    <numFmt numFmtId="170" formatCode="#,##0.0"/>
    <numFmt numFmtId="171" formatCode="0.000"/>
    <numFmt numFmtId="172" formatCode="0.0000"/>
    <numFmt numFmtId="173" formatCode="[$-409]dddd\,\ mmmm\ dd\,\ yyyy"/>
    <numFmt numFmtId="174" formatCode="[$-409]h:mm:ss\ AM/PM"/>
  </numFmts>
  <fonts count="45">
    <font>
      <sz val="10"/>
      <name val="Times New Roman"/>
      <family val="0"/>
    </font>
    <font>
      <b/>
      <sz val="10"/>
      <name val="Times New Roman"/>
      <family val="0"/>
    </font>
    <font>
      <i/>
      <sz val="10"/>
      <name val="Times New Roman"/>
      <family val="0"/>
    </font>
    <font>
      <b/>
      <i/>
      <sz val="10"/>
      <name val="Times New Roman"/>
      <family val="0"/>
    </font>
    <font>
      <sz val="11"/>
      <color indexed="8"/>
      <name val="Times New Roman"/>
      <family val="1"/>
    </font>
    <font>
      <sz val="11"/>
      <name val="Times New Roman"/>
      <family val="1"/>
    </font>
    <font>
      <b/>
      <sz val="11"/>
      <name val="Times New Roman"/>
      <family val="1"/>
    </font>
    <font>
      <sz val="11"/>
      <color indexed="50"/>
      <name val="Times New Roman"/>
      <family val="1"/>
    </font>
    <font>
      <sz val="11"/>
      <color indexed="10"/>
      <name val="Times New Roman"/>
      <family val="1"/>
    </font>
    <font>
      <u val="single"/>
      <sz val="7.5"/>
      <color indexed="12"/>
      <name val="Times New Roman"/>
      <family val="0"/>
    </font>
    <font>
      <u val="single"/>
      <sz val="7.5"/>
      <color indexed="36"/>
      <name val="Times New Roman"/>
      <family val="0"/>
    </font>
    <font>
      <b/>
      <sz val="12"/>
      <color indexed="8"/>
      <name val="Arial"/>
      <family val="2"/>
    </font>
    <font>
      <b/>
      <sz val="14"/>
      <color indexed="8"/>
      <name val="Arial"/>
      <family val="2"/>
    </font>
    <font>
      <sz val="12"/>
      <color indexed="8"/>
      <name val="Arial"/>
      <family val="2"/>
    </font>
    <font>
      <sz val="11"/>
      <color indexed="8"/>
      <name val="Arial"/>
      <family val="2"/>
    </font>
    <font>
      <b/>
      <sz val="11"/>
      <name val="Arial"/>
      <family val="2"/>
    </font>
    <font>
      <sz val="11"/>
      <color indexed="50"/>
      <name val="Arial"/>
      <family val="2"/>
    </font>
    <font>
      <sz val="11"/>
      <color indexed="10"/>
      <name val="Arial"/>
      <family val="2"/>
    </font>
    <font>
      <sz val="11"/>
      <name val="Arial"/>
      <family val="2"/>
    </font>
    <font>
      <sz val="10"/>
      <name val="Arial"/>
      <family val="2"/>
    </font>
    <font>
      <sz val="12"/>
      <color indexed="10"/>
      <name val="Arial"/>
      <family val="2"/>
    </font>
    <font>
      <b/>
      <sz val="12"/>
      <color indexed="10"/>
      <name val="Arial"/>
      <family val="2"/>
    </font>
    <font>
      <sz val="10"/>
      <color indexed="10"/>
      <name val="Arial"/>
      <family val="2"/>
    </font>
    <font>
      <b/>
      <sz val="12"/>
      <name val="Arial"/>
      <family val="2"/>
    </font>
    <font>
      <sz val="12"/>
      <name val="Arial"/>
      <family val="2"/>
    </font>
    <font>
      <b/>
      <u val="single"/>
      <sz val="12"/>
      <name val="Arial"/>
      <family val="2"/>
    </font>
    <font>
      <sz val="8"/>
      <name val="Times New Roman"/>
      <family val="0"/>
    </font>
    <font>
      <b/>
      <sz val="11"/>
      <color indexed="50"/>
      <name val="Arial"/>
      <family val="2"/>
    </font>
    <font>
      <b/>
      <sz val="11"/>
      <color indexed="10"/>
      <name val="Arial"/>
      <family val="2"/>
    </font>
    <font>
      <b/>
      <sz val="10"/>
      <name val="Arial"/>
      <family val="2"/>
    </font>
    <font>
      <b/>
      <sz val="10"/>
      <color indexed="8"/>
      <name val="Arial"/>
      <family val="2"/>
    </font>
    <font>
      <sz val="10"/>
      <color indexed="8"/>
      <name val="Arial"/>
      <family val="2"/>
    </font>
    <font>
      <b/>
      <sz val="11"/>
      <color indexed="50"/>
      <name val="Times New Roman"/>
      <family val="1"/>
    </font>
    <font>
      <b/>
      <sz val="10"/>
      <color indexed="50"/>
      <name val="Arial"/>
      <family val="2"/>
    </font>
    <font>
      <b/>
      <sz val="10"/>
      <color indexed="26"/>
      <name val="Arial"/>
      <family val="2"/>
    </font>
    <font>
      <sz val="9.9"/>
      <color indexed="10"/>
      <name val="Arial"/>
      <family val="2"/>
    </font>
    <font>
      <b/>
      <u val="single"/>
      <sz val="9"/>
      <name val="Arial"/>
      <family val="2"/>
    </font>
    <font>
      <b/>
      <u val="single"/>
      <sz val="10"/>
      <color indexed="8"/>
      <name val="Arial"/>
      <family val="2"/>
    </font>
    <font>
      <b/>
      <sz val="9"/>
      <name val="Arial"/>
      <family val="2"/>
    </font>
    <font>
      <sz val="9"/>
      <name val="Arial"/>
      <family val="2"/>
    </font>
    <font>
      <sz val="8.4"/>
      <name val="Verdana"/>
      <family val="2"/>
    </font>
    <font>
      <sz val="10"/>
      <name val="Verdana"/>
      <family val="2"/>
    </font>
    <font>
      <b/>
      <sz val="10"/>
      <color indexed="26"/>
      <name val="Verdana"/>
      <family val="2"/>
    </font>
    <font>
      <sz val="8"/>
      <name val="Arial"/>
      <family val="2"/>
    </font>
    <font>
      <b/>
      <u val="single"/>
      <sz val="12"/>
      <color indexed="12"/>
      <name val="Times New Roman"/>
      <family val="1"/>
    </font>
  </fonts>
  <fills count="5">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30"/>
        <bgColor indexed="64"/>
      </patternFill>
    </fill>
  </fills>
  <borders count="38">
    <border>
      <left/>
      <right/>
      <top/>
      <bottom/>
      <diagonal/>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border>
    <border>
      <left style="thin">
        <color indexed="8"/>
      </left>
      <right style="thin">
        <color indexed="8"/>
      </right>
      <top style="thin"/>
      <bottom style="thin">
        <color indexed="8"/>
      </bottom>
    </border>
    <border>
      <left style="thin">
        <color indexed="8"/>
      </left>
      <right style="thin"/>
      <top style="thin"/>
      <bottom style="thin"/>
    </border>
    <border>
      <left style="thin">
        <color indexed="8"/>
      </left>
      <right style="thin"/>
      <top>
        <color indexed="63"/>
      </top>
      <bottom style="thin">
        <color indexed="8"/>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color indexed="63"/>
      </left>
      <right style="thin">
        <color indexed="8"/>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03">
    <xf numFmtId="0" fontId="0" fillId="0" borderId="0" xfId="0" applyAlignment="1">
      <alignment/>
    </xf>
    <xf numFmtId="0" fontId="4" fillId="0" borderId="0" xfId="0" applyFont="1" applyBorder="1" applyAlignment="1">
      <alignment horizontal="left" vertical="top" wrapText="1"/>
    </xf>
    <xf numFmtId="0" fontId="5" fillId="0" borderId="0" xfId="0" applyFont="1" applyBorder="1" applyAlignment="1">
      <alignment/>
    </xf>
    <xf numFmtId="0" fontId="6" fillId="0" borderId="0" xfId="0" applyFont="1" applyBorder="1" applyAlignment="1">
      <alignment/>
    </xf>
    <xf numFmtId="0" fontId="6" fillId="0" borderId="1" xfId="0" applyFont="1" applyFill="1" applyBorder="1" applyAlignment="1">
      <alignment/>
    </xf>
    <xf numFmtId="0" fontId="5" fillId="0" borderId="0" xfId="0" applyFont="1" applyFill="1" applyBorder="1" applyAlignment="1">
      <alignment/>
    </xf>
    <xf numFmtId="0" fontId="4"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Fill="1" applyBorder="1" applyAlignment="1">
      <alignment horizontal="left" vertical="top" wrapText="1"/>
    </xf>
    <xf numFmtId="0" fontId="14" fillId="0" borderId="5" xfId="0" applyFont="1" applyBorder="1" applyAlignment="1">
      <alignment horizontal="left" vertical="top" wrapText="1"/>
    </xf>
    <xf numFmtId="0" fontId="13" fillId="0" borderId="6" xfId="0" applyFont="1" applyFill="1" applyBorder="1" applyAlignment="1">
      <alignment horizontal="center" vertical="top"/>
    </xf>
    <xf numFmtId="0" fontId="13" fillId="0" borderId="0" xfId="0" applyFont="1" applyBorder="1" applyAlignment="1">
      <alignment vertical="top"/>
    </xf>
    <xf numFmtId="0" fontId="13" fillId="0" borderId="6" xfId="0" applyFont="1" applyFill="1" applyBorder="1" applyAlignment="1">
      <alignment/>
    </xf>
    <xf numFmtId="0" fontId="14" fillId="0" borderId="6" xfId="0" applyFont="1" applyFill="1" applyBorder="1" applyAlignment="1">
      <alignment horizontal="center" vertical="top"/>
    </xf>
    <xf numFmtId="0" fontId="13" fillId="0" borderId="0" xfId="0" applyFont="1" applyBorder="1" applyAlignment="1">
      <alignment/>
    </xf>
    <xf numFmtId="0" fontId="14" fillId="0" borderId="0" xfId="0" applyFont="1" applyBorder="1" applyAlignment="1">
      <alignment horizontal="center" vertical="top"/>
    </xf>
    <xf numFmtId="0" fontId="13" fillId="0" borderId="0" xfId="0" applyFont="1" applyBorder="1" applyAlignment="1">
      <alignment horizontal="center" vertical="top"/>
    </xf>
    <xf numFmtId="0" fontId="13" fillId="0"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6" xfId="0" applyFont="1" applyFill="1" applyBorder="1" applyAlignment="1">
      <alignment horizontal="center" vertical="top"/>
    </xf>
    <xf numFmtId="0" fontId="14" fillId="0" borderId="7" xfId="0" applyFont="1" applyBorder="1" applyAlignment="1">
      <alignment horizontal="left" vertical="top" wrapText="1"/>
    </xf>
    <xf numFmtId="0" fontId="18" fillId="0" borderId="8" xfId="0" applyFont="1" applyFill="1" applyBorder="1" applyAlignment="1">
      <alignment/>
    </xf>
    <xf numFmtId="0" fontId="14" fillId="0" borderId="4" xfId="0" applyFont="1" applyFill="1" applyBorder="1" applyAlignment="1">
      <alignment horizontal="left" vertical="top" wrapText="1"/>
    </xf>
    <xf numFmtId="0" fontId="14" fillId="0" borderId="7" xfId="0" applyNumberFormat="1" applyFont="1" applyFill="1" applyBorder="1" applyAlignment="1">
      <alignment horizontal="left" vertical="top" wrapText="1"/>
    </xf>
    <xf numFmtId="0" fontId="14" fillId="0"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1" fillId="3" borderId="9" xfId="0" applyFont="1" applyFill="1" applyBorder="1" applyAlignment="1">
      <alignment horizontal="center" vertical="top"/>
    </xf>
    <xf numFmtId="0" fontId="11" fillId="3" borderId="10" xfId="0" applyFont="1" applyFill="1" applyBorder="1" applyAlignment="1">
      <alignment horizontal="center" vertical="top"/>
    </xf>
    <xf numFmtId="0" fontId="23" fillId="3" borderId="9" xfId="0" applyFont="1" applyFill="1" applyBorder="1" applyAlignment="1">
      <alignment horizontal="center" vertical="top"/>
    </xf>
    <xf numFmtId="0" fontId="15" fillId="3" borderId="8" xfId="0" applyFont="1" applyFill="1" applyBorder="1" applyAlignment="1">
      <alignment/>
    </xf>
    <xf numFmtId="0" fontId="14" fillId="2" borderId="3" xfId="0" applyFont="1" applyFill="1" applyBorder="1" applyAlignment="1">
      <alignment horizontal="left" vertical="top" wrapText="1"/>
    </xf>
    <xf numFmtId="0" fontId="11" fillId="2" borderId="4" xfId="0" applyFont="1" applyFill="1" applyBorder="1" applyAlignment="1">
      <alignment horizontal="left"/>
    </xf>
    <xf numFmtId="0" fontId="11" fillId="2" borderId="1" xfId="0" applyFont="1" applyFill="1" applyBorder="1" applyAlignment="1">
      <alignment horizontal="left" vertical="top"/>
    </xf>
    <xf numFmtId="0" fontId="5" fillId="0" borderId="0" xfId="0" applyFont="1" applyBorder="1" applyAlignment="1">
      <alignment wrapText="1"/>
    </xf>
    <xf numFmtId="0" fontId="7" fillId="0" borderId="6" xfId="0" applyFont="1" applyBorder="1" applyAlignment="1">
      <alignment wrapText="1"/>
    </xf>
    <xf numFmtId="0" fontId="7" fillId="0" borderId="0" xfId="0" applyFont="1" applyBorder="1" applyAlignment="1">
      <alignment wrapText="1"/>
    </xf>
    <xf numFmtId="0" fontId="7" fillId="0" borderId="1" xfId="0" applyFont="1" applyBorder="1" applyAlignment="1">
      <alignment wrapText="1"/>
    </xf>
    <xf numFmtId="0" fontId="5" fillId="0" borderId="0" xfId="0" applyFont="1" applyFill="1" applyBorder="1" applyAlignment="1">
      <alignment wrapText="1"/>
    </xf>
    <xf numFmtId="0" fontId="7" fillId="0" borderId="0" xfId="0" applyFont="1" applyFill="1" applyBorder="1" applyAlignment="1">
      <alignment wrapText="1"/>
    </xf>
    <xf numFmtId="0" fontId="7" fillId="0" borderId="11" xfId="0" applyFont="1" applyBorder="1" applyAlignment="1">
      <alignment wrapText="1"/>
    </xf>
    <xf numFmtId="0" fontId="7" fillId="0" borderId="7" xfId="0" applyFont="1" applyBorder="1" applyAlignment="1">
      <alignment wrapText="1"/>
    </xf>
    <xf numFmtId="0" fontId="8" fillId="0" borderId="7" xfId="0" applyFont="1" applyBorder="1" applyAlignment="1">
      <alignment wrapText="1"/>
    </xf>
    <xf numFmtId="0" fontId="13" fillId="0" borderId="12" xfId="0" applyFont="1" applyFill="1" applyBorder="1" applyAlignment="1">
      <alignment vertical="top"/>
    </xf>
    <xf numFmtId="0" fontId="11" fillId="3" borderId="1" xfId="0" applyFont="1" applyFill="1" applyBorder="1" applyAlignment="1">
      <alignment horizontal="left" vertical="top"/>
    </xf>
    <xf numFmtId="0" fontId="11" fillId="3" borderId="4" xfId="0" applyFont="1" applyFill="1" applyBorder="1" applyAlignment="1">
      <alignment horizontal="left" vertical="top"/>
    </xf>
    <xf numFmtId="0" fontId="20"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20" fillId="0" borderId="8" xfId="0" applyFont="1" applyFill="1" applyBorder="1" applyAlignment="1">
      <alignment horizontal="center" vertical="center"/>
    </xf>
    <xf numFmtId="1" fontId="13" fillId="3" borderId="13" xfId="0" applyNumberFormat="1" applyFont="1" applyFill="1" applyBorder="1" applyAlignment="1">
      <alignment horizontal="center" vertical="center"/>
    </xf>
    <xf numFmtId="168" fontId="13" fillId="3" borderId="13" xfId="0" applyNumberFormat="1" applyFont="1" applyFill="1" applyBorder="1" applyAlignment="1">
      <alignment horizontal="center" vertical="center"/>
    </xf>
    <xf numFmtId="0" fontId="20" fillId="0" borderId="14" xfId="0" applyFont="1" applyFill="1" applyBorder="1" applyAlignment="1">
      <alignment horizontal="center" vertical="center"/>
    </xf>
    <xf numFmtId="0" fontId="20" fillId="3" borderId="1" xfId="0" applyFont="1" applyFill="1" applyBorder="1" applyAlignment="1">
      <alignment horizontal="center" vertical="center"/>
    </xf>
    <xf numFmtId="0" fontId="20" fillId="0" borderId="7" xfId="0" applyFont="1" applyFill="1" applyBorder="1" applyAlignment="1">
      <alignment horizontal="center" vertical="center"/>
    </xf>
    <xf numFmtId="0" fontId="13" fillId="3" borderId="1" xfId="0" applyFont="1" applyFill="1" applyBorder="1" applyAlignment="1">
      <alignment horizontal="center" vertical="center"/>
    </xf>
    <xf numFmtId="1" fontId="13" fillId="3" borderId="4" xfId="0" applyNumberFormat="1" applyFont="1" applyFill="1" applyBorder="1" applyAlignment="1">
      <alignment horizontal="center" vertical="center"/>
    </xf>
    <xf numFmtId="0" fontId="13" fillId="3" borderId="13" xfId="0" applyFont="1" applyFill="1" applyBorder="1" applyAlignment="1">
      <alignment horizontal="center" vertical="center"/>
    </xf>
    <xf numFmtId="168" fontId="13" fillId="3" borderId="4" xfId="0" applyNumberFormat="1" applyFont="1" applyFill="1" applyBorder="1" applyAlignment="1">
      <alignment horizontal="center" vertical="center"/>
    </xf>
    <xf numFmtId="2" fontId="13" fillId="3" borderId="13" xfId="0" applyNumberFormat="1" applyFont="1" applyFill="1" applyBorder="1" applyAlignment="1">
      <alignment horizontal="center" vertical="center"/>
    </xf>
    <xf numFmtId="0" fontId="24" fillId="3" borderId="13" xfId="0" applyFont="1" applyFill="1" applyBorder="1" applyAlignment="1">
      <alignment horizontal="center" vertical="center"/>
    </xf>
    <xf numFmtId="0" fontId="24" fillId="3" borderId="4" xfId="0" applyFont="1" applyFill="1" applyBorder="1" applyAlignment="1">
      <alignment horizontal="center" vertical="center"/>
    </xf>
    <xf numFmtId="168" fontId="13" fillId="3" borderId="10" xfId="0" applyNumberFormat="1" applyFont="1" applyFill="1" applyBorder="1" applyAlignment="1">
      <alignment horizontal="center" vertical="center"/>
    </xf>
    <xf numFmtId="0" fontId="13" fillId="2" borderId="1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1" fillId="2" borderId="9" xfId="0" applyFont="1" applyFill="1" applyBorder="1" applyAlignment="1">
      <alignment horizontal="center" vertical="top"/>
    </xf>
    <xf numFmtId="0" fontId="11" fillId="2" borderId="10" xfId="0" applyFont="1" applyFill="1" applyBorder="1" applyAlignment="1">
      <alignment horizontal="center" vertical="top"/>
    </xf>
    <xf numFmtId="0" fontId="23" fillId="2" borderId="9" xfId="0" applyFont="1" applyFill="1" applyBorder="1" applyAlignment="1">
      <alignment horizontal="center" vertical="top"/>
    </xf>
    <xf numFmtId="0" fontId="6" fillId="0" borderId="10" xfId="0" applyFont="1" applyBorder="1" applyAlignment="1">
      <alignment/>
    </xf>
    <xf numFmtId="0" fontId="6" fillId="0" borderId="12" xfId="0" applyFont="1" applyFill="1" applyBorder="1" applyAlignment="1">
      <alignment/>
    </xf>
    <xf numFmtId="0" fontId="6" fillId="2" borderId="12" xfId="0" applyFont="1" applyFill="1" applyBorder="1" applyAlignment="1">
      <alignment/>
    </xf>
    <xf numFmtId="0" fontId="27" fillId="3" borderId="14" xfId="0" applyFont="1" applyFill="1" applyBorder="1" applyAlignment="1">
      <alignment horizontal="center"/>
    </xf>
    <xf numFmtId="0" fontId="28" fillId="3" borderId="7" xfId="0" applyFont="1" applyFill="1" applyBorder="1" applyAlignment="1">
      <alignment horizontal="center"/>
    </xf>
    <xf numFmtId="0" fontId="16" fillId="3" borderId="13" xfId="0" applyFont="1" applyFill="1" applyBorder="1" applyAlignment="1">
      <alignment horizontal="center"/>
    </xf>
    <xf numFmtId="0" fontId="28" fillId="3" borderId="14" xfId="0" applyFont="1" applyFill="1" applyBorder="1" applyAlignment="1">
      <alignment horizontal="center"/>
    </xf>
    <xf numFmtId="168" fontId="13" fillId="3" borderId="7" xfId="0" applyNumberFormat="1" applyFont="1" applyFill="1" applyBorder="1" applyAlignment="1">
      <alignment horizontal="center" vertical="center"/>
    </xf>
    <xf numFmtId="0" fontId="13" fillId="3" borderId="7" xfId="0" applyFont="1" applyFill="1" applyBorder="1" applyAlignment="1">
      <alignment horizontal="center" vertical="center"/>
    </xf>
    <xf numFmtId="1" fontId="13" fillId="3" borderId="9" xfId="0" applyNumberFormat="1" applyFont="1" applyFill="1" applyBorder="1" applyAlignment="1">
      <alignment horizontal="center" vertical="center"/>
    </xf>
    <xf numFmtId="1" fontId="13" fillId="3" borderId="8" xfId="0" applyNumberFormat="1" applyFont="1" applyFill="1" applyBorder="1" applyAlignment="1">
      <alignment horizontal="center" vertical="center"/>
    </xf>
    <xf numFmtId="1" fontId="13" fillId="3" borderId="12" xfId="0" applyNumberFormat="1" applyFont="1" applyFill="1" applyBorder="1" applyAlignment="1">
      <alignment horizontal="center" vertical="center"/>
    </xf>
    <xf numFmtId="1" fontId="13" fillId="3" borderId="7" xfId="0" applyNumberFormat="1" applyFont="1" applyFill="1" applyBorder="1" applyAlignment="1">
      <alignment horizontal="center" vertical="center"/>
    </xf>
    <xf numFmtId="1" fontId="24" fillId="3" borderId="13" xfId="0" applyNumberFormat="1" applyFont="1" applyFill="1" applyBorder="1" applyAlignment="1">
      <alignment horizontal="center" vertical="center"/>
    </xf>
    <xf numFmtId="2" fontId="13" fillId="3" borderId="4" xfId="0" applyNumberFormat="1" applyFont="1" applyFill="1" applyBorder="1" applyAlignment="1">
      <alignment horizontal="center" vertical="center"/>
    </xf>
    <xf numFmtId="168" fontId="13" fillId="3" borderId="2" xfId="0" applyNumberFormat="1" applyFont="1" applyFill="1" applyBorder="1" applyAlignment="1">
      <alignment horizontal="center" vertical="center"/>
    </xf>
    <xf numFmtId="168" fontId="13" fillId="3" borderId="12" xfId="0" applyNumberFormat="1" applyFont="1" applyFill="1" applyBorder="1" applyAlignment="1">
      <alignment horizontal="center" vertical="center"/>
    </xf>
    <xf numFmtId="0" fontId="13" fillId="3" borderId="4" xfId="0" applyFont="1" applyFill="1" applyBorder="1" applyAlignment="1">
      <alignment horizontal="center" vertical="center"/>
    </xf>
    <xf numFmtId="168" fontId="13" fillId="3" borderId="8" xfId="0" applyNumberFormat="1" applyFont="1" applyFill="1" applyBorder="1" applyAlignment="1">
      <alignment horizontal="center" vertical="center"/>
    </xf>
    <xf numFmtId="0" fontId="19" fillId="3" borderId="1" xfId="0" applyFont="1" applyFill="1" applyBorder="1" applyAlignment="1">
      <alignment horizontal="center"/>
    </xf>
    <xf numFmtId="0" fontId="22" fillId="3" borderId="1" xfId="0" applyFont="1" applyFill="1" applyBorder="1" applyAlignment="1">
      <alignment horizontal="center"/>
    </xf>
    <xf numFmtId="0" fontId="21" fillId="3" borderId="1" xfId="0" applyFont="1" applyFill="1" applyBorder="1" applyAlignment="1">
      <alignment horizontal="center"/>
    </xf>
    <xf numFmtId="1" fontId="13" fillId="3" borderId="10" xfId="0" applyNumberFormat="1" applyFont="1" applyFill="1" applyBorder="1" applyAlignment="1">
      <alignment horizontal="center" vertical="center"/>
    </xf>
    <xf numFmtId="1" fontId="13" fillId="3" borderId="2" xfId="0" applyNumberFormat="1" applyFont="1" applyFill="1" applyBorder="1" applyAlignment="1">
      <alignment horizontal="center" vertical="center"/>
    </xf>
    <xf numFmtId="171" fontId="13" fillId="3" borderId="7" xfId="0" applyNumberFormat="1" applyFont="1" applyFill="1" applyBorder="1" applyAlignment="1">
      <alignment horizontal="center" vertical="center"/>
    </xf>
    <xf numFmtId="171" fontId="13" fillId="3" borderId="13" xfId="0" applyNumberFormat="1"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168" fontId="13" fillId="3" borderId="9" xfId="0" applyNumberFormat="1" applyFont="1" applyFill="1" applyBorder="1" applyAlignment="1">
      <alignment horizontal="center" vertical="center"/>
    </xf>
    <xf numFmtId="0" fontId="13" fillId="3" borderId="5" xfId="0" applyFont="1" applyFill="1" applyBorder="1" applyAlignment="1">
      <alignment horizontal="center" vertical="center"/>
    </xf>
    <xf numFmtId="1" fontId="13" fillId="3" borderId="5" xfId="0" applyNumberFormat="1" applyFont="1" applyFill="1" applyBorder="1" applyAlignment="1">
      <alignment horizontal="center" vertical="center"/>
    </xf>
    <xf numFmtId="1" fontId="24" fillId="3" borderId="7" xfId="0" applyNumberFormat="1" applyFont="1" applyFill="1" applyBorder="1" applyAlignment="1">
      <alignment horizontal="center" vertical="center"/>
    </xf>
    <xf numFmtId="2" fontId="13" fillId="3" borderId="5" xfId="0" applyNumberFormat="1" applyFont="1" applyFill="1" applyBorder="1" applyAlignment="1">
      <alignment horizontal="center" vertical="center"/>
    </xf>
    <xf numFmtId="2" fontId="13" fillId="3" borderId="10" xfId="0" applyNumberFormat="1" applyFont="1" applyFill="1" applyBorder="1" applyAlignment="1">
      <alignment horizontal="center" vertical="center"/>
    </xf>
    <xf numFmtId="171" fontId="13" fillId="3" borderId="4" xfId="0" applyNumberFormat="1" applyFont="1" applyFill="1" applyBorder="1" applyAlignment="1">
      <alignment horizontal="center" vertical="center"/>
    </xf>
    <xf numFmtId="171" fontId="13" fillId="3" borderId="2" xfId="0" applyNumberFormat="1" applyFont="1" applyFill="1" applyBorder="1" applyAlignment="1">
      <alignment horizontal="center" vertical="center"/>
    </xf>
    <xf numFmtId="2" fontId="13" fillId="3" borderId="12" xfId="0" applyNumberFormat="1" applyFont="1" applyFill="1" applyBorder="1" applyAlignment="1">
      <alignment horizontal="center" vertical="center"/>
    </xf>
    <xf numFmtId="2" fontId="13" fillId="3" borderId="7"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13" xfId="0" applyNumberFormat="1" applyFont="1" applyFill="1" applyBorder="1" applyAlignment="1">
      <alignment horizontal="center" vertical="center"/>
    </xf>
    <xf numFmtId="2" fontId="13" fillId="3" borderId="8" xfId="0" applyNumberFormat="1" applyFont="1" applyFill="1" applyBorder="1" applyAlignment="1">
      <alignment horizontal="center" vertical="center"/>
    </xf>
    <xf numFmtId="2" fontId="13" fillId="3" borderId="2" xfId="0" applyNumberFormat="1" applyFont="1" applyFill="1" applyBorder="1" applyAlignment="1">
      <alignment horizontal="center" vertical="center"/>
    </xf>
    <xf numFmtId="2" fontId="13" fillId="3" borderId="9" xfId="0" applyNumberFormat="1" applyFont="1" applyFill="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20" fillId="2" borderId="4" xfId="0" applyFont="1" applyFill="1" applyBorder="1" applyAlignment="1">
      <alignment horizontal="center" vertical="center"/>
    </xf>
    <xf numFmtId="0" fontId="24" fillId="2" borderId="7" xfId="0" applyFont="1" applyFill="1" applyBorder="1" applyAlignment="1">
      <alignment horizontal="center" vertical="center"/>
    </xf>
    <xf numFmtId="171" fontId="13" fillId="2" borderId="13" xfId="0" applyNumberFormat="1" applyFont="1" applyFill="1" applyBorder="1" applyAlignment="1">
      <alignment horizontal="center" vertical="center"/>
    </xf>
    <xf numFmtId="171" fontId="13" fillId="2" borderId="4"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14" fillId="0" borderId="8" xfId="0" applyFont="1" applyBorder="1" applyAlignment="1">
      <alignment horizontal="center" vertical="center"/>
    </xf>
    <xf numFmtId="0" fontId="13" fillId="0" borderId="8" xfId="0" applyFont="1" applyBorder="1" applyAlignment="1">
      <alignment horizontal="center" vertical="center"/>
    </xf>
    <xf numFmtId="0" fontId="14" fillId="0" borderId="14" xfId="0" applyFont="1" applyBorder="1" applyAlignment="1">
      <alignment horizontal="center" vertical="center"/>
    </xf>
    <xf numFmtId="0" fontId="13" fillId="0" borderId="14" xfId="0" applyFont="1" applyBorder="1" applyAlignment="1">
      <alignment horizontal="center" vertical="center"/>
    </xf>
    <xf numFmtId="0" fontId="14" fillId="0" borderId="7" xfId="0" applyFont="1" applyBorder="1" applyAlignment="1">
      <alignment horizontal="center" vertical="center"/>
    </xf>
    <xf numFmtId="0" fontId="13" fillId="0" borderId="7" xfId="0" applyFont="1" applyBorder="1" applyAlignment="1">
      <alignment horizontal="center" vertical="center"/>
    </xf>
    <xf numFmtId="0" fontId="14"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4" fillId="2" borderId="1" xfId="0" applyFont="1" applyFill="1" applyBorder="1" applyAlignment="1">
      <alignment horizontal="center" vertical="center"/>
    </xf>
    <xf numFmtId="0" fontId="13" fillId="0" borderId="7"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4" xfId="0" applyFont="1" applyBorder="1" applyAlignment="1">
      <alignment horizontal="center" vertical="center"/>
    </xf>
    <xf numFmtId="0" fontId="14"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4" fillId="0" borderId="9" xfId="0" applyFont="1" applyBorder="1" applyAlignment="1">
      <alignment horizontal="center" vertical="center"/>
    </xf>
    <xf numFmtId="0" fontId="13" fillId="0" borderId="9" xfId="0" applyFont="1" applyBorder="1" applyAlignment="1">
      <alignment horizontal="center" vertical="center"/>
    </xf>
    <xf numFmtId="0" fontId="14" fillId="3" borderId="1" xfId="0" applyFont="1" applyFill="1" applyBorder="1" applyAlignment="1">
      <alignment horizontal="center" vertical="center"/>
    </xf>
    <xf numFmtId="0" fontId="14"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7" fillId="0" borderId="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8" xfId="0" applyFont="1" applyFill="1" applyBorder="1" applyAlignment="1">
      <alignment horizontal="center" vertical="center" wrapText="1"/>
    </xf>
    <xf numFmtId="172" fontId="19" fillId="0" borderId="0" xfId="0" applyNumberFormat="1" applyFont="1" applyFill="1" applyBorder="1" applyAlignment="1">
      <alignment horizontal="center"/>
    </xf>
    <xf numFmtId="0" fontId="19" fillId="0" borderId="0" xfId="0" applyFont="1" applyFill="1" applyBorder="1" applyAlignment="1">
      <alignment/>
    </xf>
    <xf numFmtId="168" fontId="13" fillId="3" borderId="1" xfId="0" applyNumberFormat="1" applyFont="1" applyFill="1" applyBorder="1" applyAlignment="1">
      <alignment horizontal="center" vertical="center"/>
    </xf>
    <xf numFmtId="0" fontId="13" fillId="2" borderId="11" xfId="0" applyFont="1" applyFill="1" applyBorder="1" applyAlignment="1">
      <alignment horizontal="center" vertical="center"/>
    </xf>
    <xf numFmtId="1" fontId="13" fillId="3" borderId="1" xfId="0" applyNumberFormat="1" applyFont="1" applyFill="1" applyBorder="1" applyAlignment="1">
      <alignment horizontal="center" vertical="center"/>
    </xf>
    <xf numFmtId="1" fontId="24" fillId="3" borderId="9" xfId="0" applyNumberFormat="1" applyFont="1" applyFill="1" applyBorder="1" applyAlignment="1">
      <alignment horizontal="center" vertical="center"/>
    </xf>
    <xf numFmtId="168" fontId="24" fillId="3" borderId="10" xfId="0" applyNumberFormat="1" applyFont="1" applyFill="1" applyBorder="1" applyAlignment="1">
      <alignment horizontal="center" vertical="center"/>
    </xf>
    <xf numFmtId="0" fontId="14" fillId="0" borderId="7" xfId="0" applyFont="1" applyFill="1" applyBorder="1" applyAlignment="1">
      <alignment horizontal="left" vertical="top" wrapText="1"/>
    </xf>
    <xf numFmtId="168" fontId="13" fillId="2" borderId="13" xfId="0" applyNumberFormat="1" applyFont="1" applyFill="1" applyBorder="1" applyAlignment="1">
      <alignment horizontal="center" vertical="center"/>
    </xf>
    <xf numFmtId="0" fontId="19" fillId="0" borderId="0" xfId="0" applyFont="1" applyFill="1" applyAlignment="1">
      <alignment/>
    </xf>
    <xf numFmtId="0" fontId="28" fillId="2" borderId="13" xfId="0" applyFont="1" applyFill="1" applyBorder="1" applyAlignment="1">
      <alignment horizontal="center"/>
    </xf>
    <xf numFmtId="0" fontId="11" fillId="2" borderId="4" xfId="0" applyFont="1" applyFill="1" applyBorder="1" applyAlignment="1">
      <alignment horizontal="left" vertical="top"/>
    </xf>
    <xf numFmtId="0" fontId="14" fillId="0" borderId="14" xfId="0" applyFont="1" applyBorder="1" applyAlignment="1">
      <alignment vertical="center"/>
    </xf>
    <xf numFmtId="0" fontId="13" fillId="2" borderId="8" xfId="0" applyNumberFormat="1" applyFont="1" applyFill="1" applyBorder="1" applyAlignment="1">
      <alignment horizontal="center" vertical="center"/>
    </xf>
    <xf numFmtId="0" fontId="13" fillId="2" borderId="12" xfId="0" applyNumberFormat="1" applyFont="1" applyFill="1" applyBorder="1" applyAlignment="1">
      <alignment horizontal="center" vertical="center"/>
    </xf>
    <xf numFmtId="2" fontId="13" fillId="2" borderId="2" xfId="0" applyNumberFormat="1" applyFont="1" applyFill="1" applyBorder="1" applyAlignment="1">
      <alignment horizontal="center" vertical="center"/>
    </xf>
    <xf numFmtId="2" fontId="13" fillId="2" borderId="12" xfId="0" applyNumberFormat="1" applyFont="1" applyFill="1" applyBorder="1" applyAlignment="1">
      <alignment horizontal="center" vertical="center"/>
    </xf>
    <xf numFmtId="0" fontId="14" fillId="0" borderId="7" xfId="0" applyFont="1" applyBorder="1" applyAlignment="1">
      <alignment vertical="center"/>
    </xf>
    <xf numFmtId="0" fontId="13" fillId="2" borderId="7" xfId="0" applyNumberFormat="1" applyFont="1" applyFill="1" applyBorder="1" applyAlignment="1">
      <alignment horizontal="center" vertical="center"/>
    </xf>
    <xf numFmtId="0" fontId="13" fillId="2" borderId="13" xfId="0" applyNumberFormat="1" applyFont="1" applyFill="1" applyBorder="1" applyAlignment="1">
      <alignment horizontal="center" vertical="center"/>
    </xf>
    <xf numFmtId="1" fontId="13" fillId="2" borderId="4" xfId="0" applyNumberFormat="1" applyFont="1" applyFill="1" applyBorder="1" applyAlignment="1">
      <alignment horizontal="center" vertical="center"/>
    </xf>
    <xf numFmtId="1" fontId="13" fillId="2" borderId="13" xfId="0" applyNumberFormat="1" applyFont="1" applyFill="1" applyBorder="1" applyAlignment="1">
      <alignment horizontal="center" vertical="center"/>
    </xf>
    <xf numFmtId="170" fontId="13" fillId="2" borderId="4" xfId="0" applyNumberFormat="1" applyFont="1" applyFill="1" applyBorder="1" applyAlignment="1">
      <alignment horizontal="center" vertical="center"/>
    </xf>
    <xf numFmtId="170" fontId="13" fillId="2" borderId="13" xfId="0" applyNumberFormat="1" applyFont="1" applyFill="1" applyBorder="1" applyAlignment="1">
      <alignment horizontal="center" vertical="center"/>
    </xf>
    <xf numFmtId="1" fontId="13" fillId="2" borderId="7" xfId="0" applyNumberFormat="1" applyFont="1" applyFill="1" applyBorder="1" applyAlignment="1">
      <alignment horizontal="center" vertical="center"/>
    </xf>
    <xf numFmtId="0" fontId="13" fillId="2" borderId="4" xfId="0" applyNumberFormat="1" applyFont="1" applyFill="1" applyBorder="1" applyAlignment="1">
      <alignment horizontal="center" vertical="center"/>
    </xf>
    <xf numFmtId="0" fontId="28" fillId="2" borderId="15" xfId="0" applyFont="1" applyFill="1" applyBorder="1" applyAlignment="1">
      <alignment horizontal="center"/>
    </xf>
    <xf numFmtId="0" fontId="6" fillId="2" borderId="13" xfId="0" applyFont="1" applyFill="1" applyBorder="1" applyAlignment="1">
      <alignment/>
    </xf>
    <xf numFmtId="0" fontId="6" fillId="0" borderId="13" xfId="0" applyFont="1" applyFill="1" applyBorder="1" applyAlignment="1">
      <alignment/>
    </xf>
    <xf numFmtId="171" fontId="13" fillId="2" borderId="12" xfId="0" applyNumberFormat="1" applyFont="1" applyFill="1" applyBorder="1" applyAlignment="1">
      <alignment horizontal="center" vertical="center"/>
    </xf>
    <xf numFmtId="0" fontId="28" fillId="3" borderId="9" xfId="0" applyFont="1" applyFill="1" applyBorder="1" applyAlignment="1">
      <alignment horizontal="center"/>
    </xf>
    <xf numFmtId="0" fontId="14" fillId="3" borderId="11" xfId="0" applyFont="1" applyFill="1" applyBorder="1" applyAlignment="1">
      <alignment horizontal="center" vertical="center"/>
    </xf>
    <xf numFmtId="0" fontId="13" fillId="3" borderId="11" xfId="0" applyFont="1" applyFill="1" applyBorder="1" applyAlignment="1">
      <alignment horizontal="center" vertical="center"/>
    </xf>
    <xf numFmtId="171" fontId="13" fillId="3" borderId="12" xfId="0" applyNumberFormat="1" applyFont="1" applyFill="1" applyBorder="1" applyAlignment="1">
      <alignment horizontal="center" vertical="center"/>
    </xf>
    <xf numFmtId="168" fontId="24" fillId="3" borderId="13" xfId="0" applyNumberFormat="1" applyFont="1" applyFill="1" applyBorder="1" applyAlignment="1">
      <alignment horizontal="center" vertical="center"/>
    </xf>
    <xf numFmtId="171" fontId="13" fillId="3" borderId="5" xfId="0" applyNumberFormat="1" applyFont="1" applyFill="1" applyBorder="1" applyAlignment="1">
      <alignment horizontal="center" vertical="center"/>
    </xf>
    <xf numFmtId="171" fontId="13" fillId="3" borderId="10" xfId="0" applyNumberFormat="1" applyFont="1" applyFill="1" applyBorder="1" applyAlignment="1">
      <alignment horizontal="center" vertical="center"/>
    </xf>
    <xf numFmtId="0" fontId="27" fillId="3" borderId="9" xfId="0" applyFont="1" applyFill="1" applyBorder="1" applyAlignment="1">
      <alignment horizontal="center"/>
    </xf>
    <xf numFmtId="168" fontId="24" fillId="3" borderId="7" xfId="0" applyNumberFormat="1" applyFont="1" applyFill="1" applyBorder="1" applyAlignment="1">
      <alignment horizontal="center" vertical="center"/>
    </xf>
    <xf numFmtId="0" fontId="24" fillId="0" borderId="7" xfId="0" applyFont="1" applyBorder="1" applyAlignment="1">
      <alignment vertical="top"/>
    </xf>
    <xf numFmtId="171" fontId="13" fillId="2" borderId="7" xfId="0" applyNumberFormat="1" applyFont="1" applyFill="1" applyBorder="1" applyAlignment="1">
      <alignment horizontal="center" vertical="center"/>
    </xf>
    <xf numFmtId="0" fontId="6" fillId="0" borderId="6" xfId="0" applyFont="1" applyFill="1" applyBorder="1" applyAlignment="1">
      <alignment/>
    </xf>
    <xf numFmtId="0" fontId="7" fillId="0" borderId="0" xfId="0" applyFont="1" applyFill="1" applyBorder="1" applyAlignment="1">
      <alignment/>
    </xf>
    <xf numFmtId="0" fontId="8" fillId="0" borderId="7" xfId="0" applyFont="1" applyFill="1" applyBorder="1" applyAlignment="1">
      <alignment/>
    </xf>
    <xf numFmtId="0" fontId="7" fillId="0" borderId="7" xfId="0" applyFont="1" applyFill="1" applyBorder="1" applyAlignment="1">
      <alignment/>
    </xf>
    <xf numFmtId="0" fontId="14" fillId="0" borderId="7" xfId="0" applyFont="1" applyFill="1" applyBorder="1" applyAlignment="1">
      <alignment vertical="center"/>
    </xf>
    <xf numFmtId="2" fontId="13" fillId="2" borderId="4" xfId="0" applyNumberFormat="1" applyFont="1" applyFill="1" applyBorder="1" applyAlignment="1">
      <alignment horizontal="center" vertical="center"/>
    </xf>
    <xf numFmtId="1" fontId="24" fillId="3" borderId="4" xfId="0" applyNumberFormat="1" applyFont="1" applyFill="1" applyBorder="1" applyAlignment="1">
      <alignment horizontal="center" vertical="center"/>
    </xf>
    <xf numFmtId="168" fontId="13" fillId="3" borderId="5" xfId="0" applyNumberFormat="1" applyFont="1" applyFill="1" applyBorder="1" applyAlignment="1">
      <alignment horizontal="center" vertical="center"/>
    </xf>
    <xf numFmtId="171" fontId="13" fillId="3" borderId="9" xfId="0" applyNumberFormat="1" applyFont="1" applyFill="1" applyBorder="1" applyAlignment="1">
      <alignment horizontal="center" vertical="center"/>
    </xf>
    <xf numFmtId="172" fontId="19" fillId="0" borderId="0" xfId="0" applyNumberFormat="1" applyFont="1" applyFill="1" applyBorder="1" applyAlignment="1">
      <alignment/>
    </xf>
    <xf numFmtId="0" fontId="19" fillId="0" borderId="0" xfId="0" applyFont="1" applyFill="1" applyBorder="1" applyAlignment="1">
      <alignment horizontal="center"/>
    </xf>
    <xf numFmtId="0" fontId="19" fillId="0" borderId="0" xfId="0" applyFont="1" applyFill="1" applyAlignment="1">
      <alignment horizontal="center"/>
    </xf>
    <xf numFmtId="0" fontId="31" fillId="0" borderId="0" xfId="0" applyFont="1" applyFill="1" applyAlignment="1">
      <alignment vertical="top" wrapText="1"/>
    </xf>
    <xf numFmtId="0" fontId="19" fillId="0" borderId="0" xfId="0" applyFont="1" applyFill="1" applyBorder="1" applyAlignment="1">
      <alignment horizontal="left" vertical="center"/>
    </xf>
    <xf numFmtId="0" fontId="31" fillId="0" borderId="0" xfId="0" applyFont="1" applyFill="1" applyBorder="1" applyAlignment="1">
      <alignment wrapText="1"/>
    </xf>
    <xf numFmtId="0" fontId="30" fillId="0" borderId="0" xfId="0" applyFont="1" applyFill="1" applyBorder="1" applyAlignment="1">
      <alignment vertical="top" wrapText="1"/>
    </xf>
    <xf numFmtId="0" fontId="31" fillId="0" borderId="0" xfId="0" applyFont="1" applyFill="1" applyBorder="1" applyAlignment="1">
      <alignment vertical="top" wrapText="1"/>
    </xf>
    <xf numFmtId="0" fontId="36" fillId="0" borderId="0" xfId="0" applyFont="1" applyFill="1" applyBorder="1" applyAlignment="1">
      <alignment/>
    </xf>
    <xf numFmtId="0" fontId="19"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Fill="1" applyAlignment="1">
      <alignment horizontal="center"/>
    </xf>
    <xf numFmtId="0" fontId="31" fillId="0" borderId="16" xfId="0" applyFont="1" applyFill="1" applyBorder="1" applyAlignment="1">
      <alignment wrapText="1"/>
    </xf>
    <xf numFmtId="0" fontId="24" fillId="0" borderId="0" xfId="0" applyFont="1" applyFill="1" applyAlignment="1">
      <alignment horizontal="left"/>
    </xf>
    <xf numFmtId="0" fontId="23" fillId="0" borderId="0" xfId="0" applyFont="1" applyFill="1" applyBorder="1" applyAlignment="1">
      <alignment horizontal="center"/>
    </xf>
    <xf numFmtId="0" fontId="24" fillId="0" borderId="0" xfId="0" applyFont="1" applyFill="1" applyBorder="1" applyAlignment="1">
      <alignment horizontal="center"/>
    </xf>
    <xf numFmtId="0" fontId="23"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34" fillId="0" borderId="0" xfId="0" applyFont="1" applyFill="1" applyBorder="1" applyAlignment="1">
      <alignment horizontal="center" vertical="top" wrapText="1"/>
    </xf>
    <xf numFmtId="0" fontId="34" fillId="0" borderId="0" xfId="0" applyFont="1" applyFill="1" applyBorder="1" applyAlignment="1">
      <alignment horizontal="center" vertical="center" wrapText="1"/>
    </xf>
    <xf numFmtId="0" fontId="19" fillId="0" borderId="0" xfId="0" applyFont="1" applyFill="1" applyBorder="1" applyAlignment="1">
      <alignment/>
    </xf>
    <xf numFmtId="0" fontId="19" fillId="0" borderId="3" xfId="0" applyFont="1" applyFill="1" applyBorder="1" applyAlignment="1">
      <alignment/>
    </xf>
    <xf numFmtId="0" fontId="15" fillId="0" borderId="0" xfId="0" applyFont="1" applyFill="1" applyBorder="1" applyAlignment="1">
      <alignment horizontal="left" vertical="center"/>
    </xf>
    <xf numFmtId="0" fontId="19" fillId="0" borderId="11" xfId="0" applyFont="1" applyFill="1" applyBorder="1" applyAlignment="1">
      <alignment horizontal="left"/>
    </xf>
    <xf numFmtId="0" fontId="31" fillId="0" borderId="17" xfId="0" applyFont="1" applyFill="1" applyBorder="1" applyAlignment="1">
      <alignment wrapText="1"/>
    </xf>
    <xf numFmtId="0" fontId="19" fillId="0" borderId="6" xfId="0" applyFont="1" applyFill="1" applyBorder="1" applyAlignment="1">
      <alignment/>
    </xf>
    <xf numFmtId="0" fontId="19" fillId="0" borderId="2" xfId="0" applyFont="1" applyFill="1" applyBorder="1" applyAlignment="1">
      <alignment/>
    </xf>
    <xf numFmtId="0" fontId="31" fillId="0" borderId="18" xfId="0" applyFont="1" applyFill="1" applyBorder="1" applyAlignment="1">
      <alignment wrapText="1"/>
    </xf>
    <xf numFmtId="168" fontId="31" fillId="0" borderId="18" xfId="0" applyNumberFormat="1" applyFont="1" applyFill="1" applyBorder="1" applyAlignment="1">
      <alignment wrapText="1"/>
    </xf>
    <xf numFmtId="0" fontId="6" fillId="0" borderId="0" xfId="0" applyFont="1" applyFill="1" applyBorder="1" applyAlignment="1">
      <alignment/>
    </xf>
    <xf numFmtId="0" fontId="14"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7" fillId="0" borderId="6" xfId="0" applyFont="1" applyFill="1" applyBorder="1" applyAlignment="1">
      <alignment wrapText="1"/>
    </xf>
    <xf numFmtId="0" fontId="7" fillId="0" borderId="1" xfId="0" applyFont="1" applyFill="1" applyBorder="1" applyAlignment="1">
      <alignment wrapText="1"/>
    </xf>
    <xf numFmtId="0" fontId="7" fillId="0" borderId="11" xfId="0" applyFont="1" applyFill="1" applyBorder="1" applyAlignment="1">
      <alignment wrapText="1"/>
    </xf>
    <xf numFmtId="0" fontId="7" fillId="0" borderId="7" xfId="0" applyFont="1" applyFill="1" applyBorder="1" applyAlignment="1">
      <alignment wrapText="1"/>
    </xf>
    <xf numFmtId="0" fontId="14" fillId="0" borderId="4" xfId="0" applyFont="1" applyFill="1" applyBorder="1" applyAlignment="1">
      <alignment horizontal="center" vertical="center"/>
    </xf>
    <xf numFmtId="0" fontId="32" fillId="0" borderId="7" xfId="0" applyFont="1" applyFill="1" applyBorder="1" applyAlignment="1">
      <alignment horizontal="center" vertical="center" wrapText="1"/>
    </xf>
    <xf numFmtId="0" fontId="8" fillId="0" borderId="7" xfId="0" applyFont="1" applyFill="1" applyBorder="1" applyAlignment="1">
      <alignment wrapText="1"/>
    </xf>
    <xf numFmtId="0" fontId="14"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4" fillId="0" borderId="14" xfId="0" applyFont="1" applyFill="1" applyBorder="1" applyAlignment="1">
      <alignment vertical="center"/>
    </xf>
    <xf numFmtId="0" fontId="24" fillId="0" borderId="7" xfId="0" applyFont="1" applyFill="1" applyBorder="1" applyAlignment="1">
      <alignment vertical="top"/>
    </xf>
    <xf numFmtId="0" fontId="18" fillId="0" borderId="3" xfId="0" applyFont="1" applyFill="1" applyBorder="1" applyAlignment="1">
      <alignment/>
    </xf>
    <xf numFmtId="0" fontId="13" fillId="0" borderId="0" xfId="0" applyFont="1" applyFill="1" applyBorder="1" applyAlignment="1">
      <alignment vertical="top"/>
    </xf>
    <xf numFmtId="0" fontId="13" fillId="0" borderId="0" xfId="0" applyFont="1" applyFill="1" applyBorder="1" applyAlignment="1">
      <alignment/>
    </xf>
    <xf numFmtId="0" fontId="1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19" fillId="0" borderId="15" xfId="0" applyFont="1" applyFill="1" applyBorder="1" applyAlignment="1">
      <alignment/>
    </xf>
    <xf numFmtId="0" fontId="37" fillId="0" borderId="10" xfId="0" applyFont="1" applyFill="1" applyBorder="1" applyAlignment="1">
      <alignment horizontal="left"/>
    </xf>
    <xf numFmtId="0" fontId="19" fillId="0" borderId="11" xfId="0" applyFont="1" applyFill="1" applyBorder="1" applyAlignment="1">
      <alignment/>
    </xf>
    <xf numFmtId="0" fontId="31" fillId="0" borderId="15" xfId="0" applyFont="1" applyFill="1" applyBorder="1" applyAlignment="1">
      <alignment horizontal="left"/>
    </xf>
    <xf numFmtId="0" fontId="31" fillId="0" borderId="15" xfId="0" applyFont="1" applyFill="1" applyBorder="1" applyAlignment="1">
      <alignment/>
    </xf>
    <xf numFmtId="0" fontId="19" fillId="0" borderId="12" xfId="0" applyFont="1" applyFill="1" applyBorder="1" applyAlignment="1">
      <alignment/>
    </xf>
    <xf numFmtId="0" fontId="24" fillId="0" borderId="0" xfId="0" applyFont="1" applyFill="1" applyAlignment="1">
      <alignment/>
    </xf>
    <xf numFmtId="0" fontId="29" fillId="0" borderId="0" xfId="0" applyFont="1" applyFill="1" applyBorder="1" applyAlignment="1">
      <alignment/>
    </xf>
    <xf numFmtId="0" fontId="39" fillId="0" borderId="0" xfId="0" applyFont="1" applyFill="1" applyBorder="1" applyAlignment="1">
      <alignment/>
    </xf>
    <xf numFmtId="0" fontId="36" fillId="0" borderId="0" xfId="0" applyFont="1" applyFill="1" applyBorder="1" applyAlignment="1">
      <alignment horizontal="center"/>
    </xf>
    <xf numFmtId="0" fontId="38" fillId="0" borderId="0" xfId="0" applyFont="1" applyFill="1" applyBorder="1" applyAlignment="1">
      <alignment horizontal="left"/>
    </xf>
    <xf numFmtId="0" fontId="29" fillId="0" borderId="0" xfId="0" applyFont="1" applyFill="1" applyBorder="1" applyAlignment="1">
      <alignment horizontal="left"/>
    </xf>
    <xf numFmtId="0" fontId="29" fillId="0" borderId="0" xfId="0" applyFont="1" applyFill="1" applyAlignment="1">
      <alignment/>
    </xf>
    <xf numFmtId="0" fontId="24" fillId="0" borderId="0" xfId="0" applyFont="1" applyFill="1" applyBorder="1" applyAlignment="1">
      <alignment horizontal="left"/>
    </xf>
    <xf numFmtId="0" fontId="24" fillId="0" borderId="0" xfId="0" applyFont="1" applyFill="1" applyAlignment="1">
      <alignment horizontal="center"/>
    </xf>
    <xf numFmtId="0" fontId="25" fillId="0" borderId="0" xfId="0" applyFont="1" applyFill="1" applyAlignment="1">
      <alignment/>
    </xf>
    <xf numFmtId="0" fontId="30" fillId="0" borderId="10" xfId="0" applyFont="1" applyFill="1" applyBorder="1" applyAlignment="1">
      <alignment horizontal="left"/>
    </xf>
    <xf numFmtId="0" fontId="29" fillId="0" borderId="11" xfId="0" applyFont="1" applyFill="1" applyBorder="1" applyAlignment="1">
      <alignment/>
    </xf>
    <xf numFmtId="0" fontId="29" fillId="0" borderId="11" xfId="0" applyFont="1" applyFill="1" applyBorder="1" applyAlignment="1">
      <alignment horizontal="left"/>
    </xf>
    <xf numFmtId="0" fontId="29" fillId="0" borderId="0" xfId="0" applyFont="1" applyFill="1" applyBorder="1" applyAlignment="1">
      <alignment/>
    </xf>
    <xf numFmtId="0" fontId="31" fillId="0" borderId="0" xfId="0" applyFont="1" applyFill="1" applyBorder="1" applyAlignment="1">
      <alignment horizontal="left"/>
    </xf>
    <xf numFmtId="0" fontId="30" fillId="0" borderId="10" xfId="0" applyFont="1" applyFill="1" applyBorder="1" applyAlignment="1">
      <alignment horizontal="left" vertical="top"/>
    </xf>
    <xf numFmtId="0" fontId="31" fillId="0" borderId="15" xfId="0" applyFont="1" applyFill="1" applyBorder="1" applyAlignment="1">
      <alignment horizontal="left" vertical="top"/>
    </xf>
    <xf numFmtId="0" fontId="31" fillId="0" borderId="0"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11" xfId="0" applyFont="1" applyFill="1" applyBorder="1" applyAlignment="1">
      <alignment/>
    </xf>
    <xf numFmtId="0" fontId="31" fillId="0" borderId="2" xfId="0" applyFont="1" applyFill="1" applyBorder="1" applyAlignment="1">
      <alignment vertical="top" wrapText="1"/>
    </xf>
    <xf numFmtId="0" fontId="30" fillId="0" borderId="10" xfId="0" applyFont="1" applyFill="1" applyBorder="1" applyAlignment="1">
      <alignment/>
    </xf>
    <xf numFmtId="0" fontId="24" fillId="0" borderId="0" xfId="0" applyFont="1" applyFill="1" applyBorder="1" applyAlignment="1">
      <alignment wrapText="1"/>
    </xf>
    <xf numFmtId="0" fontId="29" fillId="0" borderId="11" xfId="0" applyFont="1" applyFill="1" applyBorder="1" applyAlignment="1">
      <alignment/>
    </xf>
    <xf numFmtId="0" fontId="19" fillId="0" borderId="0" xfId="0" applyFont="1" applyFill="1" applyBorder="1" applyAlignment="1">
      <alignment wrapText="1"/>
    </xf>
    <xf numFmtId="171" fontId="19" fillId="0" borderId="0" xfId="0" applyNumberFormat="1" applyFont="1" applyFill="1" applyBorder="1" applyAlignment="1">
      <alignment/>
    </xf>
    <xf numFmtId="0" fontId="31" fillId="0" borderId="15" xfId="0" applyFont="1" applyFill="1" applyBorder="1" applyAlignment="1">
      <alignment vertical="top"/>
    </xf>
    <xf numFmtId="0" fontId="0" fillId="0" borderId="0" xfId="0" applyFill="1" applyBorder="1" applyAlignment="1">
      <alignment/>
    </xf>
    <xf numFmtId="0" fontId="13" fillId="0" borderId="11" xfId="0" applyFont="1" applyFill="1" applyBorder="1" applyAlignment="1">
      <alignment/>
    </xf>
    <xf numFmtId="0" fontId="14" fillId="0" borderId="11" xfId="0" applyFont="1" applyFill="1" applyBorder="1" applyAlignment="1">
      <alignment horizontal="center" vertical="top"/>
    </xf>
    <xf numFmtId="0" fontId="13" fillId="0" borderId="11" xfId="0" applyFont="1" applyFill="1" applyBorder="1" applyAlignment="1">
      <alignment horizontal="center" vertical="top"/>
    </xf>
    <xf numFmtId="0" fontId="20" fillId="0" borderId="11" xfId="0" applyFont="1" applyFill="1" applyBorder="1" applyAlignment="1">
      <alignment horizontal="center" vertical="top"/>
    </xf>
    <xf numFmtId="0" fontId="4" fillId="0" borderId="5" xfId="0" applyFont="1" applyFill="1" applyBorder="1" applyAlignment="1">
      <alignment horizontal="left" vertical="top" wrapText="1"/>
    </xf>
    <xf numFmtId="0" fontId="18" fillId="0" borderId="10" xfId="0" applyFont="1" applyFill="1" applyBorder="1" applyAlignment="1">
      <alignment/>
    </xf>
    <xf numFmtId="0" fontId="13" fillId="0" borderId="10" xfId="0" applyFont="1" applyFill="1" applyBorder="1" applyAlignment="1">
      <alignment vertical="top"/>
    </xf>
    <xf numFmtId="2" fontId="0" fillId="0" borderId="0" xfId="0" applyNumberFormat="1" applyAlignment="1">
      <alignment vertical="top" wrapText="1"/>
    </xf>
    <xf numFmtId="0" fontId="11" fillId="3" borderId="4" xfId="0" applyFont="1" applyFill="1" applyBorder="1" applyAlignment="1">
      <alignment horizontal="left"/>
    </xf>
    <xf numFmtId="0" fontId="14" fillId="3" borderId="4" xfId="0" applyFont="1" applyFill="1" applyBorder="1" applyAlignment="1">
      <alignment horizontal="left" vertical="top" wrapText="1"/>
    </xf>
    <xf numFmtId="0" fontId="14" fillId="3" borderId="3" xfId="0" applyFont="1" applyFill="1" applyBorder="1" applyAlignment="1">
      <alignment horizontal="left" vertical="top" wrapText="1"/>
    </xf>
    <xf numFmtId="0" fontId="13" fillId="0" borderId="11" xfId="0" applyFont="1" applyFill="1" applyBorder="1" applyAlignment="1">
      <alignment/>
    </xf>
    <xf numFmtId="0" fontId="13" fillId="0" borderId="6" xfId="0" applyFont="1" applyFill="1" applyBorder="1" applyAlignment="1">
      <alignment/>
    </xf>
    <xf numFmtId="0" fontId="13" fillId="0" borderId="0" xfId="0" applyFont="1" applyFill="1" applyBorder="1" applyAlignment="1">
      <alignment/>
    </xf>
    <xf numFmtId="0" fontId="11" fillId="2" borderId="1" xfId="0" applyFont="1" applyFill="1" applyBorder="1" applyAlignment="1">
      <alignment horizontal="left" vertical="top" wrapText="1"/>
    </xf>
    <xf numFmtId="0" fontId="13" fillId="0" borderId="11" xfId="0" applyFont="1" applyFill="1" applyBorder="1" applyAlignment="1">
      <alignment vertical="top"/>
    </xf>
    <xf numFmtId="0" fontId="13" fillId="0" borderId="6" xfId="0" applyFont="1" applyFill="1" applyBorder="1" applyAlignment="1">
      <alignment vertical="top"/>
    </xf>
    <xf numFmtId="0" fontId="6" fillId="0" borderId="15" xfId="0" applyFont="1" applyFill="1" applyBorder="1" applyAlignment="1">
      <alignment/>
    </xf>
    <xf numFmtId="0" fontId="18" fillId="0" borderId="15" xfId="0" applyFont="1" applyFill="1" applyBorder="1" applyAlignment="1">
      <alignment/>
    </xf>
    <xf numFmtId="0" fontId="18" fillId="0" borderId="12" xfId="0" applyFont="1" applyFill="1" applyBorder="1" applyAlignment="1">
      <alignment/>
    </xf>
    <xf numFmtId="0" fontId="29" fillId="0" borderId="4" xfId="0" applyFont="1" applyFill="1" applyBorder="1" applyAlignment="1">
      <alignment horizontal="center" vertical="center"/>
    </xf>
    <xf numFmtId="0" fontId="15" fillId="0" borderId="0" xfId="0" applyFont="1" applyFill="1" applyBorder="1" applyAlignment="1">
      <alignment horizontal="centerContinuous" vertical="center"/>
    </xf>
    <xf numFmtId="0" fontId="23" fillId="0" borderId="0" xfId="0" applyFont="1" applyFill="1" applyBorder="1" applyAlignment="1">
      <alignment horizontal="centerContinuous" vertical="center"/>
    </xf>
    <xf numFmtId="0" fontId="23" fillId="0" borderId="0" xfId="0" applyFont="1" applyFill="1" applyBorder="1" applyAlignment="1">
      <alignment horizontal="centerContinuous"/>
    </xf>
    <xf numFmtId="0" fontId="19" fillId="0" borderId="15" xfId="0" applyFont="1" applyBorder="1" applyAlignment="1">
      <alignment/>
    </xf>
    <xf numFmtId="0" fontId="19" fillId="0" borderId="0" xfId="0" applyFont="1" applyBorder="1" applyAlignment="1">
      <alignment/>
    </xf>
    <xf numFmtId="0" fontId="19" fillId="0" borderId="12" xfId="0" applyFont="1" applyBorder="1" applyAlignment="1">
      <alignment/>
    </xf>
    <xf numFmtId="0" fontId="42" fillId="4" borderId="19" xfId="0" applyFont="1" applyFill="1" applyBorder="1" applyAlignment="1">
      <alignment horizontal="center" vertical="center" wrapText="1"/>
    </xf>
    <xf numFmtId="0" fontId="42" fillId="4" borderId="20" xfId="0" applyFont="1" applyFill="1" applyBorder="1" applyAlignment="1">
      <alignment horizontal="center" vertical="center" wrapText="1"/>
    </xf>
    <xf numFmtId="0" fontId="42" fillId="4" borderId="21" xfId="0" applyFont="1" applyFill="1" applyBorder="1" applyAlignment="1">
      <alignment horizontal="center" vertical="center" wrapText="1"/>
    </xf>
    <xf numFmtId="0" fontId="42" fillId="4" borderId="16" xfId="0" applyFont="1" applyFill="1" applyBorder="1" applyAlignment="1">
      <alignment horizontal="center" vertical="center" wrapText="1"/>
    </xf>
    <xf numFmtId="0" fontId="42" fillId="4" borderId="22" xfId="0" applyFont="1" applyFill="1" applyBorder="1" applyAlignment="1">
      <alignment horizontal="center" vertical="center" wrapText="1"/>
    </xf>
    <xf numFmtId="0" fontId="42" fillId="4" borderId="7" xfId="0" applyFont="1" applyFill="1" applyBorder="1" applyAlignment="1">
      <alignment horizontal="center" vertical="center" wrapText="1"/>
    </xf>
    <xf numFmtId="0" fontId="31" fillId="0" borderId="15" xfId="0" applyFont="1" applyBorder="1" applyAlignment="1">
      <alignment horizontal="left"/>
    </xf>
    <xf numFmtId="0" fontId="31" fillId="0" borderId="6" xfId="0" applyFont="1" applyFill="1" applyBorder="1" applyAlignment="1">
      <alignment wrapText="1"/>
    </xf>
    <xf numFmtId="168" fontId="31" fillId="0" borderId="6" xfId="0" applyNumberFormat="1" applyFont="1" applyFill="1" applyBorder="1" applyAlignment="1">
      <alignment wrapText="1"/>
    </xf>
    <xf numFmtId="0" fontId="19" fillId="0" borderId="10" xfId="0" applyFont="1" applyBorder="1" applyAlignment="1">
      <alignment/>
    </xf>
    <xf numFmtId="0" fontId="31" fillId="0" borderId="11" xfId="0" applyFont="1" applyFill="1" applyBorder="1" applyAlignment="1">
      <alignment wrapText="1"/>
    </xf>
    <xf numFmtId="168" fontId="31" fillId="0" borderId="0" xfId="0" applyNumberFormat="1" applyFont="1" applyFill="1" applyBorder="1" applyAlignment="1">
      <alignment wrapText="1"/>
    </xf>
    <xf numFmtId="0" fontId="31" fillId="0" borderId="15" xfId="0" applyFont="1" applyBorder="1" applyAlignment="1">
      <alignment/>
    </xf>
    <xf numFmtId="0" fontId="29" fillId="0" borderId="0" xfId="0" applyFont="1" applyFill="1" applyBorder="1" applyAlignment="1">
      <alignment horizontal="center" vertical="center" wrapText="1"/>
    </xf>
    <xf numFmtId="0" fontId="42" fillId="4" borderId="23" xfId="0" applyFont="1" applyFill="1" applyBorder="1" applyAlignment="1">
      <alignment horizontal="center" vertical="center" wrapText="1"/>
    </xf>
    <xf numFmtId="0" fontId="42" fillId="4" borderId="24" xfId="0" applyFont="1" applyFill="1" applyBorder="1" applyAlignment="1">
      <alignment horizontal="center" vertical="center" wrapText="1"/>
    </xf>
    <xf numFmtId="0" fontId="42" fillId="4" borderId="25" xfId="0" applyFont="1" applyFill="1" applyBorder="1" applyAlignment="1">
      <alignment horizontal="center" vertical="center" wrapText="1"/>
    </xf>
    <xf numFmtId="0" fontId="42" fillId="4" borderId="26" xfId="0" applyFont="1" applyFill="1" applyBorder="1" applyAlignment="1">
      <alignment horizontal="center" vertical="center" wrapText="1"/>
    </xf>
    <xf numFmtId="0" fontId="42" fillId="4" borderId="9"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33" fillId="0" borderId="6" xfId="0" applyFont="1" applyFill="1" applyBorder="1" applyAlignment="1">
      <alignment horizontal="center"/>
    </xf>
    <xf numFmtId="0" fontId="19" fillId="0" borderId="13" xfId="0" applyFont="1" applyFill="1" applyBorder="1" applyAlignment="1">
      <alignment/>
    </xf>
    <xf numFmtId="0" fontId="19" fillId="0" borderId="1" xfId="0" applyFont="1" applyFill="1" applyBorder="1" applyAlignment="1">
      <alignment horizontal="center"/>
    </xf>
    <xf numFmtId="0" fontId="19" fillId="0" borderId="0" xfId="0" applyFont="1" applyFill="1" applyBorder="1" applyAlignment="1">
      <alignment horizontal="centerContinuous"/>
    </xf>
    <xf numFmtId="172" fontId="19" fillId="0" borderId="0" xfId="0" applyNumberFormat="1" applyFont="1" applyFill="1" applyBorder="1" applyAlignment="1">
      <alignment horizontal="centerContinuous"/>
    </xf>
    <xf numFmtId="172" fontId="29" fillId="0" borderId="1" xfId="0" applyNumberFormat="1" applyFont="1" applyFill="1" applyBorder="1" applyAlignment="1">
      <alignment horizontal="centerContinuous" vertical="center"/>
    </xf>
    <xf numFmtId="172" fontId="19" fillId="0" borderId="0" xfId="0" applyNumberFormat="1" applyFont="1" applyFill="1" applyBorder="1" applyAlignment="1">
      <alignment horizontal="centerContinuous" vertical="top"/>
    </xf>
    <xf numFmtId="172" fontId="19" fillId="0" borderId="6" xfId="0" applyNumberFormat="1" applyFont="1" applyFill="1" applyBorder="1" applyAlignment="1">
      <alignment horizontal="centerContinuous"/>
    </xf>
    <xf numFmtId="0" fontId="29" fillId="0" borderId="1" xfId="0" applyFont="1" applyFill="1" applyBorder="1" applyAlignment="1">
      <alignment horizontal="centerContinuous" vertical="center"/>
    </xf>
    <xf numFmtId="0" fontId="19" fillId="0" borderId="6" xfId="0" applyFont="1" applyFill="1" applyBorder="1" applyAlignment="1">
      <alignment horizontal="centerContinuous"/>
    </xf>
    <xf numFmtId="172" fontId="19" fillId="0" borderId="0" xfId="0" applyNumberFormat="1" applyFont="1" applyFill="1" applyBorder="1" applyAlignment="1">
      <alignment vertical="top"/>
    </xf>
    <xf numFmtId="0" fontId="19" fillId="0" borderId="6" xfId="0" applyFont="1" applyFill="1" applyBorder="1" applyAlignment="1">
      <alignment/>
    </xf>
    <xf numFmtId="172" fontId="19" fillId="0" borderId="0" xfId="0" applyNumberFormat="1" applyFont="1" applyFill="1" applyBorder="1" applyAlignment="1">
      <alignment horizontal="left"/>
    </xf>
    <xf numFmtId="172" fontId="19" fillId="0" borderId="0" xfId="0" applyNumberFormat="1" applyFont="1" applyFill="1" applyBorder="1" applyAlignment="1">
      <alignment horizontal="left" vertical="top"/>
    </xf>
    <xf numFmtId="0" fontId="29" fillId="0" borderId="1" xfId="0" applyFont="1" applyFill="1" applyBorder="1" applyAlignment="1">
      <alignment vertical="center"/>
    </xf>
    <xf numFmtId="172" fontId="19" fillId="0" borderId="3" xfId="0" applyNumberFormat="1" applyFont="1" applyFill="1" applyBorder="1" applyAlignment="1">
      <alignment horizontal="center"/>
    </xf>
    <xf numFmtId="172" fontId="19" fillId="0" borderId="3" xfId="0" applyNumberFormat="1" applyFont="1" applyFill="1" applyBorder="1" applyAlignment="1">
      <alignment horizontal="center" vertical="top"/>
    </xf>
    <xf numFmtId="172" fontId="19" fillId="0" borderId="2" xfId="0" applyNumberFormat="1" applyFont="1" applyFill="1" applyBorder="1" applyAlignment="1">
      <alignment horizontal="center"/>
    </xf>
    <xf numFmtId="172" fontId="29" fillId="0" borderId="1" xfId="0" applyNumberFormat="1" applyFont="1" applyFill="1" applyBorder="1" applyAlignment="1">
      <alignment horizontal="center" vertical="center"/>
    </xf>
    <xf numFmtId="172" fontId="19" fillId="0" borderId="0" xfId="0" applyNumberFormat="1" applyFont="1" applyFill="1" applyBorder="1" applyAlignment="1">
      <alignment horizontal="center" vertical="top"/>
    </xf>
    <xf numFmtId="172" fontId="19" fillId="0" borderId="6" xfId="0" applyNumberFormat="1" applyFont="1" applyFill="1" applyBorder="1" applyAlignment="1">
      <alignment horizontal="center"/>
    </xf>
    <xf numFmtId="0" fontId="19" fillId="0" borderId="0" xfId="0" applyFont="1" applyFill="1" applyAlignment="1">
      <alignment horizontal="centerContinuous"/>
    </xf>
    <xf numFmtId="172" fontId="19" fillId="0" borderId="0" xfId="0" applyNumberFormat="1" applyFont="1" applyFill="1" applyAlignment="1">
      <alignment horizontal="centerContinuous"/>
    </xf>
    <xf numFmtId="0" fontId="19" fillId="0" borderId="0" xfId="0" applyFont="1" applyFill="1" applyBorder="1" applyAlignment="1">
      <alignment vertical="top"/>
    </xf>
    <xf numFmtId="0" fontId="19" fillId="0" borderId="0" xfId="0" applyFont="1" applyFill="1" applyAlignment="1">
      <alignment/>
    </xf>
    <xf numFmtId="0" fontId="19" fillId="0" borderId="0" xfId="0" applyFont="1" applyFill="1" applyBorder="1" applyAlignment="1">
      <alignment horizontal="left" vertical="top"/>
    </xf>
    <xf numFmtId="172" fontId="19" fillId="0" borderId="1" xfId="0" applyNumberFormat="1" applyFont="1" applyFill="1" applyBorder="1" applyAlignment="1">
      <alignment horizontal="centerContinuous"/>
    </xf>
    <xf numFmtId="0" fontId="19" fillId="0" borderId="1" xfId="0" applyFont="1" applyFill="1" applyBorder="1" applyAlignment="1">
      <alignment horizontal="centerContinuous"/>
    </xf>
    <xf numFmtId="0" fontId="42" fillId="4" borderId="7" xfId="0" applyFont="1" applyFill="1" applyBorder="1" applyAlignment="1">
      <alignment horizontal="center" vertical="top" wrapText="1"/>
    </xf>
    <xf numFmtId="0" fontId="19" fillId="0" borderId="27" xfId="0" applyFont="1" applyBorder="1" applyAlignment="1">
      <alignment/>
    </xf>
    <xf numFmtId="0" fontId="40" fillId="0" borderId="6" xfId="0" applyFont="1" applyBorder="1" applyAlignment="1">
      <alignment/>
    </xf>
    <xf numFmtId="0" fontId="0" fillId="0" borderId="6" xfId="0" applyBorder="1" applyAlignment="1">
      <alignment/>
    </xf>
    <xf numFmtId="0" fontId="41" fillId="0" borderId="0" xfId="0" applyFont="1" applyBorder="1" applyAlignment="1">
      <alignment wrapText="1"/>
    </xf>
    <xf numFmtId="0" fontId="42" fillId="0" borderId="15" xfId="0" applyFont="1" applyFill="1" applyBorder="1" applyAlignment="1">
      <alignment horizontal="center" vertical="center" wrapText="1"/>
    </xf>
    <xf numFmtId="168" fontId="31" fillId="0" borderId="25" xfId="0" applyNumberFormat="1" applyFont="1" applyFill="1" applyBorder="1" applyAlignment="1">
      <alignment wrapText="1"/>
    </xf>
    <xf numFmtId="168" fontId="31" fillId="0" borderId="28" xfId="0" applyNumberFormat="1" applyFont="1" applyFill="1" applyBorder="1" applyAlignment="1">
      <alignment wrapText="1"/>
    </xf>
    <xf numFmtId="0" fontId="19" fillId="0" borderId="16" xfId="0" applyFont="1" applyFill="1" applyBorder="1" applyAlignment="1">
      <alignment/>
    </xf>
    <xf numFmtId="0" fontId="19" fillId="0" borderId="29" xfId="0" applyFont="1" applyFill="1" applyBorder="1" applyAlignment="1">
      <alignment/>
    </xf>
    <xf numFmtId="0" fontId="31" fillId="0" borderId="22" xfId="0" applyFont="1" applyFill="1" applyBorder="1" applyAlignment="1">
      <alignment wrapText="1"/>
    </xf>
    <xf numFmtId="0" fontId="31" fillId="0" borderId="7" xfId="0" applyFont="1" applyFill="1" applyBorder="1" applyAlignment="1">
      <alignment wrapText="1"/>
    </xf>
    <xf numFmtId="0" fontId="31" fillId="0" borderId="30" xfId="0" applyFont="1" applyFill="1" applyBorder="1" applyAlignment="1">
      <alignment wrapText="1"/>
    </xf>
    <xf numFmtId="0" fontId="19" fillId="0" borderId="16" xfId="0" applyFont="1" applyBorder="1" applyAlignment="1">
      <alignment wrapText="1"/>
    </xf>
    <xf numFmtId="0" fontId="31" fillId="0" borderId="25" xfId="0" applyFont="1" applyFill="1" applyBorder="1" applyAlignment="1">
      <alignment wrapText="1"/>
    </xf>
    <xf numFmtId="0" fontId="31" fillId="0" borderId="28" xfId="0" applyFont="1" applyFill="1" applyBorder="1" applyAlignment="1">
      <alignment wrapText="1"/>
    </xf>
    <xf numFmtId="0" fontId="19" fillId="0" borderId="16" xfId="0" applyFont="1" applyBorder="1" applyAlignment="1">
      <alignment horizontal="right" wrapText="1"/>
    </xf>
    <xf numFmtId="0" fontId="31" fillId="0" borderId="26" xfId="0" applyFont="1" applyFill="1" applyBorder="1" applyAlignment="1">
      <alignment wrapText="1"/>
    </xf>
    <xf numFmtId="0" fontId="31" fillId="0" borderId="9" xfId="0" applyFont="1" applyFill="1" applyBorder="1" applyAlignment="1">
      <alignment wrapText="1"/>
    </xf>
    <xf numFmtId="168" fontId="31" fillId="0" borderId="9" xfId="0" applyNumberFormat="1" applyFont="1" applyFill="1" applyBorder="1" applyAlignment="1">
      <alignment wrapText="1"/>
    </xf>
    <xf numFmtId="168" fontId="31" fillId="0" borderId="16" xfId="0" applyNumberFormat="1" applyFont="1" applyFill="1" applyBorder="1" applyAlignment="1">
      <alignment wrapText="1"/>
    </xf>
    <xf numFmtId="0" fontId="19" fillId="0" borderId="9" xfId="0" applyFont="1" applyBorder="1" applyAlignment="1">
      <alignment wrapText="1"/>
    </xf>
    <xf numFmtId="0" fontId="31" fillId="0" borderId="8" xfId="0" applyFont="1" applyFill="1" applyBorder="1" applyAlignment="1">
      <alignment wrapText="1"/>
    </xf>
    <xf numFmtId="0" fontId="19" fillId="0" borderId="9" xfId="0" applyFont="1" applyBorder="1" applyAlignment="1">
      <alignment horizontal="right" wrapText="1"/>
    </xf>
    <xf numFmtId="168" fontId="31" fillId="0" borderId="17" xfId="0" applyNumberFormat="1" applyFont="1" applyFill="1" applyBorder="1" applyAlignment="1">
      <alignment wrapText="1"/>
    </xf>
    <xf numFmtId="0" fontId="19" fillId="0" borderId="7" xfId="0" applyFont="1" applyFill="1" applyBorder="1" applyAlignment="1">
      <alignment wrapText="1"/>
    </xf>
    <xf numFmtId="0" fontId="19" fillId="0" borderId="9" xfId="0" applyFont="1" applyFill="1" applyBorder="1" applyAlignment="1">
      <alignment wrapText="1"/>
    </xf>
    <xf numFmtId="0" fontId="19" fillId="0" borderId="16" xfId="0" applyFont="1" applyFill="1" applyBorder="1" applyAlignment="1">
      <alignment wrapText="1"/>
    </xf>
    <xf numFmtId="0" fontId="19" fillId="0" borderId="31" xfId="0" applyFont="1" applyBorder="1" applyAlignment="1">
      <alignment wrapText="1"/>
    </xf>
    <xf numFmtId="0" fontId="19" fillId="0" borderId="31" xfId="0" applyFont="1" applyBorder="1" applyAlignment="1">
      <alignment horizontal="right" wrapText="1"/>
    </xf>
    <xf numFmtId="168" fontId="31" fillId="0" borderId="7" xfId="0" applyNumberFormat="1" applyFont="1" applyFill="1" applyBorder="1" applyAlignment="1">
      <alignment wrapText="1"/>
    </xf>
    <xf numFmtId="168" fontId="19" fillId="0" borderId="16" xfId="0" applyNumberFormat="1" applyFont="1" applyBorder="1" applyAlignment="1">
      <alignment wrapText="1"/>
    </xf>
    <xf numFmtId="0" fontId="29" fillId="0" borderId="0" xfId="0" applyFont="1" applyFill="1" applyBorder="1" applyAlignment="1">
      <alignment horizontal="centerContinuous" vertical="center"/>
    </xf>
    <xf numFmtId="0" fontId="29" fillId="0" borderId="0" xfId="0" applyFont="1" applyFill="1" applyBorder="1" applyAlignment="1">
      <alignment horizontal="centerContinuous"/>
    </xf>
    <xf numFmtId="0" fontId="39" fillId="0" borderId="0" xfId="0" applyFont="1" applyFill="1" applyBorder="1" applyAlignment="1">
      <alignment horizontal="centerContinuous"/>
    </xf>
    <xf numFmtId="0" fontId="31" fillId="0" borderId="3" xfId="0" applyFont="1" applyFill="1" applyBorder="1" applyAlignment="1">
      <alignment vertical="top" wrapText="1"/>
    </xf>
    <xf numFmtId="0" fontId="34" fillId="0" borderId="3" xfId="0" applyFont="1" applyFill="1" applyBorder="1" applyAlignment="1">
      <alignment horizontal="center" vertical="top" wrapText="1"/>
    </xf>
    <xf numFmtId="0" fontId="34" fillId="0" borderId="3" xfId="0" applyFont="1" applyFill="1" applyBorder="1" applyAlignment="1">
      <alignment horizontal="center" vertical="center" wrapText="1"/>
    </xf>
    <xf numFmtId="0" fontId="42" fillId="4" borderId="32" xfId="0" applyFont="1" applyFill="1" applyBorder="1" applyAlignment="1">
      <alignment horizontal="center" vertical="top" wrapText="1"/>
    </xf>
    <xf numFmtId="0" fontId="42" fillId="4" borderId="21" xfId="0" applyFont="1" applyFill="1" applyBorder="1" applyAlignment="1">
      <alignment horizontal="center" vertical="top" wrapText="1"/>
    </xf>
    <xf numFmtId="0" fontId="31" fillId="0" borderId="32" xfId="0" applyFont="1" applyFill="1" applyBorder="1" applyAlignment="1">
      <alignment wrapText="1"/>
    </xf>
    <xf numFmtId="168" fontId="31" fillId="0" borderId="21" xfId="0" applyNumberFormat="1" applyFont="1" applyFill="1" applyBorder="1" applyAlignment="1">
      <alignment wrapText="1"/>
    </xf>
    <xf numFmtId="0" fontId="31" fillId="0" borderId="5" xfId="0" applyFont="1" applyFill="1" applyBorder="1" applyAlignment="1">
      <alignment vertical="top" wrapText="1"/>
    </xf>
    <xf numFmtId="0" fontId="34" fillId="0" borderId="2" xfId="0" applyFont="1" applyFill="1" applyBorder="1" applyAlignment="1">
      <alignment horizontal="center" vertical="center" wrapText="1"/>
    </xf>
    <xf numFmtId="0" fontId="29" fillId="0" borderId="5" xfId="0" applyFont="1" applyFill="1" applyBorder="1" applyAlignment="1">
      <alignment horizontal="left"/>
    </xf>
    <xf numFmtId="0" fontId="19" fillId="0" borderId="33" xfId="0" applyFont="1" applyFill="1" applyBorder="1" applyAlignment="1">
      <alignment/>
    </xf>
    <xf numFmtId="0" fontId="44" fillId="0" borderId="5" xfId="20" applyFont="1" applyFill="1" applyBorder="1" applyAlignment="1">
      <alignment horizontal="right"/>
    </xf>
    <xf numFmtId="0" fontId="44" fillId="0" borderId="5" xfId="20" applyFont="1" applyFill="1" applyBorder="1" applyAlignment="1">
      <alignment horizontal="right"/>
    </xf>
    <xf numFmtId="0" fontId="44" fillId="0" borderId="11" xfId="20" applyFont="1" applyFill="1" applyBorder="1" applyAlignment="1">
      <alignment horizontal="right"/>
    </xf>
    <xf numFmtId="2" fontId="19" fillId="0" borderId="0" xfId="0" applyNumberFormat="1" applyFont="1" applyBorder="1" applyAlignment="1">
      <alignment vertical="top" readingOrder="1"/>
    </xf>
    <xf numFmtId="0" fontId="11" fillId="2" borderId="1" xfId="0" applyFont="1" applyFill="1" applyBorder="1" applyAlignment="1">
      <alignment horizontal="left" vertical="center" wrapText="1"/>
    </xf>
    <xf numFmtId="0" fontId="13" fillId="2" borderId="4" xfId="0" applyNumberFormat="1" applyFont="1" applyFill="1" applyBorder="1" applyAlignment="1">
      <alignment horizontal="center" vertical="center"/>
    </xf>
    <xf numFmtId="2" fontId="19" fillId="0" borderId="0" xfId="0" applyNumberFormat="1" applyFont="1" applyAlignment="1">
      <alignment vertical="top" wrapText="1"/>
    </xf>
    <xf numFmtId="2" fontId="19" fillId="0" borderId="0" xfId="0" applyNumberFormat="1" applyFont="1" applyAlignment="1">
      <alignment wrapText="1"/>
    </xf>
    <xf numFmtId="0" fontId="11" fillId="2" borderId="13" xfId="0" applyFont="1" applyFill="1" applyBorder="1" applyAlignment="1">
      <alignment horizontal="center" vertical="top" wrapText="1"/>
    </xf>
    <xf numFmtId="0" fontId="11" fillId="2" borderId="1" xfId="0" applyFont="1" applyFill="1" applyBorder="1" applyAlignment="1">
      <alignment horizontal="center" vertical="top" wrapText="1"/>
    </xf>
    <xf numFmtId="0" fontId="13" fillId="0" borderId="7" xfId="0" applyFont="1" applyBorder="1" applyAlignment="1">
      <alignment horizontal="left" vertical="center" wrapText="1"/>
    </xf>
    <xf numFmtId="0" fontId="24" fillId="0" borderId="1" xfId="0" applyFont="1" applyBorder="1" applyAlignment="1">
      <alignment vertical="center" wrapText="1"/>
    </xf>
    <xf numFmtId="0" fontId="24" fillId="0" borderId="4" xfId="0" applyFont="1" applyBorder="1" applyAlignment="1">
      <alignment vertical="center" wrapText="1"/>
    </xf>
    <xf numFmtId="0" fontId="0" fillId="0" borderId="4" xfId="0" applyBorder="1" applyAlignment="1">
      <alignment horizontal="left"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8"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3" fillId="2" borderId="6"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13" fillId="2" borderId="13" xfId="0" applyNumberFormat="1" applyFont="1" applyFill="1" applyBorder="1" applyAlignment="1">
      <alignment horizontal="center" vertical="center"/>
    </xf>
    <xf numFmtId="0" fontId="0" fillId="0" borderId="4" xfId="0" applyBorder="1" applyAlignment="1">
      <alignment horizontal="center" vertical="center"/>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2" borderId="1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24" fillId="0" borderId="1" xfId="0" applyFont="1" applyBorder="1" applyAlignment="1">
      <alignment horizontal="left" vertical="center" wrapText="1"/>
    </xf>
    <xf numFmtId="0" fontId="24" fillId="0" borderId="4" xfId="0" applyFont="1" applyBorder="1" applyAlignment="1">
      <alignment horizontal="left" vertical="center" wrapText="1"/>
    </xf>
    <xf numFmtId="0" fontId="0" fillId="0" borderId="1" xfId="0" applyBorder="1" applyAlignment="1">
      <alignment wrapText="1"/>
    </xf>
    <xf numFmtId="0" fontId="0" fillId="0" borderId="4" xfId="0" applyBorder="1" applyAlignment="1">
      <alignment wrapText="1"/>
    </xf>
    <xf numFmtId="0" fontId="13" fillId="2" borderId="1" xfId="0" applyFont="1" applyFill="1" applyBorder="1" applyAlignment="1">
      <alignment horizontal="center" vertical="center"/>
    </xf>
    <xf numFmtId="0" fontId="0" fillId="2" borderId="4" xfId="0" applyFill="1" applyBorder="1" applyAlignment="1">
      <alignment horizontal="center" vertical="center"/>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1" xfId="0" applyBorder="1" applyAlignment="1">
      <alignment horizontal="left" vertical="center" wrapText="1"/>
    </xf>
    <xf numFmtId="0" fontId="19" fillId="0" borderId="10" xfId="0" applyFont="1" applyFill="1" applyBorder="1" applyAlignment="1">
      <alignment horizontal="left"/>
    </xf>
    <xf numFmtId="0" fontId="19" fillId="0" borderId="11" xfId="0" applyFont="1" applyFill="1" applyBorder="1" applyAlignment="1">
      <alignment horizontal="left"/>
    </xf>
    <xf numFmtId="0" fontId="0" fillId="0" borderId="11" xfId="0" applyBorder="1" applyAlignment="1">
      <alignment/>
    </xf>
    <xf numFmtId="0" fontId="0" fillId="0" borderId="5" xfId="0" applyBorder="1" applyAlignment="1">
      <alignment/>
    </xf>
    <xf numFmtId="0" fontId="19" fillId="0" borderId="15" xfId="0" applyFont="1" applyFill="1" applyBorder="1" applyAlignment="1">
      <alignment horizontal="left"/>
    </xf>
    <xf numFmtId="0" fontId="19" fillId="0" borderId="0" xfId="0" applyFont="1" applyFill="1" applyBorder="1" applyAlignment="1">
      <alignment horizontal="left"/>
    </xf>
    <xf numFmtId="0" fontId="19" fillId="0" borderId="3" xfId="0" applyFont="1" applyFill="1" applyBorder="1" applyAlignment="1">
      <alignment horizontal="left"/>
    </xf>
    <xf numFmtId="0" fontId="0" fillId="0" borderId="0" xfId="0" applyBorder="1" applyAlignment="1">
      <alignment/>
    </xf>
    <xf numFmtId="0" fontId="0" fillId="0" borderId="3" xfId="0" applyBorder="1" applyAlignment="1">
      <alignment/>
    </xf>
    <xf numFmtId="0" fontId="31" fillId="0" borderId="15" xfId="0" applyFont="1" applyBorder="1" applyAlignment="1">
      <alignment vertical="top" wrapText="1"/>
    </xf>
    <xf numFmtId="0" fontId="31" fillId="0" borderId="0" xfId="0" applyFont="1" applyBorder="1" applyAlignment="1">
      <alignment vertical="top" wrapText="1"/>
    </xf>
    <xf numFmtId="0" fontId="31" fillId="0" borderId="30" xfId="0" applyFont="1" applyFill="1" applyBorder="1" applyAlignment="1">
      <alignment horizontal="left" wrapText="1"/>
    </xf>
    <xf numFmtId="0" fontId="31" fillId="0" borderId="34" xfId="0" applyFont="1" applyFill="1" applyBorder="1" applyAlignment="1">
      <alignment horizontal="left" wrapText="1"/>
    </xf>
    <xf numFmtId="0" fontId="31" fillId="0" borderId="35" xfId="0" applyFont="1" applyFill="1" applyBorder="1" applyAlignment="1">
      <alignment horizontal="left" wrapText="1"/>
    </xf>
    <xf numFmtId="0" fontId="19" fillId="0" borderId="12" xfId="0" applyFont="1" applyFill="1" applyBorder="1" applyAlignment="1">
      <alignment horizontal="left"/>
    </xf>
    <xf numFmtId="0" fontId="19" fillId="0" borderId="6" xfId="0" applyFont="1" applyFill="1" applyBorder="1" applyAlignment="1">
      <alignment horizontal="left"/>
    </xf>
    <xf numFmtId="0" fontId="31" fillId="0" borderId="12"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36" xfId="0" applyFont="1" applyFill="1" applyBorder="1" applyAlignment="1">
      <alignment horizontal="left" wrapText="1"/>
    </xf>
    <xf numFmtId="0" fontId="31" fillId="0" borderId="1" xfId="0" applyFont="1" applyFill="1" applyBorder="1" applyAlignment="1">
      <alignment horizontal="left" wrapText="1"/>
    </xf>
    <xf numFmtId="0" fontId="31" fillId="0" borderId="37" xfId="0" applyFont="1" applyFill="1" applyBorder="1" applyAlignment="1">
      <alignment horizontal="left" wrapText="1"/>
    </xf>
    <xf numFmtId="0" fontId="0" fillId="0" borderId="6" xfId="0" applyBorder="1" applyAlignment="1">
      <alignment/>
    </xf>
    <xf numFmtId="0" fontId="0" fillId="0" borderId="2" xfId="0" applyBorder="1" applyAlignment="1">
      <alignment/>
    </xf>
    <xf numFmtId="171" fontId="24" fillId="3" borderId="13" xfId="0" applyNumberFormat="1" applyFont="1" applyFill="1" applyBorder="1" applyAlignment="1">
      <alignment horizontal="center" vertical="center"/>
    </xf>
    <xf numFmtId="171" fontId="24" fillId="3" borderId="4" xfId="0" applyNumberFormat="1" applyFont="1" applyFill="1" applyBorder="1" applyAlignment="1">
      <alignment horizontal="center" vertical="center"/>
    </xf>
    <xf numFmtId="168" fontId="13" fillId="3" borderId="10" xfId="0" applyNumberFormat="1" applyFont="1" applyFill="1" applyBorder="1" applyAlignment="1">
      <alignment horizontal="center" vertical="center"/>
    </xf>
    <xf numFmtId="168" fontId="13" fillId="3" borderId="11" xfId="0" applyNumberFormat="1" applyFont="1" applyFill="1" applyBorder="1" applyAlignment="1">
      <alignment horizontal="center" vertical="center"/>
    </xf>
    <xf numFmtId="0" fontId="11" fillId="3" borderId="13" xfId="0" applyFont="1" applyFill="1" applyBorder="1" applyAlignment="1">
      <alignment horizontal="left" vertical="center" wrapText="1"/>
    </xf>
    <xf numFmtId="0" fontId="11" fillId="3" borderId="1" xfId="0" applyFont="1" applyFill="1" applyBorder="1" applyAlignment="1">
      <alignment horizontal="left" vertical="center" wrapText="1"/>
    </xf>
    <xf numFmtId="2" fontId="13" fillId="3" borderId="13"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1" fontId="13" fillId="3" borderId="13" xfId="0" applyNumberFormat="1" applyFont="1" applyFill="1" applyBorder="1" applyAlignment="1">
      <alignment horizontal="center" vertical="center"/>
    </xf>
    <xf numFmtId="1" fontId="13" fillId="3" borderId="4" xfId="0" applyNumberFormat="1" applyFont="1" applyFill="1" applyBorder="1" applyAlignment="1">
      <alignment horizontal="center" vertical="center"/>
    </xf>
    <xf numFmtId="1" fontId="13" fillId="3" borderId="1" xfId="0" applyNumberFormat="1" applyFont="1" applyFill="1" applyBorder="1" applyAlignment="1">
      <alignment horizontal="center" vertical="center"/>
    </xf>
    <xf numFmtId="168" fontId="13" fillId="3" borderId="1" xfId="0" applyNumberFormat="1" applyFont="1" applyFill="1" applyBorder="1" applyAlignment="1">
      <alignment horizontal="center" vertical="center"/>
    </xf>
    <xf numFmtId="168" fontId="13" fillId="3" borderId="13" xfId="0" applyNumberFormat="1" applyFont="1" applyFill="1" applyBorder="1" applyAlignment="1">
      <alignment horizontal="center" vertical="center"/>
    </xf>
    <xf numFmtId="0" fontId="29" fillId="0" borderId="9" xfId="0" applyFont="1" applyFill="1" applyBorder="1" applyAlignment="1">
      <alignment horizontal="center" textRotation="90"/>
    </xf>
    <xf numFmtId="0" fontId="15" fillId="0" borderId="8" xfId="0" applyFont="1" applyFill="1" applyBorder="1" applyAlignment="1">
      <alignment horizontal="center" textRotation="90"/>
    </xf>
    <xf numFmtId="0" fontId="11" fillId="3" borderId="1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0" fillId="0" borderId="8" xfId="0" applyBorder="1" applyAlignment="1">
      <alignment/>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168" fontId="13" fillId="3" borderId="4" xfId="0" applyNumberFormat="1" applyFont="1" applyFill="1" applyBorder="1" applyAlignment="1">
      <alignment horizontal="center" vertical="center"/>
    </xf>
    <xf numFmtId="1" fontId="0" fillId="3" borderId="4" xfId="0" applyNumberFormat="1" applyFill="1" applyBorder="1" applyAlignment="1">
      <alignment horizontal="center" vertical="center"/>
    </xf>
    <xf numFmtId="2" fontId="13" fillId="3" borderId="6"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24" fillId="0" borderId="1" xfId="0" applyFont="1" applyBorder="1" applyAlignment="1">
      <alignment wrapText="1"/>
    </xf>
    <xf numFmtId="0" fontId="24" fillId="0" borderId="4" xfId="0" applyFont="1" applyBorder="1" applyAlignment="1">
      <alignment wrapText="1"/>
    </xf>
    <xf numFmtId="168" fontId="13" fillId="3" borderId="7" xfId="0" applyNumberFormat="1" applyFont="1" applyFill="1" applyBorder="1" applyAlignment="1">
      <alignment horizontal="center" vertical="center"/>
    </xf>
    <xf numFmtId="1" fontId="13" fillId="3" borderId="7"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ls.gov/ppi" TargetMode="External" /><Relationship Id="rId2" Type="http://schemas.openxmlformats.org/officeDocument/2006/relationships/hyperlink" Target="http://www.bls.gov/ppi" TargetMode="External" /><Relationship Id="rId3" Type="http://schemas.openxmlformats.org/officeDocument/2006/relationships/hyperlink" Target="http://www.bls.gov/ppi" TargetMode="External" /><Relationship Id="rId4" Type="http://schemas.openxmlformats.org/officeDocument/2006/relationships/hyperlink" Target="http://www.bls.gov/ppi" TargetMode="External" /><Relationship Id="rId5" Type="http://schemas.openxmlformats.org/officeDocument/2006/relationships/hyperlink" Target="http://www.bls.gov/ppi" TargetMode="External" /><Relationship Id="rId6" Type="http://schemas.openxmlformats.org/officeDocument/2006/relationships/hyperlink" Target="http://www.bls.gov/ncs/ect/home.htm" TargetMode="External" /><Relationship Id="rId7" Type="http://schemas.openxmlformats.org/officeDocument/2006/relationships/hyperlink" Target="http://www.bls.gov/cpi/home.htm" TargetMode="External" /><Relationship Id="rId8" Type="http://schemas.openxmlformats.org/officeDocument/2006/relationships/hyperlink" Target="http://www.bls.gov/ppi" TargetMode="External" /><Relationship Id="rId9" Type="http://schemas.openxmlformats.org/officeDocument/2006/relationships/hyperlink" Target="http://www.bls.gov/ppi"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P317"/>
  <sheetViews>
    <sheetView tabSelected="1" zoomScale="80" zoomScaleNormal="80" zoomScaleSheetLayoutView="50" workbookViewId="0" topLeftCell="A1">
      <pane xSplit="5" ySplit="2" topLeftCell="F3" activePane="bottomRight" state="frozen"/>
      <selection pane="topLeft" activeCell="A1" sqref="A1"/>
      <selection pane="topRight" activeCell="F1" sqref="F1"/>
      <selection pane="bottomLeft" activeCell="A3" sqref="A3"/>
      <selection pane="bottomRight" activeCell="B1" sqref="B1:E2"/>
    </sheetView>
  </sheetViews>
  <sheetFormatPr defaultColWidth="9.33203125" defaultRowHeight="12.75"/>
  <cols>
    <col min="1" max="1" width="0.65625" style="13" customWidth="1"/>
    <col min="2" max="2" width="2.83203125" style="13" customWidth="1"/>
    <col min="3" max="4" width="2.83203125" style="16" customWidth="1"/>
    <col min="5" max="5" width="50.16015625" style="16" customWidth="1"/>
    <col min="6" max="6" width="8.83203125" style="17" customWidth="1"/>
    <col min="7" max="7" width="12" style="18" customWidth="1"/>
    <col min="8" max="9" width="9.16015625" style="19" customWidth="1"/>
    <col min="10" max="10" width="8.66015625" style="20" customWidth="1"/>
    <col min="11" max="12" width="9.16015625" style="19" customWidth="1"/>
    <col min="13" max="13" width="8.66015625" style="20" customWidth="1"/>
    <col min="14" max="14" width="151.5" style="1" customWidth="1"/>
    <col min="15" max="16384" width="9.33203125" style="2" customWidth="1"/>
  </cols>
  <sheetData>
    <row r="1" spans="1:250" s="3" customFormat="1" ht="33.75" customHeight="1">
      <c r="A1" s="69"/>
      <c r="B1" s="446" t="s">
        <v>825</v>
      </c>
      <c r="C1" s="446"/>
      <c r="D1" s="446"/>
      <c r="E1" s="447"/>
      <c r="F1" s="425" t="s">
        <v>578</v>
      </c>
      <c r="G1" s="425" t="s">
        <v>102</v>
      </c>
      <c r="H1" s="415" t="s">
        <v>810</v>
      </c>
      <c r="I1" s="416"/>
      <c r="J1" s="423" t="s">
        <v>46</v>
      </c>
      <c r="K1" s="415" t="s">
        <v>368</v>
      </c>
      <c r="L1" s="416"/>
      <c r="M1" s="423" t="s">
        <v>46</v>
      </c>
      <c r="N1" s="421" t="s">
        <v>366</v>
      </c>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s="4" customFormat="1" ht="15.75" customHeight="1">
      <c r="A2" s="70"/>
      <c r="B2" s="448"/>
      <c r="C2" s="448"/>
      <c r="D2" s="448"/>
      <c r="E2" s="449"/>
      <c r="F2" s="426"/>
      <c r="G2" s="426"/>
      <c r="H2" s="66" t="s">
        <v>823</v>
      </c>
      <c r="I2" s="67" t="s">
        <v>824</v>
      </c>
      <c r="J2" s="424"/>
      <c r="K2" s="68" t="s">
        <v>823</v>
      </c>
      <c r="L2" s="67" t="s">
        <v>824</v>
      </c>
      <c r="M2" s="424"/>
      <c r="N2" s="42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row>
    <row r="3" spans="1:250" s="194" customFormat="1" ht="15.75">
      <c r="A3" s="71"/>
      <c r="B3" s="34" t="s">
        <v>370</v>
      </c>
      <c r="C3" s="34"/>
      <c r="D3" s="34"/>
      <c r="E3" s="34"/>
      <c r="F3" s="124"/>
      <c r="G3" s="124"/>
      <c r="H3" s="124"/>
      <c r="I3" s="124"/>
      <c r="J3" s="125"/>
      <c r="K3" s="124"/>
      <c r="L3" s="124"/>
      <c r="M3" s="126"/>
      <c r="N3" s="33"/>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row>
    <row r="4" spans="1:250" s="36" customFormat="1" ht="15" customHeight="1">
      <c r="A4" s="70"/>
      <c r="B4" s="433" t="s">
        <v>371</v>
      </c>
      <c r="C4" s="417"/>
      <c r="D4" s="417"/>
      <c r="E4" s="417"/>
      <c r="F4" s="127" t="s">
        <v>372</v>
      </c>
      <c r="G4" s="128">
        <v>20</v>
      </c>
      <c r="H4" s="112">
        <v>0.5</v>
      </c>
      <c r="I4" s="113">
        <v>1</v>
      </c>
      <c r="J4" s="49">
        <v>1995</v>
      </c>
      <c r="K4" s="114">
        <v>0.6</v>
      </c>
      <c r="L4" s="113">
        <v>1.2</v>
      </c>
      <c r="M4" s="49">
        <v>2003</v>
      </c>
      <c r="N4" s="7" t="s">
        <v>493</v>
      </c>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row>
    <row r="5" spans="1:250" s="37" customFormat="1" ht="30" customHeight="1">
      <c r="A5" s="70"/>
      <c r="B5" s="432" t="s">
        <v>373</v>
      </c>
      <c r="C5" s="432"/>
      <c r="D5" s="432"/>
      <c r="E5" s="433"/>
      <c r="F5" s="129" t="s">
        <v>374</v>
      </c>
      <c r="G5" s="130">
        <v>20</v>
      </c>
      <c r="H5" s="115">
        <v>0.5</v>
      </c>
      <c r="I5" s="63">
        <v>1</v>
      </c>
      <c r="J5" s="49">
        <v>1995</v>
      </c>
      <c r="K5" s="65">
        <v>4.8</v>
      </c>
      <c r="L5" s="63">
        <v>9.6</v>
      </c>
      <c r="M5" s="49">
        <v>2005</v>
      </c>
      <c r="N5" s="8" t="s">
        <v>452</v>
      </c>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row>
    <row r="6" spans="1:250" s="38" customFormat="1" ht="30" customHeight="1">
      <c r="A6" s="70"/>
      <c r="B6" s="432" t="s">
        <v>375</v>
      </c>
      <c r="C6" s="432"/>
      <c r="D6" s="432"/>
      <c r="E6" s="433"/>
      <c r="F6" s="131" t="s">
        <v>376</v>
      </c>
      <c r="G6" s="132">
        <v>20</v>
      </c>
      <c r="H6" s="115">
        <v>3</v>
      </c>
      <c r="I6" s="63">
        <v>5</v>
      </c>
      <c r="J6" s="49">
        <v>1995</v>
      </c>
      <c r="K6" s="65">
        <v>24</v>
      </c>
      <c r="L6" s="63">
        <v>72</v>
      </c>
      <c r="M6" s="49">
        <v>2001</v>
      </c>
      <c r="N6" s="9" t="s">
        <v>453</v>
      </c>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row>
    <row r="7" spans="1:250" s="40" customFormat="1" ht="15">
      <c r="A7" s="70"/>
      <c r="B7" s="434" t="s">
        <v>377</v>
      </c>
      <c r="C7" s="434"/>
      <c r="D7" s="434"/>
      <c r="E7" s="435"/>
      <c r="F7" s="137" t="s">
        <v>378</v>
      </c>
      <c r="G7" s="136" t="s">
        <v>379</v>
      </c>
      <c r="H7" s="115" t="s">
        <v>379</v>
      </c>
      <c r="I7" s="63" t="s">
        <v>379</v>
      </c>
      <c r="J7" s="49"/>
      <c r="K7" s="65">
        <v>0.17</v>
      </c>
      <c r="L7" s="63">
        <v>0.6</v>
      </c>
      <c r="M7" s="49">
        <v>2004</v>
      </c>
      <c r="N7" s="160" t="s">
        <v>818</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row>
    <row r="8" spans="1:250" s="40" customFormat="1" ht="30" customHeight="1">
      <c r="A8" s="70"/>
      <c r="B8" s="434" t="s">
        <v>499</v>
      </c>
      <c r="C8" s="434"/>
      <c r="D8" s="434"/>
      <c r="E8" s="435"/>
      <c r="F8" s="129"/>
      <c r="G8" s="130">
        <v>20</v>
      </c>
      <c r="H8" s="115">
        <v>50</v>
      </c>
      <c r="I8" s="63">
        <v>75</v>
      </c>
      <c r="J8" s="49">
        <v>2005</v>
      </c>
      <c r="K8" s="444">
        <v>3</v>
      </c>
      <c r="L8" s="444"/>
      <c r="M8" s="49">
        <v>2005</v>
      </c>
      <c r="N8" s="10" t="s">
        <v>454</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row>
    <row r="9" spans="1:250" s="40" customFormat="1" ht="15">
      <c r="A9" s="70"/>
      <c r="B9" s="434" t="s">
        <v>86</v>
      </c>
      <c r="C9" s="434"/>
      <c r="D9" s="434"/>
      <c r="E9" s="435"/>
      <c r="F9" s="131"/>
      <c r="G9" s="132">
        <v>20</v>
      </c>
      <c r="H9" s="63">
        <v>11</v>
      </c>
      <c r="I9" s="115">
        <v>15.8</v>
      </c>
      <c r="J9" s="49">
        <v>2004</v>
      </c>
      <c r="K9" s="444">
        <v>2</v>
      </c>
      <c r="L9" s="444"/>
      <c r="M9" s="49">
        <v>2004</v>
      </c>
      <c r="N9" s="9" t="s">
        <v>87</v>
      </c>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row>
    <row r="10" spans="1:250" s="40" customFormat="1" ht="30" customHeight="1">
      <c r="A10" s="70"/>
      <c r="B10" s="434" t="s">
        <v>88</v>
      </c>
      <c r="C10" s="434"/>
      <c r="D10" s="434"/>
      <c r="E10" s="435"/>
      <c r="F10" s="131"/>
      <c r="G10" s="132">
        <v>20</v>
      </c>
      <c r="H10" s="115">
        <v>20</v>
      </c>
      <c r="I10" s="63">
        <v>52</v>
      </c>
      <c r="J10" s="49">
        <v>2005</v>
      </c>
      <c r="K10" s="64">
        <v>1</v>
      </c>
      <c r="L10" s="115">
        <v>2.5</v>
      </c>
      <c r="M10" s="49">
        <v>2005</v>
      </c>
      <c r="N10" s="22" t="s">
        <v>89</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row>
    <row r="11" spans="1:250" s="40" customFormat="1" ht="15">
      <c r="A11" s="70"/>
      <c r="B11" s="432" t="s">
        <v>9</v>
      </c>
      <c r="C11" s="432"/>
      <c r="D11" s="432"/>
      <c r="E11" s="433"/>
      <c r="F11" s="131"/>
      <c r="G11" s="132">
        <v>10</v>
      </c>
      <c r="H11" s="436">
        <v>9</v>
      </c>
      <c r="I11" s="444"/>
      <c r="J11" s="49">
        <v>1999</v>
      </c>
      <c r="K11" s="65">
        <v>0.1</v>
      </c>
      <c r="L11" s="63">
        <v>0.4</v>
      </c>
      <c r="M11" s="49">
        <v>2004</v>
      </c>
      <c r="N11" s="9" t="s">
        <v>90</v>
      </c>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row>
    <row r="12" spans="1:250" s="40" customFormat="1" ht="15">
      <c r="A12" s="70"/>
      <c r="B12" s="432" t="s">
        <v>10</v>
      </c>
      <c r="C12" s="432"/>
      <c r="D12" s="432"/>
      <c r="E12" s="433"/>
      <c r="F12" s="131"/>
      <c r="G12" s="132">
        <v>10</v>
      </c>
      <c r="H12" s="115">
        <v>5</v>
      </c>
      <c r="I12" s="63">
        <v>19.1</v>
      </c>
      <c r="J12" s="49">
        <v>2005</v>
      </c>
      <c r="K12" s="65">
        <v>0.5</v>
      </c>
      <c r="L12" s="63">
        <v>1</v>
      </c>
      <c r="M12" s="49">
        <v>2005</v>
      </c>
      <c r="N12" s="160" t="s">
        <v>91</v>
      </c>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row>
    <row r="13" spans="1:250" s="38" customFormat="1" ht="15">
      <c r="A13" s="70"/>
      <c r="B13" s="432" t="s">
        <v>503</v>
      </c>
      <c r="C13" s="432"/>
      <c r="D13" s="432"/>
      <c r="E13" s="433"/>
      <c r="F13" s="131" t="s">
        <v>380</v>
      </c>
      <c r="G13" s="132" t="s">
        <v>379</v>
      </c>
      <c r="H13" s="115" t="s">
        <v>379</v>
      </c>
      <c r="I13" s="63" t="s">
        <v>379</v>
      </c>
      <c r="J13" s="49"/>
      <c r="K13" s="65">
        <v>0.12</v>
      </c>
      <c r="L13" s="63">
        <v>0.2</v>
      </c>
      <c r="M13" s="49">
        <v>2003</v>
      </c>
      <c r="N13" s="9" t="s">
        <v>120</v>
      </c>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row>
    <row r="14" spans="1:250" s="37" customFormat="1" ht="15">
      <c r="A14" s="70"/>
      <c r="B14" s="432" t="s">
        <v>504</v>
      </c>
      <c r="C14" s="432"/>
      <c r="D14" s="432"/>
      <c r="E14" s="433"/>
      <c r="F14" s="131" t="s">
        <v>381</v>
      </c>
      <c r="G14" s="132" t="s">
        <v>379</v>
      </c>
      <c r="H14" s="115" t="s">
        <v>379</v>
      </c>
      <c r="I14" s="63" t="s">
        <v>379</v>
      </c>
      <c r="J14" s="49"/>
      <c r="K14" s="65">
        <v>0.6</v>
      </c>
      <c r="L14" s="63">
        <v>0.7</v>
      </c>
      <c r="M14" s="49">
        <v>1995</v>
      </c>
      <c r="N14" s="8" t="s">
        <v>121</v>
      </c>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row>
    <row r="15" spans="1:250" s="37" customFormat="1" ht="15">
      <c r="A15" s="70"/>
      <c r="B15" s="432" t="s">
        <v>505</v>
      </c>
      <c r="C15" s="432"/>
      <c r="D15" s="432"/>
      <c r="E15" s="433"/>
      <c r="F15" s="131" t="s">
        <v>382</v>
      </c>
      <c r="G15" s="132">
        <v>20</v>
      </c>
      <c r="H15" s="115">
        <v>0.5</v>
      </c>
      <c r="I15" s="63">
        <v>1</v>
      </c>
      <c r="J15" s="49">
        <v>1995</v>
      </c>
      <c r="K15" s="65">
        <v>1.2</v>
      </c>
      <c r="L15" s="63">
        <v>1.8</v>
      </c>
      <c r="M15" s="49">
        <v>2002</v>
      </c>
      <c r="N15" s="9" t="s">
        <v>122</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row>
    <row r="16" spans="1:250" s="41" customFormat="1" ht="15" customHeight="1">
      <c r="A16" s="70"/>
      <c r="B16" s="432" t="s">
        <v>84</v>
      </c>
      <c r="C16" s="432"/>
      <c r="D16" s="432"/>
      <c r="E16" s="433"/>
      <c r="F16" s="129"/>
      <c r="G16" s="130">
        <v>10</v>
      </c>
      <c r="H16" s="116">
        <v>4</v>
      </c>
      <c r="I16" s="48">
        <v>6.8</v>
      </c>
      <c r="J16" s="52">
        <v>2004</v>
      </c>
      <c r="K16" s="156">
        <v>0.25</v>
      </c>
      <c r="L16" s="115">
        <v>0.58</v>
      </c>
      <c r="M16" s="52">
        <v>2004</v>
      </c>
      <c r="N16" s="8" t="s">
        <v>85</v>
      </c>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row>
    <row r="17" spans="1:250" s="195" customFormat="1" ht="15.75">
      <c r="A17" s="71"/>
      <c r="B17" s="34" t="s">
        <v>383</v>
      </c>
      <c r="C17" s="34"/>
      <c r="D17" s="34"/>
      <c r="E17" s="34"/>
      <c r="F17" s="135"/>
      <c r="G17" s="64"/>
      <c r="H17" s="64"/>
      <c r="I17" s="64"/>
      <c r="J17" s="47"/>
      <c r="K17" s="64"/>
      <c r="L17" s="64"/>
      <c r="M17" s="47"/>
      <c r="N17" s="27"/>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row>
    <row r="18" spans="1:250" s="42" customFormat="1" ht="15">
      <c r="A18" s="70"/>
      <c r="B18" s="432" t="s">
        <v>92</v>
      </c>
      <c r="C18" s="432"/>
      <c r="D18" s="432"/>
      <c r="E18" s="433"/>
      <c r="F18" s="129"/>
      <c r="G18" s="130">
        <v>5</v>
      </c>
      <c r="H18" s="112">
        <v>3</v>
      </c>
      <c r="I18" s="113">
        <v>8</v>
      </c>
      <c r="J18" s="49">
        <v>2001</v>
      </c>
      <c r="K18" s="114">
        <v>0.4</v>
      </c>
      <c r="L18" s="113">
        <v>0.6</v>
      </c>
      <c r="M18" s="49">
        <v>2005</v>
      </c>
      <c r="N18" s="8" t="s">
        <v>104</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row>
    <row r="19" spans="1:250" s="42" customFormat="1" ht="15">
      <c r="A19" s="70"/>
      <c r="B19" s="432" t="s">
        <v>93</v>
      </c>
      <c r="C19" s="432"/>
      <c r="D19" s="432"/>
      <c r="E19" s="433"/>
      <c r="F19" s="131"/>
      <c r="G19" s="132">
        <v>5</v>
      </c>
      <c r="H19" s="115">
        <v>8.6</v>
      </c>
      <c r="I19" s="63">
        <v>15.3</v>
      </c>
      <c r="J19" s="49">
        <v>2005</v>
      </c>
      <c r="K19" s="65">
        <v>0.9</v>
      </c>
      <c r="L19" s="63">
        <v>1.4</v>
      </c>
      <c r="M19" s="49">
        <v>2005</v>
      </c>
      <c r="N19" s="9" t="s">
        <v>103</v>
      </c>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row>
    <row r="20" spans="1:250" s="42" customFormat="1" ht="15">
      <c r="A20" s="70"/>
      <c r="B20" s="432" t="s">
        <v>94</v>
      </c>
      <c r="C20" s="432"/>
      <c r="D20" s="432"/>
      <c r="E20" s="433"/>
      <c r="F20" s="129"/>
      <c r="G20" s="134">
        <v>10</v>
      </c>
      <c r="H20" s="115">
        <v>21.7</v>
      </c>
      <c r="I20" s="63">
        <v>29</v>
      </c>
      <c r="J20" s="49">
        <v>2003</v>
      </c>
      <c r="K20" s="65">
        <v>0.2</v>
      </c>
      <c r="L20" s="63">
        <v>0.4</v>
      </c>
      <c r="M20" s="49">
        <v>2003</v>
      </c>
      <c r="N20" s="8" t="s">
        <v>95</v>
      </c>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row>
    <row r="21" spans="1:250" s="42" customFormat="1" ht="15">
      <c r="A21" s="70"/>
      <c r="B21" s="432" t="s">
        <v>96</v>
      </c>
      <c r="C21" s="432"/>
      <c r="D21" s="432"/>
      <c r="E21" s="433"/>
      <c r="F21" s="131"/>
      <c r="G21" s="136">
        <v>10</v>
      </c>
      <c r="H21" s="115">
        <v>16</v>
      </c>
      <c r="I21" s="63">
        <v>25.5</v>
      </c>
      <c r="J21" s="49">
        <v>2005</v>
      </c>
      <c r="K21" s="64">
        <v>0.2</v>
      </c>
      <c r="L21" s="115">
        <v>1</v>
      </c>
      <c r="M21" s="49">
        <v>2005</v>
      </c>
      <c r="N21" s="24" t="s">
        <v>97</v>
      </c>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row>
    <row r="22" spans="1:250" s="42" customFormat="1" ht="60" customHeight="1">
      <c r="A22" s="70"/>
      <c r="B22" s="432" t="s">
        <v>98</v>
      </c>
      <c r="C22" s="432"/>
      <c r="D22" s="432"/>
      <c r="E22" s="433"/>
      <c r="F22" s="129"/>
      <c r="G22" s="130" t="s">
        <v>379</v>
      </c>
      <c r="H22" s="115">
        <v>3.7</v>
      </c>
      <c r="I22" s="63">
        <v>8</v>
      </c>
      <c r="J22" s="49">
        <v>2002</v>
      </c>
      <c r="K22" s="65">
        <v>0.2</v>
      </c>
      <c r="L22" s="63">
        <v>0.4</v>
      </c>
      <c r="M22" s="49">
        <v>1998</v>
      </c>
      <c r="N22" s="8" t="s">
        <v>455</v>
      </c>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row>
    <row r="23" spans="1:250" s="42" customFormat="1" ht="15">
      <c r="A23" s="70"/>
      <c r="B23" s="432" t="s">
        <v>101</v>
      </c>
      <c r="C23" s="432"/>
      <c r="D23" s="432"/>
      <c r="E23" s="433"/>
      <c r="F23" s="131"/>
      <c r="G23" s="132" t="s">
        <v>379</v>
      </c>
      <c r="H23" s="115">
        <v>5</v>
      </c>
      <c r="I23" s="63">
        <v>15</v>
      </c>
      <c r="J23" s="49">
        <v>2001</v>
      </c>
      <c r="K23" s="65">
        <v>0.2</v>
      </c>
      <c r="L23" s="63">
        <v>0.4</v>
      </c>
      <c r="M23" s="49">
        <v>2002</v>
      </c>
      <c r="N23" s="9" t="s">
        <v>456</v>
      </c>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row>
    <row r="24" spans="1:250" s="42" customFormat="1" ht="15" customHeight="1">
      <c r="A24" s="70"/>
      <c r="B24" s="432" t="s">
        <v>113</v>
      </c>
      <c r="C24" s="432"/>
      <c r="D24" s="432"/>
      <c r="E24" s="433"/>
      <c r="F24" s="129"/>
      <c r="G24" s="130">
        <v>10</v>
      </c>
      <c r="H24" s="115">
        <v>9</v>
      </c>
      <c r="I24" s="63">
        <v>13</v>
      </c>
      <c r="J24" s="49">
        <v>2005</v>
      </c>
      <c r="K24" s="64">
        <v>0.1</v>
      </c>
      <c r="L24" s="115">
        <v>0.58</v>
      </c>
      <c r="M24" s="49">
        <v>2005</v>
      </c>
      <c r="N24" s="8" t="s">
        <v>116</v>
      </c>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row>
    <row r="25" spans="1:250" s="42" customFormat="1" ht="30" customHeight="1">
      <c r="A25" s="70"/>
      <c r="B25" s="432" t="s">
        <v>114</v>
      </c>
      <c r="C25" s="432"/>
      <c r="D25" s="432"/>
      <c r="E25" s="433"/>
      <c r="F25" s="131"/>
      <c r="G25" s="132">
        <v>10</v>
      </c>
      <c r="H25" s="436">
        <v>18</v>
      </c>
      <c r="I25" s="444"/>
      <c r="J25" s="49">
        <v>2001</v>
      </c>
      <c r="K25" s="444">
        <v>0.1</v>
      </c>
      <c r="L25" s="444"/>
      <c r="M25" s="49">
        <v>2001</v>
      </c>
      <c r="N25" s="9" t="s">
        <v>457</v>
      </c>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row>
    <row r="26" spans="1:250" s="42" customFormat="1" ht="15">
      <c r="A26" s="70"/>
      <c r="B26" s="434" t="s">
        <v>123</v>
      </c>
      <c r="C26" s="434"/>
      <c r="D26" s="434"/>
      <c r="E26" s="435"/>
      <c r="F26" s="137"/>
      <c r="G26" s="136"/>
      <c r="H26" s="115">
        <v>6</v>
      </c>
      <c r="I26" s="117">
        <v>7.5</v>
      </c>
      <c r="J26" s="49">
        <v>2000</v>
      </c>
      <c r="K26" s="65"/>
      <c r="L26" s="63"/>
      <c r="M26" s="49"/>
      <c r="N26" s="24" t="s">
        <v>115</v>
      </c>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row>
    <row r="27" spans="1:250" s="42" customFormat="1" ht="15">
      <c r="A27" s="70"/>
      <c r="B27" s="434" t="s">
        <v>124</v>
      </c>
      <c r="C27" s="434"/>
      <c r="D27" s="434"/>
      <c r="E27" s="435"/>
      <c r="F27" s="133"/>
      <c r="G27" s="134"/>
      <c r="H27" s="115">
        <v>0.7</v>
      </c>
      <c r="I27" s="63">
        <v>1.2</v>
      </c>
      <c r="J27" s="49">
        <v>2002</v>
      </c>
      <c r="K27" s="65"/>
      <c r="L27" s="63"/>
      <c r="M27" s="49"/>
      <c r="N27" s="10" t="s">
        <v>117</v>
      </c>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row>
    <row r="28" spans="1:250" s="42" customFormat="1" ht="15">
      <c r="A28" s="70"/>
      <c r="B28" s="432" t="s">
        <v>384</v>
      </c>
      <c r="C28" s="432"/>
      <c r="D28" s="432"/>
      <c r="E28" s="433"/>
      <c r="F28" s="131" t="s">
        <v>385</v>
      </c>
      <c r="G28" s="132">
        <v>10</v>
      </c>
      <c r="H28" s="115">
        <v>9</v>
      </c>
      <c r="I28" s="63">
        <v>19</v>
      </c>
      <c r="J28" s="49">
        <v>2005</v>
      </c>
      <c r="K28" s="65">
        <v>1</v>
      </c>
      <c r="L28" s="63">
        <v>2.3</v>
      </c>
      <c r="M28" s="49">
        <v>2004</v>
      </c>
      <c r="N28" s="9" t="s">
        <v>747</v>
      </c>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row>
    <row r="29" spans="1:250" s="42" customFormat="1" ht="28.5">
      <c r="A29" s="70"/>
      <c r="B29" s="432" t="s">
        <v>386</v>
      </c>
      <c r="C29" s="432"/>
      <c r="D29" s="432"/>
      <c r="E29" s="433"/>
      <c r="F29" s="131" t="s">
        <v>553</v>
      </c>
      <c r="G29" s="132">
        <v>20</v>
      </c>
      <c r="H29" s="115">
        <v>4</v>
      </c>
      <c r="I29" s="63">
        <v>12</v>
      </c>
      <c r="J29" s="49">
        <v>2005</v>
      </c>
      <c r="K29" s="118"/>
      <c r="L29" s="117"/>
      <c r="M29" s="49"/>
      <c r="N29" s="160" t="s">
        <v>105</v>
      </c>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row>
    <row r="30" spans="1:250" s="42" customFormat="1" ht="30" customHeight="1">
      <c r="A30" s="70"/>
      <c r="B30" s="432" t="s">
        <v>125</v>
      </c>
      <c r="C30" s="432"/>
      <c r="D30" s="432"/>
      <c r="E30" s="433"/>
      <c r="F30" s="131"/>
      <c r="G30" s="136"/>
      <c r="H30" s="436">
        <v>0.6</v>
      </c>
      <c r="I30" s="444"/>
      <c r="J30" s="49">
        <v>2001</v>
      </c>
      <c r="K30" s="65"/>
      <c r="L30" s="63"/>
      <c r="M30" s="49"/>
      <c r="N30" s="24" t="s">
        <v>106</v>
      </c>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row>
    <row r="31" spans="1:250" s="42" customFormat="1" ht="30" customHeight="1">
      <c r="A31" s="70"/>
      <c r="B31" s="432" t="s">
        <v>126</v>
      </c>
      <c r="C31" s="432"/>
      <c r="D31" s="432"/>
      <c r="E31" s="433"/>
      <c r="F31" s="129"/>
      <c r="G31" s="134"/>
      <c r="H31" s="115">
        <v>0.3</v>
      </c>
      <c r="I31" s="63">
        <v>0.5</v>
      </c>
      <c r="J31" s="49">
        <v>2002</v>
      </c>
      <c r="K31" s="65"/>
      <c r="L31" s="63"/>
      <c r="M31" s="49"/>
      <c r="N31" s="10" t="s">
        <v>107</v>
      </c>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row>
    <row r="32" spans="1:250" s="42" customFormat="1" ht="74.25" customHeight="1">
      <c r="A32" s="70"/>
      <c r="B32" s="432" t="s">
        <v>118</v>
      </c>
      <c r="C32" s="432"/>
      <c r="D32" s="432"/>
      <c r="E32" s="433"/>
      <c r="F32" s="138"/>
      <c r="G32" s="132">
        <v>25</v>
      </c>
      <c r="H32" s="115">
        <v>29</v>
      </c>
      <c r="I32" s="63">
        <v>48</v>
      </c>
      <c r="J32" s="49">
        <v>2005</v>
      </c>
      <c r="K32" s="65">
        <v>1.9</v>
      </c>
      <c r="L32" s="63">
        <v>4</v>
      </c>
      <c r="M32" s="49">
        <v>2004</v>
      </c>
      <c r="N32" s="24" t="s">
        <v>458</v>
      </c>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row>
    <row r="33" spans="1:250" s="42" customFormat="1" ht="59.25" customHeight="1">
      <c r="A33" s="70"/>
      <c r="B33" s="432" t="s">
        <v>119</v>
      </c>
      <c r="C33" s="432"/>
      <c r="D33" s="432"/>
      <c r="E33" s="433"/>
      <c r="F33" s="129"/>
      <c r="G33" s="130"/>
      <c r="H33" s="115">
        <v>75</v>
      </c>
      <c r="I33" s="63">
        <v>136</v>
      </c>
      <c r="J33" s="49">
        <v>2001</v>
      </c>
      <c r="K33" s="444">
        <v>60</v>
      </c>
      <c r="L33" s="444"/>
      <c r="M33" s="49">
        <v>2001</v>
      </c>
      <c r="N33" s="10" t="s">
        <v>446</v>
      </c>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row>
    <row r="34" spans="1:250" s="42" customFormat="1" ht="42.75">
      <c r="A34" s="70"/>
      <c r="B34" s="432" t="s">
        <v>127</v>
      </c>
      <c r="C34" s="432"/>
      <c r="D34" s="432"/>
      <c r="E34" s="433"/>
      <c r="F34" s="131"/>
      <c r="G34" s="132">
        <v>15</v>
      </c>
      <c r="H34" s="115">
        <v>5</v>
      </c>
      <c r="I34" s="63">
        <v>15</v>
      </c>
      <c r="J34" s="49">
        <v>2002</v>
      </c>
      <c r="K34" s="65"/>
      <c r="L34" s="63"/>
      <c r="M34" s="49"/>
      <c r="N34" s="24" t="s">
        <v>147</v>
      </c>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row>
    <row r="35" spans="1:250" s="42" customFormat="1" ht="44.25" customHeight="1">
      <c r="A35" s="70"/>
      <c r="B35" s="432" t="s">
        <v>148</v>
      </c>
      <c r="C35" s="432"/>
      <c r="D35" s="432"/>
      <c r="E35" s="433"/>
      <c r="F35" s="131"/>
      <c r="G35" s="132"/>
      <c r="H35" s="115">
        <v>80</v>
      </c>
      <c r="I35" s="63">
        <v>100</v>
      </c>
      <c r="J35" s="54">
        <v>2003</v>
      </c>
      <c r="K35" s="65"/>
      <c r="L35" s="63"/>
      <c r="M35" s="54"/>
      <c r="N35" s="25" t="s">
        <v>315</v>
      </c>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row>
    <row r="36" spans="1:250" s="196" customFormat="1" ht="15.75">
      <c r="A36" s="71"/>
      <c r="B36" s="34" t="s">
        <v>355</v>
      </c>
      <c r="C36" s="34"/>
      <c r="D36" s="34"/>
      <c r="E36" s="34"/>
      <c r="F36" s="135"/>
      <c r="G36" s="64"/>
      <c r="H36" s="64"/>
      <c r="I36" s="64"/>
      <c r="J36" s="47"/>
      <c r="K36" s="64"/>
      <c r="L36" s="64"/>
      <c r="M36" s="47"/>
      <c r="N36" s="27"/>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row>
    <row r="37" spans="1:250" s="42" customFormat="1" ht="15">
      <c r="A37" s="70"/>
      <c r="B37" s="432" t="s">
        <v>554</v>
      </c>
      <c r="C37" s="432"/>
      <c r="D37" s="432"/>
      <c r="E37" s="433"/>
      <c r="F37" s="129" t="s">
        <v>555</v>
      </c>
      <c r="G37" s="130">
        <v>20</v>
      </c>
      <c r="H37" s="112">
        <v>23</v>
      </c>
      <c r="I37" s="113">
        <v>54</v>
      </c>
      <c r="J37" s="49">
        <v>2005</v>
      </c>
      <c r="K37" s="114">
        <v>0.4</v>
      </c>
      <c r="L37" s="113">
        <v>0.8</v>
      </c>
      <c r="M37" s="49">
        <v>1995</v>
      </c>
      <c r="N37" s="8" t="s">
        <v>129</v>
      </c>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row>
    <row r="38" spans="1:250" s="42" customFormat="1" ht="15">
      <c r="A38" s="70"/>
      <c r="B38" s="432" t="s">
        <v>556</v>
      </c>
      <c r="C38" s="432"/>
      <c r="D38" s="432"/>
      <c r="E38" s="433"/>
      <c r="F38" s="131" t="s">
        <v>557</v>
      </c>
      <c r="G38" s="132">
        <v>20</v>
      </c>
      <c r="H38" s="115">
        <v>2.5</v>
      </c>
      <c r="I38" s="117">
        <v>6</v>
      </c>
      <c r="J38" s="49">
        <v>2003</v>
      </c>
      <c r="K38" s="65">
        <v>0.2</v>
      </c>
      <c r="L38" s="63">
        <v>0.4</v>
      </c>
      <c r="M38" s="49">
        <v>2005</v>
      </c>
      <c r="N38" s="9" t="s">
        <v>130</v>
      </c>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row>
    <row r="39" spans="1:250" s="42" customFormat="1" ht="15">
      <c r="A39" s="70"/>
      <c r="B39" s="432" t="s">
        <v>128</v>
      </c>
      <c r="C39" s="432"/>
      <c r="D39" s="432"/>
      <c r="E39" s="433"/>
      <c r="F39" s="129"/>
      <c r="G39" s="130" t="s">
        <v>379</v>
      </c>
      <c r="H39" s="115">
        <v>8</v>
      </c>
      <c r="I39" s="63">
        <v>14</v>
      </c>
      <c r="J39" s="49">
        <v>2005</v>
      </c>
      <c r="K39" s="65">
        <v>0.2</v>
      </c>
      <c r="L39" s="63">
        <v>0.5</v>
      </c>
      <c r="M39" s="49">
        <v>2005</v>
      </c>
      <c r="N39" s="8" t="s">
        <v>318</v>
      </c>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row>
    <row r="40" spans="1:250" s="42" customFormat="1" ht="30" customHeight="1">
      <c r="A40" s="70"/>
      <c r="B40" s="432" t="s">
        <v>319</v>
      </c>
      <c r="C40" s="432"/>
      <c r="D40" s="432"/>
      <c r="E40" s="433"/>
      <c r="F40" s="131"/>
      <c r="G40" s="132" t="s">
        <v>379</v>
      </c>
      <c r="H40" s="115">
        <v>95</v>
      </c>
      <c r="I40" s="63">
        <v>115</v>
      </c>
      <c r="J40" s="49">
        <v>2001</v>
      </c>
      <c r="K40" s="65">
        <v>2.4</v>
      </c>
      <c r="L40" s="63">
        <v>3</v>
      </c>
      <c r="M40" s="49">
        <v>1999</v>
      </c>
      <c r="N40" s="24" t="s">
        <v>459</v>
      </c>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row>
    <row r="41" spans="1:250" s="42" customFormat="1" ht="15">
      <c r="A41" s="70"/>
      <c r="B41" s="432" t="s">
        <v>558</v>
      </c>
      <c r="C41" s="432"/>
      <c r="D41" s="432"/>
      <c r="E41" s="433"/>
      <c r="F41" s="129" t="s">
        <v>559</v>
      </c>
      <c r="G41" s="130">
        <v>5</v>
      </c>
      <c r="H41" s="115">
        <v>2</v>
      </c>
      <c r="I41" s="63">
        <v>6</v>
      </c>
      <c r="J41" s="49">
        <v>2004</v>
      </c>
      <c r="K41" s="65">
        <v>0.04</v>
      </c>
      <c r="L41" s="63">
        <v>0.2</v>
      </c>
      <c r="M41" s="49">
        <v>2004</v>
      </c>
      <c r="N41" s="8" t="s">
        <v>819</v>
      </c>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row>
    <row r="42" spans="1:250" s="42" customFormat="1" ht="30" customHeight="1">
      <c r="A42" s="70"/>
      <c r="B42" s="432" t="s">
        <v>369</v>
      </c>
      <c r="C42" s="432"/>
      <c r="D42" s="432"/>
      <c r="E42" s="433"/>
      <c r="F42" s="131" t="s">
        <v>560</v>
      </c>
      <c r="G42" s="132">
        <v>10</v>
      </c>
      <c r="H42" s="115">
        <v>2</v>
      </c>
      <c r="I42" s="63">
        <v>4</v>
      </c>
      <c r="J42" s="49">
        <v>2005</v>
      </c>
      <c r="K42" s="65" t="s">
        <v>379</v>
      </c>
      <c r="L42" s="63" t="s">
        <v>379</v>
      </c>
      <c r="M42" s="49"/>
      <c r="N42" s="9" t="s">
        <v>820</v>
      </c>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row>
    <row r="43" spans="1:250" s="42" customFormat="1" ht="47.25" customHeight="1">
      <c r="A43" s="70"/>
      <c r="B43" s="432" t="s">
        <v>320</v>
      </c>
      <c r="C43" s="432"/>
      <c r="D43" s="432"/>
      <c r="E43" s="433"/>
      <c r="F43" s="129"/>
      <c r="G43" s="130">
        <v>10</v>
      </c>
      <c r="H43" s="115">
        <v>5</v>
      </c>
      <c r="I43" s="63">
        <v>6</v>
      </c>
      <c r="J43" s="49">
        <v>2005</v>
      </c>
      <c r="K43" s="65">
        <v>0.2</v>
      </c>
      <c r="L43" s="63">
        <v>1</v>
      </c>
      <c r="M43" s="49">
        <v>2005</v>
      </c>
      <c r="N43" s="10" t="s">
        <v>447</v>
      </c>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row>
    <row r="44" spans="1:250" s="42" customFormat="1" ht="15">
      <c r="A44" s="70"/>
      <c r="B44" s="432" t="s">
        <v>561</v>
      </c>
      <c r="C44" s="432"/>
      <c r="D44" s="432"/>
      <c r="E44" s="433"/>
      <c r="F44" s="131" t="s">
        <v>562</v>
      </c>
      <c r="G44" s="132">
        <v>5</v>
      </c>
      <c r="H44" s="115">
        <v>25</v>
      </c>
      <c r="I44" s="63">
        <v>50</v>
      </c>
      <c r="J44" s="49">
        <v>2003</v>
      </c>
      <c r="K44" s="65">
        <v>1.2</v>
      </c>
      <c r="L44" s="63">
        <v>2.8</v>
      </c>
      <c r="M44" s="49">
        <v>2003</v>
      </c>
      <c r="N44" s="9" t="s">
        <v>145</v>
      </c>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row>
    <row r="45" spans="1:250" s="42" customFormat="1" ht="15">
      <c r="A45" s="70"/>
      <c r="B45" s="432" t="s">
        <v>563</v>
      </c>
      <c r="C45" s="432"/>
      <c r="D45" s="432"/>
      <c r="E45" s="433"/>
      <c r="F45" s="129" t="s">
        <v>564</v>
      </c>
      <c r="G45" s="130">
        <v>20</v>
      </c>
      <c r="H45" s="115">
        <v>25</v>
      </c>
      <c r="I45" s="63">
        <v>50</v>
      </c>
      <c r="J45" s="49">
        <v>1995</v>
      </c>
      <c r="K45" s="65">
        <v>2.5</v>
      </c>
      <c r="L45" s="63">
        <v>5</v>
      </c>
      <c r="M45" s="49">
        <v>1995</v>
      </c>
      <c r="N45" s="9" t="s">
        <v>0</v>
      </c>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row>
    <row r="46" spans="1:250" s="42" customFormat="1" ht="15">
      <c r="A46" s="70"/>
      <c r="B46" s="432" t="s">
        <v>566</v>
      </c>
      <c r="C46" s="432"/>
      <c r="D46" s="432"/>
      <c r="E46" s="433"/>
      <c r="F46" s="131" t="s">
        <v>567</v>
      </c>
      <c r="G46" s="132">
        <v>20</v>
      </c>
      <c r="H46" s="115">
        <v>100</v>
      </c>
      <c r="I46" s="63">
        <v>150</v>
      </c>
      <c r="J46" s="49">
        <v>1995</v>
      </c>
      <c r="K46" s="65">
        <v>2</v>
      </c>
      <c r="L46" s="63">
        <v>3</v>
      </c>
      <c r="M46" s="49">
        <v>1995</v>
      </c>
      <c r="N46" s="9" t="s">
        <v>1</v>
      </c>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row>
    <row r="47" spans="1:250" s="42" customFormat="1" ht="15">
      <c r="A47" s="70"/>
      <c r="B47" s="432" t="s">
        <v>568</v>
      </c>
      <c r="C47" s="432"/>
      <c r="D47" s="432"/>
      <c r="E47" s="433"/>
      <c r="F47" s="131" t="s">
        <v>569</v>
      </c>
      <c r="G47" s="132">
        <v>20</v>
      </c>
      <c r="H47" s="115">
        <v>6</v>
      </c>
      <c r="I47" s="63">
        <v>8</v>
      </c>
      <c r="J47" s="49">
        <v>1995</v>
      </c>
      <c r="K47" s="65">
        <v>0.6</v>
      </c>
      <c r="L47" s="63">
        <v>0.8</v>
      </c>
      <c r="M47" s="49">
        <v>1995</v>
      </c>
      <c r="N47" s="22" t="s">
        <v>2</v>
      </c>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row>
    <row r="48" spans="1:250" s="42" customFormat="1" ht="44.25" customHeight="1">
      <c r="A48" s="70"/>
      <c r="B48" s="432" t="s">
        <v>500</v>
      </c>
      <c r="C48" s="432"/>
      <c r="D48" s="432"/>
      <c r="E48" s="433"/>
      <c r="F48" s="129"/>
      <c r="G48" s="130">
        <v>12</v>
      </c>
      <c r="H48" s="436">
        <v>25</v>
      </c>
      <c r="I48" s="444"/>
      <c r="J48" s="49">
        <v>1998</v>
      </c>
      <c r="K48" s="444">
        <v>2</v>
      </c>
      <c r="L48" s="444"/>
      <c r="M48" s="49">
        <v>1998</v>
      </c>
      <c r="N48" s="10" t="s">
        <v>108</v>
      </c>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row>
    <row r="49" spans="1:250" s="42" customFormat="1" ht="57">
      <c r="A49" s="70"/>
      <c r="B49" s="432" t="s">
        <v>501</v>
      </c>
      <c r="C49" s="432"/>
      <c r="D49" s="432"/>
      <c r="E49" s="433"/>
      <c r="F49" s="131"/>
      <c r="G49" s="132">
        <v>12</v>
      </c>
      <c r="H49" s="116">
        <v>50</v>
      </c>
      <c r="I49" s="48">
        <v>495</v>
      </c>
      <c r="J49" s="52">
        <v>1999</v>
      </c>
      <c r="K49" s="119">
        <v>1.5</v>
      </c>
      <c r="L49" s="48">
        <v>29.5</v>
      </c>
      <c r="M49" s="52">
        <v>1999</v>
      </c>
      <c r="N49" s="24" t="s">
        <v>463</v>
      </c>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row>
    <row r="50" spans="1:250" s="196" customFormat="1" ht="15.75">
      <c r="A50" s="71"/>
      <c r="B50" s="34" t="s">
        <v>356</v>
      </c>
      <c r="C50" s="34"/>
      <c r="D50" s="34"/>
      <c r="E50" s="34"/>
      <c r="F50" s="139"/>
      <c r="G50" s="140"/>
      <c r="H50" s="64"/>
      <c r="I50" s="64"/>
      <c r="J50" s="47"/>
      <c r="K50" s="64"/>
      <c r="L50" s="64"/>
      <c r="M50" s="47"/>
      <c r="N50" s="27"/>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row>
    <row r="51" spans="1:250" s="42" customFormat="1" ht="15">
      <c r="A51" s="70"/>
      <c r="B51" s="432" t="s">
        <v>570</v>
      </c>
      <c r="C51" s="432"/>
      <c r="D51" s="432"/>
      <c r="E51" s="433"/>
      <c r="F51" s="131" t="s">
        <v>571</v>
      </c>
      <c r="G51" s="132">
        <v>20</v>
      </c>
      <c r="H51" s="112">
        <v>50</v>
      </c>
      <c r="I51" s="113">
        <v>75</v>
      </c>
      <c r="J51" s="49">
        <v>1995</v>
      </c>
      <c r="K51" s="114">
        <v>2.5</v>
      </c>
      <c r="L51" s="113">
        <v>3.75</v>
      </c>
      <c r="M51" s="49">
        <v>1995</v>
      </c>
      <c r="N51" s="7" t="s">
        <v>826</v>
      </c>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row>
    <row r="52" spans="1:250" s="42" customFormat="1" ht="15">
      <c r="A52" s="70"/>
      <c r="B52" s="432" t="s">
        <v>572</v>
      </c>
      <c r="C52" s="432"/>
      <c r="D52" s="432"/>
      <c r="E52" s="433"/>
      <c r="F52" s="129" t="s">
        <v>573</v>
      </c>
      <c r="G52" s="130">
        <v>20</v>
      </c>
      <c r="H52" s="115">
        <v>6</v>
      </c>
      <c r="I52" s="63">
        <v>9</v>
      </c>
      <c r="J52" s="49">
        <v>1995</v>
      </c>
      <c r="K52" s="65" t="s">
        <v>379</v>
      </c>
      <c r="L52" s="63" t="s">
        <v>379</v>
      </c>
      <c r="M52" s="49"/>
      <c r="N52" s="8" t="s">
        <v>462</v>
      </c>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row>
    <row r="53" spans="1:250" s="42" customFormat="1" ht="30" customHeight="1">
      <c r="A53" s="70"/>
      <c r="B53" s="432" t="s">
        <v>460</v>
      </c>
      <c r="C53" s="432"/>
      <c r="D53" s="432"/>
      <c r="E53" s="433"/>
      <c r="F53" s="131" t="s">
        <v>574</v>
      </c>
      <c r="G53" s="132">
        <v>10</v>
      </c>
      <c r="H53" s="115">
        <v>47</v>
      </c>
      <c r="I53" s="63">
        <v>117</v>
      </c>
      <c r="J53" s="49">
        <v>2005</v>
      </c>
      <c r="K53" s="65">
        <v>2.3</v>
      </c>
      <c r="L53" s="63">
        <v>6</v>
      </c>
      <c r="M53" s="49">
        <v>2005</v>
      </c>
      <c r="N53" s="9" t="s">
        <v>464</v>
      </c>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row>
    <row r="54" spans="1:250" s="42" customFormat="1" ht="30" customHeight="1">
      <c r="A54" s="70"/>
      <c r="B54" s="432" t="s">
        <v>461</v>
      </c>
      <c r="C54" s="432"/>
      <c r="D54" s="432"/>
      <c r="E54" s="433"/>
      <c r="F54" s="131" t="s">
        <v>575</v>
      </c>
      <c r="G54" s="132">
        <v>20</v>
      </c>
      <c r="H54" s="115">
        <v>25</v>
      </c>
      <c r="I54" s="63">
        <v>120</v>
      </c>
      <c r="J54" s="49">
        <v>2005</v>
      </c>
      <c r="K54" s="120"/>
      <c r="L54" s="117"/>
      <c r="M54" s="49"/>
      <c r="N54" s="8" t="s">
        <v>494</v>
      </c>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row>
    <row r="55" spans="1:250" s="42" customFormat="1" ht="28.5">
      <c r="A55" s="70"/>
      <c r="B55" s="432" t="s">
        <v>498</v>
      </c>
      <c r="C55" s="432"/>
      <c r="D55" s="432"/>
      <c r="E55" s="433"/>
      <c r="F55" s="131"/>
      <c r="G55" s="132">
        <v>14</v>
      </c>
      <c r="H55" s="115">
        <v>18.3</v>
      </c>
      <c r="I55" s="63">
        <v>24</v>
      </c>
      <c r="J55" s="49">
        <v>2005</v>
      </c>
      <c r="K55" s="65">
        <v>0.6</v>
      </c>
      <c r="L55" s="63">
        <v>1.8</v>
      </c>
      <c r="M55" s="49">
        <v>2005</v>
      </c>
      <c r="N55" s="24" t="s">
        <v>486</v>
      </c>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row>
    <row r="56" spans="1:250" s="42" customFormat="1" ht="42.75">
      <c r="A56" s="70"/>
      <c r="B56" s="432" t="s">
        <v>817</v>
      </c>
      <c r="C56" s="432"/>
      <c r="D56" s="432"/>
      <c r="E56" s="433"/>
      <c r="F56" s="129" t="s">
        <v>576</v>
      </c>
      <c r="G56" s="130">
        <v>20</v>
      </c>
      <c r="H56" s="115">
        <v>15</v>
      </c>
      <c r="I56" s="63">
        <v>35</v>
      </c>
      <c r="J56" s="49">
        <v>2005</v>
      </c>
      <c r="K56" s="65">
        <v>0.6</v>
      </c>
      <c r="L56" s="63">
        <v>1</v>
      </c>
      <c r="M56" s="49">
        <v>2005</v>
      </c>
      <c r="N56" s="8" t="s">
        <v>495</v>
      </c>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row>
    <row r="57" spans="1:250" s="42" customFormat="1" ht="15">
      <c r="A57" s="70"/>
      <c r="B57" s="432" t="s">
        <v>322</v>
      </c>
      <c r="C57" s="432"/>
      <c r="D57" s="432"/>
      <c r="E57" s="433"/>
      <c r="F57" s="131"/>
      <c r="G57" s="132">
        <v>10</v>
      </c>
      <c r="H57" s="63">
        <v>5</v>
      </c>
      <c r="I57" s="115">
        <v>9</v>
      </c>
      <c r="J57" s="49">
        <v>2005</v>
      </c>
      <c r="K57" s="444">
        <v>0.25</v>
      </c>
      <c r="L57" s="444"/>
      <c r="M57" s="49">
        <v>2005</v>
      </c>
      <c r="N57" s="9" t="s">
        <v>146</v>
      </c>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row>
    <row r="58" spans="1:250" s="42" customFormat="1" ht="15">
      <c r="A58" s="70"/>
      <c r="B58" s="432" t="s">
        <v>816</v>
      </c>
      <c r="C58" s="432"/>
      <c r="D58" s="432"/>
      <c r="E58" s="433"/>
      <c r="F58" s="131" t="s">
        <v>577</v>
      </c>
      <c r="G58" s="132">
        <v>5</v>
      </c>
      <c r="H58" s="115">
        <v>5</v>
      </c>
      <c r="I58" s="63">
        <v>8</v>
      </c>
      <c r="J58" s="49">
        <v>2001</v>
      </c>
      <c r="K58" s="65">
        <v>0.5</v>
      </c>
      <c r="L58" s="63">
        <v>0.8</v>
      </c>
      <c r="M58" s="49">
        <v>2001</v>
      </c>
      <c r="N58" s="10" t="s">
        <v>814</v>
      </c>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row>
    <row r="59" spans="1:250" s="42" customFormat="1" ht="42.75">
      <c r="A59" s="70"/>
      <c r="B59" s="432" t="s">
        <v>323</v>
      </c>
      <c r="C59" s="432"/>
      <c r="D59" s="432"/>
      <c r="E59" s="433"/>
      <c r="F59" s="131"/>
      <c r="G59" s="132">
        <v>10</v>
      </c>
      <c r="H59" s="115">
        <v>0.325</v>
      </c>
      <c r="I59" s="63">
        <v>0.45</v>
      </c>
      <c r="J59" s="49">
        <v>2001</v>
      </c>
      <c r="K59" s="65"/>
      <c r="L59" s="63"/>
      <c r="M59" s="49"/>
      <c r="N59" s="9" t="s">
        <v>448</v>
      </c>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row>
    <row r="60" spans="1:250" s="42" customFormat="1" ht="44.25" customHeight="1">
      <c r="A60" s="70"/>
      <c r="B60" s="432" t="s">
        <v>324</v>
      </c>
      <c r="C60" s="432"/>
      <c r="D60" s="432"/>
      <c r="E60" s="433"/>
      <c r="F60" s="129"/>
      <c r="G60" s="130">
        <v>5</v>
      </c>
      <c r="H60" s="116">
        <v>27.5</v>
      </c>
      <c r="I60" s="48">
        <v>42</v>
      </c>
      <c r="J60" s="49">
        <v>2003</v>
      </c>
      <c r="K60" s="119">
        <v>2.75</v>
      </c>
      <c r="L60" s="48">
        <v>4.2</v>
      </c>
      <c r="M60" s="49">
        <v>2001</v>
      </c>
      <c r="N60" s="10" t="s">
        <v>449</v>
      </c>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row>
    <row r="61" spans="1:250" s="42" customFormat="1" ht="15.75" customHeight="1">
      <c r="A61" s="70"/>
      <c r="B61" s="432" t="s">
        <v>325</v>
      </c>
      <c r="C61" s="432"/>
      <c r="D61" s="432"/>
      <c r="E61" s="433"/>
      <c r="F61" s="131"/>
      <c r="G61" s="132"/>
      <c r="H61" s="116">
        <v>3.7</v>
      </c>
      <c r="I61" s="48">
        <v>5</v>
      </c>
      <c r="J61" s="52">
        <v>2001</v>
      </c>
      <c r="K61" s="119"/>
      <c r="L61" s="48"/>
      <c r="M61" s="52"/>
      <c r="N61" s="9" t="s">
        <v>326</v>
      </c>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row>
    <row r="62" spans="1:250" s="196" customFormat="1" ht="15.75">
      <c r="A62" s="71"/>
      <c r="B62" s="34" t="s">
        <v>357</v>
      </c>
      <c r="C62" s="34"/>
      <c r="D62" s="34"/>
      <c r="E62" s="34"/>
      <c r="F62" s="139"/>
      <c r="G62" s="140"/>
      <c r="H62" s="64"/>
      <c r="I62" s="64"/>
      <c r="J62" s="47"/>
      <c r="K62" s="64"/>
      <c r="L62" s="64"/>
      <c r="M62" s="47"/>
      <c r="N62" s="32"/>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row>
    <row r="63" spans="1:250" s="42" customFormat="1" ht="15">
      <c r="A63" s="70"/>
      <c r="B63" s="432" t="s">
        <v>579</v>
      </c>
      <c r="C63" s="432"/>
      <c r="D63" s="432"/>
      <c r="E63" s="433"/>
      <c r="F63" s="131" t="s">
        <v>580</v>
      </c>
      <c r="G63" s="132">
        <v>20</v>
      </c>
      <c r="H63" s="112">
        <v>115</v>
      </c>
      <c r="I63" s="113">
        <v>130</v>
      </c>
      <c r="J63" s="49">
        <v>1995</v>
      </c>
      <c r="K63" s="114">
        <v>4.25</v>
      </c>
      <c r="L63" s="113">
        <v>4.85</v>
      </c>
      <c r="M63" s="49">
        <v>1995</v>
      </c>
      <c r="N63" s="9" t="s">
        <v>3</v>
      </c>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row>
    <row r="64" spans="1:250" s="42" customFormat="1" ht="30" customHeight="1">
      <c r="A64" s="70"/>
      <c r="B64" s="432" t="s">
        <v>581</v>
      </c>
      <c r="C64" s="432"/>
      <c r="D64" s="432"/>
      <c r="E64" s="433"/>
      <c r="F64" s="129" t="s">
        <v>582</v>
      </c>
      <c r="G64" s="130">
        <v>20</v>
      </c>
      <c r="H64" s="115">
        <v>16</v>
      </c>
      <c r="I64" s="63">
        <v>21.5</v>
      </c>
      <c r="J64" s="49">
        <v>1995</v>
      </c>
      <c r="K64" s="65">
        <v>0.77</v>
      </c>
      <c r="L64" s="63">
        <v>1.03</v>
      </c>
      <c r="M64" s="49">
        <v>1995</v>
      </c>
      <c r="N64" s="8" t="s">
        <v>4</v>
      </c>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row>
    <row r="65" spans="1:250" s="42" customFormat="1" ht="15">
      <c r="A65" s="70"/>
      <c r="B65" s="432" t="s">
        <v>583</v>
      </c>
      <c r="C65" s="432"/>
      <c r="D65" s="432"/>
      <c r="E65" s="433"/>
      <c r="F65" s="131" t="s">
        <v>584</v>
      </c>
      <c r="G65" s="132">
        <v>10</v>
      </c>
      <c r="H65" s="115">
        <v>8</v>
      </c>
      <c r="I65" s="63">
        <v>10</v>
      </c>
      <c r="J65" s="49">
        <v>1995</v>
      </c>
      <c r="K65" s="65">
        <v>0.4</v>
      </c>
      <c r="L65" s="63">
        <v>0.5</v>
      </c>
      <c r="M65" s="49">
        <v>1995</v>
      </c>
      <c r="N65" s="9" t="s">
        <v>5</v>
      </c>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row>
    <row r="66" spans="1:250" s="42" customFormat="1" ht="30" customHeight="1">
      <c r="A66" s="70"/>
      <c r="B66" s="432" t="s">
        <v>585</v>
      </c>
      <c r="C66" s="432"/>
      <c r="D66" s="432"/>
      <c r="E66" s="433"/>
      <c r="F66" s="129" t="s">
        <v>586</v>
      </c>
      <c r="G66" s="130">
        <v>20</v>
      </c>
      <c r="H66" s="115">
        <v>10</v>
      </c>
      <c r="I66" s="63">
        <v>15</v>
      </c>
      <c r="J66" s="49">
        <v>1995</v>
      </c>
      <c r="K66" s="65">
        <v>0.2</v>
      </c>
      <c r="L66" s="63">
        <v>0.3</v>
      </c>
      <c r="M66" s="49">
        <v>1995</v>
      </c>
      <c r="N66" s="8" t="s">
        <v>6</v>
      </c>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c r="IN66" s="35"/>
      <c r="IO66" s="35"/>
      <c r="IP66" s="35"/>
    </row>
    <row r="67" spans="1:250" s="42" customFormat="1" ht="15">
      <c r="A67" s="70"/>
      <c r="B67" s="432" t="s">
        <v>587</v>
      </c>
      <c r="C67" s="432"/>
      <c r="D67" s="432"/>
      <c r="E67" s="433"/>
      <c r="F67" s="131" t="s">
        <v>588</v>
      </c>
      <c r="G67" s="132">
        <v>10</v>
      </c>
      <c r="H67" s="116">
        <v>25</v>
      </c>
      <c r="I67" s="48">
        <v>30</v>
      </c>
      <c r="J67" s="49">
        <v>1995</v>
      </c>
      <c r="K67" s="119">
        <v>1.25</v>
      </c>
      <c r="L67" s="48">
        <v>1.5</v>
      </c>
      <c r="M67" s="49">
        <v>1995</v>
      </c>
      <c r="N67" s="9" t="s">
        <v>7</v>
      </c>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row>
    <row r="68" spans="1:250" s="197" customFormat="1" ht="15.75">
      <c r="A68" s="71"/>
      <c r="B68" s="34" t="s">
        <v>327</v>
      </c>
      <c r="C68" s="34"/>
      <c r="D68" s="34"/>
      <c r="E68" s="34"/>
      <c r="F68" s="139"/>
      <c r="G68" s="140"/>
      <c r="H68" s="64"/>
      <c r="I68" s="64"/>
      <c r="J68" s="47"/>
      <c r="K68" s="64"/>
      <c r="L68" s="64"/>
      <c r="M68" s="47"/>
      <c r="N68" s="32"/>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row>
    <row r="69" spans="1:250" s="42" customFormat="1" ht="15" customHeight="1">
      <c r="A69" s="70"/>
      <c r="B69" s="432" t="s">
        <v>328</v>
      </c>
      <c r="C69" s="432"/>
      <c r="D69" s="432"/>
      <c r="E69" s="433"/>
      <c r="F69" s="131"/>
      <c r="G69" s="132">
        <v>10</v>
      </c>
      <c r="H69" s="112">
        <v>2</v>
      </c>
      <c r="I69" s="113">
        <v>5</v>
      </c>
      <c r="J69" s="49">
        <v>1995</v>
      </c>
      <c r="K69" s="114">
        <v>0.2</v>
      </c>
      <c r="L69" s="113">
        <v>0.5</v>
      </c>
      <c r="M69" s="49">
        <v>1995</v>
      </c>
      <c r="N69" s="9" t="s">
        <v>329</v>
      </c>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row>
    <row r="70" spans="1:250" s="42" customFormat="1" ht="15">
      <c r="A70" s="70"/>
      <c r="B70" s="432" t="s">
        <v>330</v>
      </c>
      <c r="C70" s="432"/>
      <c r="D70" s="432"/>
      <c r="E70" s="433"/>
      <c r="F70" s="129"/>
      <c r="G70" s="130">
        <v>10</v>
      </c>
      <c r="H70" s="115">
        <v>2</v>
      </c>
      <c r="I70" s="63">
        <v>5</v>
      </c>
      <c r="J70" s="49">
        <v>1995</v>
      </c>
      <c r="K70" s="65">
        <v>0.2</v>
      </c>
      <c r="L70" s="63">
        <v>0.5</v>
      </c>
      <c r="M70" s="49">
        <v>1995</v>
      </c>
      <c r="N70" s="8" t="s">
        <v>331</v>
      </c>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row>
    <row r="71" spans="1:250" s="42" customFormat="1" ht="15">
      <c r="A71" s="70"/>
      <c r="B71" s="432" t="s">
        <v>332</v>
      </c>
      <c r="C71" s="432"/>
      <c r="D71" s="432"/>
      <c r="E71" s="433"/>
      <c r="F71" s="131"/>
      <c r="G71" s="132">
        <v>10</v>
      </c>
      <c r="H71" s="115">
        <v>10</v>
      </c>
      <c r="I71" s="63">
        <v>15</v>
      </c>
      <c r="J71" s="49">
        <v>1995</v>
      </c>
      <c r="K71" s="65">
        <v>1</v>
      </c>
      <c r="L71" s="63">
        <v>2</v>
      </c>
      <c r="M71" s="49">
        <v>1995</v>
      </c>
      <c r="N71" s="9" t="s">
        <v>333</v>
      </c>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row>
    <row r="72" spans="1:250" s="42" customFormat="1" ht="15">
      <c r="A72" s="70"/>
      <c r="B72" s="432" t="s">
        <v>334</v>
      </c>
      <c r="C72" s="432"/>
      <c r="D72" s="432"/>
      <c r="E72" s="433"/>
      <c r="F72" s="129"/>
      <c r="G72" s="130">
        <v>10</v>
      </c>
      <c r="H72" s="115">
        <v>21</v>
      </c>
      <c r="I72" s="63">
        <v>46</v>
      </c>
      <c r="J72" s="49">
        <v>1998</v>
      </c>
      <c r="K72" s="65" t="s">
        <v>379</v>
      </c>
      <c r="L72" s="63"/>
      <c r="M72" s="49"/>
      <c r="N72" s="9" t="s">
        <v>335</v>
      </c>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row>
    <row r="73" spans="1:250" s="196" customFormat="1" ht="15.75">
      <c r="A73" s="71"/>
      <c r="B73" s="34" t="s">
        <v>358</v>
      </c>
      <c r="C73" s="34"/>
      <c r="D73" s="34"/>
      <c r="E73" s="34"/>
      <c r="F73" s="135"/>
      <c r="G73" s="64"/>
      <c r="H73" s="64"/>
      <c r="I73" s="64"/>
      <c r="J73" s="47"/>
      <c r="K73" s="64"/>
      <c r="L73" s="64"/>
      <c r="M73" s="47"/>
      <c r="N73" s="27"/>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row>
    <row r="74" spans="1:250" s="42" customFormat="1" ht="15">
      <c r="A74" s="70"/>
      <c r="B74" s="432" t="s">
        <v>589</v>
      </c>
      <c r="C74" s="432"/>
      <c r="D74" s="432"/>
      <c r="E74" s="433"/>
      <c r="F74" s="127" t="s">
        <v>590</v>
      </c>
      <c r="G74" s="128">
        <v>10</v>
      </c>
      <c r="H74" s="112">
        <v>2</v>
      </c>
      <c r="I74" s="113">
        <v>5</v>
      </c>
      <c r="J74" s="49">
        <v>2001</v>
      </c>
      <c r="K74" s="114">
        <f>H74*0.1</f>
        <v>0.2</v>
      </c>
      <c r="L74" s="113">
        <f>I74*0.1</f>
        <v>0.5</v>
      </c>
      <c r="M74" s="49">
        <v>2001</v>
      </c>
      <c r="N74" s="26" t="s">
        <v>800</v>
      </c>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row>
    <row r="75" spans="1:250" s="42" customFormat="1" ht="15">
      <c r="A75" s="70"/>
      <c r="B75" s="432" t="s">
        <v>591</v>
      </c>
      <c r="C75" s="432"/>
      <c r="D75" s="432"/>
      <c r="E75" s="433"/>
      <c r="F75" s="129" t="s">
        <v>592</v>
      </c>
      <c r="G75" s="130">
        <v>10</v>
      </c>
      <c r="H75" s="115">
        <v>7</v>
      </c>
      <c r="I75" s="63">
        <v>10</v>
      </c>
      <c r="J75" s="49">
        <v>2003</v>
      </c>
      <c r="K75" s="65">
        <v>0.5</v>
      </c>
      <c r="L75" s="63">
        <v>1</v>
      </c>
      <c r="M75" s="49">
        <v>1995</v>
      </c>
      <c r="N75" s="8" t="s">
        <v>109</v>
      </c>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row>
    <row r="76" spans="1:250" s="42" customFormat="1" ht="15">
      <c r="A76" s="70"/>
      <c r="B76" s="432" t="s">
        <v>593</v>
      </c>
      <c r="C76" s="432"/>
      <c r="D76" s="432"/>
      <c r="E76" s="433"/>
      <c r="F76" s="131" t="s">
        <v>594</v>
      </c>
      <c r="G76" s="132">
        <v>10</v>
      </c>
      <c r="H76" s="115">
        <v>5</v>
      </c>
      <c r="I76" s="63">
        <v>10</v>
      </c>
      <c r="J76" s="49">
        <v>1995</v>
      </c>
      <c r="K76" s="65" t="s">
        <v>379</v>
      </c>
      <c r="L76" s="63" t="s">
        <v>379</v>
      </c>
      <c r="M76" s="49"/>
      <c r="N76" s="9" t="s">
        <v>884</v>
      </c>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row>
    <row r="77" spans="1:250" s="42" customFormat="1" ht="15">
      <c r="A77" s="70"/>
      <c r="B77" s="432" t="s">
        <v>595</v>
      </c>
      <c r="C77" s="432"/>
      <c r="D77" s="432"/>
      <c r="E77" s="433"/>
      <c r="F77" s="131" t="s">
        <v>596</v>
      </c>
      <c r="G77" s="132">
        <v>20</v>
      </c>
      <c r="H77" s="115">
        <v>10</v>
      </c>
      <c r="I77" s="63">
        <v>15</v>
      </c>
      <c r="J77" s="54">
        <v>1995</v>
      </c>
      <c r="K77" s="65" t="s">
        <v>379</v>
      </c>
      <c r="L77" s="63" t="s">
        <v>379</v>
      </c>
      <c r="M77" s="54"/>
      <c r="N77" s="9" t="s">
        <v>8</v>
      </c>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row>
    <row r="78" spans="1:250" s="197" customFormat="1" ht="15.75">
      <c r="A78" s="71"/>
      <c r="B78" s="34" t="s">
        <v>359</v>
      </c>
      <c r="C78" s="34"/>
      <c r="D78" s="34"/>
      <c r="E78" s="34"/>
      <c r="F78" s="135"/>
      <c r="G78" s="64"/>
      <c r="H78" s="64"/>
      <c r="I78" s="64"/>
      <c r="J78" s="47"/>
      <c r="K78" s="64"/>
      <c r="L78" s="64"/>
      <c r="M78" s="47"/>
      <c r="N78" s="27"/>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row>
    <row r="79" spans="1:250" s="42" customFormat="1" ht="28.5">
      <c r="A79" s="70"/>
      <c r="B79" s="432" t="s">
        <v>597</v>
      </c>
      <c r="C79" s="432"/>
      <c r="D79" s="432"/>
      <c r="E79" s="433"/>
      <c r="F79" s="129" t="s">
        <v>598</v>
      </c>
      <c r="G79" s="130">
        <v>7</v>
      </c>
      <c r="H79" s="112">
        <v>2</v>
      </c>
      <c r="I79" s="113">
        <v>5</v>
      </c>
      <c r="J79" s="49">
        <v>2005</v>
      </c>
      <c r="K79" s="114">
        <v>0.1</v>
      </c>
      <c r="L79" s="113">
        <v>0.24</v>
      </c>
      <c r="M79" s="49">
        <v>2004</v>
      </c>
      <c r="N79" s="8" t="s">
        <v>24</v>
      </c>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c r="IN79" s="35"/>
      <c r="IO79" s="35"/>
      <c r="IP79" s="35"/>
    </row>
    <row r="80" spans="1:250" s="43" customFormat="1" ht="15" customHeight="1">
      <c r="A80" s="70"/>
      <c r="B80" s="432" t="s">
        <v>599</v>
      </c>
      <c r="C80" s="432"/>
      <c r="D80" s="432"/>
      <c r="E80" s="433"/>
      <c r="F80" s="131" t="s">
        <v>600</v>
      </c>
      <c r="G80" s="132">
        <v>10</v>
      </c>
      <c r="H80" s="115">
        <v>2</v>
      </c>
      <c r="I80" s="63">
        <v>2.5</v>
      </c>
      <c r="J80" s="49">
        <v>1995</v>
      </c>
      <c r="K80" s="65" t="s">
        <v>379</v>
      </c>
      <c r="L80" s="63" t="s">
        <v>379</v>
      </c>
      <c r="M80" s="49"/>
      <c r="N80" s="9" t="s">
        <v>1</v>
      </c>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c r="ID80" s="35"/>
      <c r="IE80" s="35"/>
      <c r="IF80" s="35"/>
      <c r="IG80" s="35"/>
      <c r="IH80" s="35"/>
      <c r="II80" s="35"/>
      <c r="IJ80" s="35"/>
      <c r="IK80" s="35"/>
      <c r="IL80" s="35"/>
      <c r="IM80" s="35"/>
      <c r="IN80" s="35"/>
      <c r="IO80" s="35"/>
      <c r="IP80" s="35"/>
    </row>
    <row r="81" spans="1:250" s="42" customFormat="1" ht="15">
      <c r="A81" s="70"/>
      <c r="B81" s="432" t="s">
        <v>601</v>
      </c>
      <c r="C81" s="432"/>
      <c r="D81" s="432"/>
      <c r="E81" s="433"/>
      <c r="F81" s="129" t="s">
        <v>602</v>
      </c>
      <c r="G81" s="130">
        <v>7</v>
      </c>
      <c r="H81" s="121">
        <v>11</v>
      </c>
      <c r="I81" s="117">
        <v>24</v>
      </c>
      <c r="J81" s="49">
        <v>2004</v>
      </c>
      <c r="K81" s="118">
        <v>1.2</v>
      </c>
      <c r="L81" s="63">
        <v>5</v>
      </c>
      <c r="M81" s="49">
        <v>1998</v>
      </c>
      <c r="N81" s="8" t="s">
        <v>565</v>
      </c>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c r="ID81" s="35"/>
      <c r="IE81" s="35"/>
      <c r="IF81" s="35"/>
      <c r="IG81" s="35"/>
      <c r="IH81" s="35"/>
      <c r="II81" s="35"/>
      <c r="IJ81" s="35"/>
      <c r="IK81" s="35"/>
      <c r="IL81" s="35"/>
      <c r="IM81" s="35"/>
      <c r="IN81" s="35"/>
      <c r="IO81" s="35"/>
      <c r="IP81" s="35"/>
    </row>
    <row r="82" spans="1:250" s="42" customFormat="1" ht="15">
      <c r="A82" s="70"/>
      <c r="B82" s="432" t="s">
        <v>603</v>
      </c>
      <c r="C82" s="432"/>
      <c r="D82" s="432"/>
      <c r="E82" s="433"/>
      <c r="F82" s="131" t="s">
        <v>604</v>
      </c>
      <c r="G82" s="132">
        <v>7</v>
      </c>
      <c r="H82" s="115">
        <v>2.1</v>
      </c>
      <c r="I82" s="63">
        <v>26.1</v>
      </c>
      <c r="J82" s="49">
        <v>2005</v>
      </c>
      <c r="K82" s="65" t="s">
        <v>379</v>
      </c>
      <c r="L82" s="63" t="s">
        <v>379</v>
      </c>
      <c r="M82" s="49"/>
      <c r="N82" s="9" t="s">
        <v>827</v>
      </c>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c r="ID82" s="35"/>
      <c r="IE82" s="35"/>
      <c r="IF82" s="35"/>
      <c r="IG82" s="35"/>
      <c r="IH82" s="35"/>
      <c r="II82" s="35"/>
      <c r="IJ82" s="35"/>
      <c r="IK82" s="35"/>
      <c r="IL82" s="35"/>
      <c r="IM82" s="35"/>
      <c r="IN82" s="35"/>
      <c r="IO82" s="35"/>
      <c r="IP82" s="35"/>
    </row>
    <row r="83" spans="1:250" s="42" customFormat="1" ht="15">
      <c r="A83" s="70"/>
      <c r="B83" s="432" t="s">
        <v>605</v>
      </c>
      <c r="C83" s="432"/>
      <c r="D83" s="432"/>
      <c r="E83" s="433"/>
      <c r="F83" s="129" t="s">
        <v>606</v>
      </c>
      <c r="G83" s="130">
        <v>5</v>
      </c>
      <c r="H83" s="115">
        <v>5</v>
      </c>
      <c r="I83" s="63">
        <v>8</v>
      </c>
      <c r="J83" s="49">
        <v>1995</v>
      </c>
      <c r="K83" s="65">
        <v>0.5</v>
      </c>
      <c r="L83" s="63">
        <v>0.8</v>
      </c>
      <c r="M83" s="49">
        <v>1995</v>
      </c>
      <c r="N83" s="8" t="s">
        <v>11</v>
      </c>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row>
    <row r="84" spans="1:250" s="42" customFormat="1" ht="15" customHeight="1">
      <c r="A84" s="70"/>
      <c r="B84" s="432" t="s">
        <v>607</v>
      </c>
      <c r="C84" s="432"/>
      <c r="D84" s="432"/>
      <c r="E84" s="433"/>
      <c r="F84" s="131" t="s">
        <v>608</v>
      </c>
      <c r="G84" s="132">
        <v>5</v>
      </c>
      <c r="H84" s="115">
        <v>10</v>
      </c>
      <c r="I84" s="63">
        <v>12</v>
      </c>
      <c r="J84" s="49">
        <v>1995</v>
      </c>
      <c r="K84" s="65" t="s">
        <v>379</v>
      </c>
      <c r="L84" s="63" t="s">
        <v>379</v>
      </c>
      <c r="M84" s="49"/>
      <c r="N84" s="9" t="s">
        <v>828</v>
      </c>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row>
    <row r="85" spans="1:250" s="42" customFormat="1" ht="28.5">
      <c r="A85" s="70"/>
      <c r="B85" s="432" t="s">
        <v>336</v>
      </c>
      <c r="C85" s="432"/>
      <c r="D85" s="432"/>
      <c r="E85" s="433"/>
      <c r="F85" s="129"/>
      <c r="G85" s="130">
        <v>10</v>
      </c>
      <c r="H85" s="115">
        <v>4</v>
      </c>
      <c r="I85" s="63">
        <v>8</v>
      </c>
      <c r="J85" s="49">
        <v>2005</v>
      </c>
      <c r="K85" s="65" t="s">
        <v>379</v>
      </c>
      <c r="L85" s="63" t="s">
        <v>379</v>
      </c>
      <c r="M85" s="49"/>
      <c r="N85" s="10" t="s">
        <v>337</v>
      </c>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row>
    <row r="86" spans="1:250" s="42" customFormat="1" ht="15">
      <c r="A86" s="70"/>
      <c r="B86" s="432" t="s">
        <v>609</v>
      </c>
      <c r="C86" s="432"/>
      <c r="D86" s="432"/>
      <c r="E86" s="433"/>
      <c r="F86" s="131" t="s">
        <v>610</v>
      </c>
      <c r="G86" s="132">
        <v>5</v>
      </c>
      <c r="H86" s="115">
        <v>37</v>
      </c>
      <c r="I86" s="63">
        <v>40</v>
      </c>
      <c r="J86" s="49">
        <v>1995</v>
      </c>
      <c r="K86" s="65">
        <v>1.85</v>
      </c>
      <c r="L86" s="63">
        <v>2</v>
      </c>
      <c r="M86" s="49">
        <v>1995</v>
      </c>
      <c r="N86" s="9" t="s">
        <v>12</v>
      </c>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row>
    <row r="87" spans="1:250" s="42" customFormat="1" ht="15" customHeight="1">
      <c r="A87" s="70"/>
      <c r="B87" s="432" t="s">
        <v>611</v>
      </c>
      <c r="C87" s="432"/>
      <c r="D87" s="432"/>
      <c r="E87" s="433"/>
      <c r="F87" s="129" t="s">
        <v>612</v>
      </c>
      <c r="G87" s="130">
        <v>20</v>
      </c>
      <c r="H87" s="116">
        <v>3</v>
      </c>
      <c r="I87" s="48">
        <v>5</v>
      </c>
      <c r="J87" s="49">
        <v>1995</v>
      </c>
      <c r="K87" s="119" t="s">
        <v>379</v>
      </c>
      <c r="L87" s="48" t="s">
        <v>379</v>
      </c>
      <c r="M87" s="49"/>
      <c r="N87" s="9" t="s">
        <v>828</v>
      </c>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row>
    <row r="88" spans="1:250" s="196" customFormat="1" ht="15.75">
      <c r="A88" s="71"/>
      <c r="B88" s="34" t="s">
        <v>360</v>
      </c>
      <c r="C88" s="34"/>
      <c r="D88" s="34"/>
      <c r="E88" s="34"/>
      <c r="F88" s="135"/>
      <c r="G88" s="64"/>
      <c r="H88" s="64"/>
      <c r="I88" s="64"/>
      <c r="J88" s="47"/>
      <c r="K88" s="64"/>
      <c r="L88" s="64"/>
      <c r="M88" s="47"/>
      <c r="N88" s="27"/>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row>
    <row r="89" spans="1:250" s="42" customFormat="1" ht="30" customHeight="1">
      <c r="A89" s="70"/>
      <c r="B89" s="432" t="s">
        <v>487</v>
      </c>
      <c r="C89" s="432"/>
      <c r="D89" s="432"/>
      <c r="E89" s="433"/>
      <c r="F89" s="129" t="s">
        <v>613</v>
      </c>
      <c r="G89" s="130" t="s">
        <v>379</v>
      </c>
      <c r="H89" s="436">
        <v>4000</v>
      </c>
      <c r="I89" s="437"/>
      <c r="J89" s="49">
        <v>1995</v>
      </c>
      <c r="K89" s="114">
        <v>400</v>
      </c>
      <c r="L89" s="113">
        <v>600</v>
      </c>
      <c r="M89" s="49">
        <v>1995</v>
      </c>
      <c r="N89" s="8" t="s">
        <v>822</v>
      </c>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row>
    <row r="90" spans="1:250" s="42" customFormat="1" ht="30" customHeight="1">
      <c r="A90" s="70"/>
      <c r="B90" s="432" t="s">
        <v>488</v>
      </c>
      <c r="C90" s="432"/>
      <c r="D90" s="432"/>
      <c r="E90" s="433"/>
      <c r="F90" s="131" t="s">
        <v>614</v>
      </c>
      <c r="G90" s="132" t="s">
        <v>379</v>
      </c>
      <c r="H90" s="436">
        <v>3200</v>
      </c>
      <c r="I90" s="437"/>
      <c r="J90" s="49">
        <v>1995</v>
      </c>
      <c r="K90" s="65">
        <v>400</v>
      </c>
      <c r="L90" s="63">
        <v>480</v>
      </c>
      <c r="M90" s="49">
        <v>1995</v>
      </c>
      <c r="N90" s="9" t="s">
        <v>805</v>
      </c>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row>
    <row r="91" spans="1:250" s="42" customFormat="1" ht="30" customHeight="1">
      <c r="A91" s="70"/>
      <c r="B91" s="432" t="s">
        <v>489</v>
      </c>
      <c r="C91" s="432"/>
      <c r="D91" s="432"/>
      <c r="E91" s="433"/>
      <c r="F91" s="129" t="s">
        <v>615</v>
      </c>
      <c r="G91" s="130" t="s">
        <v>379</v>
      </c>
      <c r="H91" s="436">
        <v>2800</v>
      </c>
      <c r="I91" s="437"/>
      <c r="J91" s="49">
        <v>1995</v>
      </c>
      <c r="K91" s="65">
        <v>400</v>
      </c>
      <c r="L91" s="63">
        <v>420</v>
      </c>
      <c r="M91" s="49">
        <v>1995</v>
      </c>
      <c r="N91" s="8" t="s">
        <v>806</v>
      </c>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row>
    <row r="92" spans="1:250" s="42" customFormat="1" ht="15">
      <c r="A92" s="70"/>
      <c r="B92" s="432" t="s">
        <v>616</v>
      </c>
      <c r="C92" s="432"/>
      <c r="D92" s="432"/>
      <c r="E92" s="433"/>
      <c r="F92" s="131" t="s">
        <v>617</v>
      </c>
      <c r="G92" s="132">
        <v>5</v>
      </c>
      <c r="H92" s="115">
        <v>9</v>
      </c>
      <c r="I92" s="63">
        <v>12</v>
      </c>
      <c r="J92" s="49">
        <v>2004</v>
      </c>
      <c r="K92" s="65">
        <v>0.18</v>
      </c>
      <c r="L92" s="63">
        <v>0.24</v>
      </c>
      <c r="M92" s="49">
        <v>2004</v>
      </c>
      <c r="N92" s="9" t="s">
        <v>110</v>
      </c>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row>
    <row r="93" spans="1:250" s="42" customFormat="1" ht="15">
      <c r="A93" s="70"/>
      <c r="B93" s="432" t="s">
        <v>618</v>
      </c>
      <c r="C93" s="432"/>
      <c r="D93" s="432"/>
      <c r="E93" s="433"/>
      <c r="F93" s="129" t="s">
        <v>619</v>
      </c>
      <c r="G93" s="130">
        <v>10</v>
      </c>
      <c r="H93" s="115">
        <v>70</v>
      </c>
      <c r="I93" s="63">
        <v>150</v>
      </c>
      <c r="J93" s="49">
        <v>1995</v>
      </c>
      <c r="K93" s="65">
        <v>0.5</v>
      </c>
      <c r="L93" s="63">
        <v>3.5</v>
      </c>
      <c r="M93" s="49">
        <v>1995</v>
      </c>
      <c r="N93" s="8" t="s">
        <v>815</v>
      </c>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row>
    <row r="94" spans="1:250" s="42" customFormat="1" ht="15">
      <c r="A94" s="70"/>
      <c r="B94" s="432" t="s">
        <v>620</v>
      </c>
      <c r="C94" s="432"/>
      <c r="D94" s="432"/>
      <c r="E94" s="433"/>
      <c r="F94" s="131" t="s">
        <v>621</v>
      </c>
      <c r="G94" s="132" t="s">
        <v>379</v>
      </c>
      <c r="H94" s="115" t="s">
        <v>379</v>
      </c>
      <c r="I94" s="63" t="s">
        <v>379</v>
      </c>
      <c r="J94" s="49"/>
      <c r="K94" s="65">
        <v>50</v>
      </c>
      <c r="L94" s="63">
        <v>165</v>
      </c>
      <c r="M94" s="49">
        <v>1995</v>
      </c>
      <c r="N94" s="9" t="s">
        <v>22</v>
      </c>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row>
    <row r="95" spans="1:250" s="42" customFormat="1" ht="30" customHeight="1">
      <c r="A95" s="70"/>
      <c r="B95" s="432" t="s">
        <v>622</v>
      </c>
      <c r="C95" s="450"/>
      <c r="D95" s="450"/>
      <c r="E95" s="420"/>
      <c r="F95" s="129" t="s">
        <v>623</v>
      </c>
      <c r="G95" s="130">
        <v>20</v>
      </c>
      <c r="H95" s="115">
        <v>5</v>
      </c>
      <c r="I95" s="63">
        <v>10</v>
      </c>
      <c r="J95" s="49">
        <v>1995</v>
      </c>
      <c r="K95" s="65">
        <v>2.5</v>
      </c>
      <c r="L95" s="63">
        <v>5</v>
      </c>
      <c r="M95" s="49">
        <v>1995</v>
      </c>
      <c r="N95" s="9" t="s">
        <v>465</v>
      </c>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row>
    <row r="96" spans="1:250" s="42" customFormat="1" ht="30" customHeight="1">
      <c r="A96" s="70"/>
      <c r="B96" s="432" t="s">
        <v>496</v>
      </c>
      <c r="C96" s="432"/>
      <c r="D96" s="432"/>
      <c r="E96" s="433"/>
      <c r="F96" s="131" t="s">
        <v>624</v>
      </c>
      <c r="G96" s="132">
        <v>10</v>
      </c>
      <c r="H96" s="115">
        <v>105</v>
      </c>
      <c r="I96" s="63">
        <v>180</v>
      </c>
      <c r="J96" s="49">
        <v>1995</v>
      </c>
      <c r="K96" s="65">
        <v>1.7</v>
      </c>
      <c r="L96" s="63">
        <v>2.5</v>
      </c>
      <c r="M96" s="49">
        <v>1995</v>
      </c>
      <c r="N96" s="9" t="s">
        <v>466</v>
      </c>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row>
    <row r="97" spans="1:250" s="42" customFormat="1" ht="15">
      <c r="A97" s="70"/>
      <c r="B97" s="432" t="s">
        <v>502</v>
      </c>
      <c r="C97" s="432"/>
      <c r="D97" s="432"/>
      <c r="E97" s="433"/>
      <c r="F97" s="129"/>
      <c r="G97" s="130">
        <v>5</v>
      </c>
      <c r="H97" s="116">
        <v>0.8</v>
      </c>
      <c r="I97" s="48">
        <v>1.7</v>
      </c>
      <c r="J97" s="52">
        <v>2001</v>
      </c>
      <c r="K97" s="119">
        <v>0.09</v>
      </c>
      <c r="L97" s="48">
        <v>0.12</v>
      </c>
      <c r="M97" s="52">
        <v>2001</v>
      </c>
      <c r="N97" s="9" t="s">
        <v>338</v>
      </c>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row>
    <row r="98" spans="1:250" s="196" customFormat="1" ht="15.75">
      <c r="A98" s="71"/>
      <c r="B98" s="34" t="s">
        <v>361</v>
      </c>
      <c r="C98" s="34"/>
      <c r="D98" s="34"/>
      <c r="E98" s="34"/>
      <c r="F98" s="135"/>
      <c r="G98" s="64"/>
      <c r="H98" s="64"/>
      <c r="I98" s="64"/>
      <c r="J98" s="47"/>
      <c r="K98" s="64"/>
      <c r="L98" s="64"/>
      <c r="M98" s="47"/>
      <c r="N98" s="27"/>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row>
    <row r="99" spans="1:250" s="42" customFormat="1" ht="15">
      <c r="A99" s="70"/>
      <c r="B99" s="432" t="s">
        <v>625</v>
      </c>
      <c r="C99" s="432"/>
      <c r="D99" s="432"/>
      <c r="E99" s="433"/>
      <c r="F99" s="131" t="s">
        <v>626</v>
      </c>
      <c r="G99" s="132">
        <v>10</v>
      </c>
      <c r="H99" s="112">
        <v>0.3</v>
      </c>
      <c r="I99" s="113">
        <v>2</v>
      </c>
      <c r="J99" s="49">
        <v>2004</v>
      </c>
      <c r="K99" s="427">
        <v>0.02</v>
      </c>
      <c r="L99" s="427"/>
      <c r="M99" s="49">
        <v>1995</v>
      </c>
      <c r="N99" s="22" t="s">
        <v>354</v>
      </c>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row>
    <row r="100" spans="1:250" s="42" customFormat="1" ht="15">
      <c r="A100" s="70"/>
      <c r="B100" s="434" t="s">
        <v>339</v>
      </c>
      <c r="C100" s="434"/>
      <c r="D100" s="434"/>
      <c r="E100" s="435"/>
      <c r="F100" s="137"/>
      <c r="G100" s="136">
        <v>10</v>
      </c>
      <c r="H100" s="116">
        <v>0.5</v>
      </c>
      <c r="I100" s="48">
        <v>2.1</v>
      </c>
      <c r="J100" s="52">
        <v>2005</v>
      </c>
      <c r="K100" s="119"/>
      <c r="L100" s="48"/>
      <c r="M100" s="52"/>
      <c r="N100" s="24" t="s">
        <v>340</v>
      </c>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row>
    <row r="101" spans="1:250" s="196" customFormat="1" ht="15.75">
      <c r="A101" s="71"/>
      <c r="B101" s="34" t="s">
        <v>362</v>
      </c>
      <c r="C101" s="300"/>
      <c r="D101" s="300"/>
      <c r="E101" s="300"/>
      <c r="F101" s="139"/>
      <c r="G101" s="140"/>
      <c r="H101" s="64"/>
      <c r="I101" s="64"/>
      <c r="J101" s="47"/>
      <c r="K101" s="64"/>
      <c r="L101" s="64"/>
      <c r="M101" s="47"/>
      <c r="N101" s="32"/>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row>
    <row r="102" spans="1:250" s="42" customFormat="1" ht="30" customHeight="1">
      <c r="A102" s="70"/>
      <c r="B102" s="432" t="s">
        <v>487</v>
      </c>
      <c r="C102" s="432"/>
      <c r="D102" s="432"/>
      <c r="E102" s="433"/>
      <c r="F102" s="131" t="s">
        <v>627</v>
      </c>
      <c r="G102" s="132" t="s">
        <v>379</v>
      </c>
      <c r="H102" s="436">
        <v>4000</v>
      </c>
      <c r="I102" s="437"/>
      <c r="J102" s="49">
        <v>1995</v>
      </c>
      <c r="K102" s="114">
        <v>400</v>
      </c>
      <c r="L102" s="113">
        <v>600</v>
      </c>
      <c r="M102" s="49">
        <v>1995</v>
      </c>
      <c r="N102" s="9" t="s">
        <v>807</v>
      </c>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row>
    <row r="103" spans="1:250" s="42" customFormat="1" ht="30" customHeight="1">
      <c r="A103" s="70"/>
      <c r="B103" s="432" t="s">
        <v>488</v>
      </c>
      <c r="C103" s="432"/>
      <c r="D103" s="432"/>
      <c r="E103" s="433"/>
      <c r="F103" s="129" t="s">
        <v>628</v>
      </c>
      <c r="G103" s="130" t="s">
        <v>379</v>
      </c>
      <c r="H103" s="436">
        <v>3200</v>
      </c>
      <c r="I103" s="437"/>
      <c r="J103" s="49">
        <v>1995</v>
      </c>
      <c r="K103" s="65">
        <v>400</v>
      </c>
      <c r="L103" s="63">
        <v>480</v>
      </c>
      <c r="M103" s="49">
        <v>1995</v>
      </c>
      <c r="N103" s="8" t="s">
        <v>808</v>
      </c>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row>
    <row r="104" spans="1:250" s="42" customFormat="1" ht="30" customHeight="1">
      <c r="A104" s="70"/>
      <c r="B104" s="432" t="s">
        <v>490</v>
      </c>
      <c r="C104" s="432"/>
      <c r="D104" s="432"/>
      <c r="E104" s="433"/>
      <c r="F104" s="131" t="s">
        <v>629</v>
      </c>
      <c r="G104" s="132" t="s">
        <v>379</v>
      </c>
      <c r="H104" s="436">
        <v>2800</v>
      </c>
      <c r="I104" s="437"/>
      <c r="J104" s="49">
        <v>1995</v>
      </c>
      <c r="K104" s="65">
        <v>400</v>
      </c>
      <c r="L104" s="63">
        <v>420</v>
      </c>
      <c r="M104" s="49">
        <v>1995</v>
      </c>
      <c r="N104" s="9" t="s">
        <v>809</v>
      </c>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row>
    <row r="105" spans="1:250" s="42" customFormat="1" ht="15">
      <c r="A105" s="70"/>
      <c r="B105" s="432" t="s">
        <v>630</v>
      </c>
      <c r="C105" s="432"/>
      <c r="D105" s="432"/>
      <c r="E105" s="433"/>
      <c r="F105" s="129" t="s">
        <v>631</v>
      </c>
      <c r="G105" s="130">
        <v>5</v>
      </c>
      <c r="H105" s="115">
        <v>27</v>
      </c>
      <c r="I105" s="63">
        <v>40</v>
      </c>
      <c r="J105" s="49">
        <v>2004</v>
      </c>
      <c r="K105" s="65">
        <v>0.54</v>
      </c>
      <c r="L105" s="161">
        <v>0.78</v>
      </c>
      <c r="M105" s="49">
        <v>2004</v>
      </c>
      <c r="N105" s="8" t="s">
        <v>111</v>
      </c>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row>
    <row r="106" spans="1:250" s="42" customFormat="1" ht="15">
      <c r="A106" s="70"/>
      <c r="B106" s="432" t="s">
        <v>632</v>
      </c>
      <c r="C106" s="432"/>
      <c r="D106" s="432"/>
      <c r="E106" s="433"/>
      <c r="F106" s="131" t="s">
        <v>633</v>
      </c>
      <c r="G106" s="132">
        <v>20</v>
      </c>
      <c r="H106" s="115">
        <v>90</v>
      </c>
      <c r="I106" s="63">
        <v>110</v>
      </c>
      <c r="J106" s="49">
        <v>1998</v>
      </c>
      <c r="K106" s="65" t="s">
        <v>379</v>
      </c>
      <c r="L106" s="63" t="s">
        <v>379</v>
      </c>
      <c r="M106" s="49"/>
      <c r="N106" s="9" t="s">
        <v>23</v>
      </c>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row>
    <row r="107" spans="1:250" s="42" customFormat="1" ht="15">
      <c r="A107" s="70"/>
      <c r="B107" s="432" t="s">
        <v>634</v>
      </c>
      <c r="C107" s="432"/>
      <c r="D107" s="432"/>
      <c r="E107" s="433"/>
      <c r="F107" s="129" t="s">
        <v>635</v>
      </c>
      <c r="G107" s="130">
        <v>20</v>
      </c>
      <c r="H107" s="115">
        <v>275</v>
      </c>
      <c r="I107" s="63">
        <v>550</v>
      </c>
      <c r="J107" s="49">
        <v>1995</v>
      </c>
      <c r="K107" s="65">
        <v>13.75</v>
      </c>
      <c r="L107" s="63">
        <v>27.5</v>
      </c>
      <c r="M107" s="49">
        <v>1995</v>
      </c>
      <c r="N107" s="10" t="s">
        <v>829</v>
      </c>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row>
    <row r="108" spans="1:250" s="42" customFormat="1" ht="15">
      <c r="A108" s="70"/>
      <c r="B108" s="432" t="s">
        <v>636</v>
      </c>
      <c r="C108" s="432"/>
      <c r="D108" s="432"/>
      <c r="E108" s="433"/>
      <c r="F108" s="131" t="s">
        <v>637</v>
      </c>
      <c r="G108" s="132">
        <v>2</v>
      </c>
      <c r="H108" s="115">
        <v>10</v>
      </c>
      <c r="I108" s="63">
        <v>28</v>
      </c>
      <c r="J108" s="49">
        <v>2005</v>
      </c>
      <c r="K108" s="65" t="s">
        <v>379</v>
      </c>
      <c r="L108" s="63" t="s">
        <v>379</v>
      </c>
      <c r="M108" s="49"/>
      <c r="N108" s="9" t="s">
        <v>828</v>
      </c>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row>
    <row r="109" spans="1:250" s="42" customFormat="1" ht="29.25" customHeight="1">
      <c r="A109" s="70"/>
      <c r="B109" s="432" t="s">
        <v>638</v>
      </c>
      <c r="C109" s="432"/>
      <c r="D109" s="432"/>
      <c r="E109" s="433"/>
      <c r="F109" s="129" t="s">
        <v>639</v>
      </c>
      <c r="G109" s="130" t="s">
        <v>379</v>
      </c>
      <c r="H109" s="115" t="s">
        <v>379</v>
      </c>
      <c r="I109" s="63" t="s">
        <v>379</v>
      </c>
      <c r="J109" s="49"/>
      <c r="K109" s="65">
        <v>175</v>
      </c>
      <c r="L109" s="63">
        <v>250</v>
      </c>
      <c r="M109" s="49">
        <v>1995</v>
      </c>
      <c r="N109" s="8" t="s">
        <v>467</v>
      </c>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row>
    <row r="110" spans="1:250" s="42" customFormat="1" ht="15">
      <c r="A110" s="70"/>
      <c r="B110" s="432" t="s">
        <v>640</v>
      </c>
      <c r="C110" s="432"/>
      <c r="D110" s="432"/>
      <c r="E110" s="433"/>
      <c r="F110" s="131" t="s">
        <v>641</v>
      </c>
      <c r="G110" s="132" t="s">
        <v>379</v>
      </c>
      <c r="H110" s="115" t="s">
        <v>379</v>
      </c>
      <c r="I110" s="63" t="s">
        <v>379</v>
      </c>
      <c r="J110" s="49"/>
      <c r="K110" s="65">
        <v>120</v>
      </c>
      <c r="L110" s="63">
        <v>240</v>
      </c>
      <c r="M110" s="49">
        <v>1995</v>
      </c>
      <c r="N110" s="9" t="s">
        <v>25</v>
      </c>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row>
    <row r="111" spans="1:250" s="42" customFormat="1" ht="15" customHeight="1">
      <c r="A111" s="70"/>
      <c r="B111" s="432" t="s">
        <v>642</v>
      </c>
      <c r="C111" s="432"/>
      <c r="D111" s="432"/>
      <c r="E111" s="433"/>
      <c r="F111" s="129" t="s">
        <v>643</v>
      </c>
      <c r="G111" s="130">
        <v>5</v>
      </c>
      <c r="H111" s="115">
        <v>12</v>
      </c>
      <c r="I111" s="63">
        <v>18</v>
      </c>
      <c r="J111" s="49">
        <v>2004</v>
      </c>
      <c r="K111" s="65">
        <v>0.24</v>
      </c>
      <c r="L111" s="63">
        <v>0.36</v>
      </c>
      <c r="M111" s="49">
        <v>2004</v>
      </c>
      <c r="N111" s="8" t="s">
        <v>112</v>
      </c>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row>
    <row r="112" spans="1:250" s="42" customFormat="1" ht="15" customHeight="1">
      <c r="A112" s="70"/>
      <c r="B112" s="432" t="s">
        <v>644</v>
      </c>
      <c r="C112" s="432"/>
      <c r="D112" s="432"/>
      <c r="E112" s="433"/>
      <c r="F112" s="131" t="s">
        <v>645</v>
      </c>
      <c r="G112" s="132">
        <v>20</v>
      </c>
      <c r="H112" s="115">
        <v>250</v>
      </c>
      <c r="I112" s="63">
        <v>500</v>
      </c>
      <c r="J112" s="49">
        <v>1995</v>
      </c>
      <c r="K112" s="65">
        <v>12.5</v>
      </c>
      <c r="L112" s="63">
        <v>25</v>
      </c>
      <c r="M112" s="49">
        <v>1995</v>
      </c>
      <c r="N112" s="9" t="s">
        <v>849</v>
      </c>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row>
    <row r="113" spans="1:250" s="42" customFormat="1" ht="15">
      <c r="A113" s="70"/>
      <c r="B113" s="432" t="s">
        <v>646</v>
      </c>
      <c r="C113" s="432"/>
      <c r="D113" s="432"/>
      <c r="E113" s="433"/>
      <c r="F113" s="129" t="s">
        <v>647</v>
      </c>
      <c r="G113" s="130" t="s">
        <v>379</v>
      </c>
      <c r="H113" s="115" t="s">
        <v>379</v>
      </c>
      <c r="I113" s="63" t="s">
        <v>379</v>
      </c>
      <c r="J113" s="49"/>
      <c r="K113" s="65">
        <v>100</v>
      </c>
      <c r="L113" s="63">
        <v>150</v>
      </c>
      <c r="M113" s="49">
        <v>1995</v>
      </c>
      <c r="N113" s="8" t="s">
        <v>468</v>
      </c>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c r="IN113" s="35"/>
      <c r="IO113" s="35"/>
      <c r="IP113" s="35"/>
    </row>
    <row r="114" spans="1:250" s="42" customFormat="1" ht="15">
      <c r="A114" s="70"/>
      <c r="B114" s="432" t="s">
        <v>648</v>
      </c>
      <c r="C114" s="432"/>
      <c r="D114" s="432"/>
      <c r="E114" s="433"/>
      <c r="F114" s="131" t="s">
        <v>649</v>
      </c>
      <c r="G114" s="132">
        <v>20</v>
      </c>
      <c r="H114" s="115">
        <v>250</v>
      </c>
      <c r="I114" s="63">
        <v>500</v>
      </c>
      <c r="J114" s="49">
        <v>1995</v>
      </c>
      <c r="K114" s="65">
        <v>12.5</v>
      </c>
      <c r="L114" s="63">
        <v>25</v>
      </c>
      <c r="M114" s="49">
        <v>1995</v>
      </c>
      <c r="N114" s="9" t="s">
        <v>850</v>
      </c>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c r="IN114" s="35"/>
      <c r="IO114" s="35"/>
      <c r="IP114" s="35"/>
    </row>
    <row r="115" spans="1:250" s="42" customFormat="1" ht="15">
      <c r="A115" s="70"/>
      <c r="B115" s="432" t="s">
        <v>650</v>
      </c>
      <c r="C115" s="432"/>
      <c r="D115" s="432"/>
      <c r="E115" s="433"/>
      <c r="F115" s="129" t="s">
        <v>651</v>
      </c>
      <c r="G115" s="130">
        <v>2</v>
      </c>
      <c r="H115" s="115">
        <v>100</v>
      </c>
      <c r="I115" s="63">
        <v>200</v>
      </c>
      <c r="J115" s="49">
        <v>1995</v>
      </c>
      <c r="K115" s="65" t="s">
        <v>379</v>
      </c>
      <c r="L115" s="63" t="s">
        <v>379</v>
      </c>
      <c r="M115" s="49"/>
      <c r="N115" s="8" t="s">
        <v>26</v>
      </c>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row>
    <row r="116" spans="1:250" s="42" customFormat="1" ht="30" customHeight="1">
      <c r="A116" s="70"/>
      <c r="B116" s="432" t="s">
        <v>652</v>
      </c>
      <c r="C116" s="432"/>
      <c r="D116" s="432"/>
      <c r="E116" s="433"/>
      <c r="F116" s="131" t="s">
        <v>653</v>
      </c>
      <c r="G116" s="132">
        <v>5</v>
      </c>
      <c r="H116" s="115">
        <v>6</v>
      </c>
      <c r="I116" s="63">
        <v>10</v>
      </c>
      <c r="J116" s="49">
        <v>2004</v>
      </c>
      <c r="K116" s="65">
        <v>0.12</v>
      </c>
      <c r="L116" s="63">
        <v>0.2</v>
      </c>
      <c r="M116" s="49">
        <v>2004</v>
      </c>
      <c r="N116" s="9" t="s">
        <v>429</v>
      </c>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c r="IN116" s="35"/>
      <c r="IO116" s="35"/>
      <c r="IP116" s="35"/>
    </row>
    <row r="117" spans="1:250" s="42" customFormat="1" ht="30" customHeight="1">
      <c r="A117" s="70"/>
      <c r="B117" s="432" t="s">
        <v>654</v>
      </c>
      <c r="C117" s="432"/>
      <c r="D117" s="432"/>
      <c r="E117" s="433"/>
      <c r="F117" s="129" t="s">
        <v>655</v>
      </c>
      <c r="G117" s="130">
        <v>20</v>
      </c>
      <c r="H117" s="115">
        <v>50</v>
      </c>
      <c r="I117" s="63">
        <v>100</v>
      </c>
      <c r="J117" s="49">
        <v>1995</v>
      </c>
      <c r="K117" s="65">
        <v>2.5</v>
      </c>
      <c r="L117" s="63">
        <v>5</v>
      </c>
      <c r="M117" s="49">
        <v>1995</v>
      </c>
      <c r="N117" s="8" t="s">
        <v>27</v>
      </c>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c r="IN117" s="35"/>
      <c r="IO117" s="35"/>
      <c r="IP117" s="35"/>
    </row>
    <row r="118" spans="1:250" s="42" customFormat="1" ht="15" customHeight="1">
      <c r="A118" s="70"/>
      <c r="B118" s="432" t="s">
        <v>656</v>
      </c>
      <c r="C118" s="432"/>
      <c r="D118" s="432"/>
      <c r="E118" s="433"/>
      <c r="F118" s="131" t="s">
        <v>657</v>
      </c>
      <c r="G118" s="132">
        <v>5</v>
      </c>
      <c r="H118" s="115">
        <v>6</v>
      </c>
      <c r="I118" s="63">
        <v>8</v>
      </c>
      <c r="J118" s="49">
        <v>2004</v>
      </c>
      <c r="K118" s="65">
        <v>0.12</v>
      </c>
      <c r="L118" s="63">
        <v>0.16</v>
      </c>
      <c r="M118" s="49">
        <v>2004</v>
      </c>
      <c r="N118" s="9" t="s">
        <v>430</v>
      </c>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c r="GN118" s="35"/>
      <c r="GO118" s="35"/>
      <c r="GP118" s="35"/>
      <c r="GQ118" s="35"/>
      <c r="GR118" s="35"/>
      <c r="GS118" s="35"/>
      <c r="GT118" s="35"/>
      <c r="GU118" s="35"/>
      <c r="GV118" s="35"/>
      <c r="GW118" s="35"/>
      <c r="GX118" s="35"/>
      <c r="GY118" s="35"/>
      <c r="GZ118" s="35"/>
      <c r="HA118" s="35"/>
      <c r="HB118" s="35"/>
      <c r="HC118" s="35"/>
      <c r="HD118" s="35"/>
      <c r="HE118" s="35"/>
      <c r="HF118" s="35"/>
      <c r="HG118" s="35"/>
      <c r="HH118" s="35"/>
      <c r="HI118" s="35"/>
      <c r="HJ118" s="35"/>
      <c r="HK118" s="35"/>
      <c r="HL118" s="35"/>
      <c r="HM118" s="35"/>
      <c r="HN118" s="35"/>
      <c r="HO118" s="35"/>
      <c r="HP118" s="35"/>
      <c r="HQ118" s="35"/>
      <c r="HR118" s="35"/>
      <c r="HS118" s="35"/>
      <c r="HT118" s="35"/>
      <c r="HU118" s="35"/>
      <c r="HV118" s="35"/>
      <c r="HW118" s="35"/>
      <c r="HX118" s="35"/>
      <c r="HY118" s="35"/>
      <c r="HZ118" s="35"/>
      <c r="IA118" s="35"/>
      <c r="IB118" s="35"/>
      <c r="IC118" s="35"/>
      <c r="ID118" s="35"/>
      <c r="IE118" s="35"/>
      <c r="IF118" s="35"/>
      <c r="IG118" s="35"/>
      <c r="IH118" s="35"/>
      <c r="II118" s="35"/>
      <c r="IJ118" s="35"/>
      <c r="IK118" s="35"/>
      <c r="IL118" s="35"/>
      <c r="IM118" s="35"/>
      <c r="IN118" s="35"/>
      <c r="IO118" s="35"/>
      <c r="IP118" s="35"/>
    </row>
    <row r="119" spans="1:250" s="42" customFormat="1" ht="15">
      <c r="A119" s="70"/>
      <c r="B119" s="432" t="s">
        <v>658</v>
      </c>
      <c r="C119" s="432"/>
      <c r="D119" s="432"/>
      <c r="E119" s="433"/>
      <c r="F119" s="129" t="s">
        <v>659</v>
      </c>
      <c r="G119" s="130">
        <v>20</v>
      </c>
      <c r="H119" s="115">
        <v>100</v>
      </c>
      <c r="I119" s="63">
        <v>200</v>
      </c>
      <c r="J119" s="49">
        <v>1998</v>
      </c>
      <c r="K119" s="65">
        <v>5</v>
      </c>
      <c r="L119" s="63">
        <v>10</v>
      </c>
      <c r="M119" s="49">
        <v>1995</v>
      </c>
      <c r="N119" s="8" t="s">
        <v>878</v>
      </c>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c r="GI119" s="35"/>
      <c r="GJ119" s="35"/>
      <c r="GK119" s="35"/>
      <c r="GL119" s="35"/>
      <c r="GM119" s="35"/>
      <c r="GN119" s="35"/>
      <c r="GO119" s="35"/>
      <c r="GP119" s="35"/>
      <c r="GQ119" s="35"/>
      <c r="GR119" s="35"/>
      <c r="GS119" s="35"/>
      <c r="GT119" s="35"/>
      <c r="GU119" s="35"/>
      <c r="GV119" s="35"/>
      <c r="GW119" s="35"/>
      <c r="GX119" s="35"/>
      <c r="GY119" s="35"/>
      <c r="GZ119" s="35"/>
      <c r="HA119" s="35"/>
      <c r="HB119" s="35"/>
      <c r="HC119" s="35"/>
      <c r="HD119" s="35"/>
      <c r="HE119" s="35"/>
      <c r="HF119" s="35"/>
      <c r="HG119" s="35"/>
      <c r="HH119" s="35"/>
      <c r="HI119" s="35"/>
      <c r="HJ119" s="35"/>
      <c r="HK119" s="35"/>
      <c r="HL119" s="35"/>
      <c r="HM119" s="35"/>
      <c r="HN119" s="35"/>
      <c r="HO119" s="35"/>
      <c r="HP119" s="35"/>
      <c r="HQ119" s="35"/>
      <c r="HR119" s="35"/>
      <c r="HS119" s="35"/>
      <c r="HT119" s="35"/>
      <c r="HU119" s="35"/>
      <c r="HV119" s="35"/>
      <c r="HW119" s="35"/>
      <c r="HX119" s="35"/>
      <c r="HY119" s="35"/>
      <c r="HZ119" s="35"/>
      <c r="IA119" s="35"/>
      <c r="IB119" s="35"/>
      <c r="IC119" s="35"/>
      <c r="ID119" s="35"/>
      <c r="IE119" s="35"/>
      <c r="IF119" s="35"/>
      <c r="IG119" s="35"/>
      <c r="IH119" s="35"/>
      <c r="II119" s="35"/>
      <c r="IJ119" s="35"/>
      <c r="IK119" s="35"/>
      <c r="IL119" s="35"/>
      <c r="IM119" s="35"/>
      <c r="IN119" s="35"/>
      <c r="IO119" s="35"/>
      <c r="IP119" s="35"/>
    </row>
    <row r="120" spans="1:250" s="42" customFormat="1" ht="15">
      <c r="A120" s="70"/>
      <c r="B120" s="432" t="s">
        <v>660</v>
      </c>
      <c r="C120" s="432"/>
      <c r="D120" s="432"/>
      <c r="E120" s="433"/>
      <c r="F120" s="131" t="s">
        <v>661</v>
      </c>
      <c r="G120" s="132" t="s">
        <v>379</v>
      </c>
      <c r="H120" s="115" t="s">
        <v>379</v>
      </c>
      <c r="I120" s="63" t="s">
        <v>379</v>
      </c>
      <c r="J120" s="49"/>
      <c r="K120" s="65">
        <v>100</v>
      </c>
      <c r="L120" s="63">
        <v>150</v>
      </c>
      <c r="M120" s="49">
        <v>1995</v>
      </c>
      <c r="N120" s="9" t="s">
        <v>468</v>
      </c>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c r="GN120" s="35"/>
      <c r="GO120" s="35"/>
      <c r="GP120" s="35"/>
      <c r="GQ120" s="35"/>
      <c r="GR120" s="35"/>
      <c r="GS120" s="35"/>
      <c r="GT120" s="35"/>
      <c r="GU120" s="35"/>
      <c r="GV120" s="35"/>
      <c r="GW120" s="35"/>
      <c r="GX120" s="35"/>
      <c r="GY120" s="35"/>
      <c r="GZ120" s="35"/>
      <c r="HA120" s="35"/>
      <c r="HB120" s="35"/>
      <c r="HC120" s="35"/>
      <c r="HD120" s="35"/>
      <c r="HE120" s="35"/>
      <c r="HF120" s="35"/>
      <c r="HG120" s="35"/>
      <c r="HH120" s="35"/>
      <c r="HI120" s="35"/>
      <c r="HJ120" s="35"/>
      <c r="HK120" s="35"/>
      <c r="HL120" s="35"/>
      <c r="HM120" s="35"/>
      <c r="HN120" s="35"/>
      <c r="HO120" s="35"/>
      <c r="HP120" s="35"/>
      <c r="HQ120" s="35"/>
      <c r="HR120" s="35"/>
      <c r="HS120" s="35"/>
      <c r="HT120" s="35"/>
      <c r="HU120" s="35"/>
      <c r="HV120" s="35"/>
      <c r="HW120" s="35"/>
      <c r="HX120" s="35"/>
      <c r="HY120" s="35"/>
      <c r="HZ120" s="35"/>
      <c r="IA120" s="35"/>
      <c r="IB120" s="35"/>
      <c r="IC120" s="35"/>
      <c r="ID120" s="35"/>
      <c r="IE120" s="35"/>
      <c r="IF120" s="35"/>
      <c r="IG120" s="35"/>
      <c r="IH120" s="35"/>
      <c r="II120" s="35"/>
      <c r="IJ120" s="35"/>
      <c r="IK120" s="35"/>
      <c r="IL120" s="35"/>
      <c r="IM120" s="35"/>
      <c r="IN120" s="35"/>
      <c r="IO120" s="35"/>
      <c r="IP120" s="35"/>
    </row>
    <row r="121" spans="1:250" s="42" customFormat="1" ht="15">
      <c r="A121" s="70"/>
      <c r="B121" s="432" t="s">
        <v>662</v>
      </c>
      <c r="C121" s="432"/>
      <c r="D121" s="432"/>
      <c r="E121" s="433"/>
      <c r="F121" s="129" t="s">
        <v>663</v>
      </c>
      <c r="G121" s="130" t="s">
        <v>379</v>
      </c>
      <c r="H121" s="115" t="s">
        <v>379</v>
      </c>
      <c r="I121" s="63" t="s">
        <v>379</v>
      </c>
      <c r="J121" s="49"/>
      <c r="K121" s="65">
        <v>50</v>
      </c>
      <c r="L121" s="63">
        <v>100</v>
      </c>
      <c r="M121" s="49">
        <v>1995</v>
      </c>
      <c r="N121" s="8" t="s">
        <v>469</v>
      </c>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c r="GN121" s="35"/>
      <c r="GO121" s="35"/>
      <c r="GP121" s="35"/>
      <c r="GQ121" s="35"/>
      <c r="GR121" s="35"/>
      <c r="GS121" s="35"/>
      <c r="GT121" s="35"/>
      <c r="GU121" s="35"/>
      <c r="GV121" s="35"/>
      <c r="GW121" s="35"/>
      <c r="GX121" s="35"/>
      <c r="GY121" s="35"/>
      <c r="GZ121" s="35"/>
      <c r="HA121" s="35"/>
      <c r="HB121" s="35"/>
      <c r="HC121" s="35"/>
      <c r="HD121" s="35"/>
      <c r="HE121" s="35"/>
      <c r="HF121" s="35"/>
      <c r="HG121" s="35"/>
      <c r="HH121" s="35"/>
      <c r="HI121" s="35"/>
      <c r="HJ121" s="35"/>
      <c r="HK121" s="35"/>
      <c r="HL121" s="35"/>
      <c r="HM121" s="35"/>
      <c r="HN121" s="35"/>
      <c r="HO121" s="35"/>
      <c r="HP121" s="35"/>
      <c r="HQ121" s="35"/>
      <c r="HR121" s="35"/>
      <c r="HS121" s="35"/>
      <c r="HT121" s="35"/>
      <c r="HU121" s="35"/>
      <c r="HV121" s="35"/>
      <c r="HW121" s="35"/>
      <c r="HX121" s="35"/>
      <c r="HY121" s="35"/>
      <c r="HZ121" s="35"/>
      <c r="IA121" s="35"/>
      <c r="IB121" s="35"/>
      <c r="IC121" s="35"/>
      <c r="ID121" s="35"/>
      <c r="IE121" s="35"/>
      <c r="IF121" s="35"/>
      <c r="IG121" s="35"/>
      <c r="IH121" s="35"/>
      <c r="II121" s="35"/>
      <c r="IJ121" s="35"/>
      <c r="IK121" s="35"/>
      <c r="IL121" s="35"/>
      <c r="IM121" s="35"/>
      <c r="IN121" s="35"/>
      <c r="IO121" s="35"/>
      <c r="IP121" s="35"/>
    </row>
    <row r="122" spans="1:250" s="42" customFormat="1" ht="30" customHeight="1">
      <c r="A122" s="70"/>
      <c r="B122" s="432" t="s">
        <v>664</v>
      </c>
      <c r="C122" s="432"/>
      <c r="D122" s="432"/>
      <c r="E122" s="433"/>
      <c r="F122" s="131" t="s">
        <v>665</v>
      </c>
      <c r="G122" s="132">
        <v>20</v>
      </c>
      <c r="H122" s="115">
        <v>250</v>
      </c>
      <c r="I122" s="63">
        <v>500</v>
      </c>
      <c r="J122" s="49">
        <v>1995</v>
      </c>
      <c r="K122" s="65">
        <v>12.5</v>
      </c>
      <c r="L122" s="63">
        <v>25</v>
      </c>
      <c r="M122" s="49">
        <v>1995</v>
      </c>
      <c r="N122" s="9" t="s">
        <v>879</v>
      </c>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HW122" s="35"/>
      <c r="HX122" s="35"/>
      <c r="HY122" s="35"/>
      <c r="HZ122" s="35"/>
      <c r="IA122" s="35"/>
      <c r="IB122" s="35"/>
      <c r="IC122" s="35"/>
      <c r="ID122" s="35"/>
      <c r="IE122" s="35"/>
      <c r="IF122" s="35"/>
      <c r="IG122" s="35"/>
      <c r="IH122" s="35"/>
      <c r="II122" s="35"/>
      <c r="IJ122" s="35"/>
      <c r="IK122" s="35"/>
      <c r="IL122" s="35"/>
      <c r="IM122" s="35"/>
      <c r="IN122" s="35"/>
      <c r="IO122" s="35"/>
      <c r="IP122" s="35"/>
    </row>
    <row r="123" spans="1:250" s="196" customFormat="1" ht="15.75">
      <c r="A123" s="71"/>
      <c r="B123" s="34" t="s">
        <v>44</v>
      </c>
      <c r="C123" s="34"/>
      <c r="D123" s="34"/>
      <c r="E123" s="34"/>
      <c r="F123" s="135"/>
      <c r="G123" s="64"/>
      <c r="H123" s="64"/>
      <c r="I123" s="64"/>
      <c r="J123" s="47"/>
      <c r="K123" s="64"/>
      <c r="L123" s="64"/>
      <c r="M123" s="47"/>
      <c r="N123" s="27"/>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row>
    <row r="124" spans="1:250" s="42" customFormat="1" ht="30" customHeight="1">
      <c r="A124" s="70"/>
      <c r="B124" s="432" t="s">
        <v>487</v>
      </c>
      <c r="C124" s="432"/>
      <c r="D124" s="432"/>
      <c r="E124" s="433"/>
      <c r="F124" s="127" t="s">
        <v>666</v>
      </c>
      <c r="G124" s="128" t="s">
        <v>379</v>
      </c>
      <c r="H124" s="112">
        <v>3500</v>
      </c>
      <c r="I124" s="113">
        <v>8000</v>
      </c>
      <c r="J124" s="49">
        <v>2003</v>
      </c>
      <c r="K124" s="114">
        <v>350</v>
      </c>
      <c r="L124" s="113">
        <v>1200</v>
      </c>
      <c r="M124" s="49">
        <v>2003</v>
      </c>
      <c r="N124" s="7" t="s">
        <v>470</v>
      </c>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row>
    <row r="125" spans="1:250" s="42" customFormat="1" ht="30" customHeight="1">
      <c r="A125" s="70"/>
      <c r="B125" s="432" t="s">
        <v>488</v>
      </c>
      <c r="C125" s="432"/>
      <c r="D125" s="432"/>
      <c r="E125" s="433"/>
      <c r="F125" s="129" t="s">
        <v>667</v>
      </c>
      <c r="G125" s="130" t="s">
        <v>379</v>
      </c>
      <c r="H125" s="115">
        <v>3200</v>
      </c>
      <c r="I125" s="63">
        <v>3200</v>
      </c>
      <c r="J125" s="49">
        <v>1995</v>
      </c>
      <c r="K125" s="65">
        <v>400</v>
      </c>
      <c r="L125" s="63">
        <v>480</v>
      </c>
      <c r="M125" s="49">
        <v>1995</v>
      </c>
      <c r="N125" s="8" t="s">
        <v>450</v>
      </c>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row>
    <row r="126" spans="1:250" s="42" customFormat="1" ht="30" customHeight="1">
      <c r="A126" s="70"/>
      <c r="B126" s="432" t="s">
        <v>490</v>
      </c>
      <c r="C126" s="432"/>
      <c r="D126" s="432"/>
      <c r="E126" s="433"/>
      <c r="F126" s="131" t="s">
        <v>668</v>
      </c>
      <c r="G126" s="132" t="s">
        <v>379</v>
      </c>
      <c r="H126" s="115">
        <v>2800</v>
      </c>
      <c r="I126" s="63">
        <v>2800</v>
      </c>
      <c r="J126" s="49">
        <v>1995</v>
      </c>
      <c r="K126" s="65">
        <v>400</v>
      </c>
      <c r="L126" s="63">
        <v>420</v>
      </c>
      <c r="M126" s="49">
        <v>1995</v>
      </c>
      <c r="N126" s="9" t="s">
        <v>451</v>
      </c>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c r="IC126" s="35"/>
      <c r="ID126" s="35"/>
      <c r="IE126" s="35"/>
      <c r="IF126" s="35"/>
      <c r="IG126" s="35"/>
      <c r="IH126" s="35"/>
      <c r="II126" s="35"/>
      <c r="IJ126" s="35"/>
      <c r="IK126" s="35"/>
      <c r="IL126" s="35"/>
      <c r="IM126" s="35"/>
      <c r="IN126" s="35"/>
      <c r="IO126" s="35"/>
      <c r="IP126" s="35"/>
    </row>
    <row r="127" spans="1:250" s="42" customFormat="1" ht="15">
      <c r="A127" s="70"/>
      <c r="B127" s="432" t="s">
        <v>669</v>
      </c>
      <c r="C127" s="432"/>
      <c r="D127" s="432"/>
      <c r="E127" s="433"/>
      <c r="F127" s="129" t="s">
        <v>670</v>
      </c>
      <c r="G127" s="130">
        <v>5</v>
      </c>
      <c r="H127" s="115">
        <v>21</v>
      </c>
      <c r="I127" s="63">
        <v>30</v>
      </c>
      <c r="J127" s="49">
        <v>2004</v>
      </c>
      <c r="K127" s="65">
        <v>9</v>
      </c>
      <c r="L127" s="63">
        <v>10.5</v>
      </c>
      <c r="M127" s="49">
        <v>2003</v>
      </c>
      <c r="N127" s="8" t="s">
        <v>516</v>
      </c>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c r="IC127" s="35"/>
      <c r="ID127" s="35"/>
      <c r="IE127" s="35"/>
      <c r="IF127" s="35"/>
      <c r="IG127" s="35"/>
      <c r="IH127" s="35"/>
      <c r="II127" s="35"/>
      <c r="IJ127" s="35"/>
      <c r="IK127" s="35"/>
      <c r="IL127" s="35"/>
      <c r="IM127" s="35"/>
      <c r="IN127" s="35"/>
      <c r="IO127" s="35"/>
      <c r="IP127" s="35"/>
    </row>
    <row r="128" spans="1:250" s="42" customFormat="1" ht="30" customHeight="1">
      <c r="A128" s="70"/>
      <c r="B128" s="432" t="s">
        <v>671</v>
      </c>
      <c r="C128" s="432"/>
      <c r="D128" s="432"/>
      <c r="E128" s="433"/>
      <c r="F128" s="131" t="s">
        <v>672</v>
      </c>
      <c r="G128" s="132">
        <v>5</v>
      </c>
      <c r="H128" s="115">
        <v>105</v>
      </c>
      <c r="I128" s="63">
        <v>150</v>
      </c>
      <c r="J128" s="49">
        <v>2003</v>
      </c>
      <c r="K128" s="436">
        <v>150</v>
      </c>
      <c r="L128" s="445"/>
      <c r="M128" s="49">
        <v>2003</v>
      </c>
      <c r="N128" s="9" t="s">
        <v>471</v>
      </c>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c r="IC128" s="35"/>
      <c r="ID128" s="35"/>
      <c r="IE128" s="35"/>
      <c r="IF128" s="35"/>
      <c r="IG128" s="35"/>
      <c r="IH128" s="35"/>
      <c r="II128" s="35"/>
      <c r="IJ128" s="35"/>
      <c r="IK128" s="35"/>
      <c r="IL128" s="35"/>
      <c r="IM128" s="35"/>
      <c r="IN128" s="35"/>
      <c r="IO128" s="35"/>
      <c r="IP128" s="35"/>
    </row>
    <row r="129" spans="1:250" s="42" customFormat="1" ht="44.25" customHeight="1">
      <c r="A129" s="70"/>
      <c r="B129" s="432" t="s">
        <v>673</v>
      </c>
      <c r="C129" s="432"/>
      <c r="D129" s="432"/>
      <c r="E129" s="433"/>
      <c r="F129" s="129" t="s">
        <v>674</v>
      </c>
      <c r="G129" s="130" t="s">
        <v>379</v>
      </c>
      <c r="H129" s="115" t="s">
        <v>379</v>
      </c>
      <c r="I129" s="63" t="s">
        <v>379</v>
      </c>
      <c r="J129" s="49"/>
      <c r="K129" s="65">
        <v>486</v>
      </c>
      <c r="L129" s="63">
        <v>594</v>
      </c>
      <c r="M129" s="49">
        <v>2001</v>
      </c>
      <c r="N129" s="8" t="s">
        <v>431</v>
      </c>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HW129" s="35"/>
      <c r="HX129" s="35"/>
      <c r="HY129" s="35"/>
      <c r="HZ129" s="35"/>
      <c r="IA129" s="35"/>
      <c r="IB129" s="35"/>
      <c r="IC129" s="35"/>
      <c r="ID129" s="35"/>
      <c r="IE129" s="35"/>
      <c r="IF129" s="35"/>
      <c r="IG129" s="35"/>
      <c r="IH129" s="35"/>
      <c r="II129" s="35"/>
      <c r="IJ129" s="35"/>
      <c r="IK129" s="35"/>
      <c r="IL129" s="35"/>
      <c r="IM129" s="35"/>
      <c r="IN129" s="35"/>
      <c r="IO129" s="35"/>
      <c r="IP129" s="35"/>
    </row>
    <row r="130" spans="1:250" s="42" customFormat="1" ht="15">
      <c r="A130" s="70"/>
      <c r="B130" s="432" t="s">
        <v>675</v>
      </c>
      <c r="C130" s="432"/>
      <c r="D130" s="432"/>
      <c r="E130" s="433"/>
      <c r="F130" s="131" t="s">
        <v>676</v>
      </c>
      <c r="G130" s="132">
        <v>20</v>
      </c>
      <c r="H130" s="115">
        <v>135</v>
      </c>
      <c r="I130" s="63">
        <v>165</v>
      </c>
      <c r="J130" s="49">
        <v>1995</v>
      </c>
      <c r="K130" s="65">
        <v>6.75</v>
      </c>
      <c r="L130" s="63">
        <v>8.25</v>
      </c>
      <c r="M130" s="49">
        <v>1995</v>
      </c>
      <c r="N130" s="9" t="s">
        <v>45</v>
      </c>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c r="IC130" s="35"/>
      <c r="ID130" s="35"/>
      <c r="IE130" s="35"/>
      <c r="IF130" s="35"/>
      <c r="IG130" s="35"/>
      <c r="IH130" s="35"/>
      <c r="II130" s="35"/>
      <c r="IJ130" s="35"/>
      <c r="IK130" s="35"/>
      <c r="IL130" s="35"/>
      <c r="IM130" s="35"/>
      <c r="IN130" s="35"/>
      <c r="IO130" s="35"/>
      <c r="IP130" s="35"/>
    </row>
    <row r="131" spans="1:250" s="42" customFormat="1" ht="15">
      <c r="A131" s="70"/>
      <c r="B131" s="432" t="s">
        <v>677</v>
      </c>
      <c r="C131" s="432"/>
      <c r="D131" s="432"/>
      <c r="E131" s="433"/>
      <c r="F131" s="129" t="s">
        <v>678</v>
      </c>
      <c r="G131" s="130">
        <v>20</v>
      </c>
      <c r="H131" s="115">
        <v>225</v>
      </c>
      <c r="I131" s="63">
        <v>275</v>
      </c>
      <c r="J131" s="49">
        <v>1995</v>
      </c>
      <c r="K131" s="65">
        <v>11.25</v>
      </c>
      <c r="L131" s="63">
        <v>13.75</v>
      </c>
      <c r="M131" s="49">
        <v>1995</v>
      </c>
      <c r="N131" s="8" t="s">
        <v>23</v>
      </c>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c r="IC131" s="35"/>
      <c r="ID131" s="35"/>
      <c r="IE131" s="35"/>
      <c r="IF131" s="35"/>
      <c r="IG131" s="35"/>
      <c r="IH131" s="35"/>
      <c r="II131" s="35"/>
      <c r="IJ131" s="35"/>
      <c r="IK131" s="35"/>
      <c r="IL131" s="35"/>
      <c r="IM131" s="35"/>
      <c r="IN131" s="35"/>
      <c r="IO131" s="35"/>
      <c r="IP131" s="35"/>
    </row>
    <row r="132" spans="1:250" s="42" customFormat="1" ht="15">
      <c r="A132" s="70"/>
      <c r="B132" s="432" t="s">
        <v>679</v>
      </c>
      <c r="C132" s="432"/>
      <c r="D132" s="432"/>
      <c r="E132" s="433"/>
      <c r="F132" s="131" t="s">
        <v>680</v>
      </c>
      <c r="G132" s="132">
        <v>5</v>
      </c>
      <c r="H132" s="115">
        <v>9</v>
      </c>
      <c r="I132" s="63">
        <v>12</v>
      </c>
      <c r="J132" s="49">
        <v>2004</v>
      </c>
      <c r="K132" s="63">
        <v>0.45</v>
      </c>
      <c r="L132" s="115">
        <v>0.6</v>
      </c>
      <c r="M132" s="49">
        <v>2004</v>
      </c>
      <c r="N132" s="9" t="s">
        <v>472</v>
      </c>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c r="IC132" s="35"/>
      <c r="ID132" s="35"/>
      <c r="IE132" s="35"/>
      <c r="IF132" s="35"/>
      <c r="IG132" s="35"/>
      <c r="IH132" s="35"/>
      <c r="II132" s="35"/>
      <c r="IJ132" s="35"/>
      <c r="IK132" s="35"/>
      <c r="IL132" s="35"/>
      <c r="IM132" s="35"/>
      <c r="IN132" s="35"/>
      <c r="IO132" s="35"/>
      <c r="IP132" s="35"/>
    </row>
    <row r="133" spans="1:250" s="42" customFormat="1" ht="30" customHeight="1">
      <c r="A133" s="70"/>
      <c r="B133" s="432" t="s">
        <v>681</v>
      </c>
      <c r="C133" s="432"/>
      <c r="D133" s="432"/>
      <c r="E133" s="433"/>
      <c r="F133" s="129" t="s">
        <v>682</v>
      </c>
      <c r="G133" s="130">
        <v>5</v>
      </c>
      <c r="H133" s="115">
        <v>180</v>
      </c>
      <c r="I133" s="63">
        <v>220</v>
      </c>
      <c r="J133" s="49">
        <v>2002</v>
      </c>
      <c r="K133" s="65" t="s">
        <v>379</v>
      </c>
      <c r="L133" s="63" t="s">
        <v>379</v>
      </c>
      <c r="M133" s="49"/>
      <c r="N133" s="8" t="s">
        <v>497</v>
      </c>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c r="IC133" s="35"/>
      <c r="ID133" s="35"/>
      <c r="IE133" s="35"/>
      <c r="IF133" s="35"/>
      <c r="IG133" s="35"/>
      <c r="IH133" s="35"/>
      <c r="II133" s="35"/>
      <c r="IJ133" s="35"/>
      <c r="IK133" s="35"/>
      <c r="IL133" s="35"/>
      <c r="IM133" s="35"/>
      <c r="IN133" s="35"/>
      <c r="IO133" s="35"/>
      <c r="IP133" s="35"/>
    </row>
    <row r="134" spans="1:250" s="42" customFormat="1" ht="30" customHeight="1">
      <c r="A134" s="70"/>
      <c r="B134" s="432" t="s">
        <v>683</v>
      </c>
      <c r="C134" s="432"/>
      <c r="D134" s="432"/>
      <c r="E134" s="433"/>
      <c r="F134" s="131" t="s">
        <v>684</v>
      </c>
      <c r="G134" s="132" t="s">
        <v>379</v>
      </c>
      <c r="H134" s="115" t="s">
        <v>379</v>
      </c>
      <c r="I134" s="63" t="s">
        <v>379</v>
      </c>
      <c r="J134" s="49"/>
      <c r="K134" s="65">
        <v>225</v>
      </c>
      <c r="L134" s="63">
        <v>275</v>
      </c>
      <c r="M134" s="49">
        <v>2001</v>
      </c>
      <c r="N134" s="9" t="s">
        <v>432</v>
      </c>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c r="IC134" s="35"/>
      <c r="ID134" s="35"/>
      <c r="IE134" s="35"/>
      <c r="IF134" s="35"/>
      <c r="IG134" s="35"/>
      <c r="IH134" s="35"/>
      <c r="II134" s="35"/>
      <c r="IJ134" s="35"/>
      <c r="IK134" s="35"/>
      <c r="IL134" s="35"/>
      <c r="IM134" s="35"/>
      <c r="IN134" s="35"/>
      <c r="IO134" s="35"/>
      <c r="IP134" s="35"/>
    </row>
    <row r="135" spans="1:250" s="42" customFormat="1" ht="15">
      <c r="A135" s="70"/>
      <c r="B135" s="432" t="s">
        <v>685</v>
      </c>
      <c r="C135" s="432"/>
      <c r="D135" s="432"/>
      <c r="E135" s="433"/>
      <c r="F135" s="129" t="s">
        <v>686</v>
      </c>
      <c r="G135" s="130">
        <v>5</v>
      </c>
      <c r="H135" s="115">
        <v>3</v>
      </c>
      <c r="I135" s="63">
        <v>4</v>
      </c>
      <c r="J135" s="49">
        <v>2004</v>
      </c>
      <c r="K135" s="65">
        <v>0.15</v>
      </c>
      <c r="L135" s="63">
        <v>0.2</v>
      </c>
      <c r="M135" s="49">
        <v>2004</v>
      </c>
      <c r="N135" s="8" t="s">
        <v>473</v>
      </c>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5"/>
      <c r="IO135" s="35"/>
      <c r="IP135" s="35"/>
    </row>
    <row r="136" spans="1:250" s="42" customFormat="1" ht="30" customHeight="1">
      <c r="A136" s="70"/>
      <c r="B136" s="432" t="s">
        <v>687</v>
      </c>
      <c r="C136" s="432"/>
      <c r="D136" s="432"/>
      <c r="E136" s="433"/>
      <c r="F136" s="131" t="s">
        <v>688</v>
      </c>
      <c r="G136" s="132">
        <v>10</v>
      </c>
      <c r="H136" s="115">
        <v>225</v>
      </c>
      <c r="I136" s="63">
        <v>275</v>
      </c>
      <c r="J136" s="49">
        <v>1995</v>
      </c>
      <c r="K136" s="65">
        <v>11.25</v>
      </c>
      <c r="L136" s="63">
        <v>13.75</v>
      </c>
      <c r="M136" s="49">
        <v>1995</v>
      </c>
      <c r="N136" s="9" t="s">
        <v>47</v>
      </c>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c r="IN136" s="35"/>
      <c r="IO136" s="35"/>
      <c r="IP136" s="35"/>
    </row>
    <row r="137" spans="1:250" s="42" customFormat="1" ht="15">
      <c r="A137" s="70"/>
      <c r="B137" s="432" t="s">
        <v>689</v>
      </c>
      <c r="C137" s="432"/>
      <c r="D137" s="432"/>
      <c r="E137" s="433"/>
      <c r="F137" s="129" t="s">
        <v>690</v>
      </c>
      <c r="G137" s="130" t="s">
        <v>379</v>
      </c>
      <c r="H137" s="115" t="s">
        <v>379</v>
      </c>
      <c r="I137" s="63" t="s">
        <v>379</v>
      </c>
      <c r="J137" s="49"/>
      <c r="K137" s="65">
        <v>90</v>
      </c>
      <c r="L137" s="63">
        <v>110</v>
      </c>
      <c r="M137" s="49">
        <v>2001</v>
      </c>
      <c r="N137" s="8" t="s">
        <v>433</v>
      </c>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5"/>
      <c r="IO137" s="35"/>
      <c r="IP137" s="35"/>
    </row>
    <row r="138" spans="1:250" s="42" customFormat="1" ht="15">
      <c r="A138" s="70"/>
      <c r="B138" s="432" t="s">
        <v>691</v>
      </c>
      <c r="C138" s="432"/>
      <c r="D138" s="432"/>
      <c r="E138" s="433"/>
      <c r="F138" s="131" t="s">
        <v>692</v>
      </c>
      <c r="G138" s="132">
        <v>10</v>
      </c>
      <c r="H138" s="115">
        <v>300</v>
      </c>
      <c r="I138" s="117">
        <v>400</v>
      </c>
      <c r="J138" s="49">
        <v>1998</v>
      </c>
      <c r="K138" s="65" t="s">
        <v>379</v>
      </c>
      <c r="L138" s="63" t="s">
        <v>379</v>
      </c>
      <c r="M138" s="49"/>
      <c r="N138" s="9" t="s">
        <v>491</v>
      </c>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c r="IC138" s="35"/>
      <c r="ID138" s="35"/>
      <c r="IE138" s="35"/>
      <c r="IF138" s="35"/>
      <c r="IG138" s="35"/>
      <c r="IH138" s="35"/>
      <c r="II138" s="35"/>
      <c r="IJ138" s="35"/>
      <c r="IK138" s="35"/>
      <c r="IL138" s="35"/>
      <c r="IM138" s="35"/>
      <c r="IN138" s="35"/>
      <c r="IO138" s="35"/>
      <c r="IP138" s="35"/>
    </row>
    <row r="139" spans="1:250" s="42" customFormat="1" ht="42.75">
      <c r="A139" s="70"/>
      <c r="B139" s="434" t="s">
        <v>341</v>
      </c>
      <c r="C139" s="434"/>
      <c r="D139" s="434"/>
      <c r="E139" s="435"/>
      <c r="F139" s="133"/>
      <c r="G139" s="134">
        <v>10</v>
      </c>
      <c r="H139" s="115">
        <v>120</v>
      </c>
      <c r="I139" s="63">
        <v>150</v>
      </c>
      <c r="J139" s="49">
        <v>2001</v>
      </c>
      <c r="K139" s="444">
        <v>20</v>
      </c>
      <c r="L139" s="444"/>
      <c r="M139" s="49">
        <v>2001</v>
      </c>
      <c r="N139" s="10" t="s">
        <v>434</v>
      </c>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5"/>
      <c r="HO139" s="35"/>
      <c r="HP139" s="35"/>
      <c r="HQ139" s="35"/>
      <c r="HR139" s="35"/>
      <c r="HS139" s="35"/>
      <c r="HT139" s="35"/>
      <c r="HU139" s="35"/>
      <c r="HV139" s="35"/>
      <c r="HW139" s="35"/>
      <c r="HX139" s="35"/>
      <c r="HY139" s="35"/>
      <c r="HZ139" s="35"/>
      <c r="IA139" s="35"/>
      <c r="IB139" s="35"/>
      <c r="IC139" s="35"/>
      <c r="ID139" s="35"/>
      <c r="IE139" s="35"/>
      <c r="IF139" s="35"/>
      <c r="IG139" s="35"/>
      <c r="IH139" s="35"/>
      <c r="II139" s="35"/>
      <c r="IJ139" s="35"/>
      <c r="IK139" s="35"/>
      <c r="IL139" s="35"/>
      <c r="IM139" s="35"/>
      <c r="IN139" s="35"/>
      <c r="IO139" s="35"/>
      <c r="IP139" s="35"/>
    </row>
    <row r="140" spans="1:250" s="42" customFormat="1" ht="30" customHeight="1">
      <c r="A140" s="70"/>
      <c r="B140" s="432" t="s">
        <v>693</v>
      </c>
      <c r="C140" s="432"/>
      <c r="D140" s="432"/>
      <c r="E140" s="433"/>
      <c r="F140" s="131" t="s">
        <v>694</v>
      </c>
      <c r="G140" s="132" t="s">
        <v>379</v>
      </c>
      <c r="H140" s="115" t="s">
        <v>379</v>
      </c>
      <c r="I140" s="63" t="s">
        <v>379</v>
      </c>
      <c r="J140" s="49"/>
      <c r="K140" s="65">
        <v>180</v>
      </c>
      <c r="L140" s="63">
        <v>220</v>
      </c>
      <c r="M140" s="49">
        <v>2001</v>
      </c>
      <c r="N140" s="9" t="s">
        <v>435</v>
      </c>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HW140" s="35"/>
      <c r="HX140" s="35"/>
      <c r="HY140" s="35"/>
      <c r="HZ140" s="35"/>
      <c r="IA140" s="35"/>
      <c r="IB140" s="35"/>
      <c r="IC140" s="35"/>
      <c r="ID140" s="35"/>
      <c r="IE140" s="35"/>
      <c r="IF140" s="35"/>
      <c r="IG140" s="35"/>
      <c r="IH140" s="35"/>
      <c r="II140" s="35"/>
      <c r="IJ140" s="35"/>
      <c r="IK140" s="35"/>
      <c r="IL140" s="35"/>
      <c r="IM140" s="35"/>
      <c r="IN140" s="35"/>
      <c r="IO140" s="35"/>
      <c r="IP140" s="35"/>
    </row>
    <row r="141" spans="1:250" s="42" customFormat="1" ht="15">
      <c r="A141" s="70"/>
      <c r="B141" s="432" t="s">
        <v>695</v>
      </c>
      <c r="C141" s="432"/>
      <c r="D141" s="432"/>
      <c r="E141" s="433"/>
      <c r="F141" s="129" t="s">
        <v>696</v>
      </c>
      <c r="G141" s="130">
        <v>10</v>
      </c>
      <c r="H141" s="115">
        <v>57</v>
      </c>
      <c r="I141" s="63">
        <v>103</v>
      </c>
      <c r="J141" s="49">
        <v>2003</v>
      </c>
      <c r="K141" s="65">
        <v>3</v>
      </c>
      <c r="L141" s="63">
        <v>5</v>
      </c>
      <c r="M141" s="49">
        <v>2003</v>
      </c>
      <c r="N141" s="8" t="s">
        <v>877</v>
      </c>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c r="HO141" s="35"/>
      <c r="HP141" s="35"/>
      <c r="HQ141" s="35"/>
      <c r="HR141" s="35"/>
      <c r="HS141" s="35"/>
      <c r="HT141" s="35"/>
      <c r="HU141" s="35"/>
      <c r="HV141" s="35"/>
      <c r="HW141" s="35"/>
      <c r="HX141" s="35"/>
      <c r="HY141" s="35"/>
      <c r="HZ141" s="35"/>
      <c r="IA141" s="35"/>
      <c r="IB141" s="35"/>
      <c r="IC141" s="35"/>
      <c r="ID141" s="35"/>
      <c r="IE141" s="35"/>
      <c r="IF141" s="35"/>
      <c r="IG141" s="35"/>
      <c r="IH141" s="35"/>
      <c r="II141" s="35"/>
      <c r="IJ141" s="35"/>
      <c r="IK141" s="35"/>
      <c r="IL141" s="35"/>
      <c r="IM141" s="35"/>
      <c r="IN141" s="35"/>
      <c r="IO141" s="35"/>
      <c r="IP141" s="35"/>
    </row>
    <row r="142" spans="1:250" s="42" customFormat="1" ht="30" customHeight="1">
      <c r="A142" s="70"/>
      <c r="B142" s="432" t="s">
        <v>697</v>
      </c>
      <c r="C142" s="432"/>
      <c r="D142" s="432"/>
      <c r="E142" s="433"/>
      <c r="F142" s="131" t="s">
        <v>698</v>
      </c>
      <c r="G142" s="132">
        <v>5</v>
      </c>
      <c r="H142" s="115">
        <v>39.8</v>
      </c>
      <c r="I142" s="63">
        <v>61.6</v>
      </c>
      <c r="J142" s="49">
        <v>2004</v>
      </c>
      <c r="K142" s="65">
        <v>2</v>
      </c>
      <c r="L142" s="63">
        <v>3</v>
      </c>
      <c r="M142" s="49">
        <v>2004</v>
      </c>
      <c r="N142" s="9" t="s">
        <v>436</v>
      </c>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c r="IN142" s="35"/>
      <c r="IO142" s="35"/>
      <c r="IP142" s="35"/>
    </row>
    <row r="143" spans="1:250" s="42" customFormat="1" ht="15">
      <c r="A143" s="70"/>
      <c r="B143" s="432" t="s">
        <v>699</v>
      </c>
      <c r="C143" s="432"/>
      <c r="D143" s="432"/>
      <c r="E143" s="433"/>
      <c r="F143" s="129" t="s">
        <v>700</v>
      </c>
      <c r="G143" s="130">
        <v>20</v>
      </c>
      <c r="H143" s="115">
        <v>90</v>
      </c>
      <c r="I143" s="63">
        <v>110</v>
      </c>
      <c r="J143" s="49">
        <v>1995</v>
      </c>
      <c r="K143" s="65">
        <v>4.5</v>
      </c>
      <c r="L143" s="63">
        <v>5.5</v>
      </c>
      <c r="M143" s="49">
        <v>1995</v>
      </c>
      <c r="N143" s="8" t="s">
        <v>23</v>
      </c>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c r="GN143" s="35"/>
      <c r="GO143" s="35"/>
      <c r="GP143" s="35"/>
      <c r="GQ143" s="35"/>
      <c r="GR143" s="35"/>
      <c r="GS143" s="35"/>
      <c r="GT143" s="35"/>
      <c r="GU143" s="35"/>
      <c r="GV143" s="35"/>
      <c r="GW143" s="35"/>
      <c r="GX143" s="35"/>
      <c r="GY143" s="35"/>
      <c r="GZ143" s="35"/>
      <c r="HA143" s="35"/>
      <c r="HB143" s="35"/>
      <c r="HC143" s="35"/>
      <c r="HD143" s="35"/>
      <c r="HE143" s="35"/>
      <c r="HF143" s="35"/>
      <c r="HG143" s="35"/>
      <c r="HH143" s="35"/>
      <c r="HI143" s="35"/>
      <c r="HJ143" s="35"/>
      <c r="HK143" s="35"/>
      <c r="HL143" s="35"/>
      <c r="HM143" s="35"/>
      <c r="HN143" s="35"/>
      <c r="HO143" s="35"/>
      <c r="HP143" s="35"/>
      <c r="HQ143" s="35"/>
      <c r="HR143" s="35"/>
      <c r="HS143" s="35"/>
      <c r="HT143" s="35"/>
      <c r="HU143" s="35"/>
      <c r="HV143" s="35"/>
      <c r="HW143" s="35"/>
      <c r="HX143" s="35"/>
      <c r="HY143" s="35"/>
      <c r="HZ143" s="35"/>
      <c r="IA143" s="35"/>
      <c r="IB143" s="35"/>
      <c r="IC143" s="35"/>
      <c r="ID143" s="35"/>
      <c r="IE143" s="35"/>
      <c r="IF143" s="35"/>
      <c r="IG143" s="35"/>
      <c r="IH143" s="35"/>
      <c r="II143" s="35"/>
      <c r="IJ143" s="35"/>
      <c r="IK143" s="35"/>
      <c r="IL143" s="35"/>
      <c r="IM143" s="35"/>
      <c r="IN143" s="35"/>
      <c r="IO143" s="35"/>
      <c r="IP143" s="35"/>
    </row>
    <row r="144" spans="1:250" s="42" customFormat="1" ht="15">
      <c r="A144" s="70"/>
      <c r="B144" s="432" t="s">
        <v>701</v>
      </c>
      <c r="C144" s="432"/>
      <c r="D144" s="432"/>
      <c r="E144" s="433"/>
      <c r="F144" s="131" t="s">
        <v>702</v>
      </c>
      <c r="G144" s="132">
        <v>5</v>
      </c>
      <c r="H144" s="115">
        <v>90</v>
      </c>
      <c r="I144" s="63">
        <v>110</v>
      </c>
      <c r="J144" s="49">
        <v>2002</v>
      </c>
      <c r="K144" s="65">
        <v>4.5</v>
      </c>
      <c r="L144" s="63">
        <v>5.5</v>
      </c>
      <c r="M144" s="49">
        <v>2002</v>
      </c>
      <c r="N144" s="9" t="s">
        <v>367</v>
      </c>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5"/>
      <c r="HO144" s="35"/>
      <c r="HP144" s="35"/>
      <c r="HQ144" s="35"/>
      <c r="HR144" s="35"/>
      <c r="HS144" s="35"/>
      <c r="HT144" s="35"/>
      <c r="HU144" s="35"/>
      <c r="HV144" s="35"/>
      <c r="HW144" s="35"/>
      <c r="HX144" s="35"/>
      <c r="HY144" s="35"/>
      <c r="HZ144" s="35"/>
      <c r="IA144" s="35"/>
      <c r="IB144" s="35"/>
      <c r="IC144" s="35"/>
      <c r="ID144" s="35"/>
      <c r="IE144" s="35"/>
      <c r="IF144" s="35"/>
      <c r="IG144" s="35"/>
      <c r="IH144" s="35"/>
      <c r="II144" s="35"/>
      <c r="IJ144" s="35"/>
      <c r="IK144" s="35"/>
      <c r="IL144" s="35"/>
      <c r="IM144" s="35"/>
      <c r="IN144" s="35"/>
      <c r="IO144" s="35"/>
      <c r="IP144" s="35"/>
    </row>
    <row r="145" spans="1:250" s="42" customFormat="1" ht="15">
      <c r="A145" s="70"/>
      <c r="B145" s="432" t="s">
        <v>703</v>
      </c>
      <c r="C145" s="432"/>
      <c r="D145" s="432"/>
      <c r="E145" s="433"/>
      <c r="F145" s="131" t="s">
        <v>704</v>
      </c>
      <c r="G145" s="132" t="s">
        <v>379</v>
      </c>
      <c r="H145" s="115" t="s">
        <v>379</v>
      </c>
      <c r="I145" s="63" t="s">
        <v>379</v>
      </c>
      <c r="J145" s="49"/>
      <c r="K145" s="65">
        <v>630</v>
      </c>
      <c r="L145" s="63">
        <v>770</v>
      </c>
      <c r="M145" s="49">
        <v>2001</v>
      </c>
      <c r="N145" s="22" t="s">
        <v>437</v>
      </c>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HW145" s="35"/>
      <c r="HX145" s="35"/>
      <c r="HY145" s="35"/>
      <c r="HZ145" s="35"/>
      <c r="IA145" s="35"/>
      <c r="IB145" s="35"/>
      <c r="IC145" s="35"/>
      <c r="ID145" s="35"/>
      <c r="IE145" s="35"/>
      <c r="IF145" s="35"/>
      <c r="IG145" s="35"/>
      <c r="IH145" s="35"/>
      <c r="II145" s="35"/>
      <c r="IJ145" s="35"/>
      <c r="IK145" s="35"/>
      <c r="IL145" s="35"/>
      <c r="IM145" s="35"/>
      <c r="IN145" s="35"/>
      <c r="IO145" s="35"/>
      <c r="IP145" s="35"/>
    </row>
    <row r="146" spans="1:250" s="42" customFormat="1" ht="15">
      <c r="A146" s="70"/>
      <c r="B146" s="432" t="s">
        <v>705</v>
      </c>
      <c r="C146" s="432"/>
      <c r="D146" s="432"/>
      <c r="E146" s="433"/>
      <c r="F146" s="129" t="s">
        <v>706</v>
      </c>
      <c r="G146" s="130">
        <v>5</v>
      </c>
      <c r="H146" s="115">
        <v>3</v>
      </c>
      <c r="I146" s="63">
        <v>4</v>
      </c>
      <c r="J146" s="49">
        <v>2004</v>
      </c>
      <c r="K146" s="65">
        <v>0.15</v>
      </c>
      <c r="L146" s="63">
        <v>0.2</v>
      </c>
      <c r="M146" s="49">
        <v>2004</v>
      </c>
      <c r="N146" s="8" t="s">
        <v>474</v>
      </c>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row>
    <row r="147" spans="1:250" s="42" customFormat="1" ht="15">
      <c r="A147" s="70"/>
      <c r="B147" s="432" t="s">
        <v>707</v>
      </c>
      <c r="C147" s="432"/>
      <c r="D147" s="432"/>
      <c r="E147" s="433"/>
      <c r="F147" s="131" t="s">
        <v>708</v>
      </c>
      <c r="G147" s="132">
        <v>20</v>
      </c>
      <c r="H147" s="115">
        <v>180</v>
      </c>
      <c r="I147" s="63">
        <v>220</v>
      </c>
      <c r="J147" s="49">
        <v>1995</v>
      </c>
      <c r="K147" s="65" t="s">
        <v>379</v>
      </c>
      <c r="L147" s="63" t="s">
        <v>379</v>
      </c>
      <c r="M147" s="49"/>
      <c r="N147" s="9" t="s">
        <v>23</v>
      </c>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c r="IN147" s="35"/>
      <c r="IO147" s="35"/>
      <c r="IP147" s="35"/>
    </row>
    <row r="148" spans="1:250" s="42" customFormat="1" ht="15">
      <c r="A148" s="70"/>
      <c r="B148" s="432" t="s">
        <v>709</v>
      </c>
      <c r="C148" s="432"/>
      <c r="D148" s="432"/>
      <c r="E148" s="433"/>
      <c r="F148" s="129" t="s">
        <v>710</v>
      </c>
      <c r="G148" s="130">
        <v>2</v>
      </c>
      <c r="H148" s="115">
        <v>13.5</v>
      </c>
      <c r="I148" s="63">
        <v>16.5</v>
      </c>
      <c r="J148" s="49">
        <v>1995</v>
      </c>
      <c r="K148" s="65">
        <v>0.675</v>
      </c>
      <c r="L148" s="63">
        <v>0.825</v>
      </c>
      <c r="M148" s="49">
        <v>1995</v>
      </c>
      <c r="N148" s="9" t="s">
        <v>828</v>
      </c>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c r="IC148" s="35"/>
      <c r="ID148" s="35"/>
      <c r="IE148" s="35"/>
      <c r="IF148" s="35"/>
      <c r="IG148" s="35"/>
      <c r="IH148" s="35"/>
      <c r="II148" s="35"/>
      <c r="IJ148" s="35"/>
      <c r="IK148" s="35"/>
      <c r="IL148" s="35"/>
      <c r="IM148" s="35"/>
      <c r="IN148" s="35"/>
      <c r="IO148" s="35"/>
      <c r="IP148" s="35"/>
    </row>
    <row r="149" spans="1:250" s="42" customFormat="1" ht="15">
      <c r="A149" s="70"/>
      <c r="B149" s="432" t="s">
        <v>711</v>
      </c>
      <c r="C149" s="432"/>
      <c r="D149" s="432"/>
      <c r="E149" s="433"/>
      <c r="F149" s="131" t="s">
        <v>712</v>
      </c>
      <c r="G149" s="132" t="s">
        <v>379</v>
      </c>
      <c r="H149" s="115" t="s">
        <v>379</v>
      </c>
      <c r="I149" s="63" t="s">
        <v>379</v>
      </c>
      <c r="J149" s="49"/>
      <c r="K149" s="65">
        <v>90</v>
      </c>
      <c r="L149" s="63">
        <v>110</v>
      </c>
      <c r="M149" s="49">
        <v>2001</v>
      </c>
      <c r="N149" s="9" t="s">
        <v>475</v>
      </c>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c r="IC149" s="35"/>
      <c r="ID149" s="35"/>
      <c r="IE149" s="35"/>
      <c r="IF149" s="35"/>
      <c r="IG149" s="35"/>
      <c r="IH149" s="35"/>
      <c r="II149" s="35"/>
      <c r="IJ149" s="35"/>
      <c r="IK149" s="35"/>
      <c r="IL149" s="35"/>
      <c r="IM149" s="35"/>
      <c r="IN149" s="35"/>
      <c r="IO149" s="35"/>
      <c r="IP149" s="35"/>
    </row>
    <row r="150" spans="1:250" s="42" customFormat="1" ht="15">
      <c r="A150" s="70"/>
      <c r="B150" s="432" t="s">
        <v>99</v>
      </c>
      <c r="C150" s="432"/>
      <c r="D150" s="432"/>
      <c r="E150" s="433"/>
      <c r="F150" s="131"/>
      <c r="G150" s="132">
        <v>5</v>
      </c>
      <c r="H150" s="436">
        <v>15</v>
      </c>
      <c r="I150" s="437"/>
      <c r="J150" s="49">
        <v>2001</v>
      </c>
      <c r="K150" s="65"/>
      <c r="L150" s="63"/>
      <c r="M150" s="49"/>
      <c r="N150" s="9" t="s">
        <v>100</v>
      </c>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c r="HN150" s="35"/>
      <c r="HO150" s="35"/>
      <c r="HP150" s="35"/>
      <c r="HQ150" s="35"/>
      <c r="HR150" s="35"/>
      <c r="HS150" s="35"/>
      <c r="HT150" s="35"/>
      <c r="HU150" s="35"/>
      <c r="HV150" s="35"/>
      <c r="HW150" s="35"/>
      <c r="HX150" s="35"/>
      <c r="HY150" s="35"/>
      <c r="HZ150" s="35"/>
      <c r="IA150" s="35"/>
      <c r="IB150" s="35"/>
      <c r="IC150" s="35"/>
      <c r="ID150" s="35"/>
      <c r="IE150" s="35"/>
      <c r="IF150" s="35"/>
      <c r="IG150" s="35"/>
      <c r="IH150" s="35"/>
      <c r="II150" s="35"/>
      <c r="IJ150" s="35"/>
      <c r="IK150" s="35"/>
      <c r="IL150" s="35"/>
      <c r="IM150" s="35"/>
      <c r="IN150" s="35"/>
      <c r="IO150" s="35"/>
      <c r="IP150" s="35"/>
    </row>
    <row r="151" spans="1:250" s="42" customFormat="1" ht="15" customHeight="1">
      <c r="A151" s="70"/>
      <c r="B151" s="432" t="s">
        <v>713</v>
      </c>
      <c r="C151" s="432"/>
      <c r="D151" s="432"/>
      <c r="E151" s="433"/>
      <c r="F151" s="131" t="s">
        <v>714</v>
      </c>
      <c r="G151" s="132">
        <v>5</v>
      </c>
      <c r="H151" s="115">
        <v>3</v>
      </c>
      <c r="I151" s="63">
        <v>4</v>
      </c>
      <c r="J151" s="49">
        <v>2004</v>
      </c>
      <c r="K151" s="65">
        <v>0.15</v>
      </c>
      <c r="L151" s="63">
        <v>0.2</v>
      </c>
      <c r="M151" s="49">
        <v>2004</v>
      </c>
      <c r="N151" s="22" t="s">
        <v>476</v>
      </c>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HW151" s="35"/>
      <c r="HX151" s="35"/>
      <c r="HY151" s="35"/>
      <c r="HZ151" s="35"/>
      <c r="IA151" s="35"/>
      <c r="IB151" s="35"/>
      <c r="IC151" s="35"/>
      <c r="ID151" s="35"/>
      <c r="IE151" s="35"/>
      <c r="IF151" s="35"/>
      <c r="IG151" s="35"/>
      <c r="IH151" s="35"/>
      <c r="II151" s="35"/>
      <c r="IJ151" s="35"/>
      <c r="IK151" s="35"/>
      <c r="IL151" s="35"/>
      <c r="IM151" s="35"/>
      <c r="IN151" s="35"/>
      <c r="IO151" s="35"/>
      <c r="IP151" s="35"/>
    </row>
    <row r="152" spans="1:250" s="42" customFormat="1" ht="15" customHeight="1">
      <c r="A152" s="70"/>
      <c r="B152" s="432" t="s">
        <v>715</v>
      </c>
      <c r="C152" s="432"/>
      <c r="D152" s="432"/>
      <c r="E152" s="433"/>
      <c r="F152" s="129" t="s">
        <v>716</v>
      </c>
      <c r="G152" s="130">
        <v>5</v>
      </c>
      <c r="H152" s="115">
        <v>18</v>
      </c>
      <c r="I152" s="63">
        <v>22</v>
      </c>
      <c r="J152" s="49">
        <v>1995</v>
      </c>
      <c r="K152" s="65">
        <v>0.9</v>
      </c>
      <c r="L152" s="63">
        <v>1.1</v>
      </c>
      <c r="M152" s="49">
        <v>1995</v>
      </c>
      <c r="N152" s="8" t="s">
        <v>828</v>
      </c>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HW152" s="35"/>
      <c r="HX152" s="35"/>
      <c r="HY152" s="35"/>
      <c r="HZ152" s="35"/>
      <c r="IA152" s="35"/>
      <c r="IB152" s="35"/>
      <c r="IC152" s="35"/>
      <c r="ID152" s="35"/>
      <c r="IE152" s="35"/>
      <c r="IF152" s="35"/>
      <c r="IG152" s="35"/>
      <c r="IH152" s="35"/>
      <c r="II152" s="35"/>
      <c r="IJ152" s="35"/>
      <c r="IK152" s="35"/>
      <c r="IL152" s="35"/>
      <c r="IM152" s="35"/>
      <c r="IN152" s="35"/>
      <c r="IO152" s="35"/>
      <c r="IP152" s="35"/>
    </row>
    <row r="153" spans="1:250" s="42" customFormat="1" ht="15" customHeight="1">
      <c r="A153" s="70"/>
      <c r="B153" s="432" t="s">
        <v>727</v>
      </c>
      <c r="C153" s="432"/>
      <c r="D153" s="432"/>
      <c r="E153" s="433"/>
      <c r="F153" s="131" t="s">
        <v>728</v>
      </c>
      <c r="G153" s="132">
        <v>20</v>
      </c>
      <c r="H153" s="115">
        <v>90</v>
      </c>
      <c r="I153" s="63">
        <v>110</v>
      </c>
      <c r="J153" s="49">
        <v>2000</v>
      </c>
      <c r="K153" s="65">
        <v>4.5</v>
      </c>
      <c r="L153" s="63">
        <v>5.5</v>
      </c>
      <c r="M153" s="49">
        <v>1995</v>
      </c>
      <c r="N153" s="9" t="s">
        <v>23</v>
      </c>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c r="IC153" s="35"/>
      <c r="ID153" s="35"/>
      <c r="IE153" s="35"/>
      <c r="IF153" s="35"/>
      <c r="IG153" s="35"/>
      <c r="IH153" s="35"/>
      <c r="II153" s="35"/>
      <c r="IJ153" s="35"/>
      <c r="IK153" s="35"/>
      <c r="IL153" s="35"/>
      <c r="IM153" s="35"/>
      <c r="IN153" s="35"/>
      <c r="IO153" s="35"/>
      <c r="IP153" s="35"/>
    </row>
    <row r="154" spans="1:250" s="42" customFormat="1" ht="15">
      <c r="A154" s="70"/>
      <c r="B154" s="432" t="s">
        <v>729</v>
      </c>
      <c r="C154" s="432"/>
      <c r="D154" s="432"/>
      <c r="E154" s="433"/>
      <c r="F154" s="129" t="s">
        <v>730</v>
      </c>
      <c r="G154" s="130" t="s">
        <v>379</v>
      </c>
      <c r="H154" s="115" t="s">
        <v>379</v>
      </c>
      <c r="I154" s="63" t="s">
        <v>379</v>
      </c>
      <c r="J154" s="49"/>
      <c r="K154" s="65">
        <v>90</v>
      </c>
      <c r="L154" s="63">
        <v>110</v>
      </c>
      <c r="M154" s="49">
        <v>2001</v>
      </c>
      <c r="N154" s="8" t="s">
        <v>477</v>
      </c>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c r="HZ154" s="35"/>
      <c r="IA154" s="35"/>
      <c r="IB154" s="35"/>
      <c r="IC154" s="35"/>
      <c r="ID154" s="35"/>
      <c r="IE154" s="35"/>
      <c r="IF154" s="35"/>
      <c r="IG154" s="35"/>
      <c r="IH154" s="35"/>
      <c r="II154" s="35"/>
      <c r="IJ154" s="35"/>
      <c r="IK154" s="35"/>
      <c r="IL154" s="35"/>
      <c r="IM154" s="35"/>
      <c r="IN154" s="35"/>
      <c r="IO154" s="35"/>
      <c r="IP154" s="35"/>
    </row>
    <row r="155" spans="1:250" s="42" customFormat="1" ht="15">
      <c r="A155" s="70"/>
      <c r="B155" s="432" t="s">
        <v>731</v>
      </c>
      <c r="C155" s="432"/>
      <c r="D155" s="432"/>
      <c r="E155" s="433"/>
      <c r="F155" s="131" t="s">
        <v>732</v>
      </c>
      <c r="G155" s="132">
        <v>5</v>
      </c>
      <c r="H155" s="115">
        <v>22.5</v>
      </c>
      <c r="I155" s="63">
        <v>27.5</v>
      </c>
      <c r="J155" s="49">
        <v>1995</v>
      </c>
      <c r="K155" s="65">
        <v>1.125</v>
      </c>
      <c r="L155" s="63">
        <v>1.375</v>
      </c>
      <c r="M155" s="49">
        <v>1995</v>
      </c>
      <c r="N155" s="9" t="s">
        <v>479</v>
      </c>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c r="HZ155" s="35"/>
      <c r="IA155" s="35"/>
      <c r="IB155" s="35"/>
      <c r="IC155" s="35"/>
      <c r="ID155" s="35"/>
      <c r="IE155" s="35"/>
      <c r="IF155" s="35"/>
      <c r="IG155" s="35"/>
      <c r="IH155" s="35"/>
      <c r="II155" s="35"/>
      <c r="IJ155" s="35"/>
      <c r="IK155" s="35"/>
      <c r="IL155" s="35"/>
      <c r="IM155" s="35"/>
      <c r="IN155" s="35"/>
      <c r="IO155" s="35"/>
      <c r="IP155" s="35"/>
    </row>
    <row r="156" spans="1:250" s="42" customFormat="1" ht="15">
      <c r="A156" s="70"/>
      <c r="B156" s="432" t="s">
        <v>733</v>
      </c>
      <c r="C156" s="432"/>
      <c r="D156" s="432"/>
      <c r="E156" s="433"/>
      <c r="F156" s="131" t="s">
        <v>734</v>
      </c>
      <c r="G156" s="132">
        <v>20</v>
      </c>
      <c r="H156" s="115">
        <v>90</v>
      </c>
      <c r="I156" s="63">
        <v>110</v>
      </c>
      <c r="J156" s="49">
        <v>1995</v>
      </c>
      <c r="K156" s="65">
        <v>4.5</v>
      </c>
      <c r="L156" s="63">
        <v>5.5</v>
      </c>
      <c r="M156" s="49">
        <v>1995</v>
      </c>
      <c r="N156" s="9" t="s">
        <v>23</v>
      </c>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HW156" s="35"/>
      <c r="HX156" s="35"/>
      <c r="HY156" s="35"/>
      <c r="HZ156" s="35"/>
      <c r="IA156" s="35"/>
      <c r="IB156" s="35"/>
      <c r="IC156" s="35"/>
      <c r="ID156" s="35"/>
      <c r="IE156" s="35"/>
      <c r="IF156" s="35"/>
      <c r="IG156" s="35"/>
      <c r="IH156" s="35"/>
      <c r="II156" s="35"/>
      <c r="IJ156" s="35"/>
      <c r="IK156" s="35"/>
      <c r="IL156" s="35"/>
      <c r="IM156" s="35"/>
      <c r="IN156" s="35"/>
      <c r="IO156" s="35"/>
      <c r="IP156" s="35"/>
    </row>
    <row r="157" spans="1:250" s="42" customFormat="1" ht="15">
      <c r="A157" s="70"/>
      <c r="B157" s="432" t="s">
        <v>735</v>
      </c>
      <c r="C157" s="432"/>
      <c r="D157" s="432"/>
      <c r="E157" s="433"/>
      <c r="F157" s="129" t="s">
        <v>736</v>
      </c>
      <c r="G157" s="130">
        <v>3</v>
      </c>
      <c r="H157" s="115">
        <v>3</v>
      </c>
      <c r="I157" s="63">
        <v>4</v>
      </c>
      <c r="J157" s="49">
        <v>2004</v>
      </c>
      <c r="K157" s="65">
        <v>0.15</v>
      </c>
      <c r="L157" s="63">
        <v>0.2</v>
      </c>
      <c r="M157" s="49">
        <v>2004</v>
      </c>
      <c r="N157" s="8" t="s">
        <v>476</v>
      </c>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c r="HZ157" s="35"/>
      <c r="IA157" s="35"/>
      <c r="IB157" s="35"/>
      <c r="IC157" s="35"/>
      <c r="ID157" s="35"/>
      <c r="IE157" s="35"/>
      <c r="IF157" s="35"/>
      <c r="IG157" s="35"/>
      <c r="IH157" s="35"/>
      <c r="II157" s="35"/>
      <c r="IJ157" s="35"/>
      <c r="IK157" s="35"/>
      <c r="IL157" s="35"/>
      <c r="IM157" s="35"/>
      <c r="IN157" s="35"/>
      <c r="IO157" s="35"/>
      <c r="IP157" s="35"/>
    </row>
    <row r="158" spans="1:250" s="42" customFormat="1" ht="15">
      <c r="A158" s="70"/>
      <c r="B158" s="432" t="s">
        <v>737</v>
      </c>
      <c r="C158" s="432"/>
      <c r="D158" s="432"/>
      <c r="E158" s="433"/>
      <c r="F158" s="131" t="s">
        <v>738</v>
      </c>
      <c r="G158" s="132">
        <v>5</v>
      </c>
      <c r="H158" s="115">
        <v>18</v>
      </c>
      <c r="I158" s="63">
        <v>22</v>
      </c>
      <c r="J158" s="49">
        <v>1995</v>
      </c>
      <c r="K158" s="65">
        <v>1.8</v>
      </c>
      <c r="L158" s="63">
        <v>2.2</v>
      </c>
      <c r="M158" s="49">
        <v>1995</v>
      </c>
      <c r="N158" s="9" t="s">
        <v>479</v>
      </c>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c r="HZ158" s="35"/>
      <c r="IA158" s="35"/>
      <c r="IB158" s="35"/>
      <c r="IC158" s="35"/>
      <c r="ID158" s="35"/>
      <c r="IE158" s="35"/>
      <c r="IF158" s="35"/>
      <c r="IG158" s="35"/>
      <c r="IH158" s="35"/>
      <c r="II158" s="35"/>
      <c r="IJ158" s="35"/>
      <c r="IK158" s="35"/>
      <c r="IL158" s="35"/>
      <c r="IM158" s="35"/>
      <c r="IN158" s="35"/>
      <c r="IO158" s="35"/>
      <c r="IP158" s="35"/>
    </row>
    <row r="159" spans="1:250" s="42" customFormat="1" ht="15">
      <c r="A159" s="70"/>
      <c r="B159" s="432" t="s">
        <v>739</v>
      </c>
      <c r="C159" s="432"/>
      <c r="D159" s="432"/>
      <c r="E159" s="433"/>
      <c r="F159" s="127" t="s">
        <v>740</v>
      </c>
      <c r="G159" s="128">
        <v>20</v>
      </c>
      <c r="H159" s="115">
        <v>135</v>
      </c>
      <c r="I159" s="63">
        <v>165</v>
      </c>
      <c r="J159" s="49">
        <v>1995</v>
      </c>
      <c r="K159" s="65">
        <v>13.5</v>
      </c>
      <c r="L159" s="63">
        <v>16.5</v>
      </c>
      <c r="M159" s="49">
        <v>1995</v>
      </c>
      <c r="N159" s="7" t="s">
        <v>23</v>
      </c>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c r="IC159" s="35"/>
      <c r="ID159" s="35"/>
      <c r="IE159" s="35"/>
      <c r="IF159" s="35"/>
      <c r="IG159" s="35"/>
      <c r="IH159" s="35"/>
      <c r="II159" s="35"/>
      <c r="IJ159" s="35"/>
      <c r="IK159" s="35"/>
      <c r="IL159" s="35"/>
      <c r="IM159" s="35"/>
      <c r="IN159" s="35"/>
      <c r="IO159" s="35"/>
      <c r="IP159" s="35"/>
    </row>
    <row r="160" spans="1:250" s="42" customFormat="1" ht="30" customHeight="1">
      <c r="A160" s="70"/>
      <c r="B160" s="432" t="s">
        <v>741</v>
      </c>
      <c r="C160" s="432"/>
      <c r="D160" s="432"/>
      <c r="E160" s="433"/>
      <c r="F160" s="141" t="s">
        <v>742</v>
      </c>
      <c r="G160" s="142" t="s">
        <v>379</v>
      </c>
      <c r="H160" s="115" t="s">
        <v>379</v>
      </c>
      <c r="I160" s="63" t="s">
        <v>379</v>
      </c>
      <c r="J160" s="49"/>
      <c r="K160" s="65">
        <v>45</v>
      </c>
      <c r="L160" s="63">
        <v>55</v>
      </c>
      <c r="M160" s="49">
        <v>2001</v>
      </c>
      <c r="N160" s="11" t="s">
        <v>478</v>
      </c>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c r="HZ160" s="35"/>
      <c r="IA160" s="35"/>
      <c r="IB160" s="35"/>
      <c r="IC160" s="35"/>
      <c r="ID160" s="35"/>
      <c r="IE160" s="35"/>
      <c r="IF160" s="35"/>
      <c r="IG160" s="35"/>
      <c r="IH160" s="35"/>
      <c r="II160" s="35"/>
      <c r="IJ160" s="35"/>
      <c r="IK160" s="35"/>
      <c r="IL160" s="35"/>
      <c r="IM160" s="35"/>
      <c r="IN160" s="35"/>
      <c r="IO160" s="35"/>
      <c r="IP160" s="35"/>
    </row>
    <row r="161" spans="1:250" s="42" customFormat="1" ht="15">
      <c r="A161" s="70"/>
      <c r="B161" s="432" t="s">
        <v>743</v>
      </c>
      <c r="C161" s="432"/>
      <c r="D161" s="432"/>
      <c r="E161" s="433"/>
      <c r="F161" s="131" t="s">
        <v>744</v>
      </c>
      <c r="G161" s="132">
        <v>5</v>
      </c>
      <c r="H161" s="115">
        <v>18</v>
      </c>
      <c r="I161" s="63">
        <v>22</v>
      </c>
      <c r="J161" s="49">
        <v>1995</v>
      </c>
      <c r="K161" s="65">
        <v>1.8</v>
      </c>
      <c r="L161" s="63">
        <v>2.2</v>
      </c>
      <c r="M161" s="49">
        <v>1995</v>
      </c>
      <c r="N161" s="9" t="s">
        <v>479</v>
      </c>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c r="IC161" s="35"/>
      <c r="ID161" s="35"/>
      <c r="IE161" s="35"/>
      <c r="IF161" s="35"/>
      <c r="IG161" s="35"/>
      <c r="IH161" s="35"/>
      <c r="II161" s="35"/>
      <c r="IJ161" s="35"/>
      <c r="IK161" s="35"/>
      <c r="IL161" s="35"/>
      <c r="IM161" s="35"/>
      <c r="IN161" s="35"/>
      <c r="IO161" s="35"/>
      <c r="IP161" s="35"/>
    </row>
    <row r="162" spans="1:250" s="42" customFormat="1" ht="15">
      <c r="A162" s="70"/>
      <c r="B162" s="432" t="s">
        <v>745</v>
      </c>
      <c r="C162" s="432"/>
      <c r="D162" s="432"/>
      <c r="E162" s="433"/>
      <c r="F162" s="129" t="s">
        <v>746</v>
      </c>
      <c r="G162" s="130">
        <v>20</v>
      </c>
      <c r="H162" s="115">
        <v>90</v>
      </c>
      <c r="I162" s="63">
        <v>110</v>
      </c>
      <c r="J162" s="49">
        <v>1995</v>
      </c>
      <c r="K162" s="65" t="s">
        <v>379</v>
      </c>
      <c r="L162" s="63" t="s">
        <v>379</v>
      </c>
      <c r="M162" s="49"/>
      <c r="N162" s="8" t="s">
        <v>23</v>
      </c>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c r="IN162" s="35"/>
      <c r="IO162" s="35"/>
      <c r="IP162" s="35"/>
    </row>
    <row r="163" spans="1:250" s="42" customFormat="1" ht="15">
      <c r="A163" s="70"/>
      <c r="B163" s="432" t="s">
        <v>748</v>
      </c>
      <c r="C163" s="432"/>
      <c r="D163" s="432"/>
      <c r="E163" s="433"/>
      <c r="F163" s="141" t="s">
        <v>749</v>
      </c>
      <c r="G163" s="142" t="s">
        <v>379</v>
      </c>
      <c r="H163" s="115" t="s">
        <v>379</v>
      </c>
      <c r="I163" s="63" t="s">
        <v>379</v>
      </c>
      <c r="J163" s="49"/>
      <c r="K163" s="65">
        <v>45</v>
      </c>
      <c r="L163" s="63">
        <v>55</v>
      </c>
      <c r="M163" s="49">
        <v>2001</v>
      </c>
      <c r="N163" s="11" t="s">
        <v>480</v>
      </c>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c r="IN163" s="35"/>
      <c r="IO163" s="35"/>
      <c r="IP163" s="35"/>
    </row>
    <row r="164" spans="1:250" s="42" customFormat="1" ht="58.5" customHeight="1">
      <c r="A164" s="70"/>
      <c r="B164" s="434" t="s">
        <v>344</v>
      </c>
      <c r="C164" s="434"/>
      <c r="D164" s="434"/>
      <c r="E164" s="435"/>
      <c r="F164" s="137"/>
      <c r="G164" s="136">
        <v>25</v>
      </c>
      <c r="H164" s="436">
        <v>25</v>
      </c>
      <c r="I164" s="444"/>
      <c r="J164" s="54">
        <v>1998</v>
      </c>
      <c r="K164" s="65">
        <v>0.4</v>
      </c>
      <c r="L164" s="63">
        <v>2.5</v>
      </c>
      <c r="M164" s="54">
        <v>2001</v>
      </c>
      <c r="N164" s="24" t="s">
        <v>438</v>
      </c>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HW164" s="35"/>
      <c r="HX164" s="35"/>
      <c r="HY164" s="35"/>
      <c r="HZ164" s="35"/>
      <c r="IA164" s="35"/>
      <c r="IB164" s="35"/>
      <c r="IC164" s="35"/>
      <c r="ID164" s="35"/>
      <c r="IE164" s="35"/>
      <c r="IF164" s="35"/>
      <c r="IG164" s="35"/>
      <c r="IH164" s="35"/>
      <c r="II164" s="35"/>
      <c r="IJ164" s="35"/>
      <c r="IK164" s="35"/>
      <c r="IL164" s="35"/>
      <c r="IM164" s="35"/>
      <c r="IN164" s="35"/>
      <c r="IO164" s="35"/>
      <c r="IP164" s="35"/>
    </row>
    <row r="165" spans="1:250" s="196" customFormat="1" ht="15.75">
      <c r="A165" s="71"/>
      <c r="B165" s="34" t="s">
        <v>363</v>
      </c>
      <c r="C165" s="34"/>
      <c r="D165" s="34"/>
      <c r="E165" s="34"/>
      <c r="F165" s="135"/>
      <c r="G165" s="64"/>
      <c r="H165" s="64"/>
      <c r="I165" s="64"/>
      <c r="J165" s="47"/>
      <c r="K165" s="64"/>
      <c r="L165" s="64"/>
      <c r="M165" s="47"/>
      <c r="N165" s="27"/>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row>
    <row r="166" spans="1:250" s="42" customFormat="1" ht="30" customHeight="1">
      <c r="A166" s="70"/>
      <c r="B166" s="432" t="s">
        <v>487</v>
      </c>
      <c r="C166" s="432"/>
      <c r="D166" s="432"/>
      <c r="E166" s="433"/>
      <c r="F166" s="129" t="s">
        <v>750</v>
      </c>
      <c r="G166" s="130" t="s">
        <v>379</v>
      </c>
      <c r="H166" s="112">
        <v>4000</v>
      </c>
      <c r="I166" s="113">
        <v>4000</v>
      </c>
      <c r="J166" s="49">
        <v>1995</v>
      </c>
      <c r="K166" s="114">
        <v>400</v>
      </c>
      <c r="L166" s="113">
        <v>600</v>
      </c>
      <c r="M166" s="49">
        <v>1995</v>
      </c>
      <c r="N166" s="8" t="s">
        <v>813</v>
      </c>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c r="HV166" s="35"/>
      <c r="HW166" s="35"/>
      <c r="HX166" s="35"/>
      <c r="HY166" s="35"/>
      <c r="HZ166" s="35"/>
      <c r="IA166" s="35"/>
      <c r="IB166" s="35"/>
      <c r="IC166" s="35"/>
      <c r="ID166" s="35"/>
      <c r="IE166" s="35"/>
      <c r="IF166" s="35"/>
      <c r="IG166" s="35"/>
      <c r="IH166" s="35"/>
      <c r="II166" s="35"/>
      <c r="IJ166" s="35"/>
      <c r="IK166" s="35"/>
      <c r="IL166" s="35"/>
      <c r="IM166" s="35"/>
      <c r="IN166" s="35"/>
      <c r="IO166" s="35"/>
      <c r="IP166" s="35"/>
    </row>
    <row r="167" spans="1:250" s="42" customFormat="1" ht="30" customHeight="1">
      <c r="A167" s="70"/>
      <c r="B167" s="432" t="s">
        <v>488</v>
      </c>
      <c r="C167" s="432"/>
      <c r="D167" s="432"/>
      <c r="E167" s="433"/>
      <c r="F167" s="131" t="s">
        <v>751</v>
      </c>
      <c r="G167" s="132" t="s">
        <v>379</v>
      </c>
      <c r="H167" s="115">
        <v>3200</v>
      </c>
      <c r="I167" s="63">
        <v>3200</v>
      </c>
      <c r="J167" s="49">
        <v>1995</v>
      </c>
      <c r="K167" s="65">
        <v>400</v>
      </c>
      <c r="L167" s="63">
        <v>480</v>
      </c>
      <c r="M167" s="49">
        <v>1995</v>
      </c>
      <c r="N167" s="9" t="s">
        <v>811</v>
      </c>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c r="HZ167" s="35"/>
      <c r="IA167" s="35"/>
      <c r="IB167" s="35"/>
      <c r="IC167" s="35"/>
      <c r="ID167" s="35"/>
      <c r="IE167" s="35"/>
      <c r="IF167" s="35"/>
      <c r="IG167" s="35"/>
      <c r="IH167" s="35"/>
      <c r="II167" s="35"/>
      <c r="IJ167" s="35"/>
      <c r="IK167" s="35"/>
      <c r="IL167" s="35"/>
      <c r="IM167" s="35"/>
      <c r="IN167" s="35"/>
      <c r="IO167" s="35"/>
      <c r="IP167" s="35"/>
    </row>
    <row r="168" spans="1:250" s="42" customFormat="1" ht="30" customHeight="1">
      <c r="A168" s="70"/>
      <c r="B168" s="432" t="s">
        <v>490</v>
      </c>
      <c r="C168" s="432"/>
      <c r="D168" s="432"/>
      <c r="E168" s="433"/>
      <c r="F168" s="129" t="s">
        <v>752</v>
      </c>
      <c r="G168" s="130" t="s">
        <v>379</v>
      </c>
      <c r="H168" s="115">
        <v>2800</v>
      </c>
      <c r="I168" s="63">
        <v>2800</v>
      </c>
      <c r="J168" s="49">
        <v>1995</v>
      </c>
      <c r="K168" s="65">
        <v>400</v>
      </c>
      <c r="L168" s="63">
        <v>420</v>
      </c>
      <c r="M168" s="49">
        <v>1995</v>
      </c>
      <c r="N168" s="8" t="s">
        <v>812</v>
      </c>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HW168" s="35"/>
      <c r="HX168" s="35"/>
      <c r="HY168" s="35"/>
      <c r="HZ168" s="35"/>
      <c r="IA168" s="35"/>
      <c r="IB168" s="35"/>
      <c r="IC168" s="35"/>
      <c r="ID168" s="35"/>
      <c r="IE168" s="35"/>
      <c r="IF168" s="35"/>
      <c r="IG168" s="35"/>
      <c r="IH168" s="35"/>
      <c r="II168" s="35"/>
      <c r="IJ168" s="35"/>
      <c r="IK168" s="35"/>
      <c r="IL168" s="35"/>
      <c r="IM168" s="35"/>
      <c r="IN168" s="35"/>
      <c r="IO168" s="35"/>
      <c r="IP168" s="35"/>
    </row>
    <row r="169" spans="1:250" s="42" customFormat="1" ht="15">
      <c r="A169" s="70"/>
      <c r="B169" s="432" t="s">
        <v>753</v>
      </c>
      <c r="C169" s="432"/>
      <c r="D169" s="432"/>
      <c r="E169" s="433"/>
      <c r="F169" s="131" t="s">
        <v>754</v>
      </c>
      <c r="G169" s="132">
        <v>5</v>
      </c>
      <c r="H169" s="115">
        <v>9</v>
      </c>
      <c r="I169" s="63">
        <v>12</v>
      </c>
      <c r="J169" s="49">
        <v>2004</v>
      </c>
      <c r="K169" s="65">
        <v>0.18</v>
      </c>
      <c r="L169" s="63">
        <v>0.24</v>
      </c>
      <c r="M169" s="49">
        <v>2004</v>
      </c>
      <c r="N169" s="9" t="s">
        <v>439</v>
      </c>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c r="HZ169" s="35"/>
      <c r="IA169" s="35"/>
      <c r="IB169" s="35"/>
      <c r="IC169" s="35"/>
      <c r="ID169" s="35"/>
      <c r="IE169" s="35"/>
      <c r="IF169" s="35"/>
      <c r="IG169" s="35"/>
      <c r="IH169" s="35"/>
      <c r="II169" s="35"/>
      <c r="IJ169" s="35"/>
      <c r="IK169" s="35"/>
      <c r="IL169" s="35"/>
      <c r="IM169" s="35"/>
      <c r="IN169" s="35"/>
      <c r="IO169" s="35"/>
      <c r="IP169" s="35"/>
    </row>
    <row r="170" spans="1:250" s="42" customFormat="1" ht="30" customHeight="1">
      <c r="A170" s="70"/>
      <c r="B170" s="432" t="s">
        <v>755</v>
      </c>
      <c r="C170" s="432"/>
      <c r="D170" s="432"/>
      <c r="E170" s="433"/>
      <c r="F170" s="129" t="s">
        <v>756</v>
      </c>
      <c r="G170" s="130">
        <v>20</v>
      </c>
      <c r="H170" s="115">
        <v>775</v>
      </c>
      <c r="I170" s="63">
        <v>1636</v>
      </c>
      <c r="J170" s="49">
        <v>2005</v>
      </c>
      <c r="K170" s="65">
        <v>6</v>
      </c>
      <c r="L170" s="63">
        <v>12</v>
      </c>
      <c r="M170" s="49">
        <v>1995</v>
      </c>
      <c r="N170" s="8" t="s">
        <v>349</v>
      </c>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HW170" s="35"/>
      <c r="HX170" s="35"/>
      <c r="HY170" s="35"/>
      <c r="HZ170" s="35"/>
      <c r="IA170" s="35"/>
      <c r="IB170" s="35"/>
      <c r="IC170" s="35"/>
      <c r="ID170" s="35"/>
      <c r="IE170" s="35"/>
      <c r="IF170" s="35"/>
      <c r="IG170" s="35"/>
      <c r="IH170" s="35"/>
      <c r="II170" s="35"/>
      <c r="IJ170" s="35"/>
      <c r="IK170" s="35"/>
      <c r="IL170" s="35"/>
      <c r="IM170" s="35"/>
      <c r="IN170" s="35"/>
      <c r="IO170" s="35"/>
      <c r="IP170" s="35"/>
    </row>
    <row r="171" spans="1:250" s="42" customFormat="1" ht="15">
      <c r="A171" s="70"/>
      <c r="B171" s="432" t="s">
        <v>757</v>
      </c>
      <c r="C171" s="432"/>
      <c r="D171" s="432"/>
      <c r="E171" s="433"/>
      <c r="F171" s="131" t="s">
        <v>758</v>
      </c>
      <c r="G171" s="132" t="s">
        <v>379</v>
      </c>
      <c r="H171" s="115" t="s">
        <v>379</v>
      </c>
      <c r="I171" s="63" t="s">
        <v>379</v>
      </c>
      <c r="J171" s="49"/>
      <c r="K171" s="65">
        <v>6</v>
      </c>
      <c r="L171" s="63">
        <v>9</v>
      </c>
      <c r="M171" s="49">
        <v>1995</v>
      </c>
      <c r="N171" s="9" t="s">
        <v>530</v>
      </c>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HW171" s="35"/>
      <c r="HX171" s="35"/>
      <c r="HY171" s="35"/>
      <c r="HZ171" s="35"/>
      <c r="IA171" s="35"/>
      <c r="IB171" s="35"/>
      <c r="IC171" s="35"/>
      <c r="ID171" s="35"/>
      <c r="IE171" s="35"/>
      <c r="IF171" s="35"/>
      <c r="IG171" s="35"/>
      <c r="IH171" s="35"/>
      <c r="II171" s="35"/>
      <c r="IJ171" s="35"/>
      <c r="IK171" s="35"/>
      <c r="IL171" s="35"/>
      <c r="IM171" s="35"/>
      <c r="IN171" s="35"/>
      <c r="IO171" s="35"/>
      <c r="IP171" s="35"/>
    </row>
    <row r="172" spans="1:250" s="42" customFormat="1" ht="15">
      <c r="A172" s="70"/>
      <c r="B172" s="432" t="s">
        <v>759</v>
      </c>
      <c r="C172" s="432"/>
      <c r="D172" s="432"/>
      <c r="E172" s="433"/>
      <c r="F172" s="129" t="s">
        <v>760</v>
      </c>
      <c r="G172" s="130" t="s">
        <v>379</v>
      </c>
      <c r="H172" s="115" t="s">
        <v>379</v>
      </c>
      <c r="I172" s="63" t="s">
        <v>379</v>
      </c>
      <c r="J172" s="49"/>
      <c r="K172" s="65">
        <v>100</v>
      </c>
      <c r="L172" s="63">
        <v>400</v>
      </c>
      <c r="M172" s="49">
        <v>2005</v>
      </c>
      <c r="N172" s="10" t="s">
        <v>440</v>
      </c>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HW172" s="35"/>
      <c r="HX172" s="35"/>
      <c r="HY172" s="35"/>
      <c r="HZ172" s="35"/>
      <c r="IA172" s="35"/>
      <c r="IB172" s="35"/>
      <c r="IC172" s="35"/>
      <c r="ID172" s="35"/>
      <c r="IE172" s="35"/>
      <c r="IF172" s="35"/>
      <c r="IG172" s="35"/>
      <c r="IH172" s="35"/>
      <c r="II172" s="35"/>
      <c r="IJ172" s="35"/>
      <c r="IK172" s="35"/>
      <c r="IL172" s="35"/>
      <c r="IM172" s="35"/>
      <c r="IN172" s="35"/>
      <c r="IO172" s="35"/>
      <c r="IP172" s="35"/>
    </row>
    <row r="173" spans="1:250" s="42" customFormat="1" ht="30" customHeight="1">
      <c r="A173" s="70"/>
      <c r="B173" s="432" t="s">
        <v>761</v>
      </c>
      <c r="C173" s="432"/>
      <c r="D173" s="432"/>
      <c r="E173" s="433"/>
      <c r="F173" s="131" t="s">
        <v>762</v>
      </c>
      <c r="G173" s="132">
        <v>20</v>
      </c>
      <c r="H173" s="115">
        <v>20</v>
      </c>
      <c r="I173" s="63">
        <v>40</v>
      </c>
      <c r="J173" s="49">
        <v>1995</v>
      </c>
      <c r="K173" s="65">
        <v>0.4</v>
      </c>
      <c r="L173" s="63">
        <v>0.8</v>
      </c>
      <c r="M173" s="49">
        <v>1995</v>
      </c>
      <c r="N173" s="9" t="s">
        <v>481</v>
      </c>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c r="HZ173" s="35"/>
      <c r="IA173" s="35"/>
      <c r="IB173" s="35"/>
      <c r="IC173" s="35"/>
      <c r="ID173" s="35"/>
      <c r="IE173" s="35"/>
      <c r="IF173" s="35"/>
      <c r="IG173" s="35"/>
      <c r="IH173" s="35"/>
      <c r="II173" s="35"/>
      <c r="IJ173" s="35"/>
      <c r="IK173" s="35"/>
      <c r="IL173" s="35"/>
      <c r="IM173" s="35"/>
      <c r="IN173" s="35"/>
      <c r="IO173" s="35"/>
      <c r="IP173" s="35"/>
    </row>
    <row r="174" spans="1:250" s="42" customFormat="1" ht="30" customHeight="1">
      <c r="A174" s="70"/>
      <c r="B174" s="432" t="s">
        <v>763</v>
      </c>
      <c r="C174" s="432"/>
      <c r="D174" s="432"/>
      <c r="E174" s="433"/>
      <c r="F174" s="129" t="s">
        <v>764</v>
      </c>
      <c r="G174" s="130">
        <v>20</v>
      </c>
      <c r="H174" s="115">
        <v>214</v>
      </c>
      <c r="I174" s="63">
        <v>476</v>
      </c>
      <c r="J174" s="49">
        <v>2005</v>
      </c>
      <c r="K174" s="65" t="s">
        <v>379</v>
      </c>
      <c r="L174" s="63" t="s">
        <v>379</v>
      </c>
      <c r="M174" s="49"/>
      <c r="N174" s="8" t="s">
        <v>23</v>
      </c>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c r="HZ174" s="35"/>
      <c r="IA174" s="35"/>
      <c r="IB174" s="35"/>
      <c r="IC174" s="35"/>
      <c r="ID174" s="35"/>
      <c r="IE174" s="35"/>
      <c r="IF174" s="35"/>
      <c r="IG174" s="35"/>
      <c r="IH174" s="35"/>
      <c r="II174" s="35"/>
      <c r="IJ174" s="35"/>
      <c r="IK174" s="35"/>
      <c r="IL174" s="35"/>
      <c r="IM174" s="35"/>
      <c r="IN174" s="35"/>
      <c r="IO174" s="35"/>
      <c r="IP174" s="35"/>
    </row>
    <row r="175" spans="1:250" s="42" customFormat="1" ht="30" customHeight="1">
      <c r="A175" s="70"/>
      <c r="B175" s="432" t="s">
        <v>765</v>
      </c>
      <c r="C175" s="432"/>
      <c r="D175" s="432"/>
      <c r="E175" s="433"/>
      <c r="F175" s="131" t="s">
        <v>766</v>
      </c>
      <c r="G175" s="132">
        <v>20</v>
      </c>
      <c r="H175" s="115">
        <v>40</v>
      </c>
      <c r="I175" s="63">
        <v>60</v>
      </c>
      <c r="J175" s="49">
        <v>1995</v>
      </c>
      <c r="K175" s="65">
        <v>0.8</v>
      </c>
      <c r="L175" s="63">
        <v>1.2</v>
      </c>
      <c r="M175" s="49">
        <v>1995</v>
      </c>
      <c r="N175" s="9" t="s">
        <v>353</v>
      </c>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c r="HZ175" s="35"/>
      <c r="IA175" s="35"/>
      <c r="IB175" s="35"/>
      <c r="IC175" s="35"/>
      <c r="ID175" s="35"/>
      <c r="IE175" s="35"/>
      <c r="IF175" s="35"/>
      <c r="IG175" s="35"/>
      <c r="IH175" s="35"/>
      <c r="II175" s="35"/>
      <c r="IJ175" s="35"/>
      <c r="IK175" s="35"/>
      <c r="IL175" s="35"/>
      <c r="IM175" s="35"/>
      <c r="IN175" s="35"/>
      <c r="IO175" s="35"/>
      <c r="IP175" s="35"/>
    </row>
    <row r="176" spans="1:250" s="42" customFormat="1" ht="15">
      <c r="A176" s="70"/>
      <c r="B176" s="432" t="s">
        <v>767</v>
      </c>
      <c r="C176" s="432"/>
      <c r="D176" s="432"/>
      <c r="E176" s="433"/>
      <c r="F176" s="131" t="s">
        <v>768</v>
      </c>
      <c r="G176" s="132">
        <v>20</v>
      </c>
      <c r="H176" s="115">
        <v>10</v>
      </c>
      <c r="I176" s="63">
        <v>15</v>
      </c>
      <c r="J176" s="49">
        <v>1995</v>
      </c>
      <c r="K176" s="65" t="s">
        <v>379</v>
      </c>
      <c r="L176" s="63" t="s">
        <v>379</v>
      </c>
      <c r="M176" s="49"/>
      <c r="N176" s="22" t="s">
        <v>350</v>
      </c>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c r="HZ176" s="35"/>
      <c r="IA176" s="35"/>
      <c r="IB176" s="35"/>
      <c r="IC176" s="35"/>
      <c r="ID176" s="35"/>
      <c r="IE176" s="35"/>
      <c r="IF176" s="35"/>
      <c r="IG176" s="35"/>
      <c r="IH176" s="35"/>
      <c r="II176" s="35"/>
      <c r="IJ176" s="35"/>
      <c r="IK176" s="35"/>
      <c r="IL176" s="35"/>
      <c r="IM176" s="35"/>
      <c r="IN176" s="35"/>
      <c r="IO176" s="35"/>
      <c r="IP176" s="35"/>
    </row>
    <row r="177" spans="1:250" s="42" customFormat="1" ht="15">
      <c r="A177" s="70"/>
      <c r="B177" s="432" t="s">
        <v>769</v>
      </c>
      <c r="C177" s="432"/>
      <c r="D177" s="432"/>
      <c r="E177" s="433"/>
      <c r="F177" s="129" t="s">
        <v>770</v>
      </c>
      <c r="G177" s="130">
        <v>5</v>
      </c>
      <c r="H177" s="115">
        <v>3</v>
      </c>
      <c r="I177" s="63">
        <v>7</v>
      </c>
      <c r="J177" s="49">
        <v>2003</v>
      </c>
      <c r="K177" s="65">
        <v>0.06</v>
      </c>
      <c r="L177" s="63">
        <v>0.14</v>
      </c>
      <c r="M177" s="49">
        <v>2003</v>
      </c>
      <c r="N177" s="8" t="s">
        <v>316</v>
      </c>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c r="HZ177" s="35"/>
      <c r="IA177" s="35"/>
      <c r="IB177" s="35"/>
      <c r="IC177" s="35"/>
      <c r="ID177" s="35"/>
      <c r="IE177" s="35"/>
      <c r="IF177" s="35"/>
      <c r="IG177" s="35"/>
      <c r="IH177" s="35"/>
      <c r="II177" s="35"/>
      <c r="IJ177" s="35"/>
      <c r="IK177" s="35"/>
      <c r="IL177" s="35"/>
      <c r="IM177" s="35"/>
      <c r="IN177" s="35"/>
      <c r="IO177" s="35"/>
      <c r="IP177" s="35"/>
    </row>
    <row r="178" spans="1:250" s="42" customFormat="1" ht="15" customHeight="1">
      <c r="A178" s="70"/>
      <c r="B178" s="432" t="s">
        <v>771</v>
      </c>
      <c r="C178" s="432"/>
      <c r="D178" s="432"/>
      <c r="E178" s="433"/>
      <c r="F178" s="131" t="s">
        <v>772</v>
      </c>
      <c r="G178" s="132">
        <v>5</v>
      </c>
      <c r="H178" s="115">
        <v>15</v>
      </c>
      <c r="I178" s="63">
        <v>22</v>
      </c>
      <c r="J178" s="49">
        <v>2004</v>
      </c>
      <c r="K178" s="65">
        <v>0.3</v>
      </c>
      <c r="L178" s="63">
        <v>0.44</v>
      </c>
      <c r="M178" s="49">
        <v>2004</v>
      </c>
      <c r="N178" s="9" t="s">
        <v>441</v>
      </c>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HW178" s="35"/>
      <c r="HX178" s="35"/>
      <c r="HY178" s="35"/>
      <c r="HZ178" s="35"/>
      <c r="IA178" s="35"/>
      <c r="IB178" s="35"/>
      <c r="IC178" s="35"/>
      <c r="ID178" s="35"/>
      <c r="IE178" s="35"/>
      <c r="IF178" s="35"/>
      <c r="IG178" s="35"/>
      <c r="IH178" s="35"/>
      <c r="II178" s="35"/>
      <c r="IJ178" s="35"/>
      <c r="IK178" s="35"/>
      <c r="IL178" s="35"/>
      <c r="IM178" s="35"/>
      <c r="IN178" s="35"/>
      <c r="IO178" s="35"/>
      <c r="IP178" s="35"/>
    </row>
    <row r="179" spans="1:250" s="42" customFormat="1" ht="30.75" customHeight="1">
      <c r="A179" s="70"/>
      <c r="B179" s="432" t="s">
        <v>773</v>
      </c>
      <c r="C179" s="432"/>
      <c r="D179" s="432"/>
      <c r="E179" s="433"/>
      <c r="F179" s="129" t="s">
        <v>774</v>
      </c>
      <c r="G179" s="130">
        <v>20</v>
      </c>
      <c r="H179" s="115">
        <v>250</v>
      </c>
      <c r="I179" s="63">
        <v>500</v>
      </c>
      <c r="J179" s="49">
        <v>1995</v>
      </c>
      <c r="K179" s="65" t="s">
        <v>379</v>
      </c>
      <c r="L179" s="63" t="s">
        <v>379</v>
      </c>
      <c r="M179" s="49"/>
      <c r="N179" s="8" t="s">
        <v>23</v>
      </c>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HW179" s="35"/>
      <c r="HX179" s="35"/>
      <c r="HY179" s="35"/>
      <c r="HZ179" s="35"/>
      <c r="IA179" s="35"/>
      <c r="IB179" s="35"/>
      <c r="IC179" s="35"/>
      <c r="ID179" s="35"/>
      <c r="IE179" s="35"/>
      <c r="IF179" s="35"/>
      <c r="IG179" s="35"/>
      <c r="IH179" s="35"/>
      <c r="II179" s="35"/>
      <c r="IJ179" s="35"/>
      <c r="IK179" s="35"/>
      <c r="IL179" s="35"/>
      <c r="IM179" s="35"/>
      <c r="IN179" s="35"/>
      <c r="IO179" s="35"/>
      <c r="IP179" s="35"/>
    </row>
    <row r="180" spans="1:250" s="42" customFormat="1" ht="15">
      <c r="A180" s="70"/>
      <c r="B180" s="432" t="s">
        <v>775</v>
      </c>
      <c r="C180" s="432"/>
      <c r="D180" s="432"/>
      <c r="E180" s="433"/>
      <c r="F180" s="131" t="s">
        <v>776</v>
      </c>
      <c r="G180" s="132" t="s">
        <v>379</v>
      </c>
      <c r="H180" s="116" t="s">
        <v>379</v>
      </c>
      <c r="I180" s="48" t="s">
        <v>379</v>
      </c>
      <c r="J180" s="52"/>
      <c r="K180" s="119">
        <v>202</v>
      </c>
      <c r="L180" s="48">
        <v>247</v>
      </c>
      <c r="M180" s="49">
        <v>1995</v>
      </c>
      <c r="N180" s="9" t="s">
        <v>482</v>
      </c>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c r="HZ180" s="35"/>
      <c r="IA180" s="35"/>
      <c r="IB180" s="35"/>
      <c r="IC180" s="35"/>
      <c r="ID180" s="35"/>
      <c r="IE180" s="35"/>
      <c r="IF180" s="35"/>
      <c r="IG180" s="35"/>
      <c r="IH180" s="35"/>
      <c r="II180" s="35"/>
      <c r="IJ180" s="35"/>
      <c r="IK180" s="35"/>
      <c r="IL180" s="35"/>
      <c r="IM180" s="35"/>
      <c r="IN180" s="35"/>
      <c r="IO180" s="35"/>
      <c r="IP180" s="35"/>
    </row>
    <row r="181" spans="1:250" s="196" customFormat="1" ht="15.75">
      <c r="A181" s="71"/>
      <c r="B181" s="34" t="s">
        <v>365</v>
      </c>
      <c r="C181" s="34"/>
      <c r="D181" s="34"/>
      <c r="E181" s="34"/>
      <c r="F181" s="139"/>
      <c r="G181" s="140"/>
      <c r="H181" s="64"/>
      <c r="I181" s="64"/>
      <c r="J181" s="47"/>
      <c r="K181" s="64"/>
      <c r="L181" s="64"/>
      <c r="M181" s="47"/>
      <c r="N181" s="32"/>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row>
    <row r="182" spans="1:250" s="42" customFormat="1" ht="15">
      <c r="A182" s="70"/>
      <c r="B182" s="432" t="s">
        <v>777</v>
      </c>
      <c r="C182" s="432"/>
      <c r="D182" s="432"/>
      <c r="E182" s="433"/>
      <c r="F182" s="131" t="s">
        <v>778</v>
      </c>
      <c r="G182" s="132">
        <v>5</v>
      </c>
      <c r="H182" s="112">
        <v>6.4</v>
      </c>
      <c r="I182" s="113">
        <v>9.6</v>
      </c>
      <c r="J182" s="49">
        <v>2004</v>
      </c>
      <c r="K182" s="114">
        <v>0.32</v>
      </c>
      <c r="L182" s="113">
        <v>0.48</v>
      </c>
      <c r="M182" s="49">
        <v>2004</v>
      </c>
      <c r="N182" s="9" t="s">
        <v>442</v>
      </c>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HW182" s="35"/>
      <c r="HX182" s="35"/>
      <c r="HY182" s="35"/>
      <c r="HZ182" s="35"/>
      <c r="IA182" s="35"/>
      <c r="IB182" s="35"/>
      <c r="IC182" s="35"/>
      <c r="ID182" s="35"/>
      <c r="IE182" s="35"/>
      <c r="IF182" s="35"/>
      <c r="IG182" s="35"/>
      <c r="IH182" s="35"/>
      <c r="II182" s="35"/>
      <c r="IJ182" s="35"/>
      <c r="IK182" s="35"/>
      <c r="IL182" s="35"/>
      <c r="IM182" s="35"/>
      <c r="IN182" s="35"/>
      <c r="IO182" s="35"/>
      <c r="IP182" s="35"/>
    </row>
    <row r="183" spans="1:250" s="42" customFormat="1" ht="15">
      <c r="A183" s="70"/>
      <c r="B183" s="432" t="s">
        <v>779</v>
      </c>
      <c r="C183" s="432"/>
      <c r="D183" s="432"/>
      <c r="E183" s="433"/>
      <c r="F183" s="129" t="s">
        <v>780</v>
      </c>
      <c r="G183" s="130">
        <v>10</v>
      </c>
      <c r="H183" s="116">
        <v>40</v>
      </c>
      <c r="I183" s="48">
        <v>80</v>
      </c>
      <c r="J183" s="49">
        <v>1995</v>
      </c>
      <c r="K183" s="119">
        <v>4</v>
      </c>
      <c r="L183" s="48">
        <v>8</v>
      </c>
      <c r="M183" s="49">
        <v>1995</v>
      </c>
      <c r="N183" s="8" t="s">
        <v>351</v>
      </c>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HW183" s="35"/>
      <c r="HX183" s="35"/>
      <c r="HY183" s="35"/>
      <c r="HZ183" s="35"/>
      <c r="IA183" s="35"/>
      <c r="IB183" s="35"/>
      <c r="IC183" s="35"/>
      <c r="ID183" s="35"/>
      <c r="IE183" s="35"/>
      <c r="IF183" s="35"/>
      <c r="IG183" s="35"/>
      <c r="IH183" s="35"/>
      <c r="II183" s="35"/>
      <c r="IJ183" s="35"/>
      <c r="IK183" s="35"/>
      <c r="IL183" s="35"/>
      <c r="IM183" s="35"/>
      <c r="IN183" s="35"/>
      <c r="IO183" s="35"/>
      <c r="IP183" s="35"/>
    </row>
    <row r="184" spans="1:250" s="196" customFormat="1" ht="15.75">
      <c r="A184" s="71"/>
      <c r="B184" s="34" t="s">
        <v>364</v>
      </c>
      <c r="C184" s="34"/>
      <c r="D184" s="34"/>
      <c r="E184" s="34"/>
      <c r="F184" s="135"/>
      <c r="G184" s="64"/>
      <c r="H184" s="64"/>
      <c r="I184" s="64"/>
      <c r="J184" s="47"/>
      <c r="K184" s="64"/>
      <c r="L184" s="64"/>
      <c r="M184" s="47"/>
      <c r="N184" s="27"/>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row>
    <row r="185" spans="1:250" s="42" customFormat="1" ht="15">
      <c r="A185" s="70"/>
      <c r="B185" s="432" t="s">
        <v>781</v>
      </c>
      <c r="C185" s="432"/>
      <c r="D185" s="432"/>
      <c r="E185" s="433"/>
      <c r="F185" s="129" t="s">
        <v>782</v>
      </c>
      <c r="G185" s="130">
        <v>10</v>
      </c>
      <c r="H185" s="112">
        <v>0.3</v>
      </c>
      <c r="I185" s="113">
        <v>0.5</v>
      </c>
      <c r="J185" s="49">
        <v>1995</v>
      </c>
      <c r="K185" s="114">
        <v>0.006</v>
      </c>
      <c r="L185" s="113">
        <v>0.01</v>
      </c>
      <c r="M185" s="49">
        <v>1995</v>
      </c>
      <c r="N185" s="8" t="s">
        <v>880</v>
      </c>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c r="GN185" s="35"/>
      <c r="GO185" s="35"/>
      <c r="GP185" s="35"/>
      <c r="GQ185" s="35"/>
      <c r="GR185" s="35"/>
      <c r="GS185" s="35"/>
      <c r="GT185" s="35"/>
      <c r="GU185" s="35"/>
      <c r="GV185" s="35"/>
      <c r="GW185" s="35"/>
      <c r="GX185" s="35"/>
      <c r="GY185" s="35"/>
      <c r="GZ185" s="35"/>
      <c r="HA185" s="35"/>
      <c r="HB185" s="35"/>
      <c r="HC185" s="35"/>
      <c r="HD185" s="35"/>
      <c r="HE185" s="35"/>
      <c r="HF185" s="35"/>
      <c r="HG185" s="35"/>
      <c r="HH185" s="35"/>
      <c r="HI185" s="35"/>
      <c r="HJ185" s="35"/>
      <c r="HK185" s="35"/>
      <c r="HL185" s="35"/>
      <c r="HM185" s="35"/>
      <c r="HN185" s="35"/>
      <c r="HO185" s="35"/>
      <c r="HP185" s="35"/>
      <c r="HQ185" s="35"/>
      <c r="HR185" s="35"/>
      <c r="HS185" s="35"/>
      <c r="HT185" s="35"/>
      <c r="HU185" s="35"/>
      <c r="HV185" s="35"/>
      <c r="HW185" s="35"/>
      <c r="HX185" s="35"/>
      <c r="HY185" s="35"/>
      <c r="HZ185" s="35"/>
      <c r="IA185" s="35"/>
      <c r="IB185" s="35"/>
      <c r="IC185" s="35"/>
      <c r="ID185" s="35"/>
      <c r="IE185" s="35"/>
      <c r="IF185" s="35"/>
      <c r="IG185" s="35"/>
      <c r="IH185" s="35"/>
      <c r="II185" s="35"/>
      <c r="IJ185" s="35"/>
      <c r="IK185" s="35"/>
      <c r="IL185" s="35"/>
      <c r="IM185" s="35"/>
      <c r="IN185" s="35"/>
      <c r="IO185" s="35"/>
      <c r="IP185" s="35"/>
    </row>
    <row r="186" spans="1:250" s="42" customFormat="1" ht="15">
      <c r="A186" s="70"/>
      <c r="B186" s="432" t="s">
        <v>783</v>
      </c>
      <c r="C186" s="432"/>
      <c r="D186" s="432"/>
      <c r="E186" s="433"/>
      <c r="F186" s="131" t="s">
        <v>784</v>
      </c>
      <c r="G186" s="132">
        <v>10</v>
      </c>
      <c r="H186" s="115">
        <v>0.15</v>
      </c>
      <c r="I186" s="63">
        <v>0.25</v>
      </c>
      <c r="J186" s="49">
        <v>1995</v>
      </c>
      <c r="K186" s="123">
        <v>0.0075</v>
      </c>
      <c r="L186" s="122">
        <v>0.0125</v>
      </c>
      <c r="M186" s="49">
        <v>1995</v>
      </c>
      <c r="N186" s="9" t="s">
        <v>881</v>
      </c>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c r="GN186" s="35"/>
      <c r="GO186" s="35"/>
      <c r="GP186" s="35"/>
      <c r="GQ186" s="35"/>
      <c r="GR186" s="35"/>
      <c r="GS186" s="35"/>
      <c r="GT186" s="35"/>
      <c r="GU186" s="35"/>
      <c r="GV186" s="35"/>
      <c r="GW186" s="35"/>
      <c r="GX186" s="35"/>
      <c r="GY186" s="35"/>
      <c r="GZ186" s="35"/>
      <c r="HA186" s="35"/>
      <c r="HB186" s="35"/>
      <c r="HC186" s="35"/>
      <c r="HD186" s="35"/>
      <c r="HE186" s="35"/>
      <c r="HF186" s="35"/>
      <c r="HG186" s="35"/>
      <c r="HH186" s="35"/>
      <c r="HI186" s="35"/>
      <c r="HJ186" s="35"/>
      <c r="HK186" s="35"/>
      <c r="HL186" s="35"/>
      <c r="HM186" s="35"/>
      <c r="HN186" s="35"/>
      <c r="HO186" s="35"/>
      <c r="HP186" s="35"/>
      <c r="HQ186" s="35"/>
      <c r="HR186" s="35"/>
      <c r="HS186" s="35"/>
      <c r="HT186" s="35"/>
      <c r="HU186" s="35"/>
      <c r="HV186" s="35"/>
      <c r="HW186" s="35"/>
      <c r="HX186" s="35"/>
      <c r="HY186" s="35"/>
      <c r="HZ186" s="35"/>
      <c r="IA186" s="35"/>
      <c r="IB186" s="35"/>
      <c r="IC186" s="35"/>
      <c r="ID186" s="35"/>
      <c r="IE186" s="35"/>
      <c r="IF186" s="35"/>
      <c r="IG186" s="35"/>
      <c r="IH186" s="35"/>
      <c r="II186" s="35"/>
      <c r="IJ186" s="35"/>
      <c r="IK186" s="35"/>
      <c r="IL186" s="35"/>
      <c r="IM186" s="35"/>
      <c r="IN186" s="35"/>
      <c r="IO186" s="35"/>
      <c r="IP186" s="35"/>
    </row>
    <row r="187" spans="1:250" s="42" customFormat="1" ht="30" customHeight="1">
      <c r="A187" s="70"/>
      <c r="B187" s="432" t="s">
        <v>785</v>
      </c>
      <c r="C187" s="432"/>
      <c r="D187" s="432"/>
      <c r="E187" s="433"/>
      <c r="F187" s="129" t="s">
        <v>786</v>
      </c>
      <c r="G187" s="130">
        <v>10</v>
      </c>
      <c r="H187" s="115">
        <v>0.5</v>
      </c>
      <c r="I187" s="117">
        <v>2</v>
      </c>
      <c r="J187" s="49">
        <v>2002</v>
      </c>
      <c r="K187" s="65">
        <v>0.01</v>
      </c>
      <c r="L187" s="63">
        <v>0.04</v>
      </c>
      <c r="M187" s="49">
        <v>2002</v>
      </c>
      <c r="N187" s="8" t="s">
        <v>317</v>
      </c>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c r="HV187" s="35"/>
      <c r="HW187" s="35"/>
      <c r="HX187" s="35"/>
      <c r="HY187" s="35"/>
      <c r="HZ187" s="35"/>
      <c r="IA187" s="35"/>
      <c r="IB187" s="35"/>
      <c r="IC187" s="35"/>
      <c r="ID187" s="35"/>
      <c r="IE187" s="35"/>
      <c r="IF187" s="35"/>
      <c r="IG187" s="35"/>
      <c r="IH187" s="35"/>
      <c r="II187" s="35"/>
      <c r="IJ187" s="35"/>
      <c r="IK187" s="35"/>
      <c r="IL187" s="35"/>
      <c r="IM187" s="35"/>
      <c r="IN187" s="35"/>
      <c r="IO187" s="35"/>
      <c r="IP187" s="35"/>
    </row>
    <row r="188" spans="1:250" s="42" customFormat="1" ht="15">
      <c r="A188" s="70"/>
      <c r="B188" s="432" t="s">
        <v>787</v>
      </c>
      <c r="C188" s="432"/>
      <c r="D188" s="432"/>
      <c r="E188" s="433"/>
      <c r="F188" s="131" t="s">
        <v>788</v>
      </c>
      <c r="G188" s="132">
        <v>10</v>
      </c>
      <c r="H188" s="115">
        <v>0.3</v>
      </c>
      <c r="I188" s="63">
        <v>0.6</v>
      </c>
      <c r="J188" s="49">
        <v>1995</v>
      </c>
      <c r="K188" s="65">
        <v>0.006</v>
      </c>
      <c r="L188" s="63">
        <v>0.01</v>
      </c>
      <c r="M188" s="49">
        <v>1995</v>
      </c>
      <c r="N188" s="9" t="s">
        <v>821</v>
      </c>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HW188" s="35"/>
      <c r="HX188" s="35"/>
      <c r="HY188" s="35"/>
      <c r="HZ188" s="35"/>
      <c r="IA188" s="35"/>
      <c r="IB188" s="35"/>
      <c r="IC188" s="35"/>
      <c r="ID188" s="35"/>
      <c r="IE188" s="35"/>
      <c r="IF188" s="35"/>
      <c r="IG188" s="35"/>
      <c r="IH188" s="35"/>
      <c r="II188" s="35"/>
      <c r="IJ188" s="35"/>
      <c r="IK188" s="35"/>
      <c r="IL188" s="35"/>
      <c r="IM188" s="35"/>
      <c r="IN188" s="35"/>
      <c r="IO188" s="35"/>
      <c r="IP188" s="35"/>
    </row>
    <row r="189" spans="1:250" s="42" customFormat="1" ht="28.5">
      <c r="A189" s="70"/>
      <c r="B189" s="434" t="s">
        <v>339</v>
      </c>
      <c r="C189" s="434"/>
      <c r="D189" s="434"/>
      <c r="E189" s="435"/>
      <c r="F189" s="133"/>
      <c r="G189" s="134">
        <v>10</v>
      </c>
      <c r="H189" s="115">
        <v>0.5</v>
      </c>
      <c r="I189" s="63">
        <v>2.1</v>
      </c>
      <c r="J189" s="49">
        <v>2005</v>
      </c>
      <c r="K189" s="436">
        <v>0.1</v>
      </c>
      <c r="L189" s="437"/>
      <c r="M189" s="49">
        <v>2005</v>
      </c>
      <c r="N189" s="10" t="s">
        <v>321</v>
      </c>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HW189" s="35"/>
      <c r="HX189" s="35"/>
      <c r="HY189" s="35"/>
      <c r="HZ189" s="35"/>
      <c r="IA189" s="35"/>
      <c r="IB189" s="35"/>
      <c r="IC189" s="35"/>
      <c r="ID189" s="35"/>
      <c r="IE189" s="35"/>
      <c r="IF189" s="35"/>
      <c r="IG189" s="35"/>
      <c r="IH189" s="35"/>
      <c r="II189" s="35"/>
      <c r="IJ189" s="35"/>
      <c r="IK189" s="35"/>
      <c r="IL189" s="35"/>
      <c r="IM189" s="35"/>
      <c r="IN189" s="35"/>
      <c r="IO189" s="35"/>
      <c r="IP189" s="35"/>
    </row>
    <row r="190" spans="1:250" s="42" customFormat="1" ht="15">
      <c r="A190" s="70"/>
      <c r="B190" s="434" t="s">
        <v>345</v>
      </c>
      <c r="C190" s="434"/>
      <c r="D190" s="434"/>
      <c r="E190" s="435"/>
      <c r="F190" s="137"/>
      <c r="G190" s="136"/>
      <c r="H190" s="436">
        <v>0.075</v>
      </c>
      <c r="I190" s="444"/>
      <c r="J190" s="49">
        <v>2000</v>
      </c>
      <c r="K190" s="65"/>
      <c r="L190" s="63"/>
      <c r="M190" s="49"/>
      <c r="N190" s="24" t="s">
        <v>346</v>
      </c>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HW190" s="35"/>
      <c r="HX190" s="35"/>
      <c r="HY190" s="35"/>
      <c r="HZ190" s="35"/>
      <c r="IA190" s="35"/>
      <c r="IB190" s="35"/>
      <c r="IC190" s="35"/>
      <c r="ID190" s="35"/>
      <c r="IE190" s="35"/>
      <c r="IF190" s="35"/>
      <c r="IG190" s="35"/>
      <c r="IH190" s="35"/>
      <c r="II190" s="35"/>
      <c r="IJ190" s="35"/>
      <c r="IK190" s="35"/>
      <c r="IL190" s="35"/>
      <c r="IM190" s="35"/>
      <c r="IN190" s="35"/>
      <c r="IO190" s="35"/>
      <c r="IP190" s="35"/>
    </row>
    <row r="191" spans="1:250" s="42" customFormat="1" ht="15">
      <c r="A191" s="70"/>
      <c r="B191" s="432" t="s">
        <v>789</v>
      </c>
      <c r="C191" s="432"/>
      <c r="D191" s="432"/>
      <c r="E191" s="433"/>
      <c r="F191" s="129" t="s">
        <v>790</v>
      </c>
      <c r="G191" s="130">
        <v>10</v>
      </c>
      <c r="H191" s="115">
        <v>0.1</v>
      </c>
      <c r="I191" s="63">
        <v>0.15</v>
      </c>
      <c r="J191" s="49">
        <v>1995</v>
      </c>
      <c r="K191" s="65">
        <v>0.002</v>
      </c>
      <c r="L191" s="63">
        <v>0.003</v>
      </c>
      <c r="M191" s="49">
        <v>1995</v>
      </c>
      <c r="N191" s="8" t="s">
        <v>882</v>
      </c>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c r="GI191" s="35"/>
      <c r="GJ191" s="35"/>
      <c r="GK191" s="35"/>
      <c r="GL191" s="35"/>
      <c r="GM191" s="35"/>
      <c r="GN191" s="35"/>
      <c r="GO191" s="35"/>
      <c r="GP191" s="35"/>
      <c r="GQ191" s="35"/>
      <c r="GR191" s="35"/>
      <c r="GS191" s="35"/>
      <c r="GT191" s="35"/>
      <c r="GU191" s="35"/>
      <c r="GV191" s="35"/>
      <c r="GW191" s="35"/>
      <c r="GX191" s="35"/>
      <c r="GY191" s="35"/>
      <c r="GZ191" s="35"/>
      <c r="HA191" s="35"/>
      <c r="HB191" s="35"/>
      <c r="HC191" s="35"/>
      <c r="HD191" s="35"/>
      <c r="HE191" s="35"/>
      <c r="HF191" s="35"/>
      <c r="HG191" s="35"/>
      <c r="HH191" s="35"/>
      <c r="HI191" s="35"/>
      <c r="HJ191" s="35"/>
      <c r="HK191" s="35"/>
      <c r="HL191" s="35"/>
      <c r="HM191" s="35"/>
      <c r="HN191" s="35"/>
      <c r="HO191" s="35"/>
      <c r="HP191" s="35"/>
      <c r="HQ191" s="35"/>
      <c r="HR191" s="35"/>
      <c r="HS191" s="35"/>
      <c r="HT191" s="35"/>
      <c r="HU191" s="35"/>
      <c r="HV191" s="35"/>
      <c r="HW191" s="35"/>
      <c r="HX191" s="35"/>
      <c r="HY191" s="35"/>
      <c r="HZ191" s="35"/>
      <c r="IA191" s="35"/>
      <c r="IB191" s="35"/>
      <c r="IC191" s="35"/>
      <c r="ID191" s="35"/>
      <c r="IE191" s="35"/>
      <c r="IF191" s="35"/>
      <c r="IG191" s="35"/>
      <c r="IH191" s="35"/>
      <c r="II191" s="35"/>
      <c r="IJ191" s="35"/>
      <c r="IK191" s="35"/>
      <c r="IL191" s="35"/>
      <c r="IM191" s="35"/>
      <c r="IN191" s="35"/>
      <c r="IO191" s="35"/>
      <c r="IP191" s="35"/>
    </row>
    <row r="192" spans="1:250" s="42" customFormat="1" ht="28.5">
      <c r="A192" s="70"/>
      <c r="B192" s="432" t="s">
        <v>791</v>
      </c>
      <c r="C192" s="432"/>
      <c r="D192" s="432"/>
      <c r="E192" s="433"/>
      <c r="F192" s="131" t="s">
        <v>799</v>
      </c>
      <c r="G192" s="132">
        <v>10</v>
      </c>
      <c r="H192" s="115">
        <v>3.2</v>
      </c>
      <c r="I192" s="63">
        <v>6.2</v>
      </c>
      <c r="J192" s="49">
        <v>2005</v>
      </c>
      <c r="K192" s="65">
        <v>0.21</v>
      </c>
      <c r="L192" s="63">
        <v>0.265</v>
      </c>
      <c r="M192" s="49">
        <v>1995</v>
      </c>
      <c r="N192" s="9" t="s">
        <v>352</v>
      </c>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c r="GI192" s="35"/>
      <c r="GJ192" s="35"/>
      <c r="GK192" s="35"/>
      <c r="GL192" s="35"/>
      <c r="GM192" s="35"/>
      <c r="GN192" s="35"/>
      <c r="GO192" s="35"/>
      <c r="GP192" s="35"/>
      <c r="GQ192" s="35"/>
      <c r="GR192" s="35"/>
      <c r="GS192" s="35"/>
      <c r="GT192" s="35"/>
      <c r="GU192" s="35"/>
      <c r="GV192" s="35"/>
      <c r="GW192" s="35"/>
      <c r="GX192" s="35"/>
      <c r="GY192" s="35"/>
      <c r="GZ192" s="35"/>
      <c r="HA192" s="35"/>
      <c r="HB192" s="35"/>
      <c r="HC192" s="35"/>
      <c r="HD192" s="35"/>
      <c r="HE192" s="35"/>
      <c r="HF192" s="35"/>
      <c r="HG192" s="35"/>
      <c r="HH192" s="35"/>
      <c r="HI192" s="35"/>
      <c r="HJ192" s="35"/>
      <c r="HK192" s="35"/>
      <c r="HL192" s="35"/>
      <c r="HM192" s="35"/>
      <c r="HN192" s="35"/>
      <c r="HO192" s="35"/>
      <c r="HP192" s="35"/>
      <c r="HQ192" s="35"/>
      <c r="HR192" s="35"/>
      <c r="HS192" s="35"/>
      <c r="HT192" s="35"/>
      <c r="HU192" s="35"/>
      <c r="HV192" s="35"/>
      <c r="HW192" s="35"/>
      <c r="HX192" s="35"/>
      <c r="HY192" s="35"/>
      <c r="HZ192" s="35"/>
      <c r="IA192" s="35"/>
      <c r="IB192" s="35"/>
      <c r="IC192" s="35"/>
      <c r="ID192" s="35"/>
      <c r="IE192" s="35"/>
      <c r="IF192" s="35"/>
      <c r="IG192" s="35"/>
      <c r="IH192" s="35"/>
      <c r="II192" s="35"/>
      <c r="IJ192" s="35"/>
      <c r="IK192" s="35"/>
      <c r="IL192" s="35"/>
      <c r="IM192" s="35"/>
      <c r="IN192" s="35"/>
      <c r="IO192" s="35"/>
      <c r="IP192" s="35"/>
    </row>
    <row r="193" spans="1:250" s="42" customFormat="1" ht="15">
      <c r="A193" s="70"/>
      <c r="B193" s="432" t="s">
        <v>801</v>
      </c>
      <c r="C193" s="432"/>
      <c r="D193" s="432"/>
      <c r="E193" s="433"/>
      <c r="F193" s="129" t="s">
        <v>802</v>
      </c>
      <c r="G193" s="130">
        <v>10</v>
      </c>
      <c r="H193" s="116">
        <v>0.8</v>
      </c>
      <c r="I193" s="48">
        <v>1.5</v>
      </c>
      <c r="J193" s="49">
        <v>1995</v>
      </c>
      <c r="K193" s="119">
        <v>0.04</v>
      </c>
      <c r="L193" s="48">
        <v>0.075</v>
      </c>
      <c r="M193" s="49">
        <v>1995</v>
      </c>
      <c r="N193" s="8" t="s">
        <v>883</v>
      </c>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c r="FW193" s="35"/>
      <c r="FX193" s="35"/>
      <c r="FY193" s="35"/>
      <c r="FZ193" s="35"/>
      <c r="GA193" s="35"/>
      <c r="GB193" s="35"/>
      <c r="GC193" s="35"/>
      <c r="GD193" s="35"/>
      <c r="GE193" s="35"/>
      <c r="GF193" s="35"/>
      <c r="GG193" s="35"/>
      <c r="GH193" s="35"/>
      <c r="GI193" s="35"/>
      <c r="GJ193" s="35"/>
      <c r="GK193" s="35"/>
      <c r="GL193" s="35"/>
      <c r="GM193" s="35"/>
      <c r="GN193" s="35"/>
      <c r="GO193" s="35"/>
      <c r="GP193" s="35"/>
      <c r="GQ193" s="35"/>
      <c r="GR193" s="35"/>
      <c r="GS193" s="35"/>
      <c r="GT193" s="35"/>
      <c r="GU193" s="35"/>
      <c r="GV193" s="35"/>
      <c r="GW193" s="35"/>
      <c r="GX193" s="35"/>
      <c r="GY193" s="35"/>
      <c r="GZ193" s="35"/>
      <c r="HA193" s="35"/>
      <c r="HB193" s="35"/>
      <c r="HC193" s="35"/>
      <c r="HD193" s="35"/>
      <c r="HE193" s="35"/>
      <c r="HF193" s="35"/>
      <c r="HG193" s="35"/>
      <c r="HH193" s="35"/>
      <c r="HI193" s="35"/>
      <c r="HJ193" s="35"/>
      <c r="HK193" s="35"/>
      <c r="HL193" s="35"/>
      <c r="HM193" s="35"/>
      <c r="HN193" s="35"/>
      <c r="HO193" s="35"/>
      <c r="HP193" s="35"/>
      <c r="HQ193" s="35"/>
      <c r="HR193" s="35"/>
      <c r="HS193" s="35"/>
      <c r="HT193" s="35"/>
      <c r="HU193" s="35"/>
      <c r="HV193" s="35"/>
      <c r="HW193" s="35"/>
      <c r="HX193" s="35"/>
      <c r="HY193" s="35"/>
      <c r="HZ193" s="35"/>
      <c r="IA193" s="35"/>
      <c r="IB193" s="35"/>
      <c r="IC193" s="35"/>
      <c r="ID193" s="35"/>
      <c r="IE193" s="35"/>
      <c r="IF193" s="35"/>
      <c r="IG193" s="35"/>
      <c r="IH193" s="35"/>
      <c r="II193" s="35"/>
      <c r="IJ193" s="35"/>
      <c r="IK193" s="35"/>
      <c r="IL193" s="35"/>
      <c r="IM193" s="35"/>
      <c r="IN193" s="35"/>
      <c r="IO193" s="35"/>
      <c r="IP193" s="35"/>
    </row>
    <row r="194" spans="1:250" s="42" customFormat="1" ht="30" customHeight="1">
      <c r="A194" s="70"/>
      <c r="B194" s="432" t="s">
        <v>347</v>
      </c>
      <c r="C194" s="432"/>
      <c r="D194" s="432"/>
      <c r="E194" s="433"/>
      <c r="F194" s="131"/>
      <c r="G194" s="132">
        <v>10</v>
      </c>
      <c r="H194" s="115">
        <v>0.96</v>
      </c>
      <c r="I194" s="63">
        <v>9.6</v>
      </c>
      <c r="J194" s="54">
        <v>2005</v>
      </c>
      <c r="K194" s="65"/>
      <c r="L194" s="115"/>
      <c r="M194" s="49"/>
      <c r="N194" s="22" t="s">
        <v>348</v>
      </c>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c r="FW194" s="35"/>
      <c r="FX194" s="35"/>
      <c r="FY194" s="35"/>
      <c r="FZ194" s="35"/>
      <c r="GA194" s="35"/>
      <c r="GB194" s="35"/>
      <c r="GC194" s="35"/>
      <c r="GD194" s="35"/>
      <c r="GE194" s="35"/>
      <c r="GF194" s="35"/>
      <c r="GG194" s="35"/>
      <c r="GH194" s="35"/>
      <c r="GI194" s="35"/>
      <c r="GJ194" s="35"/>
      <c r="GK194" s="35"/>
      <c r="GL194" s="35"/>
      <c r="GM194" s="35"/>
      <c r="GN194" s="35"/>
      <c r="GO194" s="35"/>
      <c r="GP194" s="35"/>
      <c r="GQ194" s="35"/>
      <c r="GR194" s="35"/>
      <c r="GS194" s="35"/>
      <c r="GT194" s="35"/>
      <c r="GU194" s="35"/>
      <c r="GV194" s="35"/>
      <c r="GW194" s="35"/>
      <c r="GX194" s="35"/>
      <c r="GY194" s="35"/>
      <c r="GZ194" s="35"/>
      <c r="HA194" s="35"/>
      <c r="HB194" s="35"/>
      <c r="HC194" s="35"/>
      <c r="HD194" s="35"/>
      <c r="HE194" s="35"/>
      <c r="HF194" s="35"/>
      <c r="HG194" s="35"/>
      <c r="HH194" s="35"/>
      <c r="HI194" s="35"/>
      <c r="HJ194" s="35"/>
      <c r="HK194" s="35"/>
      <c r="HL194" s="35"/>
      <c r="HM194" s="35"/>
      <c r="HN194" s="35"/>
      <c r="HO194" s="35"/>
      <c r="HP194" s="35"/>
      <c r="HQ194" s="35"/>
      <c r="HR194" s="35"/>
      <c r="HS194" s="35"/>
      <c r="HT194" s="35"/>
      <c r="HU194" s="35"/>
      <c r="HV194" s="35"/>
      <c r="HW194" s="35"/>
      <c r="HX194" s="35"/>
      <c r="HY194" s="35"/>
      <c r="HZ194" s="35"/>
      <c r="IA194" s="35"/>
      <c r="IB194" s="35"/>
      <c r="IC194" s="35"/>
      <c r="ID194" s="35"/>
      <c r="IE194" s="35"/>
      <c r="IF194" s="35"/>
      <c r="IG194" s="35"/>
      <c r="IH194" s="35"/>
      <c r="II194" s="35"/>
      <c r="IJ194" s="35"/>
      <c r="IK194" s="35"/>
      <c r="IL194" s="35"/>
      <c r="IM194" s="35"/>
      <c r="IN194" s="35"/>
      <c r="IO194" s="35"/>
      <c r="IP194" s="35"/>
    </row>
    <row r="195" spans="1:250" s="196" customFormat="1" ht="31.5" customHeight="1">
      <c r="A195" s="163"/>
      <c r="B195" s="411" t="s">
        <v>854</v>
      </c>
      <c r="C195" s="411"/>
      <c r="D195" s="411"/>
      <c r="E195" s="411"/>
      <c r="F195" s="135"/>
      <c r="G195" s="64"/>
      <c r="H195" s="64"/>
      <c r="I195" s="64"/>
      <c r="J195" s="47"/>
      <c r="K195" s="64"/>
      <c r="L195" s="64"/>
      <c r="M195" s="47"/>
      <c r="N195" s="164"/>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row>
    <row r="196" spans="1:250" s="42" customFormat="1" ht="15" customHeight="1">
      <c r="A196" s="150"/>
      <c r="B196" s="440" t="s">
        <v>391</v>
      </c>
      <c r="C196" s="440"/>
      <c r="D196" s="440"/>
      <c r="E196" s="441"/>
      <c r="F196" s="165"/>
      <c r="G196" s="130">
        <v>4</v>
      </c>
      <c r="H196" s="166">
        <v>7.5</v>
      </c>
      <c r="I196" s="167">
        <v>55</v>
      </c>
      <c r="J196" s="49">
        <v>2004</v>
      </c>
      <c r="K196" s="168"/>
      <c r="L196" s="169"/>
      <c r="M196" s="49"/>
      <c r="N196" s="22" t="s">
        <v>862</v>
      </c>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c r="EH196" s="35"/>
      <c r="EI196" s="35"/>
      <c r="EJ196" s="35"/>
      <c r="EK196" s="35"/>
      <c r="EL196" s="35"/>
      <c r="EM196" s="35"/>
      <c r="EN196" s="35"/>
      <c r="EO196" s="35"/>
      <c r="EP196" s="35"/>
      <c r="EQ196" s="35"/>
      <c r="ER196" s="35"/>
      <c r="ES196" s="35"/>
      <c r="ET196" s="35"/>
      <c r="EU196" s="35"/>
      <c r="EV196" s="35"/>
      <c r="EW196" s="35"/>
      <c r="EX196" s="35"/>
      <c r="EY196" s="35"/>
      <c r="EZ196" s="35"/>
      <c r="FA196" s="35"/>
      <c r="FB196" s="35"/>
      <c r="FC196" s="35"/>
      <c r="FD196" s="35"/>
      <c r="FE196" s="35"/>
      <c r="FF196" s="35"/>
      <c r="FG196" s="35"/>
      <c r="FH196" s="35"/>
      <c r="FI196" s="35"/>
      <c r="FJ196" s="35"/>
      <c r="FK196" s="35"/>
      <c r="FL196" s="35"/>
      <c r="FM196" s="35"/>
      <c r="FN196" s="35"/>
      <c r="FO196" s="35"/>
      <c r="FP196" s="35"/>
      <c r="FQ196" s="35"/>
      <c r="FR196" s="35"/>
      <c r="FS196" s="35"/>
      <c r="FT196" s="35"/>
      <c r="FU196" s="35"/>
      <c r="FV196" s="35"/>
      <c r="FW196" s="35"/>
      <c r="FX196" s="35"/>
      <c r="FY196" s="35"/>
      <c r="FZ196" s="35"/>
      <c r="GA196" s="35"/>
      <c r="GB196" s="35"/>
      <c r="GC196" s="35"/>
      <c r="GD196" s="35"/>
      <c r="GE196" s="35"/>
      <c r="GF196" s="35"/>
      <c r="GG196" s="35"/>
      <c r="GH196" s="35"/>
      <c r="GI196" s="35"/>
      <c r="GJ196" s="35"/>
      <c r="GK196" s="35"/>
      <c r="GL196" s="35"/>
      <c r="GM196" s="35"/>
      <c r="GN196" s="35"/>
      <c r="GO196" s="35"/>
      <c r="GP196" s="35"/>
      <c r="GQ196" s="35"/>
      <c r="GR196" s="35"/>
      <c r="GS196" s="35"/>
      <c r="GT196" s="35"/>
      <c r="GU196" s="35"/>
      <c r="GV196" s="35"/>
      <c r="GW196" s="35"/>
      <c r="GX196" s="35"/>
      <c r="GY196" s="35"/>
      <c r="GZ196" s="35"/>
      <c r="HA196" s="35"/>
      <c r="HB196" s="35"/>
      <c r="HC196" s="35"/>
      <c r="HD196" s="35"/>
      <c r="HE196" s="35"/>
      <c r="HF196" s="35"/>
      <c r="HG196" s="35"/>
      <c r="HH196" s="35"/>
      <c r="HI196" s="35"/>
      <c r="HJ196" s="35"/>
      <c r="HK196" s="35"/>
      <c r="HL196" s="35"/>
      <c r="HM196" s="35"/>
      <c r="HN196" s="35"/>
      <c r="HO196" s="35"/>
      <c r="HP196" s="35"/>
      <c r="HQ196" s="35"/>
      <c r="HR196" s="35"/>
      <c r="HS196" s="35"/>
      <c r="HT196" s="35"/>
      <c r="HU196" s="35"/>
      <c r="HV196" s="35"/>
      <c r="HW196" s="35"/>
      <c r="HX196" s="35"/>
      <c r="HY196" s="35"/>
      <c r="HZ196" s="35"/>
      <c r="IA196" s="35"/>
      <c r="IB196" s="35"/>
      <c r="IC196" s="35"/>
      <c r="ID196" s="35"/>
      <c r="IE196" s="35"/>
      <c r="IF196" s="35"/>
      <c r="IG196" s="35"/>
      <c r="IH196" s="35"/>
      <c r="II196" s="35"/>
      <c r="IJ196" s="35"/>
      <c r="IK196" s="35"/>
      <c r="IL196" s="35"/>
      <c r="IM196" s="35"/>
      <c r="IN196" s="35"/>
      <c r="IO196" s="35"/>
      <c r="IP196" s="35"/>
    </row>
    <row r="197" spans="1:250" s="42" customFormat="1" ht="30" customHeight="1">
      <c r="A197" s="151"/>
      <c r="B197" s="440" t="s">
        <v>392</v>
      </c>
      <c r="C197" s="440"/>
      <c r="D197" s="440"/>
      <c r="E197" s="441"/>
      <c r="F197" s="170"/>
      <c r="G197" s="132">
        <v>4</v>
      </c>
      <c r="H197" s="171">
        <v>1.6</v>
      </c>
      <c r="I197" s="172">
        <v>3</v>
      </c>
      <c r="J197" s="49">
        <v>2005</v>
      </c>
      <c r="K197" s="173"/>
      <c r="L197" s="161"/>
      <c r="M197" s="49"/>
      <c r="N197" s="22" t="s">
        <v>862</v>
      </c>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c r="HN197" s="35"/>
      <c r="HO197" s="35"/>
      <c r="HP197" s="35"/>
      <c r="HQ197" s="35"/>
      <c r="HR197" s="35"/>
      <c r="HS197" s="35"/>
      <c r="HT197" s="35"/>
      <c r="HU197" s="35"/>
      <c r="HV197" s="35"/>
      <c r="HW197" s="35"/>
      <c r="HX197" s="35"/>
      <c r="HY197" s="35"/>
      <c r="HZ197" s="35"/>
      <c r="IA197" s="35"/>
      <c r="IB197" s="35"/>
      <c r="IC197" s="35"/>
      <c r="ID197" s="35"/>
      <c r="IE197" s="35"/>
      <c r="IF197" s="35"/>
      <c r="IG197" s="35"/>
      <c r="IH197" s="35"/>
      <c r="II197" s="35"/>
      <c r="IJ197" s="35"/>
      <c r="IK197" s="35"/>
      <c r="IL197" s="35"/>
      <c r="IM197" s="35"/>
      <c r="IN197" s="35"/>
      <c r="IO197" s="35"/>
      <c r="IP197" s="35"/>
    </row>
    <row r="198" spans="1:250" s="42" customFormat="1" ht="45" customHeight="1">
      <c r="A198" s="148"/>
      <c r="B198" s="440" t="s">
        <v>393</v>
      </c>
      <c r="C198" s="440"/>
      <c r="D198" s="440"/>
      <c r="E198" s="440"/>
      <c r="F198" s="192"/>
      <c r="G198" s="130"/>
      <c r="H198" s="171">
        <v>1</v>
      </c>
      <c r="I198" s="172">
        <v>21</v>
      </c>
      <c r="J198" s="49">
        <v>2003</v>
      </c>
      <c r="K198" s="173"/>
      <c r="L198" s="174"/>
      <c r="M198" s="49"/>
      <c r="N198" s="22" t="s">
        <v>863</v>
      </c>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c r="FW198" s="35"/>
      <c r="FX198" s="35"/>
      <c r="FY198" s="35"/>
      <c r="FZ198" s="35"/>
      <c r="GA198" s="35"/>
      <c r="GB198" s="35"/>
      <c r="GC198" s="35"/>
      <c r="GD198" s="35"/>
      <c r="GE198" s="35"/>
      <c r="GF198" s="35"/>
      <c r="GG198" s="35"/>
      <c r="GH198" s="35"/>
      <c r="GI198" s="35"/>
      <c r="GJ198" s="35"/>
      <c r="GK198" s="35"/>
      <c r="GL198" s="35"/>
      <c r="GM198" s="35"/>
      <c r="GN198" s="35"/>
      <c r="GO198" s="35"/>
      <c r="GP198" s="35"/>
      <c r="GQ198" s="35"/>
      <c r="GR198" s="35"/>
      <c r="GS198" s="35"/>
      <c r="GT198" s="35"/>
      <c r="GU198" s="35"/>
      <c r="GV198" s="35"/>
      <c r="GW198" s="35"/>
      <c r="GX198" s="35"/>
      <c r="GY198" s="35"/>
      <c r="GZ198" s="35"/>
      <c r="HA198" s="35"/>
      <c r="HB198" s="35"/>
      <c r="HC198" s="35"/>
      <c r="HD198" s="35"/>
      <c r="HE198" s="35"/>
      <c r="HF198" s="35"/>
      <c r="HG198" s="35"/>
      <c r="HH198" s="35"/>
      <c r="HI198" s="35"/>
      <c r="HJ198" s="35"/>
      <c r="HK198" s="35"/>
      <c r="HL198" s="35"/>
      <c r="HM198" s="35"/>
      <c r="HN198" s="35"/>
      <c r="HO198" s="35"/>
      <c r="HP198" s="35"/>
      <c r="HQ198" s="35"/>
      <c r="HR198" s="35"/>
      <c r="HS198" s="35"/>
      <c r="HT198" s="35"/>
      <c r="HU198" s="35"/>
      <c r="HV198" s="35"/>
      <c r="HW198" s="35"/>
      <c r="HX198" s="35"/>
      <c r="HY198" s="35"/>
      <c r="HZ198" s="35"/>
      <c r="IA198" s="35"/>
      <c r="IB198" s="35"/>
      <c r="IC198" s="35"/>
      <c r="ID198" s="35"/>
      <c r="IE198" s="35"/>
      <c r="IF198" s="35"/>
      <c r="IG198" s="35"/>
      <c r="IH198" s="35"/>
      <c r="II198" s="35"/>
      <c r="IJ198" s="35"/>
      <c r="IK198" s="35"/>
      <c r="IL198" s="35"/>
      <c r="IM198" s="35"/>
      <c r="IN198" s="35"/>
      <c r="IO198" s="35"/>
      <c r="IP198" s="35"/>
    </row>
    <row r="199" spans="1:250" s="42" customFormat="1" ht="15" customHeight="1">
      <c r="A199" s="151"/>
      <c r="B199" s="440" t="s">
        <v>394</v>
      </c>
      <c r="C199" s="440"/>
      <c r="D199" s="440"/>
      <c r="E199" s="441"/>
      <c r="F199" s="170"/>
      <c r="G199" s="132"/>
      <c r="H199" s="172">
        <v>0.5</v>
      </c>
      <c r="I199" s="171">
        <v>0.8</v>
      </c>
      <c r="J199" s="49">
        <v>2004</v>
      </c>
      <c r="K199" s="175"/>
      <c r="L199" s="176"/>
      <c r="M199" s="49"/>
      <c r="N199" s="22" t="s">
        <v>862</v>
      </c>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c r="EH199" s="35"/>
      <c r="EI199" s="35"/>
      <c r="EJ199" s="35"/>
      <c r="EK199" s="35"/>
      <c r="EL199" s="35"/>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c r="FL199" s="35"/>
      <c r="FM199" s="35"/>
      <c r="FN199" s="35"/>
      <c r="FO199" s="35"/>
      <c r="FP199" s="35"/>
      <c r="FQ199" s="35"/>
      <c r="FR199" s="35"/>
      <c r="FS199" s="35"/>
      <c r="FT199" s="35"/>
      <c r="FU199" s="35"/>
      <c r="FV199" s="35"/>
      <c r="FW199" s="35"/>
      <c r="FX199" s="35"/>
      <c r="FY199" s="35"/>
      <c r="FZ199" s="35"/>
      <c r="GA199" s="35"/>
      <c r="GB199" s="35"/>
      <c r="GC199" s="35"/>
      <c r="GD199" s="35"/>
      <c r="GE199" s="35"/>
      <c r="GF199" s="35"/>
      <c r="GG199" s="35"/>
      <c r="GH199" s="35"/>
      <c r="GI199" s="35"/>
      <c r="GJ199" s="35"/>
      <c r="GK199" s="35"/>
      <c r="GL199" s="35"/>
      <c r="GM199" s="35"/>
      <c r="GN199" s="35"/>
      <c r="GO199" s="35"/>
      <c r="GP199" s="35"/>
      <c r="GQ199" s="35"/>
      <c r="GR199" s="35"/>
      <c r="GS199" s="35"/>
      <c r="GT199" s="35"/>
      <c r="GU199" s="35"/>
      <c r="GV199" s="35"/>
      <c r="GW199" s="35"/>
      <c r="GX199" s="35"/>
      <c r="GY199" s="35"/>
      <c r="GZ199" s="35"/>
      <c r="HA199" s="35"/>
      <c r="HB199" s="35"/>
      <c r="HC199" s="35"/>
      <c r="HD199" s="35"/>
      <c r="HE199" s="35"/>
      <c r="HF199" s="35"/>
      <c r="HG199" s="35"/>
      <c r="HH199" s="35"/>
      <c r="HI199" s="35"/>
      <c r="HJ199" s="35"/>
      <c r="HK199" s="35"/>
      <c r="HL199" s="35"/>
      <c r="HM199" s="35"/>
      <c r="HN199" s="35"/>
      <c r="HO199" s="35"/>
      <c r="HP199" s="35"/>
      <c r="HQ199" s="35"/>
      <c r="HR199" s="35"/>
      <c r="HS199" s="35"/>
      <c r="HT199" s="35"/>
      <c r="HU199" s="35"/>
      <c r="HV199" s="35"/>
      <c r="HW199" s="35"/>
      <c r="HX199" s="35"/>
      <c r="HY199" s="35"/>
      <c r="HZ199" s="35"/>
      <c r="IA199" s="35"/>
      <c r="IB199" s="35"/>
      <c r="IC199" s="35"/>
      <c r="ID199" s="35"/>
      <c r="IE199" s="35"/>
      <c r="IF199" s="35"/>
      <c r="IG199" s="35"/>
      <c r="IH199" s="35"/>
      <c r="II199" s="35"/>
      <c r="IJ199" s="35"/>
      <c r="IK199" s="35"/>
      <c r="IL199" s="35"/>
      <c r="IM199" s="35"/>
      <c r="IN199" s="35"/>
      <c r="IO199" s="35"/>
      <c r="IP199" s="35"/>
    </row>
    <row r="200" spans="1:250" s="42" customFormat="1" ht="15" customHeight="1">
      <c r="A200" s="150"/>
      <c r="B200" s="440" t="s">
        <v>395</v>
      </c>
      <c r="C200" s="440"/>
      <c r="D200" s="440"/>
      <c r="E200" s="441"/>
      <c r="F200" s="165"/>
      <c r="G200" s="130">
        <v>5</v>
      </c>
      <c r="H200" s="171">
        <v>40</v>
      </c>
      <c r="I200" s="172">
        <v>74</v>
      </c>
      <c r="J200" s="49">
        <v>2004</v>
      </c>
      <c r="K200" s="175"/>
      <c r="L200" s="176"/>
      <c r="M200" s="49"/>
      <c r="N200" s="8" t="s">
        <v>864</v>
      </c>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c r="FW200" s="35"/>
      <c r="FX200" s="35"/>
      <c r="FY200" s="35"/>
      <c r="FZ200" s="35"/>
      <c r="GA200" s="35"/>
      <c r="GB200" s="35"/>
      <c r="GC200" s="35"/>
      <c r="GD200" s="35"/>
      <c r="GE200" s="35"/>
      <c r="GF200" s="35"/>
      <c r="GG200" s="35"/>
      <c r="GH200" s="35"/>
      <c r="GI200" s="35"/>
      <c r="GJ200" s="35"/>
      <c r="GK200" s="35"/>
      <c r="GL200" s="35"/>
      <c r="GM200" s="35"/>
      <c r="GN200" s="35"/>
      <c r="GO200" s="35"/>
      <c r="GP200" s="35"/>
      <c r="GQ200" s="35"/>
      <c r="GR200" s="35"/>
      <c r="GS200" s="35"/>
      <c r="GT200" s="35"/>
      <c r="GU200" s="35"/>
      <c r="GV200" s="35"/>
      <c r="GW200" s="35"/>
      <c r="GX200" s="35"/>
      <c r="GY200" s="35"/>
      <c r="GZ200" s="35"/>
      <c r="HA200" s="35"/>
      <c r="HB200" s="35"/>
      <c r="HC200" s="35"/>
      <c r="HD200" s="35"/>
      <c r="HE200" s="35"/>
      <c r="HF200" s="35"/>
      <c r="HG200" s="35"/>
      <c r="HH200" s="35"/>
      <c r="HI200" s="35"/>
      <c r="HJ200" s="35"/>
      <c r="HK200" s="35"/>
      <c r="HL200" s="35"/>
      <c r="HM200" s="35"/>
      <c r="HN200" s="35"/>
      <c r="HO200" s="35"/>
      <c r="HP200" s="35"/>
      <c r="HQ200" s="35"/>
      <c r="HR200" s="35"/>
      <c r="HS200" s="35"/>
      <c r="HT200" s="35"/>
      <c r="HU200" s="35"/>
      <c r="HV200" s="35"/>
      <c r="HW200" s="35"/>
      <c r="HX200" s="35"/>
      <c r="HY200" s="35"/>
      <c r="HZ200" s="35"/>
      <c r="IA200" s="35"/>
      <c r="IB200" s="35"/>
      <c r="IC200" s="35"/>
      <c r="ID200" s="35"/>
      <c r="IE200" s="35"/>
      <c r="IF200" s="35"/>
      <c r="IG200" s="35"/>
      <c r="IH200" s="35"/>
      <c r="II200" s="35"/>
      <c r="IJ200" s="35"/>
      <c r="IK200" s="35"/>
      <c r="IL200" s="35"/>
      <c r="IM200" s="35"/>
      <c r="IN200" s="35"/>
      <c r="IO200" s="35"/>
      <c r="IP200" s="35"/>
    </row>
    <row r="201" spans="1:250" s="42" customFormat="1" ht="30" customHeight="1">
      <c r="A201" s="151"/>
      <c r="B201" s="440" t="s">
        <v>396</v>
      </c>
      <c r="C201" s="440"/>
      <c r="D201" s="440"/>
      <c r="E201" s="441"/>
      <c r="F201" s="170"/>
      <c r="G201" s="132">
        <v>5</v>
      </c>
      <c r="H201" s="171">
        <v>72</v>
      </c>
      <c r="I201" s="172">
        <v>261</v>
      </c>
      <c r="J201" s="49">
        <v>2005</v>
      </c>
      <c r="K201" s="173"/>
      <c r="L201" s="161"/>
      <c r="M201" s="49"/>
      <c r="N201" s="9" t="s">
        <v>397</v>
      </c>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c r="FW201" s="35"/>
      <c r="FX201" s="35"/>
      <c r="FY201" s="35"/>
      <c r="FZ201" s="35"/>
      <c r="GA201" s="35"/>
      <c r="GB201" s="35"/>
      <c r="GC201" s="35"/>
      <c r="GD201" s="35"/>
      <c r="GE201" s="35"/>
      <c r="GF201" s="35"/>
      <c r="GG201" s="35"/>
      <c r="GH201" s="35"/>
      <c r="GI201" s="35"/>
      <c r="GJ201" s="35"/>
      <c r="GK201" s="35"/>
      <c r="GL201" s="35"/>
      <c r="GM201" s="35"/>
      <c r="GN201" s="35"/>
      <c r="GO201" s="35"/>
      <c r="GP201" s="35"/>
      <c r="GQ201" s="35"/>
      <c r="GR201" s="35"/>
      <c r="GS201" s="35"/>
      <c r="GT201" s="35"/>
      <c r="GU201" s="35"/>
      <c r="GV201" s="35"/>
      <c r="GW201" s="35"/>
      <c r="GX201" s="35"/>
      <c r="GY201" s="35"/>
      <c r="GZ201" s="35"/>
      <c r="HA201" s="35"/>
      <c r="HB201" s="35"/>
      <c r="HC201" s="35"/>
      <c r="HD201" s="35"/>
      <c r="HE201" s="35"/>
      <c r="HF201" s="35"/>
      <c r="HG201" s="35"/>
      <c r="HH201" s="35"/>
      <c r="HI201" s="35"/>
      <c r="HJ201" s="35"/>
      <c r="HK201" s="35"/>
      <c r="HL201" s="35"/>
      <c r="HM201" s="35"/>
      <c r="HN201" s="35"/>
      <c r="HO201" s="35"/>
      <c r="HP201" s="35"/>
      <c r="HQ201" s="35"/>
      <c r="HR201" s="35"/>
      <c r="HS201" s="35"/>
      <c r="HT201" s="35"/>
      <c r="HU201" s="35"/>
      <c r="HV201" s="35"/>
      <c r="HW201" s="35"/>
      <c r="HX201" s="35"/>
      <c r="HY201" s="35"/>
      <c r="HZ201" s="35"/>
      <c r="IA201" s="35"/>
      <c r="IB201" s="35"/>
      <c r="IC201" s="35"/>
      <c r="ID201" s="35"/>
      <c r="IE201" s="35"/>
      <c r="IF201" s="35"/>
      <c r="IG201" s="35"/>
      <c r="IH201" s="35"/>
      <c r="II201" s="35"/>
      <c r="IJ201" s="35"/>
      <c r="IK201" s="35"/>
      <c r="IL201" s="35"/>
      <c r="IM201" s="35"/>
      <c r="IN201" s="35"/>
      <c r="IO201" s="35"/>
      <c r="IP201" s="35"/>
    </row>
    <row r="202" spans="1:250" s="42" customFormat="1" ht="28.5" customHeight="1">
      <c r="A202" s="148"/>
      <c r="B202" s="440" t="s">
        <v>425</v>
      </c>
      <c r="C202" s="440"/>
      <c r="D202" s="440"/>
      <c r="E202" s="441"/>
      <c r="F202" s="165"/>
      <c r="G202" s="130"/>
      <c r="H202" s="171">
        <v>72</v>
      </c>
      <c r="I202" s="172">
        <v>250</v>
      </c>
      <c r="J202" s="49">
        <v>2005</v>
      </c>
      <c r="K202" s="173"/>
      <c r="L202" s="174"/>
      <c r="M202" s="49"/>
      <c r="N202" s="8" t="s">
        <v>398</v>
      </c>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c r="FL202" s="35"/>
      <c r="FM202" s="35"/>
      <c r="FN202" s="35"/>
      <c r="FO202" s="35"/>
      <c r="FP202" s="35"/>
      <c r="FQ202" s="35"/>
      <c r="FR202" s="35"/>
      <c r="FS202" s="35"/>
      <c r="FT202" s="35"/>
      <c r="FU202" s="35"/>
      <c r="FV202" s="35"/>
      <c r="FW202" s="35"/>
      <c r="FX202" s="35"/>
      <c r="FY202" s="35"/>
      <c r="FZ202" s="35"/>
      <c r="GA202" s="35"/>
      <c r="GB202" s="35"/>
      <c r="GC202" s="35"/>
      <c r="GD202" s="35"/>
      <c r="GE202" s="35"/>
      <c r="GF202" s="35"/>
      <c r="GG202" s="35"/>
      <c r="GH202" s="35"/>
      <c r="GI202" s="35"/>
      <c r="GJ202" s="35"/>
      <c r="GK202" s="35"/>
      <c r="GL202" s="35"/>
      <c r="GM202" s="35"/>
      <c r="GN202" s="35"/>
      <c r="GO202" s="35"/>
      <c r="GP202" s="35"/>
      <c r="GQ202" s="35"/>
      <c r="GR202" s="35"/>
      <c r="GS202" s="35"/>
      <c r="GT202" s="35"/>
      <c r="GU202" s="35"/>
      <c r="GV202" s="35"/>
      <c r="GW202" s="35"/>
      <c r="GX202" s="35"/>
      <c r="GY202" s="35"/>
      <c r="GZ202" s="35"/>
      <c r="HA202" s="35"/>
      <c r="HB202" s="35"/>
      <c r="HC202" s="35"/>
      <c r="HD202" s="35"/>
      <c r="HE202" s="35"/>
      <c r="HF202" s="35"/>
      <c r="HG202" s="35"/>
      <c r="HH202" s="35"/>
      <c r="HI202" s="35"/>
      <c r="HJ202" s="35"/>
      <c r="HK202" s="35"/>
      <c r="HL202" s="35"/>
      <c r="HM202" s="35"/>
      <c r="HN202" s="35"/>
      <c r="HO202" s="35"/>
      <c r="HP202" s="35"/>
      <c r="HQ202" s="35"/>
      <c r="HR202" s="35"/>
      <c r="HS202" s="35"/>
      <c r="HT202" s="35"/>
      <c r="HU202" s="35"/>
      <c r="HV202" s="35"/>
      <c r="HW202" s="35"/>
      <c r="HX202" s="35"/>
      <c r="HY202" s="35"/>
      <c r="HZ202" s="35"/>
      <c r="IA202" s="35"/>
      <c r="IB202" s="35"/>
      <c r="IC202" s="35"/>
      <c r="ID202" s="35"/>
      <c r="IE202" s="35"/>
      <c r="IF202" s="35"/>
      <c r="IG202" s="35"/>
      <c r="IH202" s="35"/>
      <c r="II202" s="35"/>
      <c r="IJ202" s="35"/>
      <c r="IK202" s="35"/>
      <c r="IL202" s="35"/>
      <c r="IM202" s="35"/>
      <c r="IN202" s="35"/>
      <c r="IO202" s="35"/>
      <c r="IP202" s="35"/>
    </row>
    <row r="203" spans="1:250" s="196" customFormat="1" ht="30" customHeight="1">
      <c r="A203" s="151"/>
      <c r="B203" s="428" t="s">
        <v>426</v>
      </c>
      <c r="C203" s="428"/>
      <c r="D203" s="428"/>
      <c r="E203" s="429"/>
      <c r="F203" s="198"/>
      <c r="G203" s="136"/>
      <c r="H203" s="171">
        <v>2.4</v>
      </c>
      <c r="I203" s="172">
        <v>12</v>
      </c>
      <c r="J203" s="49">
        <v>2003</v>
      </c>
      <c r="K203" s="175"/>
      <c r="L203" s="176"/>
      <c r="M203" s="49"/>
      <c r="N203" s="24" t="s">
        <v>865</v>
      </c>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row>
    <row r="204" spans="1:250" s="42" customFormat="1" ht="28.5" customHeight="1">
      <c r="A204" s="150"/>
      <c r="B204" s="440" t="s">
        <v>399</v>
      </c>
      <c r="C204" s="440"/>
      <c r="D204" s="440"/>
      <c r="E204" s="441"/>
      <c r="F204" s="165"/>
      <c r="G204" s="130"/>
      <c r="H204" s="171">
        <v>150</v>
      </c>
      <c r="I204" s="172">
        <v>902</v>
      </c>
      <c r="J204" s="49">
        <v>2003</v>
      </c>
      <c r="K204" s="175"/>
      <c r="L204" s="176"/>
      <c r="M204" s="49"/>
      <c r="N204" s="8" t="s">
        <v>400</v>
      </c>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c r="FL204" s="35"/>
      <c r="FM204" s="35"/>
      <c r="FN204" s="35"/>
      <c r="FO204" s="35"/>
      <c r="FP204" s="35"/>
      <c r="FQ204" s="35"/>
      <c r="FR204" s="35"/>
      <c r="FS204" s="35"/>
      <c r="FT204" s="35"/>
      <c r="FU204" s="35"/>
      <c r="FV204" s="35"/>
      <c r="FW204" s="35"/>
      <c r="FX204" s="35"/>
      <c r="FY204" s="35"/>
      <c r="FZ204" s="35"/>
      <c r="GA204" s="35"/>
      <c r="GB204" s="35"/>
      <c r="GC204" s="35"/>
      <c r="GD204" s="35"/>
      <c r="GE204" s="35"/>
      <c r="GF204" s="35"/>
      <c r="GG204" s="35"/>
      <c r="GH204" s="35"/>
      <c r="GI204" s="35"/>
      <c r="GJ204" s="35"/>
      <c r="GK204" s="35"/>
      <c r="GL204" s="35"/>
      <c r="GM204" s="35"/>
      <c r="GN204" s="35"/>
      <c r="GO204" s="35"/>
      <c r="GP204" s="35"/>
      <c r="GQ204" s="35"/>
      <c r="GR204" s="35"/>
      <c r="GS204" s="35"/>
      <c r="GT204" s="35"/>
      <c r="GU204" s="35"/>
      <c r="GV204" s="35"/>
      <c r="GW204" s="35"/>
      <c r="GX204" s="35"/>
      <c r="GY204" s="35"/>
      <c r="GZ204" s="35"/>
      <c r="HA204" s="35"/>
      <c r="HB204" s="35"/>
      <c r="HC204" s="35"/>
      <c r="HD204" s="35"/>
      <c r="HE204" s="35"/>
      <c r="HF204" s="35"/>
      <c r="HG204" s="35"/>
      <c r="HH204" s="35"/>
      <c r="HI204" s="35"/>
      <c r="HJ204" s="35"/>
      <c r="HK204" s="35"/>
      <c r="HL204" s="35"/>
      <c r="HM204" s="35"/>
      <c r="HN204" s="35"/>
      <c r="HO204" s="35"/>
      <c r="HP204" s="35"/>
      <c r="HQ204" s="35"/>
      <c r="HR204" s="35"/>
      <c r="HS204" s="35"/>
      <c r="HT204" s="35"/>
      <c r="HU204" s="35"/>
      <c r="HV204" s="35"/>
      <c r="HW204" s="35"/>
      <c r="HX204" s="35"/>
      <c r="HY204" s="35"/>
      <c r="HZ204" s="35"/>
      <c r="IA204" s="35"/>
      <c r="IB204" s="35"/>
      <c r="IC204" s="35"/>
      <c r="ID204" s="35"/>
      <c r="IE204" s="35"/>
      <c r="IF204" s="35"/>
      <c r="IG204" s="35"/>
      <c r="IH204" s="35"/>
      <c r="II204" s="35"/>
      <c r="IJ204" s="35"/>
      <c r="IK204" s="35"/>
      <c r="IL204" s="35"/>
      <c r="IM204" s="35"/>
      <c r="IN204" s="35"/>
      <c r="IO204" s="35"/>
      <c r="IP204" s="35"/>
    </row>
    <row r="205" spans="1:250" s="42" customFormat="1" ht="30" customHeight="1">
      <c r="A205" s="149"/>
      <c r="B205" s="440" t="s">
        <v>401</v>
      </c>
      <c r="C205" s="440"/>
      <c r="D205" s="440"/>
      <c r="E205" s="441"/>
      <c r="F205" s="170"/>
      <c r="G205" s="132"/>
      <c r="H205" s="171">
        <v>3.3</v>
      </c>
      <c r="I205" s="172">
        <v>6.4</v>
      </c>
      <c r="J205" s="49">
        <v>2004</v>
      </c>
      <c r="K205" s="173"/>
      <c r="L205" s="174"/>
      <c r="M205" s="49"/>
      <c r="N205" s="9" t="s">
        <v>865</v>
      </c>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5"/>
      <c r="FJ205" s="35"/>
      <c r="FK205" s="35"/>
      <c r="FL205" s="35"/>
      <c r="FM205" s="35"/>
      <c r="FN205" s="35"/>
      <c r="FO205" s="35"/>
      <c r="FP205" s="35"/>
      <c r="FQ205" s="35"/>
      <c r="FR205" s="35"/>
      <c r="FS205" s="35"/>
      <c r="FT205" s="35"/>
      <c r="FU205" s="35"/>
      <c r="FV205" s="35"/>
      <c r="FW205" s="35"/>
      <c r="FX205" s="35"/>
      <c r="FY205" s="35"/>
      <c r="FZ205" s="35"/>
      <c r="GA205" s="35"/>
      <c r="GB205" s="35"/>
      <c r="GC205" s="35"/>
      <c r="GD205" s="35"/>
      <c r="GE205" s="35"/>
      <c r="GF205" s="35"/>
      <c r="GG205" s="35"/>
      <c r="GH205" s="35"/>
      <c r="GI205" s="35"/>
      <c r="GJ205" s="35"/>
      <c r="GK205" s="35"/>
      <c r="GL205" s="35"/>
      <c r="GM205" s="35"/>
      <c r="GN205" s="35"/>
      <c r="GO205" s="35"/>
      <c r="GP205" s="35"/>
      <c r="GQ205" s="35"/>
      <c r="GR205" s="35"/>
      <c r="GS205" s="35"/>
      <c r="GT205" s="35"/>
      <c r="GU205" s="35"/>
      <c r="GV205" s="35"/>
      <c r="GW205" s="35"/>
      <c r="GX205" s="35"/>
      <c r="GY205" s="35"/>
      <c r="GZ205" s="35"/>
      <c r="HA205" s="35"/>
      <c r="HB205" s="35"/>
      <c r="HC205" s="35"/>
      <c r="HD205" s="35"/>
      <c r="HE205" s="35"/>
      <c r="HF205" s="35"/>
      <c r="HG205" s="35"/>
      <c r="HH205" s="35"/>
      <c r="HI205" s="35"/>
      <c r="HJ205" s="35"/>
      <c r="HK205" s="35"/>
      <c r="HL205" s="35"/>
      <c r="HM205" s="35"/>
      <c r="HN205" s="35"/>
      <c r="HO205" s="35"/>
      <c r="HP205" s="35"/>
      <c r="HQ205" s="35"/>
      <c r="HR205" s="35"/>
      <c r="HS205" s="35"/>
      <c r="HT205" s="35"/>
      <c r="HU205" s="35"/>
      <c r="HV205" s="35"/>
      <c r="HW205" s="35"/>
      <c r="HX205" s="35"/>
      <c r="HY205" s="35"/>
      <c r="HZ205" s="35"/>
      <c r="IA205" s="35"/>
      <c r="IB205" s="35"/>
      <c r="IC205" s="35"/>
      <c r="ID205" s="35"/>
      <c r="IE205" s="35"/>
      <c r="IF205" s="35"/>
      <c r="IG205" s="35"/>
      <c r="IH205" s="35"/>
      <c r="II205" s="35"/>
      <c r="IJ205" s="35"/>
      <c r="IK205" s="35"/>
      <c r="IL205" s="35"/>
      <c r="IM205" s="35"/>
      <c r="IN205" s="35"/>
      <c r="IO205" s="35"/>
      <c r="IP205" s="35"/>
    </row>
    <row r="206" spans="1:250" s="42" customFormat="1" ht="31.5" customHeight="1">
      <c r="A206" s="150"/>
      <c r="B206" s="418" t="s">
        <v>402</v>
      </c>
      <c r="C206" s="418"/>
      <c r="D206" s="418"/>
      <c r="E206" s="419"/>
      <c r="F206" s="170"/>
      <c r="G206" s="132"/>
      <c r="H206" s="171">
        <v>12</v>
      </c>
      <c r="I206" s="172">
        <v>40</v>
      </c>
      <c r="J206" s="49">
        <v>2004</v>
      </c>
      <c r="K206" s="173"/>
      <c r="L206" s="161"/>
      <c r="M206" s="49"/>
      <c r="N206" s="9" t="s">
        <v>403</v>
      </c>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c r="FL206" s="35"/>
      <c r="FM206" s="35"/>
      <c r="FN206" s="35"/>
      <c r="FO206" s="35"/>
      <c r="FP206" s="35"/>
      <c r="FQ206" s="35"/>
      <c r="FR206" s="35"/>
      <c r="FS206" s="35"/>
      <c r="FT206" s="35"/>
      <c r="FU206" s="35"/>
      <c r="FV206" s="35"/>
      <c r="FW206" s="35"/>
      <c r="FX206" s="35"/>
      <c r="FY206" s="35"/>
      <c r="FZ206" s="35"/>
      <c r="GA206" s="35"/>
      <c r="GB206" s="35"/>
      <c r="GC206" s="35"/>
      <c r="GD206" s="35"/>
      <c r="GE206" s="35"/>
      <c r="GF206" s="35"/>
      <c r="GG206" s="35"/>
      <c r="GH206" s="35"/>
      <c r="GI206" s="35"/>
      <c r="GJ206" s="35"/>
      <c r="GK206" s="35"/>
      <c r="GL206" s="35"/>
      <c r="GM206" s="35"/>
      <c r="GN206" s="35"/>
      <c r="GO206" s="35"/>
      <c r="GP206" s="35"/>
      <c r="GQ206" s="35"/>
      <c r="GR206" s="35"/>
      <c r="GS206" s="35"/>
      <c r="GT206" s="35"/>
      <c r="GU206" s="35"/>
      <c r="GV206" s="35"/>
      <c r="GW206" s="35"/>
      <c r="GX206" s="35"/>
      <c r="GY206" s="35"/>
      <c r="GZ206" s="35"/>
      <c r="HA206" s="35"/>
      <c r="HB206" s="35"/>
      <c r="HC206" s="35"/>
      <c r="HD206" s="35"/>
      <c r="HE206" s="35"/>
      <c r="HF206" s="35"/>
      <c r="HG206" s="35"/>
      <c r="HH206" s="35"/>
      <c r="HI206" s="35"/>
      <c r="HJ206" s="35"/>
      <c r="HK206" s="35"/>
      <c r="HL206" s="35"/>
      <c r="HM206" s="35"/>
      <c r="HN206" s="35"/>
      <c r="HO206" s="35"/>
      <c r="HP206" s="35"/>
      <c r="HQ206" s="35"/>
      <c r="HR206" s="35"/>
      <c r="HS206" s="35"/>
      <c r="HT206" s="35"/>
      <c r="HU206" s="35"/>
      <c r="HV206" s="35"/>
      <c r="HW206" s="35"/>
      <c r="HX206" s="35"/>
      <c r="HY206" s="35"/>
      <c r="HZ206" s="35"/>
      <c r="IA206" s="35"/>
      <c r="IB206" s="35"/>
      <c r="IC206" s="35"/>
      <c r="ID206" s="35"/>
      <c r="IE206" s="35"/>
      <c r="IF206" s="35"/>
      <c r="IG206" s="35"/>
      <c r="IH206" s="35"/>
      <c r="II206" s="35"/>
      <c r="IJ206" s="35"/>
      <c r="IK206" s="35"/>
      <c r="IL206" s="35"/>
      <c r="IM206" s="35"/>
      <c r="IN206" s="35"/>
      <c r="IO206" s="35"/>
      <c r="IP206" s="35"/>
    </row>
    <row r="207" spans="1:250" s="42" customFormat="1" ht="28.5" customHeight="1">
      <c r="A207" s="149"/>
      <c r="B207" s="440" t="s">
        <v>404</v>
      </c>
      <c r="C207" s="440"/>
      <c r="D207" s="440"/>
      <c r="E207" s="441"/>
      <c r="F207" s="165"/>
      <c r="G207" s="130"/>
      <c r="H207" s="171">
        <v>5</v>
      </c>
      <c r="I207" s="172">
        <v>12</v>
      </c>
      <c r="J207" s="49">
        <v>2003</v>
      </c>
      <c r="K207" s="173"/>
      <c r="L207" s="174"/>
      <c r="M207" s="49"/>
      <c r="N207" s="8" t="s">
        <v>866</v>
      </c>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5"/>
      <c r="FJ207" s="35"/>
      <c r="FK207" s="35"/>
      <c r="FL207" s="35"/>
      <c r="FM207" s="35"/>
      <c r="FN207" s="35"/>
      <c r="FO207" s="35"/>
      <c r="FP207" s="35"/>
      <c r="FQ207" s="35"/>
      <c r="FR207" s="35"/>
      <c r="FS207" s="35"/>
      <c r="FT207" s="35"/>
      <c r="FU207" s="35"/>
      <c r="FV207" s="35"/>
      <c r="FW207" s="35"/>
      <c r="FX207" s="35"/>
      <c r="FY207" s="35"/>
      <c r="FZ207" s="35"/>
      <c r="GA207" s="35"/>
      <c r="GB207" s="35"/>
      <c r="GC207" s="35"/>
      <c r="GD207" s="35"/>
      <c r="GE207" s="35"/>
      <c r="GF207" s="35"/>
      <c r="GG207" s="35"/>
      <c r="GH207" s="35"/>
      <c r="GI207" s="35"/>
      <c r="GJ207" s="35"/>
      <c r="GK207" s="35"/>
      <c r="GL207" s="35"/>
      <c r="GM207" s="35"/>
      <c r="GN207" s="35"/>
      <c r="GO207" s="35"/>
      <c r="GP207" s="35"/>
      <c r="GQ207" s="35"/>
      <c r="GR207" s="35"/>
      <c r="GS207" s="35"/>
      <c r="GT207" s="35"/>
      <c r="GU207" s="35"/>
      <c r="GV207" s="35"/>
      <c r="GW207" s="35"/>
      <c r="GX207" s="35"/>
      <c r="GY207" s="35"/>
      <c r="GZ207" s="35"/>
      <c r="HA207" s="35"/>
      <c r="HB207" s="35"/>
      <c r="HC207" s="35"/>
      <c r="HD207" s="35"/>
      <c r="HE207" s="35"/>
      <c r="HF207" s="35"/>
      <c r="HG207" s="35"/>
      <c r="HH207" s="35"/>
      <c r="HI207" s="35"/>
      <c r="HJ207" s="35"/>
      <c r="HK207" s="35"/>
      <c r="HL207" s="35"/>
      <c r="HM207" s="35"/>
      <c r="HN207" s="35"/>
      <c r="HO207" s="35"/>
      <c r="HP207" s="35"/>
      <c r="HQ207" s="35"/>
      <c r="HR207" s="35"/>
      <c r="HS207" s="35"/>
      <c r="HT207" s="35"/>
      <c r="HU207" s="35"/>
      <c r="HV207" s="35"/>
      <c r="HW207" s="35"/>
      <c r="HX207" s="35"/>
      <c r="HY207" s="35"/>
      <c r="HZ207" s="35"/>
      <c r="IA207" s="35"/>
      <c r="IB207" s="35"/>
      <c r="IC207" s="35"/>
      <c r="ID207" s="35"/>
      <c r="IE207" s="35"/>
      <c r="IF207" s="35"/>
      <c r="IG207" s="35"/>
      <c r="IH207" s="35"/>
      <c r="II207" s="35"/>
      <c r="IJ207" s="35"/>
      <c r="IK207" s="35"/>
      <c r="IL207" s="35"/>
      <c r="IM207" s="35"/>
      <c r="IN207" s="35"/>
      <c r="IO207" s="35"/>
      <c r="IP207" s="35"/>
    </row>
    <row r="208" spans="1:250" s="42" customFormat="1" ht="28.5" customHeight="1">
      <c r="A208" s="150"/>
      <c r="B208" s="440" t="s">
        <v>405</v>
      </c>
      <c r="C208" s="440"/>
      <c r="D208" s="440"/>
      <c r="E208" s="441"/>
      <c r="F208" s="170"/>
      <c r="G208" s="132"/>
      <c r="H208" s="171">
        <v>10</v>
      </c>
      <c r="I208" s="172">
        <v>40</v>
      </c>
      <c r="J208" s="49">
        <v>2003</v>
      </c>
      <c r="K208" s="175"/>
      <c r="L208" s="176"/>
      <c r="M208" s="49"/>
      <c r="N208" s="9" t="s">
        <v>492</v>
      </c>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5"/>
      <c r="DY208" s="35"/>
      <c r="DZ208" s="35"/>
      <c r="EA208" s="35"/>
      <c r="EB208" s="35"/>
      <c r="EC208" s="35"/>
      <c r="ED208" s="35"/>
      <c r="EE208" s="35"/>
      <c r="EF208" s="35"/>
      <c r="EG208" s="35"/>
      <c r="EH208" s="35"/>
      <c r="EI208" s="35"/>
      <c r="EJ208" s="35"/>
      <c r="EK208" s="35"/>
      <c r="EL208" s="35"/>
      <c r="EM208" s="35"/>
      <c r="EN208" s="35"/>
      <c r="EO208" s="35"/>
      <c r="EP208" s="35"/>
      <c r="EQ208" s="35"/>
      <c r="ER208" s="35"/>
      <c r="ES208" s="35"/>
      <c r="ET208" s="35"/>
      <c r="EU208" s="35"/>
      <c r="EV208" s="35"/>
      <c r="EW208" s="35"/>
      <c r="EX208" s="35"/>
      <c r="EY208" s="35"/>
      <c r="EZ208" s="35"/>
      <c r="FA208" s="35"/>
      <c r="FB208" s="35"/>
      <c r="FC208" s="35"/>
      <c r="FD208" s="35"/>
      <c r="FE208" s="35"/>
      <c r="FF208" s="35"/>
      <c r="FG208" s="35"/>
      <c r="FH208" s="35"/>
      <c r="FI208" s="35"/>
      <c r="FJ208" s="35"/>
      <c r="FK208" s="35"/>
      <c r="FL208" s="35"/>
      <c r="FM208" s="35"/>
      <c r="FN208" s="35"/>
      <c r="FO208" s="35"/>
      <c r="FP208" s="35"/>
      <c r="FQ208" s="35"/>
      <c r="FR208" s="35"/>
      <c r="FS208" s="35"/>
      <c r="FT208" s="35"/>
      <c r="FU208" s="35"/>
      <c r="FV208" s="35"/>
      <c r="FW208" s="35"/>
      <c r="FX208" s="35"/>
      <c r="FY208" s="35"/>
      <c r="FZ208" s="35"/>
      <c r="GA208" s="35"/>
      <c r="GB208" s="35"/>
      <c r="GC208" s="35"/>
      <c r="GD208" s="35"/>
      <c r="GE208" s="35"/>
      <c r="GF208" s="35"/>
      <c r="GG208" s="35"/>
      <c r="GH208" s="35"/>
      <c r="GI208" s="35"/>
      <c r="GJ208" s="35"/>
      <c r="GK208" s="35"/>
      <c r="GL208" s="35"/>
      <c r="GM208" s="35"/>
      <c r="GN208" s="35"/>
      <c r="GO208" s="35"/>
      <c r="GP208" s="35"/>
      <c r="GQ208" s="35"/>
      <c r="GR208" s="35"/>
      <c r="GS208" s="35"/>
      <c r="GT208" s="35"/>
      <c r="GU208" s="35"/>
      <c r="GV208" s="35"/>
      <c r="GW208" s="35"/>
      <c r="GX208" s="35"/>
      <c r="GY208" s="35"/>
      <c r="GZ208" s="35"/>
      <c r="HA208" s="35"/>
      <c r="HB208" s="35"/>
      <c r="HC208" s="35"/>
      <c r="HD208" s="35"/>
      <c r="HE208" s="35"/>
      <c r="HF208" s="35"/>
      <c r="HG208" s="35"/>
      <c r="HH208" s="35"/>
      <c r="HI208" s="35"/>
      <c r="HJ208" s="35"/>
      <c r="HK208" s="35"/>
      <c r="HL208" s="35"/>
      <c r="HM208" s="35"/>
      <c r="HN208" s="35"/>
      <c r="HO208" s="35"/>
      <c r="HP208" s="35"/>
      <c r="HQ208" s="35"/>
      <c r="HR208" s="35"/>
      <c r="HS208" s="35"/>
      <c r="HT208" s="35"/>
      <c r="HU208" s="35"/>
      <c r="HV208" s="35"/>
      <c r="HW208" s="35"/>
      <c r="HX208" s="35"/>
      <c r="HY208" s="35"/>
      <c r="HZ208" s="35"/>
      <c r="IA208" s="35"/>
      <c r="IB208" s="35"/>
      <c r="IC208" s="35"/>
      <c r="ID208" s="35"/>
      <c r="IE208" s="35"/>
      <c r="IF208" s="35"/>
      <c r="IG208" s="35"/>
      <c r="IH208" s="35"/>
      <c r="II208" s="35"/>
      <c r="IJ208" s="35"/>
      <c r="IK208" s="35"/>
      <c r="IL208" s="35"/>
      <c r="IM208" s="35"/>
      <c r="IN208" s="35"/>
      <c r="IO208" s="35"/>
      <c r="IP208" s="35"/>
    </row>
    <row r="209" spans="1:250" s="42" customFormat="1" ht="15" customHeight="1">
      <c r="A209" s="151"/>
      <c r="B209" s="440" t="s">
        <v>14</v>
      </c>
      <c r="C209" s="440"/>
      <c r="D209" s="440"/>
      <c r="E209" s="441"/>
      <c r="F209" s="165"/>
      <c r="G209" s="130"/>
      <c r="H209" s="177"/>
      <c r="I209" s="174"/>
      <c r="J209" s="49"/>
      <c r="K209" s="178">
        <v>8</v>
      </c>
      <c r="L209" s="172">
        <v>15</v>
      </c>
      <c r="M209" s="49">
        <v>2004</v>
      </c>
      <c r="N209" s="8" t="s">
        <v>342</v>
      </c>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35"/>
      <c r="DJ209" s="35"/>
      <c r="DK209" s="35"/>
      <c r="DL209" s="35"/>
      <c r="DM209" s="35"/>
      <c r="DN209" s="35"/>
      <c r="DO209" s="35"/>
      <c r="DP209" s="35"/>
      <c r="DQ209" s="35"/>
      <c r="DR209" s="35"/>
      <c r="DS209" s="35"/>
      <c r="DT209" s="35"/>
      <c r="DU209" s="35"/>
      <c r="DV209" s="35"/>
      <c r="DW209" s="35"/>
      <c r="DX209" s="35"/>
      <c r="DY209" s="35"/>
      <c r="DZ209" s="35"/>
      <c r="EA209" s="35"/>
      <c r="EB209" s="35"/>
      <c r="EC209" s="35"/>
      <c r="ED209" s="35"/>
      <c r="EE209" s="35"/>
      <c r="EF209" s="35"/>
      <c r="EG209" s="35"/>
      <c r="EH209" s="35"/>
      <c r="EI209" s="35"/>
      <c r="EJ209" s="35"/>
      <c r="EK209" s="35"/>
      <c r="EL209" s="35"/>
      <c r="EM209" s="35"/>
      <c r="EN209" s="35"/>
      <c r="EO209" s="35"/>
      <c r="EP209" s="35"/>
      <c r="EQ209" s="35"/>
      <c r="ER209" s="35"/>
      <c r="ES209" s="35"/>
      <c r="ET209" s="35"/>
      <c r="EU209" s="35"/>
      <c r="EV209" s="35"/>
      <c r="EW209" s="35"/>
      <c r="EX209" s="35"/>
      <c r="EY209" s="35"/>
      <c r="EZ209" s="35"/>
      <c r="FA209" s="35"/>
      <c r="FB209" s="35"/>
      <c r="FC209" s="35"/>
      <c r="FD209" s="35"/>
      <c r="FE209" s="35"/>
      <c r="FF209" s="35"/>
      <c r="FG209" s="35"/>
      <c r="FH209" s="35"/>
      <c r="FI209" s="35"/>
      <c r="FJ209" s="35"/>
      <c r="FK209" s="35"/>
      <c r="FL209" s="35"/>
      <c r="FM209" s="35"/>
      <c r="FN209" s="35"/>
      <c r="FO209" s="35"/>
      <c r="FP209" s="35"/>
      <c r="FQ209" s="35"/>
      <c r="FR209" s="35"/>
      <c r="FS209" s="35"/>
      <c r="FT209" s="35"/>
      <c r="FU209" s="35"/>
      <c r="FV209" s="35"/>
      <c r="FW209" s="35"/>
      <c r="FX209" s="35"/>
      <c r="FY209" s="35"/>
      <c r="FZ209" s="35"/>
      <c r="GA209" s="35"/>
      <c r="GB209" s="35"/>
      <c r="GC209" s="35"/>
      <c r="GD209" s="35"/>
      <c r="GE209" s="35"/>
      <c r="GF209" s="35"/>
      <c r="GG209" s="35"/>
      <c r="GH209" s="35"/>
      <c r="GI209" s="35"/>
      <c r="GJ209" s="35"/>
      <c r="GK209" s="35"/>
      <c r="GL209" s="35"/>
      <c r="GM209" s="35"/>
      <c r="GN209" s="35"/>
      <c r="GO209" s="35"/>
      <c r="GP209" s="35"/>
      <c r="GQ209" s="35"/>
      <c r="GR209" s="35"/>
      <c r="GS209" s="35"/>
      <c r="GT209" s="35"/>
      <c r="GU209" s="35"/>
      <c r="GV209" s="35"/>
      <c r="GW209" s="35"/>
      <c r="GX209" s="35"/>
      <c r="GY209" s="35"/>
      <c r="GZ209" s="35"/>
      <c r="HA209" s="35"/>
      <c r="HB209" s="35"/>
      <c r="HC209" s="35"/>
      <c r="HD209" s="35"/>
      <c r="HE209" s="35"/>
      <c r="HF209" s="35"/>
      <c r="HG209" s="35"/>
      <c r="HH209" s="35"/>
      <c r="HI209" s="35"/>
      <c r="HJ209" s="35"/>
      <c r="HK209" s="35"/>
      <c r="HL209" s="35"/>
      <c r="HM209" s="35"/>
      <c r="HN209" s="35"/>
      <c r="HO209" s="35"/>
      <c r="HP209" s="35"/>
      <c r="HQ209" s="35"/>
      <c r="HR209" s="35"/>
      <c r="HS209" s="35"/>
      <c r="HT209" s="35"/>
      <c r="HU209" s="35"/>
      <c r="HV209" s="35"/>
      <c r="HW209" s="35"/>
      <c r="HX209" s="35"/>
      <c r="HY209" s="35"/>
      <c r="HZ209" s="35"/>
      <c r="IA209" s="35"/>
      <c r="IB209" s="35"/>
      <c r="IC209" s="35"/>
      <c r="ID209" s="35"/>
      <c r="IE209" s="35"/>
      <c r="IF209" s="35"/>
      <c r="IG209" s="35"/>
      <c r="IH209" s="35"/>
      <c r="II209" s="35"/>
      <c r="IJ209" s="35"/>
      <c r="IK209" s="35"/>
      <c r="IL209" s="35"/>
      <c r="IM209" s="35"/>
      <c r="IN209" s="35"/>
      <c r="IO209" s="35"/>
      <c r="IP209" s="35"/>
    </row>
    <row r="210" spans="1:250" s="42" customFormat="1" ht="15" customHeight="1">
      <c r="A210" s="148"/>
      <c r="B210" s="440" t="s">
        <v>406</v>
      </c>
      <c r="C210" s="440"/>
      <c r="D210" s="440"/>
      <c r="E210" s="441"/>
      <c r="F210" s="170"/>
      <c r="G210" s="132"/>
      <c r="H210" s="115"/>
      <c r="I210" s="63"/>
      <c r="J210" s="49"/>
      <c r="K210" s="178">
        <v>11</v>
      </c>
      <c r="L210" s="172">
        <v>63</v>
      </c>
      <c r="M210" s="49">
        <v>2003</v>
      </c>
      <c r="N210" s="9" t="s">
        <v>867</v>
      </c>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35"/>
      <c r="DL210" s="35"/>
      <c r="DM210" s="35"/>
      <c r="DN210" s="35"/>
      <c r="DO210" s="35"/>
      <c r="DP210" s="35"/>
      <c r="DQ210" s="35"/>
      <c r="DR210" s="35"/>
      <c r="DS210" s="35"/>
      <c r="DT210" s="35"/>
      <c r="DU210" s="35"/>
      <c r="DV210" s="35"/>
      <c r="DW210" s="35"/>
      <c r="DX210" s="35"/>
      <c r="DY210" s="35"/>
      <c r="DZ210" s="35"/>
      <c r="EA210" s="35"/>
      <c r="EB210" s="35"/>
      <c r="EC210" s="35"/>
      <c r="ED210" s="35"/>
      <c r="EE210" s="35"/>
      <c r="EF210" s="35"/>
      <c r="EG210" s="35"/>
      <c r="EH210" s="35"/>
      <c r="EI210" s="35"/>
      <c r="EJ210" s="35"/>
      <c r="EK210" s="35"/>
      <c r="EL210" s="35"/>
      <c r="EM210" s="35"/>
      <c r="EN210" s="35"/>
      <c r="EO210" s="35"/>
      <c r="EP210" s="35"/>
      <c r="EQ210" s="35"/>
      <c r="ER210" s="35"/>
      <c r="ES210" s="35"/>
      <c r="ET210" s="35"/>
      <c r="EU210" s="35"/>
      <c r="EV210" s="35"/>
      <c r="EW210" s="35"/>
      <c r="EX210" s="35"/>
      <c r="EY210" s="35"/>
      <c r="EZ210" s="35"/>
      <c r="FA210" s="35"/>
      <c r="FB210" s="35"/>
      <c r="FC210" s="35"/>
      <c r="FD210" s="35"/>
      <c r="FE210" s="35"/>
      <c r="FF210" s="35"/>
      <c r="FG210" s="35"/>
      <c r="FH210" s="35"/>
      <c r="FI210" s="35"/>
      <c r="FJ210" s="35"/>
      <c r="FK210" s="35"/>
      <c r="FL210" s="35"/>
      <c r="FM210" s="35"/>
      <c r="FN210" s="35"/>
      <c r="FO210" s="35"/>
      <c r="FP210" s="35"/>
      <c r="FQ210" s="35"/>
      <c r="FR210" s="35"/>
      <c r="FS210" s="35"/>
      <c r="FT210" s="35"/>
      <c r="FU210" s="35"/>
      <c r="FV210" s="35"/>
      <c r="FW210" s="35"/>
      <c r="FX210" s="35"/>
      <c r="FY210" s="35"/>
      <c r="FZ210" s="35"/>
      <c r="GA210" s="35"/>
      <c r="GB210" s="35"/>
      <c r="GC210" s="35"/>
      <c r="GD210" s="35"/>
      <c r="GE210" s="35"/>
      <c r="GF210" s="35"/>
      <c r="GG210" s="35"/>
      <c r="GH210" s="35"/>
      <c r="GI210" s="35"/>
      <c r="GJ210" s="35"/>
      <c r="GK210" s="35"/>
      <c r="GL210" s="35"/>
      <c r="GM210" s="35"/>
      <c r="GN210" s="35"/>
      <c r="GO210" s="35"/>
      <c r="GP210" s="35"/>
      <c r="GQ210" s="35"/>
      <c r="GR210" s="35"/>
      <c r="GS210" s="35"/>
      <c r="GT210" s="35"/>
      <c r="GU210" s="35"/>
      <c r="GV210" s="35"/>
      <c r="GW210" s="35"/>
      <c r="GX210" s="35"/>
      <c r="GY210" s="35"/>
      <c r="GZ210" s="35"/>
      <c r="HA210" s="35"/>
      <c r="HB210" s="35"/>
      <c r="HC210" s="35"/>
      <c r="HD210" s="35"/>
      <c r="HE210" s="35"/>
      <c r="HF210" s="35"/>
      <c r="HG210" s="35"/>
      <c r="HH210" s="35"/>
      <c r="HI210" s="35"/>
      <c r="HJ210" s="35"/>
      <c r="HK210" s="35"/>
      <c r="HL210" s="35"/>
      <c r="HM210" s="35"/>
      <c r="HN210" s="35"/>
      <c r="HO210" s="35"/>
      <c r="HP210" s="35"/>
      <c r="HQ210" s="35"/>
      <c r="HR210" s="35"/>
      <c r="HS210" s="35"/>
      <c r="HT210" s="35"/>
      <c r="HU210" s="35"/>
      <c r="HV210" s="35"/>
      <c r="HW210" s="35"/>
      <c r="HX210" s="35"/>
      <c r="HY210" s="35"/>
      <c r="HZ210" s="35"/>
      <c r="IA210" s="35"/>
      <c r="IB210" s="35"/>
      <c r="IC210" s="35"/>
      <c r="ID210" s="35"/>
      <c r="IE210" s="35"/>
      <c r="IF210" s="35"/>
      <c r="IG210" s="35"/>
      <c r="IH210" s="35"/>
      <c r="II210" s="35"/>
      <c r="IJ210" s="35"/>
      <c r="IK210" s="35"/>
      <c r="IL210" s="35"/>
      <c r="IM210" s="35"/>
      <c r="IN210" s="35"/>
      <c r="IO210" s="35"/>
      <c r="IP210" s="35"/>
    </row>
    <row r="211" spans="1:250" s="42" customFormat="1" ht="15" customHeight="1">
      <c r="A211" s="151"/>
      <c r="B211" s="440" t="s">
        <v>407</v>
      </c>
      <c r="C211" s="440"/>
      <c r="D211" s="440"/>
      <c r="E211" s="441"/>
      <c r="F211" s="170"/>
      <c r="G211" s="132"/>
      <c r="H211" s="177"/>
      <c r="I211" s="174"/>
      <c r="J211" s="49"/>
      <c r="K211" s="178">
        <v>5</v>
      </c>
      <c r="L211" s="172">
        <v>29</v>
      </c>
      <c r="M211" s="49">
        <v>2004</v>
      </c>
      <c r="N211" s="9" t="s">
        <v>867</v>
      </c>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35"/>
      <c r="EF211" s="35"/>
      <c r="EG211" s="35"/>
      <c r="EH211" s="35"/>
      <c r="EI211" s="35"/>
      <c r="EJ211" s="35"/>
      <c r="EK211" s="35"/>
      <c r="EL211" s="35"/>
      <c r="EM211" s="35"/>
      <c r="EN211" s="35"/>
      <c r="EO211" s="35"/>
      <c r="EP211" s="35"/>
      <c r="EQ211" s="35"/>
      <c r="ER211" s="35"/>
      <c r="ES211" s="35"/>
      <c r="ET211" s="35"/>
      <c r="EU211" s="35"/>
      <c r="EV211" s="35"/>
      <c r="EW211" s="35"/>
      <c r="EX211" s="35"/>
      <c r="EY211" s="35"/>
      <c r="EZ211" s="35"/>
      <c r="FA211" s="35"/>
      <c r="FB211" s="35"/>
      <c r="FC211" s="35"/>
      <c r="FD211" s="35"/>
      <c r="FE211" s="35"/>
      <c r="FF211" s="35"/>
      <c r="FG211" s="35"/>
      <c r="FH211" s="35"/>
      <c r="FI211" s="35"/>
      <c r="FJ211" s="35"/>
      <c r="FK211" s="35"/>
      <c r="FL211" s="35"/>
      <c r="FM211" s="35"/>
      <c r="FN211" s="35"/>
      <c r="FO211" s="35"/>
      <c r="FP211" s="35"/>
      <c r="FQ211" s="35"/>
      <c r="FR211" s="35"/>
      <c r="FS211" s="35"/>
      <c r="FT211" s="35"/>
      <c r="FU211" s="35"/>
      <c r="FV211" s="35"/>
      <c r="FW211" s="35"/>
      <c r="FX211" s="35"/>
      <c r="FY211" s="35"/>
      <c r="FZ211" s="35"/>
      <c r="GA211" s="35"/>
      <c r="GB211" s="35"/>
      <c r="GC211" s="35"/>
      <c r="GD211" s="35"/>
      <c r="GE211" s="35"/>
      <c r="GF211" s="35"/>
      <c r="GG211" s="35"/>
      <c r="GH211" s="35"/>
      <c r="GI211" s="35"/>
      <c r="GJ211" s="35"/>
      <c r="GK211" s="35"/>
      <c r="GL211" s="35"/>
      <c r="GM211" s="35"/>
      <c r="GN211" s="35"/>
      <c r="GO211" s="35"/>
      <c r="GP211" s="35"/>
      <c r="GQ211" s="35"/>
      <c r="GR211" s="35"/>
      <c r="GS211" s="35"/>
      <c r="GT211" s="35"/>
      <c r="GU211" s="35"/>
      <c r="GV211" s="35"/>
      <c r="GW211" s="35"/>
      <c r="GX211" s="35"/>
      <c r="GY211" s="35"/>
      <c r="GZ211" s="35"/>
      <c r="HA211" s="35"/>
      <c r="HB211" s="35"/>
      <c r="HC211" s="35"/>
      <c r="HD211" s="35"/>
      <c r="HE211" s="35"/>
      <c r="HF211" s="35"/>
      <c r="HG211" s="35"/>
      <c r="HH211" s="35"/>
      <c r="HI211" s="35"/>
      <c r="HJ211" s="35"/>
      <c r="HK211" s="35"/>
      <c r="HL211" s="35"/>
      <c r="HM211" s="35"/>
      <c r="HN211" s="35"/>
      <c r="HO211" s="35"/>
      <c r="HP211" s="35"/>
      <c r="HQ211" s="35"/>
      <c r="HR211" s="35"/>
      <c r="HS211" s="35"/>
      <c r="HT211" s="35"/>
      <c r="HU211" s="35"/>
      <c r="HV211" s="35"/>
      <c r="HW211" s="35"/>
      <c r="HX211" s="35"/>
      <c r="HY211" s="35"/>
      <c r="HZ211" s="35"/>
      <c r="IA211" s="35"/>
      <c r="IB211" s="35"/>
      <c r="IC211" s="35"/>
      <c r="ID211" s="35"/>
      <c r="IE211" s="35"/>
      <c r="IF211" s="35"/>
      <c r="IG211" s="35"/>
      <c r="IH211" s="35"/>
      <c r="II211" s="35"/>
      <c r="IJ211" s="35"/>
      <c r="IK211" s="35"/>
      <c r="IL211" s="35"/>
      <c r="IM211" s="35"/>
      <c r="IN211" s="35"/>
      <c r="IO211" s="35"/>
      <c r="IP211" s="35"/>
    </row>
    <row r="212" spans="1:250" s="42" customFormat="1" ht="14.25" customHeight="1">
      <c r="A212" s="148"/>
      <c r="B212" s="440" t="s">
        <v>15</v>
      </c>
      <c r="C212" s="440"/>
      <c r="D212" s="440"/>
      <c r="E212" s="441"/>
      <c r="F212" s="165"/>
      <c r="G212" s="130"/>
      <c r="H212" s="115"/>
      <c r="I212" s="63"/>
      <c r="J212" s="49"/>
      <c r="K212" s="172">
        <v>0.5</v>
      </c>
      <c r="L212" s="171">
        <v>0.9</v>
      </c>
      <c r="M212" s="49">
        <v>2004</v>
      </c>
      <c r="N212" s="8" t="s">
        <v>408</v>
      </c>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5"/>
      <c r="DY212" s="35"/>
      <c r="DZ212" s="35"/>
      <c r="EA212" s="35"/>
      <c r="EB212" s="35"/>
      <c r="EC212" s="35"/>
      <c r="ED212" s="35"/>
      <c r="EE212" s="35"/>
      <c r="EF212" s="35"/>
      <c r="EG212" s="35"/>
      <c r="EH212" s="35"/>
      <c r="EI212" s="35"/>
      <c r="EJ212" s="35"/>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5"/>
      <c r="FJ212" s="35"/>
      <c r="FK212" s="35"/>
      <c r="FL212" s="35"/>
      <c r="FM212" s="35"/>
      <c r="FN212" s="35"/>
      <c r="FO212" s="35"/>
      <c r="FP212" s="35"/>
      <c r="FQ212" s="35"/>
      <c r="FR212" s="35"/>
      <c r="FS212" s="35"/>
      <c r="FT212" s="35"/>
      <c r="FU212" s="35"/>
      <c r="FV212" s="35"/>
      <c r="FW212" s="35"/>
      <c r="FX212" s="35"/>
      <c r="FY212" s="35"/>
      <c r="FZ212" s="35"/>
      <c r="GA212" s="35"/>
      <c r="GB212" s="35"/>
      <c r="GC212" s="35"/>
      <c r="GD212" s="35"/>
      <c r="GE212" s="35"/>
      <c r="GF212" s="35"/>
      <c r="GG212" s="35"/>
      <c r="GH212" s="35"/>
      <c r="GI212" s="35"/>
      <c r="GJ212" s="35"/>
      <c r="GK212" s="35"/>
      <c r="GL212" s="35"/>
      <c r="GM212" s="35"/>
      <c r="GN212" s="35"/>
      <c r="GO212" s="35"/>
      <c r="GP212" s="35"/>
      <c r="GQ212" s="35"/>
      <c r="GR212" s="35"/>
      <c r="GS212" s="35"/>
      <c r="GT212" s="35"/>
      <c r="GU212" s="35"/>
      <c r="GV212" s="35"/>
      <c r="GW212" s="35"/>
      <c r="GX212" s="35"/>
      <c r="GY212" s="35"/>
      <c r="GZ212" s="35"/>
      <c r="HA212" s="35"/>
      <c r="HB212" s="35"/>
      <c r="HC212" s="35"/>
      <c r="HD212" s="35"/>
      <c r="HE212" s="35"/>
      <c r="HF212" s="35"/>
      <c r="HG212" s="35"/>
      <c r="HH212" s="35"/>
      <c r="HI212" s="35"/>
      <c r="HJ212" s="35"/>
      <c r="HK212" s="35"/>
      <c r="HL212" s="35"/>
      <c r="HM212" s="35"/>
      <c r="HN212" s="35"/>
      <c r="HO212" s="35"/>
      <c r="HP212" s="35"/>
      <c r="HQ212" s="35"/>
      <c r="HR212" s="35"/>
      <c r="HS212" s="35"/>
      <c r="HT212" s="35"/>
      <c r="HU212" s="35"/>
      <c r="HV212" s="35"/>
      <c r="HW212" s="35"/>
      <c r="HX212" s="35"/>
      <c r="HY212" s="35"/>
      <c r="HZ212" s="35"/>
      <c r="IA212" s="35"/>
      <c r="IB212" s="35"/>
      <c r="IC212" s="35"/>
      <c r="ID212" s="35"/>
      <c r="IE212" s="35"/>
      <c r="IF212" s="35"/>
      <c r="IG212" s="35"/>
      <c r="IH212" s="35"/>
      <c r="II212" s="35"/>
      <c r="IJ212" s="35"/>
      <c r="IK212" s="35"/>
      <c r="IL212" s="35"/>
      <c r="IM212" s="35"/>
      <c r="IN212" s="35"/>
      <c r="IO212" s="35"/>
      <c r="IP212" s="35"/>
    </row>
    <row r="213" spans="1:250" s="42" customFormat="1" ht="15" customHeight="1">
      <c r="A213" s="149"/>
      <c r="B213" s="440" t="s">
        <v>17</v>
      </c>
      <c r="C213" s="442"/>
      <c r="D213" s="442"/>
      <c r="E213" s="443"/>
      <c r="F213" s="170"/>
      <c r="G213" s="132"/>
      <c r="H213" s="115"/>
      <c r="I213" s="63"/>
      <c r="J213" s="49"/>
      <c r="K213" s="178">
        <v>45</v>
      </c>
      <c r="L213" s="172">
        <v>159</v>
      </c>
      <c r="M213" s="49">
        <v>2005</v>
      </c>
      <c r="N213" s="9" t="s">
        <v>868</v>
      </c>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35"/>
      <c r="DT213" s="35"/>
      <c r="DU213" s="35"/>
      <c r="DV213" s="35"/>
      <c r="DW213" s="35"/>
      <c r="DX213" s="35"/>
      <c r="DY213" s="35"/>
      <c r="DZ213" s="35"/>
      <c r="EA213" s="35"/>
      <c r="EB213" s="35"/>
      <c r="EC213" s="35"/>
      <c r="ED213" s="35"/>
      <c r="EE213" s="35"/>
      <c r="EF213" s="35"/>
      <c r="EG213" s="35"/>
      <c r="EH213" s="35"/>
      <c r="EI213" s="35"/>
      <c r="EJ213" s="35"/>
      <c r="EK213" s="35"/>
      <c r="EL213" s="35"/>
      <c r="EM213" s="35"/>
      <c r="EN213" s="35"/>
      <c r="EO213" s="35"/>
      <c r="EP213" s="35"/>
      <c r="EQ213" s="35"/>
      <c r="ER213" s="35"/>
      <c r="ES213" s="35"/>
      <c r="ET213" s="35"/>
      <c r="EU213" s="35"/>
      <c r="EV213" s="35"/>
      <c r="EW213" s="35"/>
      <c r="EX213" s="35"/>
      <c r="EY213" s="35"/>
      <c r="EZ213" s="35"/>
      <c r="FA213" s="35"/>
      <c r="FB213" s="35"/>
      <c r="FC213" s="35"/>
      <c r="FD213" s="35"/>
      <c r="FE213" s="35"/>
      <c r="FF213" s="35"/>
      <c r="FG213" s="35"/>
      <c r="FH213" s="35"/>
      <c r="FI213" s="35"/>
      <c r="FJ213" s="35"/>
      <c r="FK213" s="35"/>
      <c r="FL213" s="35"/>
      <c r="FM213" s="35"/>
      <c r="FN213" s="35"/>
      <c r="FO213" s="35"/>
      <c r="FP213" s="35"/>
      <c r="FQ213" s="35"/>
      <c r="FR213" s="35"/>
      <c r="FS213" s="35"/>
      <c r="FT213" s="35"/>
      <c r="FU213" s="35"/>
      <c r="FV213" s="35"/>
      <c r="FW213" s="35"/>
      <c r="FX213" s="35"/>
      <c r="FY213" s="35"/>
      <c r="FZ213" s="35"/>
      <c r="GA213" s="35"/>
      <c r="GB213" s="35"/>
      <c r="GC213" s="35"/>
      <c r="GD213" s="35"/>
      <c r="GE213" s="35"/>
      <c r="GF213" s="35"/>
      <c r="GG213" s="35"/>
      <c r="GH213" s="35"/>
      <c r="GI213" s="35"/>
      <c r="GJ213" s="35"/>
      <c r="GK213" s="35"/>
      <c r="GL213" s="35"/>
      <c r="GM213" s="35"/>
      <c r="GN213" s="35"/>
      <c r="GO213" s="35"/>
      <c r="GP213" s="35"/>
      <c r="GQ213" s="35"/>
      <c r="GR213" s="35"/>
      <c r="GS213" s="35"/>
      <c r="GT213" s="35"/>
      <c r="GU213" s="35"/>
      <c r="GV213" s="35"/>
      <c r="GW213" s="35"/>
      <c r="GX213" s="35"/>
      <c r="GY213" s="35"/>
      <c r="GZ213" s="35"/>
      <c r="HA213" s="35"/>
      <c r="HB213" s="35"/>
      <c r="HC213" s="35"/>
      <c r="HD213" s="35"/>
      <c r="HE213" s="35"/>
      <c r="HF213" s="35"/>
      <c r="HG213" s="35"/>
      <c r="HH213" s="35"/>
      <c r="HI213" s="35"/>
      <c r="HJ213" s="35"/>
      <c r="HK213" s="35"/>
      <c r="HL213" s="35"/>
      <c r="HM213" s="35"/>
      <c r="HN213" s="35"/>
      <c r="HO213" s="35"/>
      <c r="HP213" s="35"/>
      <c r="HQ213" s="35"/>
      <c r="HR213" s="35"/>
      <c r="HS213" s="35"/>
      <c r="HT213" s="35"/>
      <c r="HU213" s="35"/>
      <c r="HV213" s="35"/>
      <c r="HW213" s="35"/>
      <c r="HX213" s="35"/>
      <c r="HY213" s="35"/>
      <c r="HZ213" s="35"/>
      <c r="IA213" s="35"/>
      <c r="IB213" s="35"/>
      <c r="IC213" s="35"/>
      <c r="ID213" s="35"/>
      <c r="IE213" s="35"/>
      <c r="IF213" s="35"/>
      <c r="IG213" s="35"/>
      <c r="IH213" s="35"/>
      <c r="II213" s="35"/>
      <c r="IJ213" s="35"/>
      <c r="IK213" s="35"/>
      <c r="IL213" s="35"/>
      <c r="IM213" s="35"/>
      <c r="IN213" s="35"/>
      <c r="IO213" s="35"/>
      <c r="IP213" s="35"/>
    </row>
    <row r="214" spans="1:250" s="42" customFormat="1" ht="15" customHeight="1">
      <c r="A214" s="150"/>
      <c r="B214" s="440" t="s">
        <v>18</v>
      </c>
      <c r="C214" s="440"/>
      <c r="D214" s="440"/>
      <c r="E214" s="441"/>
      <c r="F214" s="170"/>
      <c r="G214" s="132"/>
      <c r="H214" s="177"/>
      <c r="I214" s="174"/>
      <c r="J214" s="49"/>
      <c r="K214" s="178">
        <v>6</v>
      </c>
      <c r="L214" s="172">
        <v>16</v>
      </c>
      <c r="M214" s="49">
        <v>2004</v>
      </c>
      <c r="N214" s="9" t="s">
        <v>868</v>
      </c>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35"/>
      <c r="EF214" s="35"/>
      <c r="EG214" s="35"/>
      <c r="EH214" s="35"/>
      <c r="EI214" s="35"/>
      <c r="EJ214" s="35"/>
      <c r="EK214" s="35"/>
      <c r="EL214" s="35"/>
      <c r="EM214" s="35"/>
      <c r="EN214" s="35"/>
      <c r="EO214" s="35"/>
      <c r="EP214" s="35"/>
      <c r="EQ214" s="35"/>
      <c r="ER214" s="35"/>
      <c r="ES214" s="35"/>
      <c r="ET214" s="35"/>
      <c r="EU214" s="35"/>
      <c r="EV214" s="35"/>
      <c r="EW214" s="35"/>
      <c r="EX214" s="35"/>
      <c r="EY214" s="35"/>
      <c r="EZ214" s="35"/>
      <c r="FA214" s="35"/>
      <c r="FB214" s="35"/>
      <c r="FC214" s="35"/>
      <c r="FD214" s="35"/>
      <c r="FE214" s="35"/>
      <c r="FF214" s="35"/>
      <c r="FG214" s="35"/>
      <c r="FH214" s="35"/>
      <c r="FI214" s="35"/>
      <c r="FJ214" s="35"/>
      <c r="FK214" s="35"/>
      <c r="FL214" s="35"/>
      <c r="FM214" s="35"/>
      <c r="FN214" s="35"/>
      <c r="FO214" s="35"/>
      <c r="FP214" s="35"/>
      <c r="FQ214" s="35"/>
      <c r="FR214" s="35"/>
      <c r="FS214" s="35"/>
      <c r="FT214" s="35"/>
      <c r="FU214" s="35"/>
      <c r="FV214" s="35"/>
      <c r="FW214" s="35"/>
      <c r="FX214" s="35"/>
      <c r="FY214" s="35"/>
      <c r="FZ214" s="35"/>
      <c r="GA214" s="35"/>
      <c r="GB214" s="35"/>
      <c r="GC214" s="35"/>
      <c r="GD214" s="35"/>
      <c r="GE214" s="35"/>
      <c r="GF214" s="35"/>
      <c r="GG214" s="35"/>
      <c r="GH214" s="35"/>
      <c r="GI214" s="35"/>
      <c r="GJ214" s="35"/>
      <c r="GK214" s="35"/>
      <c r="GL214" s="35"/>
      <c r="GM214" s="35"/>
      <c r="GN214" s="35"/>
      <c r="GO214" s="35"/>
      <c r="GP214" s="35"/>
      <c r="GQ214" s="35"/>
      <c r="GR214" s="35"/>
      <c r="GS214" s="35"/>
      <c r="GT214" s="35"/>
      <c r="GU214" s="35"/>
      <c r="GV214" s="35"/>
      <c r="GW214" s="35"/>
      <c r="GX214" s="35"/>
      <c r="GY214" s="35"/>
      <c r="GZ214" s="35"/>
      <c r="HA214" s="35"/>
      <c r="HB214" s="35"/>
      <c r="HC214" s="35"/>
      <c r="HD214" s="35"/>
      <c r="HE214" s="35"/>
      <c r="HF214" s="35"/>
      <c r="HG214" s="35"/>
      <c r="HH214" s="35"/>
      <c r="HI214" s="35"/>
      <c r="HJ214" s="35"/>
      <c r="HK214" s="35"/>
      <c r="HL214" s="35"/>
      <c r="HM214" s="35"/>
      <c r="HN214" s="35"/>
      <c r="HO214" s="35"/>
      <c r="HP214" s="35"/>
      <c r="HQ214" s="35"/>
      <c r="HR214" s="35"/>
      <c r="HS214" s="35"/>
      <c r="HT214" s="35"/>
      <c r="HU214" s="35"/>
      <c r="HV214" s="35"/>
      <c r="HW214" s="35"/>
      <c r="HX214" s="35"/>
      <c r="HY214" s="35"/>
      <c r="HZ214" s="35"/>
      <c r="IA214" s="35"/>
      <c r="IB214" s="35"/>
      <c r="IC214" s="35"/>
      <c r="ID214" s="35"/>
      <c r="IE214" s="35"/>
      <c r="IF214" s="35"/>
      <c r="IG214" s="35"/>
      <c r="IH214" s="35"/>
      <c r="II214" s="35"/>
      <c r="IJ214" s="35"/>
      <c r="IK214" s="35"/>
      <c r="IL214" s="35"/>
      <c r="IM214" s="35"/>
      <c r="IN214" s="35"/>
      <c r="IO214" s="35"/>
      <c r="IP214" s="35"/>
    </row>
    <row r="215" spans="1:250" s="42" customFormat="1" ht="15" customHeight="1">
      <c r="A215" s="149"/>
      <c r="B215" s="440" t="s">
        <v>16</v>
      </c>
      <c r="C215" s="440"/>
      <c r="D215" s="440"/>
      <c r="E215" s="441"/>
      <c r="F215" s="165"/>
      <c r="G215" s="130"/>
      <c r="H215" s="115"/>
      <c r="I215" s="63"/>
      <c r="J215" s="49"/>
      <c r="K215" s="430">
        <v>1</v>
      </c>
      <c r="L215" s="431"/>
      <c r="M215" s="49">
        <v>2005</v>
      </c>
      <c r="N215" s="8" t="s">
        <v>343</v>
      </c>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5"/>
      <c r="DY215" s="35"/>
      <c r="DZ215" s="35"/>
      <c r="EA215" s="35"/>
      <c r="EB215" s="35"/>
      <c r="EC215" s="35"/>
      <c r="ED215" s="35"/>
      <c r="EE215" s="35"/>
      <c r="EF215" s="35"/>
      <c r="EG215" s="35"/>
      <c r="EH215" s="35"/>
      <c r="EI215" s="35"/>
      <c r="EJ215" s="35"/>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c r="FL215" s="35"/>
      <c r="FM215" s="35"/>
      <c r="FN215" s="35"/>
      <c r="FO215" s="35"/>
      <c r="FP215" s="35"/>
      <c r="FQ215" s="35"/>
      <c r="FR215" s="35"/>
      <c r="FS215" s="35"/>
      <c r="FT215" s="35"/>
      <c r="FU215" s="35"/>
      <c r="FV215" s="35"/>
      <c r="FW215" s="35"/>
      <c r="FX215" s="35"/>
      <c r="FY215" s="35"/>
      <c r="FZ215" s="35"/>
      <c r="GA215" s="35"/>
      <c r="GB215" s="35"/>
      <c r="GC215" s="35"/>
      <c r="GD215" s="35"/>
      <c r="GE215" s="35"/>
      <c r="GF215" s="35"/>
      <c r="GG215" s="35"/>
      <c r="GH215" s="35"/>
      <c r="GI215" s="35"/>
      <c r="GJ215" s="35"/>
      <c r="GK215" s="35"/>
      <c r="GL215" s="35"/>
      <c r="GM215" s="35"/>
      <c r="GN215" s="35"/>
      <c r="GO215" s="35"/>
      <c r="GP215" s="35"/>
      <c r="GQ215" s="35"/>
      <c r="GR215" s="35"/>
      <c r="GS215" s="35"/>
      <c r="GT215" s="35"/>
      <c r="GU215" s="35"/>
      <c r="GV215" s="35"/>
      <c r="GW215" s="35"/>
      <c r="GX215" s="35"/>
      <c r="GY215" s="35"/>
      <c r="GZ215" s="35"/>
      <c r="HA215" s="35"/>
      <c r="HB215" s="35"/>
      <c r="HC215" s="35"/>
      <c r="HD215" s="35"/>
      <c r="HE215" s="35"/>
      <c r="HF215" s="35"/>
      <c r="HG215" s="35"/>
      <c r="HH215" s="35"/>
      <c r="HI215" s="35"/>
      <c r="HJ215" s="35"/>
      <c r="HK215" s="35"/>
      <c r="HL215" s="35"/>
      <c r="HM215" s="35"/>
      <c r="HN215" s="35"/>
      <c r="HO215" s="35"/>
      <c r="HP215" s="35"/>
      <c r="HQ215" s="35"/>
      <c r="HR215" s="35"/>
      <c r="HS215" s="35"/>
      <c r="HT215" s="35"/>
      <c r="HU215" s="35"/>
      <c r="HV215" s="35"/>
      <c r="HW215" s="35"/>
      <c r="HX215" s="35"/>
      <c r="HY215" s="35"/>
      <c r="HZ215" s="35"/>
      <c r="IA215" s="35"/>
      <c r="IB215" s="35"/>
      <c r="IC215" s="35"/>
      <c r="ID215" s="35"/>
      <c r="IE215" s="35"/>
      <c r="IF215" s="35"/>
      <c r="IG215" s="35"/>
      <c r="IH215" s="35"/>
      <c r="II215" s="35"/>
      <c r="IJ215" s="35"/>
      <c r="IK215" s="35"/>
      <c r="IL215" s="35"/>
      <c r="IM215" s="35"/>
      <c r="IN215" s="35"/>
      <c r="IO215" s="35"/>
      <c r="IP215" s="35"/>
    </row>
    <row r="216" spans="1:250" s="42" customFormat="1" ht="15" customHeight="1">
      <c r="A216" s="150"/>
      <c r="B216" s="440" t="s">
        <v>409</v>
      </c>
      <c r="C216" s="440"/>
      <c r="D216" s="440"/>
      <c r="E216" s="441"/>
      <c r="F216" s="170"/>
      <c r="G216" s="132"/>
      <c r="H216" s="177"/>
      <c r="I216" s="174"/>
      <c r="J216" s="49"/>
      <c r="K216" s="178">
        <v>11</v>
      </c>
      <c r="L216" s="172">
        <v>33</v>
      </c>
      <c r="M216" s="49">
        <v>2004</v>
      </c>
      <c r="N216" s="9" t="s">
        <v>867</v>
      </c>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c r="FW216" s="35"/>
      <c r="FX216" s="35"/>
      <c r="FY216" s="35"/>
      <c r="FZ216" s="35"/>
      <c r="GA216" s="35"/>
      <c r="GB216" s="35"/>
      <c r="GC216" s="35"/>
      <c r="GD216" s="35"/>
      <c r="GE216" s="35"/>
      <c r="GF216" s="35"/>
      <c r="GG216" s="35"/>
      <c r="GH216" s="35"/>
      <c r="GI216" s="35"/>
      <c r="GJ216" s="35"/>
      <c r="GK216" s="35"/>
      <c r="GL216" s="35"/>
      <c r="GM216" s="35"/>
      <c r="GN216" s="35"/>
      <c r="GO216" s="35"/>
      <c r="GP216" s="35"/>
      <c r="GQ216" s="35"/>
      <c r="GR216" s="35"/>
      <c r="GS216" s="35"/>
      <c r="GT216" s="35"/>
      <c r="GU216" s="35"/>
      <c r="GV216" s="35"/>
      <c r="GW216" s="35"/>
      <c r="GX216" s="35"/>
      <c r="GY216" s="35"/>
      <c r="GZ216" s="35"/>
      <c r="HA216" s="35"/>
      <c r="HB216" s="35"/>
      <c r="HC216" s="35"/>
      <c r="HD216" s="35"/>
      <c r="HE216" s="35"/>
      <c r="HF216" s="35"/>
      <c r="HG216" s="35"/>
      <c r="HH216" s="35"/>
      <c r="HI216" s="35"/>
      <c r="HJ216" s="35"/>
      <c r="HK216" s="35"/>
      <c r="HL216" s="35"/>
      <c r="HM216" s="35"/>
      <c r="HN216" s="35"/>
      <c r="HO216" s="35"/>
      <c r="HP216" s="35"/>
      <c r="HQ216" s="35"/>
      <c r="HR216" s="35"/>
      <c r="HS216" s="35"/>
      <c r="HT216" s="35"/>
      <c r="HU216" s="35"/>
      <c r="HV216" s="35"/>
      <c r="HW216" s="35"/>
      <c r="HX216" s="35"/>
      <c r="HY216" s="35"/>
      <c r="HZ216" s="35"/>
      <c r="IA216" s="35"/>
      <c r="IB216" s="35"/>
      <c r="IC216" s="35"/>
      <c r="ID216" s="35"/>
      <c r="IE216" s="35"/>
      <c r="IF216" s="35"/>
      <c r="IG216" s="35"/>
      <c r="IH216" s="35"/>
      <c r="II216" s="35"/>
      <c r="IJ216" s="35"/>
      <c r="IK216" s="35"/>
      <c r="IL216" s="35"/>
      <c r="IM216" s="35"/>
      <c r="IN216" s="35"/>
      <c r="IO216" s="35"/>
      <c r="IP216" s="35"/>
    </row>
    <row r="217" spans="1:250" s="42" customFormat="1" ht="15" customHeight="1">
      <c r="A217" s="151"/>
      <c r="B217" s="440" t="s">
        <v>410</v>
      </c>
      <c r="C217" s="440"/>
      <c r="D217" s="440"/>
      <c r="E217" s="441"/>
      <c r="F217" s="165"/>
      <c r="G217" s="130"/>
      <c r="H217" s="177"/>
      <c r="I217" s="174"/>
      <c r="J217" s="49"/>
      <c r="K217" s="178">
        <v>7</v>
      </c>
      <c r="L217" s="172">
        <v>12</v>
      </c>
      <c r="M217" s="49">
        <v>2004</v>
      </c>
      <c r="N217" s="8" t="s">
        <v>867</v>
      </c>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c r="FW217" s="35"/>
      <c r="FX217" s="35"/>
      <c r="FY217" s="35"/>
      <c r="FZ217" s="35"/>
      <c r="GA217" s="35"/>
      <c r="GB217" s="35"/>
      <c r="GC217" s="35"/>
      <c r="GD217" s="35"/>
      <c r="GE217" s="35"/>
      <c r="GF217" s="35"/>
      <c r="GG217" s="35"/>
      <c r="GH217" s="35"/>
      <c r="GI217" s="35"/>
      <c r="GJ217" s="35"/>
      <c r="GK217" s="35"/>
      <c r="GL217" s="35"/>
      <c r="GM217" s="35"/>
      <c r="GN217" s="35"/>
      <c r="GO217" s="35"/>
      <c r="GP217" s="35"/>
      <c r="GQ217" s="35"/>
      <c r="GR217" s="35"/>
      <c r="GS217" s="35"/>
      <c r="GT217" s="35"/>
      <c r="GU217" s="35"/>
      <c r="GV217" s="35"/>
      <c r="GW217" s="35"/>
      <c r="GX217" s="35"/>
      <c r="GY217" s="35"/>
      <c r="GZ217" s="35"/>
      <c r="HA217" s="35"/>
      <c r="HB217" s="35"/>
      <c r="HC217" s="35"/>
      <c r="HD217" s="35"/>
      <c r="HE217" s="35"/>
      <c r="HF217" s="35"/>
      <c r="HG217" s="35"/>
      <c r="HH217" s="35"/>
      <c r="HI217" s="35"/>
      <c r="HJ217" s="35"/>
      <c r="HK217" s="35"/>
      <c r="HL217" s="35"/>
      <c r="HM217" s="35"/>
      <c r="HN217" s="35"/>
      <c r="HO217" s="35"/>
      <c r="HP217" s="35"/>
      <c r="HQ217" s="35"/>
      <c r="HR217" s="35"/>
      <c r="HS217" s="35"/>
      <c r="HT217" s="35"/>
      <c r="HU217" s="35"/>
      <c r="HV217" s="35"/>
      <c r="HW217" s="35"/>
      <c r="HX217" s="35"/>
      <c r="HY217" s="35"/>
      <c r="HZ217" s="35"/>
      <c r="IA217" s="35"/>
      <c r="IB217" s="35"/>
      <c r="IC217" s="35"/>
      <c r="ID217" s="35"/>
      <c r="IE217" s="35"/>
      <c r="IF217" s="35"/>
      <c r="IG217" s="35"/>
      <c r="IH217" s="35"/>
      <c r="II217" s="35"/>
      <c r="IJ217" s="35"/>
      <c r="IK217" s="35"/>
      <c r="IL217" s="35"/>
      <c r="IM217" s="35"/>
      <c r="IN217" s="35"/>
      <c r="IO217" s="35"/>
      <c r="IP217" s="35"/>
    </row>
    <row r="218" spans="1:250" s="197" customFormat="1" ht="15" customHeight="1">
      <c r="A218" s="150"/>
      <c r="B218" s="428" t="s">
        <v>20</v>
      </c>
      <c r="C218" s="428"/>
      <c r="D218" s="428"/>
      <c r="E218" s="429"/>
      <c r="F218" s="198"/>
      <c r="G218" s="136"/>
      <c r="H218" s="115"/>
      <c r="I218" s="63"/>
      <c r="J218" s="49"/>
      <c r="K218" s="178">
        <v>13</v>
      </c>
      <c r="L218" s="172">
        <v>105</v>
      </c>
      <c r="M218" s="49">
        <v>2004</v>
      </c>
      <c r="N218" s="24" t="s">
        <v>868</v>
      </c>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row>
    <row r="219" spans="1:250" s="42" customFormat="1" ht="15" customHeight="1">
      <c r="A219" s="151"/>
      <c r="B219" s="440" t="s">
        <v>19</v>
      </c>
      <c r="C219" s="440"/>
      <c r="D219" s="440"/>
      <c r="E219" s="441"/>
      <c r="F219" s="170"/>
      <c r="G219" s="132"/>
      <c r="H219" s="177"/>
      <c r="I219" s="174"/>
      <c r="J219" s="54"/>
      <c r="K219" s="178">
        <v>1</v>
      </c>
      <c r="L219" s="172">
        <v>18</v>
      </c>
      <c r="M219" s="54">
        <v>2004</v>
      </c>
      <c r="N219" s="22" t="s">
        <v>868</v>
      </c>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c r="EA219" s="35"/>
      <c r="EB219" s="35"/>
      <c r="EC219" s="35"/>
      <c r="ED219" s="35"/>
      <c r="EE219" s="35"/>
      <c r="EF219" s="35"/>
      <c r="EG219" s="35"/>
      <c r="EH219" s="35"/>
      <c r="EI219" s="35"/>
      <c r="EJ219" s="35"/>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c r="FL219" s="35"/>
      <c r="FM219" s="35"/>
      <c r="FN219" s="35"/>
      <c r="FO219" s="35"/>
      <c r="FP219" s="35"/>
      <c r="FQ219" s="35"/>
      <c r="FR219" s="35"/>
      <c r="FS219" s="35"/>
      <c r="FT219" s="35"/>
      <c r="FU219" s="35"/>
      <c r="FV219" s="35"/>
      <c r="FW219" s="35"/>
      <c r="FX219" s="35"/>
      <c r="FY219" s="35"/>
      <c r="FZ219" s="35"/>
      <c r="GA219" s="35"/>
      <c r="GB219" s="35"/>
      <c r="GC219" s="35"/>
      <c r="GD219" s="35"/>
      <c r="GE219" s="35"/>
      <c r="GF219" s="35"/>
      <c r="GG219" s="35"/>
      <c r="GH219" s="35"/>
      <c r="GI219" s="35"/>
      <c r="GJ219" s="35"/>
      <c r="GK219" s="35"/>
      <c r="GL219" s="35"/>
      <c r="GM219" s="35"/>
      <c r="GN219" s="35"/>
      <c r="GO219" s="35"/>
      <c r="GP219" s="35"/>
      <c r="GQ219" s="35"/>
      <c r="GR219" s="35"/>
      <c r="GS219" s="35"/>
      <c r="GT219" s="35"/>
      <c r="GU219" s="35"/>
      <c r="GV219" s="35"/>
      <c r="GW219" s="35"/>
      <c r="GX219" s="35"/>
      <c r="GY219" s="35"/>
      <c r="GZ219" s="35"/>
      <c r="HA219" s="35"/>
      <c r="HB219" s="35"/>
      <c r="HC219" s="35"/>
      <c r="HD219" s="35"/>
      <c r="HE219" s="35"/>
      <c r="HF219" s="35"/>
      <c r="HG219" s="35"/>
      <c r="HH219" s="35"/>
      <c r="HI219" s="35"/>
      <c r="HJ219" s="35"/>
      <c r="HK219" s="35"/>
      <c r="HL219" s="35"/>
      <c r="HM219" s="35"/>
      <c r="HN219" s="35"/>
      <c r="HO219" s="35"/>
      <c r="HP219" s="35"/>
      <c r="HQ219" s="35"/>
      <c r="HR219" s="35"/>
      <c r="HS219" s="35"/>
      <c r="HT219" s="35"/>
      <c r="HU219" s="35"/>
      <c r="HV219" s="35"/>
      <c r="HW219" s="35"/>
      <c r="HX219" s="35"/>
      <c r="HY219" s="35"/>
      <c r="HZ219" s="35"/>
      <c r="IA219" s="35"/>
      <c r="IB219" s="35"/>
      <c r="IC219" s="35"/>
      <c r="ID219" s="35"/>
      <c r="IE219" s="35"/>
      <c r="IF219" s="35"/>
      <c r="IG219" s="35"/>
      <c r="IH219" s="35"/>
      <c r="II219" s="35"/>
      <c r="IJ219" s="35"/>
      <c r="IK219" s="35"/>
      <c r="IL219" s="35"/>
      <c r="IM219" s="35"/>
      <c r="IN219" s="35"/>
      <c r="IO219" s="35"/>
      <c r="IP219" s="35"/>
    </row>
    <row r="220" spans="1:250" s="42" customFormat="1" ht="31.5" customHeight="1">
      <c r="A220" s="179"/>
      <c r="B220" s="411" t="s">
        <v>855</v>
      </c>
      <c r="C220" s="411"/>
      <c r="D220" s="411"/>
      <c r="E220" s="411"/>
      <c r="F220" s="135"/>
      <c r="G220" s="64"/>
      <c r="H220" s="64"/>
      <c r="I220" s="64"/>
      <c r="J220" s="47"/>
      <c r="K220" s="64"/>
      <c r="L220" s="64"/>
      <c r="M220" s="47"/>
      <c r="N220" s="164"/>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c r="DZ220" s="35"/>
      <c r="EA220" s="35"/>
      <c r="EB220" s="35"/>
      <c r="EC220" s="35"/>
      <c r="ED220" s="35"/>
      <c r="EE220" s="35"/>
      <c r="EF220" s="35"/>
      <c r="EG220" s="35"/>
      <c r="EH220" s="35"/>
      <c r="EI220" s="35"/>
      <c r="EJ220" s="35"/>
      <c r="EK220" s="35"/>
      <c r="EL220" s="35"/>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c r="FL220" s="35"/>
      <c r="FM220" s="35"/>
      <c r="FN220" s="35"/>
      <c r="FO220" s="35"/>
      <c r="FP220" s="35"/>
      <c r="FQ220" s="35"/>
      <c r="FR220" s="35"/>
      <c r="FS220" s="35"/>
      <c r="FT220" s="35"/>
      <c r="FU220" s="35"/>
      <c r="FV220" s="35"/>
      <c r="FW220" s="35"/>
      <c r="FX220" s="35"/>
      <c r="FY220" s="35"/>
      <c r="FZ220" s="35"/>
      <c r="GA220" s="35"/>
      <c r="GB220" s="35"/>
      <c r="GC220" s="35"/>
      <c r="GD220" s="35"/>
      <c r="GE220" s="35"/>
      <c r="GF220" s="35"/>
      <c r="GG220" s="35"/>
      <c r="GH220" s="35"/>
      <c r="GI220" s="35"/>
      <c r="GJ220" s="35"/>
      <c r="GK220" s="35"/>
      <c r="GL220" s="35"/>
      <c r="GM220" s="35"/>
      <c r="GN220" s="35"/>
      <c r="GO220" s="35"/>
      <c r="GP220" s="35"/>
      <c r="GQ220" s="35"/>
      <c r="GR220" s="35"/>
      <c r="GS220" s="35"/>
      <c r="GT220" s="35"/>
      <c r="GU220" s="35"/>
      <c r="GV220" s="35"/>
      <c r="GW220" s="35"/>
      <c r="GX220" s="35"/>
      <c r="GY220" s="35"/>
      <c r="GZ220" s="35"/>
      <c r="HA220" s="35"/>
      <c r="HB220" s="35"/>
      <c r="HC220" s="35"/>
      <c r="HD220" s="35"/>
      <c r="HE220" s="35"/>
      <c r="HF220" s="35"/>
      <c r="HG220" s="35"/>
      <c r="HH220" s="35"/>
      <c r="HI220" s="35"/>
      <c r="HJ220" s="35"/>
      <c r="HK220" s="35"/>
      <c r="HL220" s="35"/>
      <c r="HM220" s="35"/>
      <c r="HN220" s="35"/>
      <c r="HO220" s="35"/>
      <c r="HP220" s="35"/>
      <c r="HQ220" s="35"/>
      <c r="HR220" s="35"/>
      <c r="HS220" s="35"/>
      <c r="HT220" s="35"/>
      <c r="HU220" s="35"/>
      <c r="HV220" s="35"/>
      <c r="HW220" s="35"/>
      <c r="HX220" s="35"/>
      <c r="HY220" s="35"/>
      <c r="HZ220" s="35"/>
      <c r="IA220" s="35"/>
      <c r="IB220" s="35"/>
      <c r="IC220" s="35"/>
      <c r="ID220" s="35"/>
      <c r="IE220" s="35"/>
      <c r="IF220" s="35"/>
      <c r="IG220" s="35"/>
      <c r="IH220" s="35"/>
      <c r="II220" s="35"/>
      <c r="IJ220" s="35"/>
      <c r="IK220" s="35"/>
      <c r="IL220" s="35"/>
      <c r="IM220" s="35"/>
      <c r="IN220" s="35"/>
      <c r="IO220" s="35"/>
      <c r="IP220" s="35"/>
    </row>
    <row r="221" spans="1:250" s="42" customFormat="1" ht="15" customHeight="1">
      <c r="A221" s="149"/>
      <c r="B221" s="440" t="s">
        <v>411</v>
      </c>
      <c r="C221" s="440"/>
      <c r="D221" s="440"/>
      <c r="E221" s="441"/>
      <c r="F221" s="131"/>
      <c r="G221" s="132">
        <v>4</v>
      </c>
      <c r="H221" s="171">
        <v>5.5</v>
      </c>
      <c r="I221" s="172">
        <v>25</v>
      </c>
      <c r="J221" s="49">
        <v>2004</v>
      </c>
      <c r="K221" s="173"/>
      <c r="L221" s="174"/>
      <c r="M221" s="49"/>
      <c r="N221" s="9" t="s">
        <v>869</v>
      </c>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35"/>
      <c r="DL221" s="35"/>
      <c r="DM221" s="35"/>
      <c r="DN221" s="35"/>
      <c r="DO221" s="35"/>
      <c r="DP221" s="35"/>
      <c r="DQ221" s="35"/>
      <c r="DR221" s="35"/>
      <c r="DS221" s="35"/>
      <c r="DT221" s="35"/>
      <c r="DU221" s="35"/>
      <c r="DV221" s="35"/>
      <c r="DW221" s="35"/>
      <c r="DX221" s="35"/>
      <c r="DY221" s="35"/>
      <c r="DZ221" s="35"/>
      <c r="EA221" s="35"/>
      <c r="EB221" s="35"/>
      <c r="EC221" s="35"/>
      <c r="ED221" s="35"/>
      <c r="EE221" s="35"/>
      <c r="EF221" s="35"/>
      <c r="EG221" s="35"/>
      <c r="EH221" s="35"/>
      <c r="EI221" s="35"/>
      <c r="EJ221" s="35"/>
      <c r="EK221" s="35"/>
      <c r="EL221" s="35"/>
      <c r="EM221" s="35"/>
      <c r="EN221" s="35"/>
      <c r="EO221" s="35"/>
      <c r="EP221" s="35"/>
      <c r="EQ221" s="35"/>
      <c r="ER221" s="35"/>
      <c r="ES221" s="35"/>
      <c r="ET221" s="35"/>
      <c r="EU221" s="35"/>
      <c r="EV221" s="35"/>
      <c r="EW221" s="35"/>
      <c r="EX221" s="35"/>
      <c r="EY221" s="35"/>
      <c r="EZ221" s="35"/>
      <c r="FA221" s="35"/>
      <c r="FB221" s="35"/>
      <c r="FC221" s="35"/>
      <c r="FD221" s="35"/>
      <c r="FE221" s="35"/>
      <c r="FF221" s="35"/>
      <c r="FG221" s="35"/>
      <c r="FH221" s="35"/>
      <c r="FI221" s="35"/>
      <c r="FJ221" s="35"/>
      <c r="FK221" s="35"/>
      <c r="FL221" s="35"/>
      <c r="FM221" s="35"/>
      <c r="FN221" s="35"/>
      <c r="FO221" s="35"/>
      <c r="FP221" s="35"/>
      <c r="FQ221" s="35"/>
      <c r="FR221" s="35"/>
      <c r="FS221" s="35"/>
      <c r="FT221" s="35"/>
      <c r="FU221" s="35"/>
      <c r="FV221" s="35"/>
      <c r="FW221" s="35"/>
      <c r="FX221" s="35"/>
      <c r="FY221" s="35"/>
      <c r="FZ221" s="35"/>
      <c r="GA221" s="35"/>
      <c r="GB221" s="35"/>
      <c r="GC221" s="35"/>
      <c r="GD221" s="35"/>
      <c r="GE221" s="35"/>
      <c r="GF221" s="35"/>
      <c r="GG221" s="35"/>
      <c r="GH221" s="35"/>
      <c r="GI221" s="35"/>
      <c r="GJ221" s="35"/>
      <c r="GK221" s="35"/>
      <c r="GL221" s="35"/>
      <c r="GM221" s="35"/>
      <c r="GN221" s="35"/>
      <c r="GO221" s="35"/>
      <c r="GP221" s="35"/>
      <c r="GQ221" s="35"/>
      <c r="GR221" s="35"/>
      <c r="GS221" s="35"/>
      <c r="GT221" s="35"/>
      <c r="GU221" s="35"/>
      <c r="GV221" s="35"/>
      <c r="GW221" s="35"/>
      <c r="GX221" s="35"/>
      <c r="GY221" s="35"/>
      <c r="GZ221" s="35"/>
      <c r="HA221" s="35"/>
      <c r="HB221" s="35"/>
      <c r="HC221" s="35"/>
      <c r="HD221" s="35"/>
      <c r="HE221" s="35"/>
      <c r="HF221" s="35"/>
      <c r="HG221" s="35"/>
      <c r="HH221" s="35"/>
      <c r="HI221" s="35"/>
      <c r="HJ221" s="35"/>
      <c r="HK221" s="35"/>
      <c r="HL221" s="35"/>
      <c r="HM221" s="35"/>
      <c r="HN221" s="35"/>
      <c r="HO221" s="35"/>
      <c r="HP221" s="35"/>
      <c r="HQ221" s="35"/>
      <c r="HR221" s="35"/>
      <c r="HS221" s="35"/>
      <c r="HT221" s="35"/>
      <c r="HU221" s="35"/>
      <c r="HV221" s="35"/>
      <c r="HW221" s="35"/>
      <c r="HX221" s="35"/>
      <c r="HY221" s="35"/>
      <c r="HZ221" s="35"/>
      <c r="IA221" s="35"/>
      <c r="IB221" s="35"/>
      <c r="IC221" s="35"/>
      <c r="ID221" s="35"/>
      <c r="IE221" s="35"/>
      <c r="IF221" s="35"/>
      <c r="IG221" s="35"/>
      <c r="IH221" s="35"/>
      <c r="II221" s="35"/>
      <c r="IJ221" s="35"/>
      <c r="IK221" s="35"/>
      <c r="IL221" s="35"/>
      <c r="IM221" s="35"/>
      <c r="IN221" s="35"/>
      <c r="IO221" s="35"/>
      <c r="IP221" s="35"/>
    </row>
    <row r="222" spans="1:250" s="42" customFormat="1" ht="15" customHeight="1">
      <c r="A222" s="150"/>
      <c r="B222" s="440" t="s">
        <v>412</v>
      </c>
      <c r="C222" s="440"/>
      <c r="D222" s="440"/>
      <c r="E222" s="441"/>
      <c r="F222" s="131"/>
      <c r="G222" s="132">
        <v>4</v>
      </c>
      <c r="H222" s="171">
        <v>1.1</v>
      </c>
      <c r="I222" s="172">
        <v>2</v>
      </c>
      <c r="J222" s="49">
        <v>2004</v>
      </c>
      <c r="K222" s="173"/>
      <c r="L222" s="161"/>
      <c r="M222" s="49"/>
      <c r="N222" s="9" t="s">
        <v>870</v>
      </c>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c r="CN222" s="35"/>
      <c r="CO222" s="35"/>
      <c r="CP222" s="35"/>
      <c r="CQ222" s="35"/>
      <c r="CR222" s="35"/>
      <c r="CS222" s="35"/>
      <c r="CT222" s="35"/>
      <c r="CU222" s="35"/>
      <c r="CV222" s="35"/>
      <c r="CW222" s="35"/>
      <c r="CX222" s="35"/>
      <c r="CY222" s="35"/>
      <c r="CZ222" s="35"/>
      <c r="DA222" s="35"/>
      <c r="DB222" s="35"/>
      <c r="DC222" s="35"/>
      <c r="DD222" s="35"/>
      <c r="DE222" s="35"/>
      <c r="DF222" s="35"/>
      <c r="DG222" s="35"/>
      <c r="DH222" s="35"/>
      <c r="DI222" s="35"/>
      <c r="DJ222" s="35"/>
      <c r="DK222" s="35"/>
      <c r="DL222" s="35"/>
      <c r="DM222" s="35"/>
      <c r="DN222" s="35"/>
      <c r="DO222" s="35"/>
      <c r="DP222" s="35"/>
      <c r="DQ222" s="35"/>
      <c r="DR222" s="35"/>
      <c r="DS222" s="35"/>
      <c r="DT222" s="35"/>
      <c r="DU222" s="35"/>
      <c r="DV222" s="35"/>
      <c r="DW222" s="35"/>
      <c r="DX222" s="35"/>
      <c r="DY222" s="35"/>
      <c r="DZ222" s="35"/>
      <c r="EA222" s="35"/>
      <c r="EB222" s="35"/>
      <c r="EC222" s="35"/>
      <c r="ED222" s="35"/>
      <c r="EE222" s="35"/>
      <c r="EF222" s="35"/>
      <c r="EG222" s="35"/>
      <c r="EH222" s="35"/>
      <c r="EI222" s="35"/>
      <c r="EJ222" s="35"/>
      <c r="EK222" s="35"/>
      <c r="EL222" s="35"/>
      <c r="EM222" s="35"/>
      <c r="EN222" s="35"/>
      <c r="EO222" s="35"/>
      <c r="EP222" s="35"/>
      <c r="EQ222" s="35"/>
      <c r="ER222" s="35"/>
      <c r="ES222" s="35"/>
      <c r="ET222" s="35"/>
      <c r="EU222" s="35"/>
      <c r="EV222" s="35"/>
      <c r="EW222" s="35"/>
      <c r="EX222" s="35"/>
      <c r="EY222" s="35"/>
      <c r="EZ222" s="35"/>
      <c r="FA222" s="35"/>
      <c r="FB222" s="35"/>
      <c r="FC222" s="35"/>
      <c r="FD222" s="35"/>
      <c r="FE222" s="35"/>
      <c r="FF222" s="35"/>
      <c r="FG222" s="35"/>
      <c r="FH222" s="35"/>
      <c r="FI222" s="35"/>
      <c r="FJ222" s="35"/>
      <c r="FK222" s="35"/>
      <c r="FL222" s="35"/>
      <c r="FM222" s="35"/>
      <c r="FN222" s="35"/>
      <c r="FO222" s="35"/>
      <c r="FP222" s="35"/>
      <c r="FQ222" s="35"/>
      <c r="FR222" s="35"/>
      <c r="FS222" s="35"/>
      <c r="FT222" s="35"/>
      <c r="FU222" s="35"/>
      <c r="FV222" s="35"/>
      <c r="FW222" s="35"/>
      <c r="FX222" s="35"/>
      <c r="FY222" s="35"/>
      <c r="FZ222" s="35"/>
      <c r="GA222" s="35"/>
      <c r="GB222" s="35"/>
      <c r="GC222" s="35"/>
      <c r="GD222" s="35"/>
      <c r="GE222" s="35"/>
      <c r="GF222" s="35"/>
      <c r="GG222" s="35"/>
      <c r="GH222" s="35"/>
      <c r="GI222" s="35"/>
      <c r="GJ222" s="35"/>
      <c r="GK222" s="35"/>
      <c r="GL222" s="35"/>
      <c r="GM222" s="35"/>
      <c r="GN222" s="35"/>
      <c r="GO222" s="35"/>
      <c r="GP222" s="35"/>
      <c r="GQ222" s="35"/>
      <c r="GR222" s="35"/>
      <c r="GS222" s="35"/>
      <c r="GT222" s="35"/>
      <c r="GU222" s="35"/>
      <c r="GV222" s="35"/>
      <c r="GW222" s="35"/>
      <c r="GX222" s="35"/>
      <c r="GY222" s="35"/>
      <c r="GZ222" s="35"/>
      <c r="HA222" s="35"/>
      <c r="HB222" s="35"/>
      <c r="HC222" s="35"/>
      <c r="HD222" s="35"/>
      <c r="HE222" s="35"/>
      <c r="HF222" s="35"/>
      <c r="HG222" s="35"/>
      <c r="HH222" s="35"/>
      <c r="HI222" s="35"/>
      <c r="HJ222" s="35"/>
      <c r="HK222" s="35"/>
      <c r="HL222" s="35"/>
      <c r="HM222" s="35"/>
      <c r="HN222" s="35"/>
      <c r="HO222" s="35"/>
      <c r="HP222" s="35"/>
      <c r="HQ222" s="35"/>
      <c r="HR222" s="35"/>
      <c r="HS222" s="35"/>
      <c r="HT222" s="35"/>
      <c r="HU222" s="35"/>
      <c r="HV222" s="35"/>
      <c r="HW222" s="35"/>
      <c r="HX222" s="35"/>
      <c r="HY222" s="35"/>
      <c r="HZ222" s="35"/>
      <c r="IA222" s="35"/>
      <c r="IB222" s="35"/>
      <c r="IC222" s="35"/>
      <c r="ID222" s="35"/>
      <c r="IE222" s="35"/>
      <c r="IF222" s="35"/>
      <c r="IG222" s="35"/>
      <c r="IH222" s="35"/>
      <c r="II222" s="35"/>
      <c r="IJ222" s="35"/>
      <c r="IK222" s="35"/>
      <c r="IL222" s="35"/>
      <c r="IM222" s="35"/>
      <c r="IN222" s="35"/>
      <c r="IO222" s="35"/>
      <c r="IP222" s="35"/>
    </row>
    <row r="223" spans="1:250" s="42" customFormat="1" ht="15" customHeight="1">
      <c r="A223" s="149"/>
      <c r="B223" s="440" t="s">
        <v>413</v>
      </c>
      <c r="C223" s="440"/>
      <c r="D223" s="440"/>
      <c r="E223" s="441"/>
      <c r="F223" s="129"/>
      <c r="G223" s="130">
        <v>3</v>
      </c>
      <c r="H223" s="171">
        <v>3</v>
      </c>
      <c r="I223" s="172">
        <v>4</v>
      </c>
      <c r="J223" s="49">
        <v>2004</v>
      </c>
      <c r="K223" s="173"/>
      <c r="L223" s="174"/>
      <c r="M223" s="49"/>
      <c r="N223" s="8" t="s">
        <v>862</v>
      </c>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35"/>
      <c r="CS223" s="35"/>
      <c r="CT223" s="35"/>
      <c r="CU223" s="35"/>
      <c r="CV223" s="35"/>
      <c r="CW223" s="35"/>
      <c r="CX223" s="35"/>
      <c r="CY223" s="35"/>
      <c r="CZ223" s="35"/>
      <c r="DA223" s="35"/>
      <c r="DB223" s="35"/>
      <c r="DC223" s="35"/>
      <c r="DD223" s="35"/>
      <c r="DE223" s="35"/>
      <c r="DF223" s="35"/>
      <c r="DG223" s="35"/>
      <c r="DH223" s="35"/>
      <c r="DI223" s="35"/>
      <c r="DJ223" s="35"/>
      <c r="DK223" s="35"/>
      <c r="DL223" s="35"/>
      <c r="DM223" s="35"/>
      <c r="DN223" s="35"/>
      <c r="DO223" s="35"/>
      <c r="DP223" s="35"/>
      <c r="DQ223" s="35"/>
      <c r="DR223" s="35"/>
      <c r="DS223" s="35"/>
      <c r="DT223" s="35"/>
      <c r="DU223" s="35"/>
      <c r="DV223" s="35"/>
      <c r="DW223" s="35"/>
      <c r="DX223" s="35"/>
      <c r="DY223" s="35"/>
      <c r="DZ223" s="35"/>
      <c r="EA223" s="35"/>
      <c r="EB223" s="35"/>
      <c r="EC223" s="35"/>
      <c r="ED223" s="35"/>
      <c r="EE223" s="35"/>
      <c r="EF223" s="35"/>
      <c r="EG223" s="35"/>
      <c r="EH223" s="35"/>
      <c r="EI223" s="35"/>
      <c r="EJ223" s="35"/>
      <c r="EK223" s="35"/>
      <c r="EL223" s="35"/>
      <c r="EM223" s="35"/>
      <c r="EN223" s="35"/>
      <c r="EO223" s="35"/>
      <c r="EP223" s="35"/>
      <c r="EQ223" s="35"/>
      <c r="ER223" s="35"/>
      <c r="ES223" s="35"/>
      <c r="ET223" s="35"/>
      <c r="EU223" s="35"/>
      <c r="EV223" s="35"/>
      <c r="EW223" s="35"/>
      <c r="EX223" s="35"/>
      <c r="EY223" s="35"/>
      <c r="EZ223" s="35"/>
      <c r="FA223" s="35"/>
      <c r="FB223" s="35"/>
      <c r="FC223" s="35"/>
      <c r="FD223" s="35"/>
      <c r="FE223" s="35"/>
      <c r="FF223" s="35"/>
      <c r="FG223" s="35"/>
      <c r="FH223" s="35"/>
      <c r="FI223" s="35"/>
      <c r="FJ223" s="35"/>
      <c r="FK223" s="35"/>
      <c r="FL223" s="35"/>
      <c r="FM223" s="35"/>
      <c r="FN223" s="35"/>
      <c r="FO223" s="35"/>
      <c r="FP223" s="35"/>
      <c r="FQ223" s="35"/>
      <c r="FR223" s="35"/>
      <c r="FS223" s="35"/>
      <c r="FT223" s="35"/>
      <c r="FU223" s="35"/>
      <c r="FV223" s="35"/>
      <c r="FW223" s="35"/>
      <c r="FX223" s="35"/>
      <c r="FY223" s="35"/>
      <c r="FZ223" s="35"/>
      <c r="GA223" s="35"/>
      <c r="GB223" s="35"/>
      <c r="GC223" s="35"/>
      <c r="GD223" s="35"/>
      <c r="GE223" s="35"/>
      <c r="GF223" s="35"/>
      <c r="GG223" s="35"/>
      <c r="GH223" s="35"/>
      <c r="GI223" s="35"/>
      <c r="GJ223" s="35"/>
      <c r="GK223" s="35"/>
      <c r="GL223" s="35"/>
      <c r="GM223" s="35"/>
      <c r="GN223" s="35"/>
      <c r="GO223" s="35"/>
      <c r="GP223" s="35"/>
      <c r="GQ223" s="35"/>
      <c r="GR223" s="35"/>
      <c r="GS223" s="35"/>
      <c r="GT223" s="35"/>
      <c r="GU223" s="35"/>
      <c r="GV223" s="35"/>
      <c r="GW223" s="35"/>
      <c r="GX223" s="35"/>
      <c r="GY223" s="35"/>
      <c r="GZ223" s="35"/>
      <c r="HA223" s="35"/>
      <c r="HB223" s="35"/>
      <c r="HC223" s="35"/>
      <c r="HD223" s="35"/>
      <c r="HE223" s="35"/>
      <c r="HF223" s="35"/>
      <c r="HG223" s="35"/>
      <c r="HH223" s="35"/>
      <c r="HI223" s="35"/>
      <c r="HJ223" s="35"/>
      <c r="HK223" s="35"/>
      <c r="HL223" s="35"/>
      <c r="HM223" s="35"/>
      <c r="HN223" s="35"/>
      <c r="HO223" s="35"/>
      <c r="HP223" s="35"/>
      <c r="HQ223" s="35"/>
      <c r="HR223" s="35"/>
      <c r="HS223" s="35"/>
      <c r="HT223" s="35"/>
      <c r="HU223" s="35"/>
      <c r="HV223" s="35"/>
      <c r="HW223" s="35"/>
      <c r="HX223" s="35"/>
      <c r="HY223" s="35"/>
      <c r="HZ223" s="35"/>
      <c r="IA223" s="35"/>
      <c r="IB223" s="35"/>
      <c r="IC223" s="35"/>
      <c r="ID223" s="35"/>
      <c r="IE223" s="35"/>
      <c r="IF223" s="35"/>
      <c r="IG223" s="35"/>
      <c r="IH223" s="35"/>
      <c r="II223" s="35"/>
      <c r="IJ223" s="35"/>
      <c r="IK223" s="35"/>
      <c r="IL223" s="35"/>
      <c r="IM223" s="35"/>
      <c r="IN223" s="35"/>
      <c r="IO223" s="35"/>
      <c r="IP223" s="35"/>
    </row>
    <row r="224" spans="1:250" s="42" customFormat="1" ht="15" customHeight="1">
      <c r="A224" s="150"/>
      <c r="B224" s="440" t="s">
        <v>414</v>
      </c>
      <c r="C224" s="440"/>
      <c r="D224" s="440"/>
      <c r="E224" s="441"/>
      <c r="F224" s="131"/>
      <c r="G224" s="132">
        <v>4</v>
      </c>
      <c r="H224" s="172">
        <v>0.3</v>
      </c>
      <c r="I224" s="171">
        <v>0.4</v>
      </c>
      <c r="J224" s="49">
        <v>2004</v>
      </c>
      <c r="K224" s="175"/>
      <c r="L224" s="176"/>
      <c r="M224" s="49"/>
      <c r="N224" s="9" t="s">
        <v>862</v>
      </c>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c r="CT224" s="35"/>
      <c r="CU224" s="35"/>
      <c r="CV224" s="35"/>
      <c r="CW224" s="35"/>
      <c r="CX224" s="35"/>
      <c r="CY224" s="35"/>
      <c r="CZ224" s="35"/>
      <c r="DA224" s="35"/>
      <c r="DB224" s="35"/>
      <c r="DC224" s="35"/>
      <c r="DD224" s="35"/>
      <c r="DE224" s="35"/>
      <c r="DF224" s="35"/>
      <c r="DG224" s="35"/>
      <c r="DH224" s="35"/>
      <c r="DI224" s="35"/>
      <c r="DJ224" s="35"/>
      <c r="DK224" s="35"/>
      <c r="DL224" s="35"/>
      <c r="DM224" s="35"/>
      <c r="DN224" s="35"/>
      <c r="DO224" s="35"/>
      <c r="DP224" s="35"/>
      <c r="DQ224" s="35"/>
      <c r="DR224" s="35"/>
      <c r="DS224" s="35"/>
      <c r="DT224" s="35"/>
      <c r="DU224" s="35"/>
      <c r="DV224" s="35"/>
      <c r="DW224" s="35"/>
      <c r="DX224" s="35"/>
      <c r="DY224" s="35"/>
      <c r="DZ224" s="35"/>
      <c r="EA224" s="35"/>
      <c r="EB224" s="35"/>
      <c r="EC224" s="35"/>
      <c r="ED224" s="35"/>
      <c r="EE224" s="35"/>
      <c r="EF224" s="35"/>
      <c r="EG224" s="35"/>
      <c r="EH224" s="35"/>
      <c r="EI224" s="35"/>
      <c r="EJ224" s="35"/>
      <c r="EK224" s="35"/>
      <c r="EL224" s="35"/>
      <c r="EM224" s="35"/>
      <c r="EN224" s="35"/>
      <c r="EO224" s="35"/>
      <c r="EP224" s="35"/>
      <c r="EQ224" s="35"/>
      <c r="ER224" s="35"/>
      <c r="ES224" s="35"/>
      <c r="ET224" s="35"/>
      <c r="EU224" s="35"/>
      <c r="EV224" s="35"/>
      <c r="EW224" s="35"/>
      <c r="EX224" s="35"/>
      <c r="EY224" s="35"/>
      <c r="EZ224" s="35"/>
      <c r="FA224" s="35"/>
      <c r="FB224" s="35"/>
      <c r="FC224" s="35"/>
      <c r="FD224" s="35"/>
      <c r="FE224" s="35"/>
      <c r="FF224" s="35"/>
      <c r="FG224" s="35"/>
      <c r="FH224" s="35"/>
      <c r="FI224" s="35"/>
      <c r="FJ224" s="35"/>
      <c r="FK224" s="35"/>
      <c r="FL224" s="35"/>
      <c r="FM224" s="35"/>
      <c r="FN224" s="35"/>
      <c r="FO224" s="35"/>
      <c r="FP224" s="35"/>
      <c r="FQ224" s="35"/>
      <c r="FR224" s="35"/>
      <c r="FS224" s="35"/>
      <c r="FT224" s="35"/>
      <c r="FU224" s="35"/>
      <c r="FV224" s="35"/>
      <c r="FW224" s="35"/>
      <c r="FX224" s="35"/>
      <c r="FY224" s="35"/>
      <c r="FZ224" s="35"/>
      <c r="GA224" s="35"/>
      <c r="GB224" s="35"/>
      <c r="GC224" s="35"/>
      <c r="GD224" s="35"/>
      <c r="GE224" s="35"/>
      <c r="GF224" s="35"/>
      <c r="GG224" s="35"/>
      <c r="GH224" s="35"/>
      <c r="GI224" s="35"/>
      <c r="GJ224" s="35"/>
      <c r="GK224" s="35"/>
      <c r="GL224" s="35"/>
      <c r="GM224" s="35"/>
      <c r="GN224" s="35"/>
      <c r="GO224" s="35"/>
      <c r="GP224" s="35"/>
      <c r="GQ224" s="35"/>
      <c r="GR224" s="35"/>
      <c r="GS224" s="35"/>
      <c r="GT224" s="35"/>
      <c r="GU224" s="35"/>
      <c r="GV224" s="35"/>
      <c r="GW224" s="35"/>
      <c r="GX224" s="35"/>
      <c r="GY224" s="35"/>
      <c r="GZ224" s="35"/>
      <c r="HA224" s="35"/>
      <c r="HB224" s="35"/>
      <c r="HC224" s="35"/>
      <c r="HD224" s="35"/>
      <c r="HE224" s="35"/>
      <c r="HF224" s="35"/>
      <c r="HG224" s="35"/>
      <c r="HH224" s="35"/>
      <c r="HI224" s="35"/>
      <c r="HJ224" s="35"/>
      <c r="HK224" s="35"/>
      <c r="HL224" s="35"/>
      <c r="HM224" s="35"/>
      <c r="HN224" s="35"/>
      <c r="HO224" s="35"/>
      <c r="HP224" s="35"/>
      <c r="HQ224" s="35"/>
      <c r="HR224" s="35"/>
      <c r="HS224" s="35"/>
      <c r="HT224" s="35"/>
      <c r="HU224" s="35"/>
      <c r="HV224" s="35"/>
      <c r="HW224" s="35"/>
      <c r="HX224" s="35"/>
      <c r="HY224" s="35"/>
      <c r="HZ224" s="35"/>
      <c r="IA224" s="35"/>
      <c r="IB224" s="35"/>
      <c r="IC224" s="35"/>
      <c r="ID224" s="35"/>
      <c r="IE224" s="35"/>
      <c r="IF224" s="35"/>
      <c r="IG224" s="35"/>
      <c r="IH224" s="35"/>
      <c r="II224" s="35"/>
      <c r="IJ224" s="35"/>
      <c r="IK224" s="35"/>
      <c r="IL224" s="35"/>
      <c r="IM224" s="35"/>
      <c r="IN224" s="35"/>
      <c r="IO224" s="35"/>
      <c r="IP224" s="35"/>
    </row>
    <row r="225" spans="1:250" s="42" customFormat="1" ht="30" customHeight="1">
      <c r="A225" s="151"/>
      <c r="B225" s="440" t="s">
        <v>415</v>
      </c>
      <c r="C225" s="440"/>
      <c r="D225" s="440"/>
      <c r="E225" s="441"/>
      <c r="F225" s="129"/>
      <c r="G225" s="130">
        <v>3</v>
      </c>
      <c r="H225" s="172">
        <v>0.5</v>
      </c>
      <c r="I225" s="171">
        <v>0.9</v>
      </c>
      <c r="J225" s="49">
        <v>2003</v>
      </c>
      <c r="K225" s="175"/>
      <c r="L225" s="176"/>
      <c r="M225" s="49"/>
      <c r="N225" s="9" t="s">
        <v>862</v>
      </c>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c r="CN225" s="35"/>
      <c r="CO225" s="35"/>
      <c r="CP225" s="35"/>
      <c r="CQ225" s="35"/>
      <c r="CR225" s="35"/>
      <c r="CS225" s="35"/>
      <c r="CT225" s="35"/>
      <c r="CU225" s="35"/>
      <c r="CV225" s="35"/>
      <c r="CW225" s="35"/>
      <c r="CX225" s="35"/>
      <c r="CY225" s="35"/>
      <c r="CZ225" s="35"/>
      <c r="DA225" s="35"/>
      <c r="DB225" s="35"/>
      <c r="DC225" s="35"/>
      <c r="DD225" s="35"/>
      <c r="DE225" s="35"/>
      <c r="DF225" s="35"/>
      <c r="DG225" s="35"/>
      <c r="DH225" s="35"/>
      <c r="DI225" s="35"/>
      <c r="DJ225" s="35"/>
      <c r="DK225" s="35"/>
      <c r="DL225" s="35"/>
      <c r="DM225" s="35"/>
      <c r="DN225" s="35"/>
      <c r="DO225" s="35"/>
      <c r="DP225" s="35"/>
      <c r="DQ225" s="35"/>
      <c r="DR225" s="35"/>
      <c r="DS225" s="35"/>
      <c r="DT225" s="35"/>
      <c r="DU225" s="35"/>
      <c r="DV225" s="35"/>
      <c r="DW225" s="35"/>
      <c r="DX225" s="35"/>
      <c r="DY225" s="35"/>
      <c r="DZ225" s="35"/>
      <c r="EA225" s="35"/>
      <c r="EB225" s="35"/>
      <c r="EC225" s="35"/>
      <c r="ED225" s="35"/>
      <c r="EE225" s="35"/>
      <c r="EF225" s="35"/>
      <c r="EG225" s="35"/>
      <c r="EH225" s="35"/>
      <c r="EI225" s="35"/>
      <c r="EJ225" s="35"/>
      <c r="EK225" s="35"/>
      <c r="EL225" s="35"/>
      <c r="EM225" s="35"/>
      <c r="EN225" s="35"/>
      <c r="EO225" s="35"/>
      <c r="EP225" s="35"/>
      <c r="EQ225" s="35"/>
      <c r="ER225" s="35"/>
      <c r="ES225" s="35"/>
      <c r="ET225" s="35"/>
      <c r="EU225" s="35"/>
      <c r="EV225" s="35"/>
      <c r="EW225" s="35"/>
      <c r="EX225" s="35"/>
      <c r="EY225" s="35"/>
      <c r="EZ225" s="35"/>
      <c r="FA225" s="35"/>
      <c r="FB225" s="35"/>
      <c r="FC225" s="35"/>
      <c r="FD225" s="35"/>
      <c r="FE225" s="35"/>
      <c r="FF225" s="35"/>
      <c r="FG225" s="35"/>
      <c r="FH225" s="35"/>
      <c r="FI225" s="35"/>
      <c r="FJ225" s="35"/>
      <c r="FK225" s="35"/>
      <c r="FL225" s="35"/>
      <c r="FM225" s="35"/>
      <c r="FN225" s="35"/>
      <c r="FO225" s="35"/>
      <c r="FP225" s="35"/>
      <c r="FQ225" s="35"/>
      <c r="FR225" s="35"/>
      <c r="FS225" s="35"/>
      <c r="FT225" s="35"/>
      <c r="FU225" s="35"/>
      <c r="FV225" s="35"/>
      <c r="FW225" s="35"/>
      <c r="FX225" s="35"/>
      <c r="FY225" s="35"/>
      <c r="FZ225" s="35"/>
      <c r="GA225" s="35"/>
      <c r="GB225" s="35"/>
      <c r="GC225" s="35"/>
      <c r="GD225" s="35"/>
      <c r="GE225" s="35"/>
      <c r="GF225" s="35"/>
      <c r="GG225" s="35"/>
      <c r="GH225" s="35"/>
      <c r="GI225" s="35"/>
      <c r="GJ225" s="35"/>
      <c r="GK225" s="35"/>
      <c r="GL225" s="35"/>
      <c r="GM225" s="35"/>
      <c r="GN225" s="35"/>
      <c r="GO225" s="35"/>
      <c r="GP225" s="35"/>
      <c r="GQ225" s="35"/>
      <c r="GR225" s="35"/>
      <c r="GS225" s="35"/>
      <c r="GT225" s="35"/>
      <c r="GU225" s="35"/>
      <c r="GV225" s="35"/>
      <c r="GW225" s="35"/>
      <c r="GX225" s="35"/>
      <c r="GY225" s="35"/>
      <c r="GZ225" s="35"/>
      <c r="HA225" s="35"/>
      <c r="HB225" s="35"/>
      <c r="HC225" s="35"/>
      <c r="HD225" s="35"/>
      <c r="HE225" s="35"/>
      <c r="HF225" s="35"/>
      <c r="HG225" s="35"/>
      <c r="HH225" s="35"/>
      <c r="HI225" s="35"/>
      <c r="HJ225" s="35"/>
      <c r="HK225" s="35"/>
      <c r="HL225" s="35"/>
      <c r="HM225" s="35"/>
      <c r="HN225" s="35"/>
      <c r="HO225" s="35"/>
      <c r="HP225" s="35"/>
      <c r="HQ225" s="35"/>
      <c r="HR225" s="35"/>
      <c r="HS225" s="35"/>
      <c r="HT225" s="35"/>
      <c r="HU225" s="35"/>
      <c r="HV225" s="35"/>
      <c r="HW225" s="35"/>
      <c r="HX225" s="35"/>
      <c r="HY225" s="35"/>
      <c r="HZ225" s="35"/>
      <c r="IA225" s="35"/>
      <c r="IB225" s="35"/>
      <c r="IC225" s="35"/>
      <c r="ID225" s="35"/>
      <c r="IE225" s="35"/>
      <c r="IF225" s="35"/>
      <c r="IG225" s="35"/>
      <c r="IH225" s="35"/>
      <c r="II225" s="35"/>
      <c r="IJ225" s="35"/>
      <c r="IK225" s="35"/>
      <c r="IL225" s="35"/>
      <c r="IM225" s="35"/>
      <c r="IN225" s="35"/>
      <c r="IO225" s="35"/>
      <c r="IP225" s="35"/>
    </row>
    <row r="226" spans="1:250" s="42" customFormat="1" ht="30" customHeight="1">
      <c r="A226" s="150"/>
      <c r="B226" s="440" t="s">
        <v>416</v>
      </c>
      <c r="C226" s="440"/>
      <c r="D226" s="440"/>
      <c r="E226" s="441"/>
      <c r="F226" s="131"/>
      <c r="G226" s="132"/>
      <c r="H226" s="430">
        <v>5</v>
      </c>
      <c r="I226" s="431"/>
      <c r="J226" s="49">
        <v>2004</v>
      </c>
      <c r="K226" s="173"/>
      <c r="L226" s="161"/>
      <c r="M226" s="49"/>
      <c r="N226" s="9" t="s">
        <v>871</v>
      </c>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c r="CN226" s="35"/>
      <c r="CO226" s="35"/>
      <c r="CP226" s="35"/>
      <c r="CQ226" s="35"/>
      <c r="CR226" s="35"/>
      <c r="CS226" s="35"/>
      <c r="CT226" s="35"/>
      <c r="CU226" s="35"/>
      <c r="CV226" s="35"/>
      <c r="CW226" s="35"/>
      <c r="CX226" s="35"/>
      <c r="CY226" s="35"/>
      <c r="CZ226" s="35"/>
      <c r="DA226" s="35"/>
      <c r="DB226" s="35"/>
      <c r="DC226" s="35"/>
      <c r="DD226" s="35"/>
      <c r="DE226" s="35"/>
      <c r="DF226" s="35"/>
      <c r="DG226" s="35"/>
      <c r="DH226" s="35"/>
      <c r="DI226" s="35"/>
      <c r="DJ226" s="35"/>
      <c r="DK226" s="35"/>
      <c r="DL226" s="35"/>
      <c r="DM226" s="35"/>
      <c r="DN226" s="35"/>
      <c r="DO226" s="35"/>
      <c r="DP226" s="35"/>
      <c r="DQ226" s="35"/>
      <c r="DR226" s="35"/>
      <c r="DS226" s="35"/>
      <c r="DT226" s="35"/>
      <c r="DU226" s="35"/>
      <c r="DV226" s="35"/>
      <c r="DW226" s="35"/>
      <c r="DX226" s="35"/>
      <c r="DY226" s="35"/>
      <c r="DZ226" s="35"/>
      <c r="EA226" s="35"/>
      <c r="EB226" s="35"/>
      <c r="EC226" s="35"/>
      <c r="ED226" s="35"/>
      <c r="EE226" s="35"/>
      <c r="EF226" s="35"/>
      <c r="EG226" s="35"/>
      <c r="EH226" s="35"/>
      <c r="EI226" s="35"/>
      <c r="EJ226" s="35"/>
      <c r="EK226" s="35"/>
      <c r="EL226" s="35"/>
      <c r="EM226" s="35"/>
      <c r="EN226" s="35"/>
      <c r="EO226" s="35"/>
      <c r="EP226" s="35"/>
      <c r="EQ226" s="35"/>
      <c r="ER226" s="35"/>
      <c r="ES226" s="35"/>
      <c r="ET226" s="35"/>
      <c r="EU226" s="35"/>
      <c r="EV226" s="35"/>
      <c r="EW226" s="35"/>
      <c r="EX226" s="35"/>
      <c r="EY226" s="35"/>
      <c r="EZ226" s="35"/>
      <c r="FA226" s="35"/>
      <c r="FB226" s="35"/>
      <c r="FC226" s="35"/>
      <c r="FD226" s="35"/>
      <c r="FE226" s="35"/>
      <c r="FF226" s="35"/>
      <c r="FG226" s="35"/>
      <c r="FH226" s="35"/>
      <c r="FI226" s="35"/>
      <c r="FJ226" s="35"/>
      <c r="FK226" s="35"/>
      <c r="FL226" s="35"/>
      <c r="FM226" s="35"/>
      <c r="FN226" s="35"/>
      <c r="FO226" s="35"/>
      <c r="FP226" s="35"/>
      <c r="FQ226" s="35"/>
      <c r="FR226" s="35"/>
      <c r="FS226" s="35"/>
      <c r="FT226" s="35"/>
      <c r="FU226" s="35"/>
      <c r="FV226" s="35"/>
      <c r="FW226" s="35"/>
      <c r="FX226" s="35"/>
      <c r="FY226" s="35"/>
      <c r="FZ226" s="35"/>
      <c r="GA226" s="35"/>
      <c r="GB226" s="35"/>
      <c r="GC226" s="35"/>
      <c r="GD226" s="35"/>
      <c r="GE226" s="35"/>
      <c r="GF226" s="35"/>
      <c r="GG226" s="35"/>
      <c r="GH226" s="35"/>
      <c r="GI226" s="35"/>
      <c r="GJ226" s="35"/>
      <c r="GK226" s="35"/>
      <c r="GL226" s="35"/>
      <c r="GM226" s="35"/>
      <c r="GN226" s="35"/>
      <c r="GO226" s="35"/>
      <c r="GP226" s="35"/>
      <c r="GQ226" s="35"/>
      <c r="GR226" s="35"/>
      <c r="GS226" s="35"/>
      <c r="GT226" s="35"/>
      <c r="GU226" s="35"/>
      <c r="GV226" s="35"/>
      <c r="GW226" s="35"/>
      <c r="GX226" s="35"/>
      <c r="GY226" s="35"/>
      <c r="GZ226" s="35"/>
      <c r="HA226" s="35"/>
      <c r="HB226" s="35"/>
      <c r="HC226" s="35"/>
      <c r="HD226" s="35"/>
      <c r="HE226" s="35"/>
      <c r="HF226" s="35"/>
      <c r="HG226" s="35"/>
      <c r="HH226" s="35"/>
      <c r="HI226" s="35"/>
      <c r="HJ226" s="35"/>
      <c r="HK226" s="35"/>
      <c r="HL226" s="35"/>
      <c r="HM226" s="35"/>
      <c r="HN226" s="35"/>
      <c r="HO226" s="35"/>
      <c r="HP226" s="35"/>
      <c r="HQ226" s="35"/>
      <c r="HR226" s="35"/>
      <c r="HS226" s="35"/>
      <c r="HT226" s="35"/>
      <c r="HU226" s="35"/>
      <c r="HV226" s="35"/>
      <c r="HW226" s="35"/>
      <c r="HX226" s="35"/>
      <c r="HY226" s="35"/>
      <c r="HZ226" s="35"/>
      <c r="IA226" s="35"/>
      <c r="IB226" s="35"/>
      <c r="IC226" s="35"/>
      <c r="ID226" s="35"/>
      <c r="IE226" s="35"/>
      <c r="IF226" s="35"/>
      <c r="IG226" s="35"/>
      <c r="IH226" s="35"/>
      <c r="II226" s="35"/>
      <c r="IJ226" s="35"/>
      <c r="IK226" s="35"/>
      <c r="IL226" s="35"/>
      <c r="IM226" s="35"/>
      <c r="IN226" s="35"/>
      <c r="IO226" s="35"/>
      <c r="IP226" s="35"/>
    </row>
    <row r="227" spans="1:250" s="42" customFormat="1" ht="15" customHeight="1">
      <c r="A227" s="149"/>
      <c r="B227" s="440" t="s">
        <v>427</v>
      </c>
      <c r="C227" s="440"/>
      <c r="D227" s="440"/>
      <c r="E227" s="441"/>
      <c r="F227" s="129"/>
      <c r="G227" s="130">
        <v>5</v>
      </c>
      <c r="H227" s="171">
        <v>5</v>
      </c>
      <c r="I227" s="172">
        <v>12</v>
      </c>
      <c r="J227" s="49">
        <v>2004</v>
      </c>
      <c r="K227" s="173"/>
      <c r="L227" s="174"/>
      <c r="M227" s="49"/>
      <c r="N227" s="9" t="s">
        <v>862</v>
      </c>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c r="CY227" s="35"/>
      <c r="CZ227" s="35"/>
      <c r="DA227" s="35"/>
      <c r="DB227" s="35"/>
      <c r="DC227" s="35"/>
      <c r="DD227" s="35"/>
      <c r="DE227" s="35"/>
      <c r="DF227" s="35"/>
      <c r="DG227" s="35"/>
      <c r="DH227" s="35"/>
      <c r="DI227" s="35"/>
      <c r="DJ227" s="35"/>
      <c r="DK227" s="35"/>
      <c r="DL227" s="35"/>
      <c r="DM227" s="35"/>
      <c r="DN227" s="35"/>
      <c r="DO227" s="35"/>
      <c r="DP227" s="35"/>
      <c r="DQ227" s="35"/>
      <c r="DR227" s="35"/>
      <c r="DS227" s="35"/>
      <c r="DT227" s="35"/>
      <c r="DU227" s="35"/>
      <c r="DV227" s="35"/>
      <c r="DW227" s="35"/>
      <c r="DX227" s="35"/>
      <c r="DY227" s="35"/>
      <c r="DZ227" s="35"/>
      <c r="EA227" s="35"/>
      <c r="EB227" s="35"/>
      <c r="EC227" s="35"/>
      <c r="ED227" s="35"/>
      <c r="EE227" s="35"/>
      <c r="EF227" s="35"/>
      <c r="EG227" s="35"/>
      <c r="EH227" s="35"/>
      <c r="EI227" s="35"/>
      <c r="EJ227" s="35"/>
      <c r="EK227" s="35"/>
      <c r="EL227" s="35"/>
      <c r="EM227" s="35"/>
      <c r="EN227" s="35"/>
      <c r="EO227" s="35"/>
      <c r="EP227" s="35"/>
      <c r="EQ227" s="35"/>
      <c r="ER227" s="35"/>
      <c r="ES227" s="35"/>
      <c r="ET227" s="35"/>
      <c r="EU227" s="35"/>
      <c r="EV227" s="35"/>
      <c r="EW227" s="35"/>
      <c r="EX227" s="35"/>
      <c r="EY227" s="35"/>
      <c r="EZ227" s="35"/>
      <c r="FA227" s="35"/>
      <c r="FB227" s="35"/>
      <c r="FC227" s="35"/>
      <c r="FD227" s="35"/>
      <c r="FE227" s="35"/>
      <c r="FF227" s="35"/>
      <c r="FG227" s="35"/>
      <c r="FH227" s="35"/>
      <c r="FI227" s="35"/>
      <c r="FJ227" s="35"/>
      <c r="FK227" s="35"/>
      <c r="FL227" s="35"/>
      <c r="FM227" s="35"/>
      <c r="FN227" s="35"/>
      <c r="FO227" s="35"/>
      <c r="FP227" s="35"/>
      <c r="FQ227" s="35"/>
      <c r="FR227" s="35"/>
      <c r="FS227" s="35"/>
      <c r="FT227" s="35"/>
      <c r="FU227" s="35"/>
      <c r="FV227" s="35"/>
      <c r="FW227" s="35"/>
      <c r="FX227" s="35"/>
      <c r="FY227" s="35"/>
      <c r="FZ227" s="35"/>
      <c r="GA227" s="35"/>
      <c r="GB227" s="35"/>
      <c r="GC227" s="35"/>
      <c r="GD227" s="35"/>
      <c r="GE227" s="35"/>
      <c r="GF227" s="35"/>
      <c r="GG227" s="35"/>
      <c r="GH227" s="35"/>
      <c r="GI227" s="35"/>
      <c r="GJ227" s="35"/>
      <c r="GK227" s="35"/>
      <c r="GL227" s="35"/>
      <c r="GM227" s="35"/>
      <c r="GN227" s="35"/>
      <c r="GO227" s="35"/>
      <c r="GP227" s="35"/>
      <c r="GQ227" s="35"/>
      <c r="GR227" s="35"/>
      <c r="GS227" s="35"/>
      <c r="GT227" s="35"/>
      <c r="GU227" s="35"/>
      <c r="GV227" s="35"/>
      <c r="GW227" s="35"/>
      <c r="GX227" s="35"/>
      <c r="GY227" s="35"/>
      <c r="GZ227" s="35"/>
      <c r="HA227" s="35"/>
      <c r="HB227" s="35"/>
      <c r="HC227" s="35"/>
      <c r="HD227" s="35"/>
      <c r="HE227" s="35"/>
      <c r="HF227" s="35"/>
      <c r="HG227" s="35"/>
      <c r="HH227" s="35"/>
      <c r="HI227" s="35"/>
      <c r="HJ227" s="35"/>
      <c r="HK227" s="35"/>
      <c r="HL227" s="35"/>
      <c r="HM227" s="35"/>
      <c r="HN227" s="35"/>
      <c r="HO227" s="35"/>
      <c r="HP227" s="35"/>
      <c r="HQ227" s="35"/>
      <c r="HR227" s="35"/>
      <c r="HS227" s="35"/>
      <c r="HT227" s="35"/>
      <c r="HU227" s="35"/>
      <c r="HV227" s="35"/>
      <c r="HW227" s="35"/>
      <c r="HX227" s="35"/>
      <c r="HY227" s="35"/>
      <c r="HZ227" s="35"/>
      <c r="IA227" s="35"/>
      <c r="IB227" s="35"/>
      <c r="IC227" s="35"/>
      <c r="ID227" s="35"/>
      <c r="IE227" s="35"/>
      <c r="IF227" s="35"/>
      <c r="IG227" s="35"/>
      <c r="IH227" s="35"/>
      <c r="II227" s="35"/>
      <c r="IJ227" s="35"/>
      <c r="IK227" s="35"/>
      <c r="IL227" s="35"/>
      <c r="IM227" s="35"/>
      <c r="IN227" s="35"/>
      <c r="IO227" s="35"/>
      <c r="IP227" s="35"/>
    </row>
    <row r="228" spans="1:250" s="196" customFormat="1" ht="15" customHeight="1">
      <c r="A228" s="150"/>
      <c r="B228" s="428" t="s">
        <v>417</v>
      </c>
      <c r="C228" s="428"/>
      <c r="D228" s="428"/>
      <c r="E228" s="429"/>
      <c r="F228" s="137"/>
      <c r="G228" s="136">
        <v>5</v>
      </c>
      <c r="H228" s="171">
        <v>3</v>
      </c>
      <c r="I228" s="172">
        <v>30</v>
      </c>
      <c r="J228" s="49">
        <v>2004</v>
      </c>
      <c r="K228" s="175"/>
      <c r="L228" s="176"/>
      <c r="M228" s="49"/>
      <c r="N228" s="24" t="s">
        <v>872</v>
      </c>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row>
    <row r="229" spans="1:250" s="42" customFormat="1" ht="15" customHeight="1">
      <c r="A229" s="151"/>
      <c r="B229" s="440" t="s">
        <v>418</v>
      </c>
      <c r="C229" s="440"/>
      <c r="D229" s="440"/>
      <c r="E229" s="441"/>
      <c r="F229" s="129"/>
      <c r="G229" s="130"/>
      <c r="H229" s="171">
        <v>6</v>
      </c>
      <c r="I229" s="172">
        <v>20</v>
      </c>
      <c r="J229" s="49">
        <v>2004</v>
      </c>
      <c r="K229" s="175"/>
      <c r="L229" s="176"/>
      <c r="M229" s="49"/>
      <c r="N229" s="8" t="s">
        <v>873</v>
      </c>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5"/>
      <c r="DY229" s="35"/>
      <c r="DZ229" s="35"/>
      <c r="EA229" s="35"/>
      <c r="EB229" s="35"/>
      <c r="EC229" s="35"/>
      <c r="ED229" s="35"/>
      <c r="EE229" s="35"/>
      <c r="EF229" s="35"/>
      <c r="EG229" s="35"/>
      <c r="EH229" s="35"/>
      <c r="EI229" s="35"/>
      <c r="EJ229" s="35"/>
      <c r="EK229" s="35"/>
      <c r="EL229" s="35"/>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5"/>
      <c r="FL229" s="35"/>
      <c r="FM229" s="35"/>
      <c r="FN229" s="35"/>
      <c r="FO229" s="35"/>
      <c r="FP229" s="35"/>
      <c r="FQ229" s="35"/>
      <c r="FR229" s="35"/>
      <c r="FS229" s="35"/>
      <c r="FT229" s="35"/>
      <c r="FU229" s="35"/>
      <c r="FV229" s="35"/>
      <c r="FW229" s="35"/>
      <c r="FX229" s="35"/>
      <c r="FY229" s="35"/>
      <c r="FZ229" s="35"/>
      <c r="GA229" s="35"/>
      <c r="GB229" s="35"/>
      <c r="GC229" s="35"/>
      <c r="GD229" s="35"/>
      <c r="GE229" s="35"/>
      <c r="GF229" s="35"/>
      <c r="GG229" s="35"/>
      <c r="GH229" s="35"/>
      <c r="GI229" s="35"/>
      <c r="GJ229" s="35"/>
      <c r="GK229" s="35"/>
      <c r="GL229" s="35"/>
      <c r="GM229" s="35"/>
      <c r="GN229" s="35"/>
      <c r="GO229" s="35"/>
      <c r="GP229" s="35"/>
      <c r="GQ229" s="35"/>
      <c r="GR229" s="35"/>
      <c r="GS229" s="35"/>
      <c r="GT229" s="35"/>
      <c r="GU229" s="35"/>
      <c r="GV229" s="35"/>
      <c r="GW229" s="35"/>
      <c r="GX229" s="35"/>
      <c r="GY229" s="35"/>
      <c r="GZ229" s="35"/>
      <c r="HA229" s="35"/>
      <c r="HB229" s="35"/>
      <c r="HC229" s="35"/>
      <c r="HD229" s="35"/>
      <c r="HE229" s="35"/>
      <c r="HF229" s="35"/>
      <c r="HG229" s="35"/>
      <c r="HH229" s="35"/>
      <c r="HI229" s="35"/>
      <c r="HJ229" s="35"/>
      <c r="HK229" s="35"/>
      <c r="HL229" s="35"/>
      <c r="HM229" s="35"/>
      <c r="HN229" s="35"/>
      <c r="HO229" s="35"/>
      <c r="HP229" s="35"/>
      <c r="HQ229" s="35"/>
      <c r="HR229" s="35"/>
      <c r="HS229" s="35"/>
      <c r="HT229" s="35"/>
      <c r="HU229" s="35"/>
      <c r="HV229" s="35"/>
      <c r="HW229" s="35"/>
      <c r="HX229" s="35"/>
      <c r="HY229" s="35"/>
      <c r="HZ229" s="35"/>
      <c r="IA229" s="35"/>
      <c r="IB229" s="35"/>
      <c r="IC229" s="35"/>
      <c r="ID229" s="35"/>
      <c r="IE229" s="35"/>
      <c r="IF229" s="35"/>
      <c r="IG229" s="35"/>
      <c r="IH229" s="35"/>
      <c r="II229" s="35"/>
      <c r="IJ229" s="35"/>
      <c r="IK229" s="35"/>
      <c r="IL229" s="35"/>
      <c r="IM229" s="35"/>
      <c r="IN229" s="35"/>
      <c r="IO229" s="35"/>
      <c r="IP229" s="35"/>
    </row>
    <row r="230" spans="1:250" s="42" customFormat="1" ht="30" customHeight="1">
      <c r="A230" s="148"/>
      <c r="B230" s="440" t="s">
        <v>419</v>
      </c>
      <c r="C230" s="440"/>
      <c r="D230" s="440"/>
      <c r="E230" s="441"/>
      <c r="F230" s="131"/>
      <c r="G230" s="132"/>
      <c r="H230" s="171">
        <v>19</v>
      </c>
      <c r="I230" s="172">
        <v>118</v>
      </c>
      <c r="J230" s="49">
        <v>2005</v>
      </c>
      <c r="K230" s="173"/>
      <c r="L230" s="174"/>
      <c r="M230" s="49"/>
      <c r="N230" s="9" t="s">
        <v>861</v>
      </c>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c r="CP230" s="35"/>
      <c r="CQ230" s="35"/>
      <c r="CR230" s="35"/>
      <c r="CS230" s="35"/>
      <c r="CT230" s="35"/>
      <c r="CU230" s="35"/>
      <c r="CV230" s="35"/>
      <c r="CW230" s="35"/>
      <c r="CX230" s="35"/>
      <c r="CY230" s="35"/>
      <c r="CZ230" s="35"/>
      <c r="DA230" s="35"/>
      <c r="DB230" s="35"/>
      <c r="DC230" s="35"/>
      <c r="DD230" s="35"/>
      <c r="DE230" s="35"/>
      <c r="DF230" s="35"/>
      <c r="DG230" s="35"/>
      <c r="DH230" s="35"/>
      <c r="DI230" s="35"/>
      <c r="DJ230" s="35"/>
      <c r="DK230" s="35"/>
      <c r="DL230" s="35"/>
      <c r="DM230" s="35"/>
      <c r="DN230" s="35"/>
      <c r="DO230" s="35"/>
      <c r="DP230" s="35"/>
      <c r="DQ230" s="35"/>
      <c r="DR230" s="35"/>
      <c r="DS230" s="35"/>
      <c r="DT230" s="35"/>
      <c r="DU230" s="35"/>
      <c r="DV230" s="35"/>
      <c r="DW230" s="35"/>
      <c r="DX230" s="35"/>
      <c r="DY230" s="35"/>
      <c r="DZ230" s="35"/>
      <c r="EA230" s="35"/>
      <c r="EB230" s="35"/>
      <c r="EC230" s="35"/>
      <c r="ED230" s="35"/>
      <c r="EE230" s="35"/>
      <c r="EF230" s="35"/>
      <c r="EG230" s="35"/>
      <c r="EH230" s="35"/>
      <c r="EI230" s="35"/>
      <c r="EJ230" s="35"/>
      <c r="EK230" s="35"/>
      <c r="EL230" s="35"/>
      <c r="EM230" s="35"/>
      <c r="EN230" s="35"/>
      <c r="EO230" s="35"/>
      <c r="EP230" s="35"/>
      <c r="EQ230" s="35"/>
      <c r="ER230" s="35"/>
      <c r="ES230" s="35"/>
      <c r="ET230" s="35"/>
      <c r="EU230" s="35"/>
      <c r="EV230" s="35"/>
      <c r="EW230" s="35"/>
      <c r="EX230" s="35"/>
      <c r="EY230" s="35"/>
      <c r="EZ230" s="35"/>
      <c r="FA230" s="35"/>
      <c r="FB230" s="35"/>
      <c r="FC230" s="35"/>
      <c r="FD230" s="35"/>
      <c r="FE230" s="35"/>
      <c r="FF230" s="35"/>
      <c r="FG230" s="35"/>
      <c r="FH230" s="35"/>
      <c r="FI230" s="35"/>
      <c r="FJ230" s="35"/>
      <c r="FK230" s="35"/>
      <c r="FL230" s="35"/>
      <c r="FM230" s="35"/>
      <c r="FN230" s="35"/>
      <c r="FO230" s="35"/>
      <c r="FP230" s="35"/>
      <c r="FQ230" s="35"/>
      <c r="FR230" s="35"/>
      <c r="FS230" s="35"/>
      <c r="FT230" s="35"/>
      <c r="FU230" s="35"/>
      <c r="FV230" s="35"/>
      <c r="FW230" s="35"/>
      <c r="FX230" s="35"/>
      <c r="FY230" s="35"/>
      <c r="FZ230" s="35"/>
      <c r="GA230" s="35"/>
      <c r="GB230" s="35"/>
      <c r="GC230" s="35"/>
      <c r="GD230" s="35"/>
      <c r="GE230" s="35"/>
      <c r="GF230" s="35"/>
      <c r="GG230" s="35"/>
      <c r="GH230" s="35"/>
      <c r="GI230" s="35"/>
      <c r="GJ230" s="35"/>
      <c r="GK230" s="35"/>
      <c r="GL230" s="35"/>
      <c r="GM230" s="35"/>
      <c r="GN230" s="35"/>
      <c r="GO230" s="35"/>
      <c r="GP230" s="35"/>
      <c r="GQ230" s="35"/>
      <c r="GR230" s="35"/>
      <c r="GS230" s="35"/>
      <c r="GT230" s="35"/>
      <c r="GU230" s="35"/>
      <c r="GV230" s="35"/>
      <c r="GW230" s="35"/>
      <c r="GX230" s="35"/>
      <c r="GY230" s="35"/>
      <c r="GZ230" s="35"/>
      <c r="HA230" s="35"/>
      <c r="HB230" s="35"/>
      <c r="HC230" s="35"/>
      <c r="HD230" s="35"/>
      <c r="HE230" s="35"/>
      <c r="HF230" s="35"/>
      <c r="HG230" s="35"/>
      <c r="HH230" s="35"/>
      <c r="HI230" s="35"/>
      <c r="HJ230" s="35"/>
      <c r="HK230" s="35"/>
      <c r="HL230" s="35"/>
      <c r="HM230" s="35"/>
      <c r="HN230" s="35"/>
      <c r="HO230" s="35"/>
      <c r="HP230" s="35"/>
      <c r="HQ230" s="35"/>
      <c r="HR230" s="35"/>
      <c r="HS230" s="35"/>
      <c r="HT230" s="35"/>
      <c r="HU230" s="35"/>
      <c r="HV230" s="35"/>
      <c r="HW230" s="35"/>
      <c r="HX230" s="35"/>
      <c r="HY230" s="35"/>
      <c r="HZ230" s="35"/>
      <c r="IA230" s="35"/>
      <c r="IB230" s="35"/>
      <c r="IC230" s="35"/>
      <c r="ID230" s="35"/>
      <c r="IE230" s="35"/>
      <c r="IF230" s="35"/>
      <c r="IG230" s="35"/>
      <c r="IH230" s="35"/>
      <c r="II230" s="35"/>
      <c r="IJ230" s="35"/>
      <c r="IK230" s="35"/>
      <c r="IL230" s="35"/>
      <c r="IM230" s="35"/>
      <c r="IN230" s="35"/>
      <c r="IO230" s="35"/>
      <c r="IP230" s="35"/>
    </row>
    <row r="231" spans="1:250" s="42" customFormat="1" ht="30.75" customHeight="1">
      <c r="A231" s="151"/>
      <c r="B231" s="440" t="s">
        <v>420</v>
      </c>
      <c r="C231" s="440"/>
      <c r="D231" s="440"/>
      <c r="E231" s="441"/>
      <c r="F231" s="131"/>
      <c r="G231" s="132"/>
      <c r="H231" s="172">
        <v>4.8</v>
      </c>
      <c r="I231" s="171">
        <v>5</v>
      </c>
      <c r="J231" s="49">
        <v>2004</v>
      </c>
      <c r="K231" s="173"/>
      <c r="L231" s="161"/>
      <c r="M231" s="49"/>
      <c r="N231" s="22" t="s">
        <v>873</v>
      </c>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c r="CQ231" s="35"/>
      <c r="CR231" s="35"/>
      <c r="CS231" s="35"/>
      <c r="CT231" s="35"/>
      <c r="CU231" s="35"/>
      <c r="CV231" s="35"/>
      <c r="CW231" s="35"/>
      <c r="CX231" s="35"/>
      <c r="CY231" s="35"/>
      <c r="CZ231" s="35"/>
      <c r="DA231" s="35"/>
      <c r="DB231" s="35"/>
      <c r="DC231" s="35"/>
      <c r="DD231" s="35"/>
      <c r="DE231" s="35"/>
      <c r="DF231" s="35"/>
      <c r="DG231" s="35"/>
      <c r="DH231" s="35"/>
      <c r="DI231" s="35"/>
      <c r="DJ231" s="35"/>
      <c r="DK231" s="35"/>
      <c r="DL231" s="35"/>
      <c r="DM231" s="35"/>
      <c r="DN231" s="35"/>
      <c r="DO231" s="35"/>
      <c r="DP231" s="35"/>
      <c r="DQ231" s="35"/>
      <c r="DR231" s="35"/>
      <c r="DS231" s="35"/>
      <c r="DT231" s="35"/>
      <c r="DU231" s="35"/>
      <c r="DV231" s="35"/>
      <c r="DW231" s="35"/>
      <c r="DX231" s="35"/>
      <c r="DY231" s="35"/>
      <c r="DZ231" s="35"/>
      <c r="EA231" s="35"/>
      <c r="EB231" s="35"/>
      <c r="EC231" s="35"/>
      <c r="ED231" s="35"/>
      <c r="EE231" s="35"/>
      <c r="EF231" s="35"/>
      <c r="EG231" s="35"/>
      <c r="EH231" s="35"/>
      <c r="EI231" s="35"/>
      <c r="EJ231" s="35"/>
      <c r="EK231" s="35"/>
      <c r="EL231" s="35"/>
      <c r="EM231" s="35"/>
      <c r="EN231" s="35"/>
      <c r="EO231" s="35"/>
      <c r="EP231" s="35"/>
      <c r="EQ231" s="35"/>
      <c r="ER231" s="35"/>
      <c r="ES231" s="35"/>
      <c r="ET231" s="35"/>
      <c r="EU231" s="35"/>
      <c r="EV231" s="35"/>
      <c r="EW231" s="35"/>
      <c r="EX231" s="35"/>
      <c r="EY231" s="35"/>
      <c r="EZ231" s="35"/>
      <c r="FA231" s="35"/>
      <c r="FB231" s="35"/>
      <c r="FC231" s="35"/>
      <c r="FD231" s="35"/>
      <c r="FE231" s="35"/>
      <c r="FF231" s="35"/>
      <c r="FG231" s="35"/>
      <c r="FH231" s="35"/>
      <c r="FI231" s="35"/>
      <c r="FJ231" s="35"/>
      <c r="FK231" s="35"/>
      <c r="FL231" s="35"/>
      <c r="FM231" s="35"/>
      <c r="FN231" s="35"/>
      <c r="FO231" s="35"/>
      <c r="FP231" s="35"/>
      <c r="FQ231" s="35"/>
      <c r="FR231" s="35"/>
      <c r="FS231" s="35"/>
      <c r="FT231" s="35"/>
      <c r="FU231" s="35"/>
      <c r="FV231" s="35"/>
      <c r="FW231" s="35"/>
      <c r="FX231" s="35"/>
      <c r="FY231" s="35"/>
      <c r="FZ231" s="35"/>
      <c r="GA231" s="35"/>
      <c r="GB231" s="35"/>
      <c r="GC231" s="35"/>
      <c r="GD231" s="35"/>
      <c r="GE231" s="35"/>
      <c r="GF231" s="35"/>
      <c r="GG231" s="35"/>
      <c r="GH231" s="35"/>
      <c r="GI231" s="35"/>
      <c r="GJ231" s="35"/>
      <c r="GK231" s="35"/>
      <c r="GL231" s="35"/>
      <c r="GM231" s="35"/>
      <c r="GN231" s="35"/>
      <c r="GO231" s="35"/>
      <c r="GP231" s="35"/>
      <c r="GQ231" s="35"/>
      <c r="GR231" s="35"/>
      <c r="GS231" s="35"/>
      <c r="GT231" s="35"/>
      <c r="GU231" s="35"/>
      <c r="GV231" s="35"/>
      <c r="GW231" s="35"/>
      <c r="GX231" s="35"/>
      <c r="GY231" s="35"/>
      <c r="GZ231" s="35"/>
      <c r="HA231" s="35"/>
      <c r="HB231" s="35"/>
      <c r="HC231" s="35"/>
      <c r="HD231" s="35"/>
      <c r="HE231" s="35"/>
      <c r="HF231" s="35"/>
      <c r="HG231" s="35"/>
      <c r="HH231" s="35"/>
      <c r="HI231" s="35"/>
      <c r="HJ231" s="35"/>
      <c r="HK231" s="35"/>
      <c r="HL231" s="35"/>
      <c r="HM231" s="35"/>
      <c r="HN231" s="35"/>
      <c r="HO231" s="35"/>
      <c r="HP231" s="35"/>
      <c r="HQ231" s="35"/>
      <c r="HR231" s="35"/>
      <c r="HS231" s="35"/>
      <c r="HT231" s="35"/>
      <c r="HU231" s="35"/>
      <c r="HV231" s="35"/>
      <c r="HW231" s="35"/>
      <c r="HX231" s="35"/>
      <c r="HY231" s="35"/>
      <c r="HZ231" s="35"/>
      <c r="IA231" s="35"/>
      <c r="IB231" s="35"/>
      <c r="IC231" s="35"/>
      <c r="ID231" s="35"/>
      <c r="IE231" s="35"/>
      <c r="IF231" s="35"/>
      <c r="IG231" s="35"/>
      <c r="IH231" s="35"/>
      <c r="II231" s="35"/>
      <c r="IJ231" s="35"/>
      <c r="IK231" s="35"/>
      <c r="IL231" s="35"/>
      <c r="IM231" s="35"/>
      <c r="IN231" s="35"/>
      <c r="IO231" s="35"/>
      <c r="IP231" s="35"/>
    </row>
    <row r="232" spans="1:250" s="42" customFormat="1" ht="30" customHeight="1">
      <c r="A232" s="148"/>
      <c r="B232" s="440" t="s">
        <v>421</v>
      </c>
      <c r="C232" s="440"/>
      <c r="D232" s="440"/>
      <c r="E232" s="441"/>
      <c r="F232" s="129"/>
      <c r="G232" s="130"/>
      <c r="H232" s="171">
        <v>45</v>
      </c>
      <c r="I232" s="172">
        <v>170</v>
      </c>
      <c r="J232" s="49">
        <v>2004</v>
      </c>
      <c r="K232" s="173"/>
      <c r="L232" s="174"/>
      <c r="M232" s="49"/>
      <c r="N232" s="8" t="s">
        <v>422</v>
      </c>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c r="CN232" s="35"/>
      <c r="CO232" s="35"/>
      <c r="CP232" s="35"/>
      <c r="CQ232" s="35"/>
      <c r="CR232" s="35"/>
      <c r="CS232" s="35"/>
      <c r="CT232" s="35"/>
      <c r="CU232" s="35"/>
      <c r="CV232" s="35"/>
      <c r="CW232" s="35"/>
      <c r="CX232" s="35"/>
      <c r="CY232" s="35"/>
      <c r="CZ232" s="35"/>
      <c r="DA232" s="35"/>
      <c r="DB232" s="35"/>
      <c r="DC232" s="35"/>
      <c r="DD232" s="35"/>
      <c r="DE232" s="35"/>
      <c r="DF232" s="35"/>
      <c r="DG232" s="35"/>
      <c r="DH232" s="35"/>
      <c r="DI232" s="35"/>
      <c r="DJ232" s="35"/>
      <c r="DK232" s="35"/>
      <c r="DL232" s="35"/>
      <c r="DM232" s="35"/>
      <c r="DN232" s="35"/>
      <c r="DO232" s="35"/>
      <c r="DP232" s="35"/>
      <c r="DQ232" s="35"/>
      <c r="DR232" s="35"/>
      <c r="DS232" s="35"/>
      <c r="DT232" s="35"/>
      <c r="DU232" s="35"/>
      <c r="DV232" s="35"/>
      <c r="DW232" s="35"/>
      <c r="DX232" s="35"/>
      <c r="DY232" s="35"/>
      <c r="DZ232" s="35"/>
      <c r="EA232" s="35"/>
      <c r="EB232" s="35"/>
      <c r="EC232" s="35"/>
      <c r="ED232" s="35"/>
      <c r="EE232" s="35"/>
      <c r="EF232" s="35"/>
      <c r="EG232" s="35"/>
      <c r="EH232" s="35"/>
      <c r="EI232" s="35"/>
      <c r="EJ232" s="35"/>
      <c r="EK232" s="35"/>
      <c r="EL232" s="35"/>
      <c r="EM232" s="35"/>
      <c r="EN232" s="35"/>
      <c r="EO232" s="35"/>
      <c r="EP232" s="35"/>
      <c r="EQ232" s="35"/>
      <c r="ER232" s="35"/>
      <c r="ES232" s="35"/>
      <c r="ET232" s="35"/>
      <c r="EU232" s="35"/>
      <c r="EV232" s="35"/>
      <c r="EW232" s="35"/>
      <c r="EX232" s="35"/>
      <c r="EY232" s="35"/>
      <c r="EZ232" s="35"/>
      <c r="FA232" s="35"/>
      <c r="FB232" s="35"/>
      <c r="FC232" s="35"/>
      <c r="FD232" s="35"/>
      <c r="FE232" s="35"/>
      <c r="FF232" s="35"/>
      <c r="FG232" s="35"/>
      <c r="FH232" s="35"/>
      <c r="FI232" s="35"/>
      <c r="FJ232" s="35"/>
      <c r="FK232" s="35"/>
      <c r="FL232" s="35"/>
      <c r="FM232" s="35"/>
      <c r="FN232" s="35"/>
      <c r="FO232" s="35"/>
      <c r="FP232" s="35"/>
      <c r="FQ232" s="35"/>
      <c r="FR232" s="35"/>
      <c r="FS232" s="35"/>
      <c r="FT232" s="35"/>
      <c r="FU232" s="35"/>
      <c r="FV232" s="35"/>
      <c r="FW232" s="35"/>
      <c r="FX232" s="35"/>
      <c r="FY232" s="35"/>
      <c r="FZ232" s="35"/>
      <c r="GA232" s="35"/>
      <c r="GB232" s="35"/>
      <c r="GC232" s="35"/>
      <c r="GD232" s="35"/>
      <c r="GE232" s="35"/>
      <c r="GF232" s="35"/>
      <c r="GG232" s="35"/>
      <c r="GH232" s="35"/>
      <c r="GI232" s="35"/>
      <c r="GJ232" s="35"/>
      <c r="GK232" s="35"/>
      <c r="GL232" s="35"/>
      <c r="GM232" s="35"/>
      <c r="GN232" s="35"/>
      <c r="GO232" s="35"/>
      <c r="GP232" s="35"/>
      <c r="GQ232" s="35"/>
      <c r="GR232" s="35"/>
      <c r="GS232" s="35"/>
      <c r="GT232" s="35"/>
      <c r="GU232" s="35"/>
      <c r="GV232" s="35"/>
      <c r="GW232" s="35"/>
      <c r="GX232" s="35"/>
      <c r="GY232" s="35"/>
      <c r="GZ232" s="35"/>
      <c r="HA232" s="35"/>
      <c r="HB232" s="35"/>
      <c r="HC232" s="35"/>
      <c r="HD232" s="35"/>
      <c r="HE232" s="35"/>
      <c r="HF232" s="35"/>
      <c r="HG232" s="35"/>
      <c r="HH232" s="35"/>
      <c r="HI232" s="35"/>
      <c r="HJ232" s="35"/>
      <c r="HK232" s="35"/>
      <c r="HL232" s="35"/>
      <c r="HM232" s="35"/>
      <c r="HN232" s="35"/>
      <c r="HO232" s="35"/>
      <c r="HP232" s="35"/>
      <c r="HQ232" s="35"/>
      <c r="HR232" s="35"/>
      <c r="HS232" s="35"/>
      <c r="HT232" s="35"/>
      <c r="HU232" s="35"/>
      <c r="HV232" s="35"/>
      <c r="HW232" s="35"/>
      <c r="HX232" s="35"/>
      <c r="HY232" s="35"/>
      <c r="HZ232" s="35"/>
      <c r="IA232" s="35"/>
      <c r="IB232" s="35"/>
      <c r="IC232" s="35"/>
      <c r="ID232" s="35"/>
      <c r="IE232" s="35"/>
      <c r="IF232" s="35"/>
      <c r="IG232" s="35"/>
      <c r="IH232" s="35"/>
      <c r="II232" s="35"/>
      <c r="IJ232" s="35"/>
      <c r="IK232" s="35"/>
      <c r="IL232" s="35"/>
      <c r="IM232" s="35"/>
      <c r="IN232" s="35"/>
      <c r="IO232" s="35"/>
      <c r="IP232" s="35"/>
    </row>
    <row r="233" spans="1:250" s="42" customFormat="1" ht="15" customHeight="1">
      <c r="A233" s="151"/>
      <c r="B233" s="440" t="s">
        <v>423</v>
      </c>
      <c r="C233" s="440"/>
      <c r="D233" s="440"/>
      <c r="E233" s="441"/>
      <c r="F233" s="131"/>
      <c r="G233" s="132"/>
      <c r="H233" s="171">
        <v>72</v>
      </c>
      <c r="I233" s="172">
        <v>250</v>
      </c>
      <c r="J233" s="49">
        <v>2005</v>
      </c>
      <c r="K233" s="175"/>
      <c r="L233" s="176"/>
      <c r="M233" s="49"/>
      <c r="N233" s="9" t="s">
        <v>874</v>
      </c>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35"/>
      <c r="FV233" s="35"/>
      <c r="FW233" s="35"/>
      <c r="FX233" s="35"/>
      <c r="FY233" s="35"/>
      <c r="FZ233" s="35"/>
      <c r="GA233" s="35"/>
      <c r="GB233" s="35"/>
      <c r="GC233" s="35"/>
      <c r="GD233" s="35"/>
      <c r="GE233" s="35"/>
      <c r="GF233" s="35"/>
      <c r="GG233" s="35"/>
      <c r="GH233" s="35"/>
      <c r="GI233" s="35"/>
      <c r="GJ233" s="35"/>
      <c r="GK233" s="35"/>
      <c r="GL233" s="35"/>
      <c r="GM233" s="35"/>
      <c r="GN233" s="35"/>
      <c r="GO233" s="35"/>
      <c r="GP233" s="35"/>
      <c r="GQ233" s="35"/>
      <c r="GR233" s="35"/>
      <c r="GS233" s="35"/>
      <c r="GT233" s="35"/>
      <c r="GU233" s="35"/>
      <c r="GV233" s="35"/>
      <c r="GW233" s="35"/>
      <c r="GX233" s="35"/>
      <c r="GY233" s="35"/>
      <c r="GZ233" s="35"/>
      <c r="HA233" s="35"/>
      <c r="HB233" s="35"/>
      <c r="HC233" s="35"/>
      <c r="HD233" s="35"/>
      <c r="HE233" s="35"/>
      <c r="HF233" s="35"/>
      <c r="HG233" s="35"/>
      <c r="HH233" s="35"/>
      <c r="HI233" s="35"/>
      <c r="HJ233" s="35"/>
      <c r="HK233" s="35"/>
      <c r="HL233" s="35"/>
      <c r="HM233" s="35"/>
      <c r="HN233" s="35"/>
      <c r="HO233" s="35"/>
      <c r="HP233" s="35"/>
      <c r="HQ233" s="35"/>
      <c r="HR233" s="35"/>
      <c r="HS233" s="35"/>
      <c r="HT233" s="35"/>
      <c r="HU233" s="35"/>
      <c r="HV233" s="35"/>
      <c r="HW233" s="35"/>
      <c r="HX233" s="35"/>
      <c r="HY233" s="35"/>
      <c r="HZ233" s="35"/>
      <c r="IA233" s="35"/>
      <c r="IB233" s="35"/>
      <c r="IC233" s="35"/>
      <c r="ID233" s="35"/>
      <c r="IE233" s="35"/>
      <c r="IF233" s="35"/>
      <c r="IG233" s="35"/>
      <c r="IH233" s="35"/>
      <c r="II233" s="35"/>
      <c r="IJ233" s="35"/>
      <c r="IK233" s="35"/>
      <c r="IL233" s="35"/>
      <c r="IM233" s="35"/>
      <c r="IN233" s="35"/>
      <c r="IO233" s="35"/>
      <c r="IP233" s="35"/>
    </row>
    <row r="234" spans="1:250" s="42" customFormat="1" ht="15" customHeight="1">
      <c r="A234" s="150"/>
      <c r="B234" s="440" t="s">
        <v>424</v>
      </c>
      <c r="C234" s="440"/>
      <c r="D234" s="440"/>
      <c r="E234" s="441"/>
      <c r="F234" s="129"/>
      <c r="G234" s="130"/>
      <c r="H234" s="171">
        <v>4</v>
      </c>
      <c r="I234" s="172">
        <v>7.1</v>
      </c>
      <c r="J234" s="49">
        <v>2004</v>
      </c>
      <c r="K234" s="175"/>
      <c r="L234" s="176"/>
      <c r="M234" s="49"/>
      <c r="N234" s="22" t="s">
        <v>873</v>
      </c>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c r="CQ234" s="35"/>
      <c r="CR234" s="35"/>
      <c r="CS234" s="35"/>
      <c r="CT234" s="35"/>
      <c r="CU234" s="35"/>
      <c r="CV234" s="35"/>
      <c r="CW234" s="35"/>
      <c r="CX234" s="35"/>
      <c r="CY234" s="35"/>
      <c r="CZ234" s="35"/>
      <c r="DA234" s="35"/>
      <c r="DB234" s="35"/>
      <c r="DC234" s="35"/>
      <c r="DD234" s="35"/>
      <c r="DE234" s="35"/>
      <c r="DF234" s="35"/>
      <c r="DG234" s="35"/>
      <c r="DH234" s="35"/>
      <c r="DI234" s="35"/>
      <c r="DJ234" s="35"/>
      <c r="DK234" s="35"/>
      <c r="DL234" s="35"/>
      <c r="DM234" s="35"/>
      <c r="DN234" s="35"/>
      <c r="DO234" s="35"/>
      <c r="DP234" s="35"/>
      <c r="DQ234" s="35"/>
      <c r="DR234" s="35"/>
      <c r="DS234" s="35"/>
      <c r="DT234" s="35"/>
      <c r="DU234" s="35"/>
      <c r="DV234" s="35"/>
      <c r="DW234" s="35"/>
      <c r="DX234" s="35"/>
      <c r="DY234" s="35"/>
      <c r="DZ234" s="35"/>
      <c r="EA234" s="35"/>
      <c r="EB234" s="35"/>
      <c r="EC234" s="35"/>
      <c r="ED234" s="35"/>
      <c r="EE234" s="35"/>
      <c r="EF234" s="35"/>
      <c r="EG234" s="35"/>
      <c r="EH234" s="35"/>
      <c r="EI234" s="35"/>
      <c r="EJ234" s="35"/>
      <c r="EK234" s="35"/>
      <c r="EL234" s="35"/>
      <c r="EM234" s="35"/>
      <c r="EN234" s="35"/>
      <c r="EO234" s="35"/>
      <c r="EP234" s="35"/>
      <c r="EQ234" s="35"/>
      <c r="ER234" s="35"/>
      <c r="ES234" s="35"/>
      <c r="ET234" s="35"/>
      <c r="EU234" s="35"/>
      <c r="EV234" s="35"/>
      <c r="EW234" s="35"/>
      <c r="EX234" s="35"/>
      <c r="EY234" s="35"/>
      <c r="EZ234" s="35"/>
      <c r="FA234" s="35"/>
      <c r="FB234" s="35"/>
      <c r="FC234" s="35"/>
      <c r="FD234" s="35"/>
      <c r="FE234" s="35"/>
      <c r="FF234" s="35"/>
      <c r="FG234" s="35"/>
      <c r="FH234" s="35"/>
      <c r="FI234" s="35"/>
      <c r="FJ234" s="35"/>
      <c r="FK234" s="35"/>
      <c r="FL234" s="35"/>
      <c r="FM234" s="35"/>
      <c r="FN234" s="35"/>
      <c r="FO234" s="35"/>
      <c r="FP234" s="35"/>
      <c r="FQ234" s="35"/>
      <c r="FR234" s="35"/>
      <c r="FS234" s="35"/>
      <c r="FT234" s="35"/>
      <c r="FU234" s="35"/>
      <c r="FV234" s="35"/>
      <c r="FW234" s="35"/>
      <c r="FX234" s="35"/>
      <c r="FY234" s="35"/>
      <c r="FZ234" s="35"/>
      <c r="GA234" s="35"/>
      <c r="GB234" s="35"/>
      <c r="GC234" s="35"/>
      <c r="GD234" s="35"/>
      <c r="GE234" s="35"/>
      <c r="GF234" s="35"/>
      <c r="GG234" s="35"/>
      <c r="GH234" s="35"/>
      <c r="GI234" s="35"/>
      <c r="GJ234" s="35"/>
      <c r="GK234" s="35"/>
      <c r="GL234" s="35"/>
      <c r="GM234" s="35"/>
      <c r="GN234" s="35"/>
      <c r="GO234" s="35"/>
      <c r="GP234" s="35"/>
      <c r="GQ234" s="35"/>
      <c r="GR234" s="35"/>
      <c r="GS234" s="35"/>
      <c r="GT234" s="35"/>
      <c r="GU234" s="35"/>
      <c r="GV234" s="35"/>
      <c r="GW234" s="35"/>
      <c r="GX234" s="35"/>
      <c r="GY234" s="35"/>
      <c r="GZ234" s="35"/>
      <c r="HA234" s="35"/>
      <c r="HB234" s="35"/>
      <c r="HC234" s="35"/>
      <c r="HD234" s="35"/>
      <c r="HE234" s="35"/>
      <c r="HF234" s="35"/>
      <c r="HG234" s="35"/>
      <c r="HH234" s="35"/>
      <c r="HI234" s="35"/>
      <c r="HJ234" s="35"/>
      <c r="HK234" s="35"/>
      <c r="HL234" s="35"/>
      <c r="HM234" s="35"/>
      <c r="HN234" s="35"/>
      <c r="HO234" s="35"/>
      <c r="HP234" s="35"/>
      <c r="HQ234" s="35"/>
      <c r="HR234" s="35"/>
      <c r="HS234" s="35"/>
      <c r="HT234" s="35"/>
      <c r="HU234" s="35"/>
      <c r="HV234" s="35"/>
      <c r="HW234" s="35"/>
      <c r="HX234" s="35"/>
      <c r="HY234" s="35"/>
      <c r="HZ234" s="35"/>
      <c r="IA234" s="35"/>
      <c r="IB234" s="35"/>
      <c r="IC234" s="35"/>
      <c r="ID234" s="35"/>
      <c r="IE234" s="35"/>
      <c r="IF234" s="35"/>
      <c r="IG234" s="35"/>
      <c r="IH234" s="35"/>
      <c r="II234" s="35"/>
      <c r="IJ234" s="35"/>
      <c r="IK234" s="35"/>
      <c r="IL234" s="35"/>
      <c r="IM234" s="35"/>
      <c r="IN234" s="35"/>
      <c r="IO234" s="35"/>
      <c r="IP234" s="35"/>
    </row>
    <row r="235" spans="1:250" s="42" customFormat="1" ht="30" customHeight="1">
      <c r="A235" s="149"/>
      <c r="B235" s="440" t="s">
        <v>428</v>
      </c>
      <c r="C235" s="440"/>
      <c r="D235" s="440"/>
      <c r="E235" s="441"/>
      <c r="F235" s="131"/>
      <c r="G235" s="132"/>
      <c r="H235" s="115"/>
      <c r="I235" s="63"/>
      <c r="J235" s="49"/>
      <c r="K235" s="178">
        <v>0.5</v>
      </c>
      <c r="L235" s="172">
        <v>40</v>
      </c>
      <c r="M235" s="49">
        <v>2004</v>
      </c>
      <c r="N235" s="22" t="s">
        <v>873</v>
      </c>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c r="CQ235" s="35"/>
      <c r="CR235" s="35"/>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5"/>
      <c r="DY235" s="35"/>
      <c r="DZ235" s="35"/>
      <c r="EA235" s="35"/>
      <c r="EB235" s="35"/>
      <c r="EC235" s="35"/>
      <c r="ED235" s="35"/>
      <c r="EE235" s="35"/>
      <c r="EF235" s="35"/>
      <c r="EG235" s="35"/>
      <c r="EH235" s="35"/>
      <c r="EI235" s="35"/>
      <c r="EJ235" s="35"/>
      <c r="EK235" s="35"/>
      <c r="EL235" s="35"/>
      <c r="EM235" s="35"/>
      <c r="EN235" s="35"/>
      <c r="EO235" s="35"/>
      <c r="EP235" s="35"/>
      <c r="EQ235" s="35"/>
      <c r="ER235" s="35"/>
      <c r="ES235" s="35"/>
      <c r="ET235" s="35"/>
      <c r="EU235" s="35"/>
      <c r="EV235" s="35"/>
      <c r="EW235" s="35"/>
      <c r="EX235" s="35"/>
      <c r="EY235" s="35"/>
      <c r="EZ235" s="35"/>
      <c r="FA235" s="35"/>
      <c r="FB235" s="35"/>
      <c r="FC235" s="35"/>
      <c r="FD235" s="35"/>
      <c r="FE235" s="35"/>
      <c r="FF235" s="35"/>
      <c r="FG235" s="35"/>
      <c r="FH235" s="35"/>
      <c r="FI235" s="35"/>
      <c r="FJ235" s="35"/>
      <c r="FK235" s="35"/>
      <c r="FL235" s="35"/>
      <c r="FM235" s="35"/>
      <c r="FN235" s="35"/>
      <c r="FO235" s="35"/>
      <c r="FP235" s="35"/>
      <c r="FQ235" s="35"/>
      <c r="FR235" s="35"/>
      <c r="FS235" s="35"/>
      <c r="FT235" s="35"/>
      <c r="FU235" s="35"/>
      <c r="FV235" s="35"/>
      <c r="FW235" s="35"/>
      <c r="FX235" s="35"/>
      <c r="FY235" s="35"/>
      <c r="FZ235" s="35"/>
      <c r="GA235" s="35"/>
      <c r="GB235" s="35"/>
      <c r="GC235" s="35"/>
      <c r="GD235" s="35"/>
      <c r="GE235" s="35"/>
      <c r="GF235" s="35"/>
      <c r="GG235" s="35"/>
      <c r="GH235" s="35"/>
      <c r="GI235" s="35"/>
      <c r="GJ235" s="35"/>
      <c r="GK235" s="35"/>
      <c r="GL235" s="35"/>
      <c r="GM235" s="35"/>
      <c r="GN235" s="35"/>
      <c r="GO235" s="35"/>
      <c r="GP235" s="35"/>
      <c r="GQ235" s="35"/>
      <c r="GR235" s="35"/>
      <c r="GS235" s="35"/>
      <c r="GT235" s="35"/>
      <c r="GU235" s="35"/>
      <c r="GV235" s="35"/>
      <c r="GW235" s="35"/>
      <c r="GX235" s="35"/>
      <c r="GY235" s="35"/>
      <c r="GZ235" s="35"/>
      <c r="HA235" s="35"/>
      <c r="HB235" s="35"/>
      <c r="HC235" s="35"/>
      <c r="HD235" s="35"/>
      <c r="HE235" s="35"/>
      <c r="HF235" s="35"/>
      <c r="HG235" s="35"/>
      <c r="HH235" s="35"/>
      <c r="HI235" s="35"/>
      <c r="HJ235" s="35"/>
      <c r="HK235" s="35"/>
      <c r="HL235" s="35"/>
      <c r="HM235" s="35"/>
      <c r="HN235" s="35"/>
      <c r="HO235" s="35"/>
      <c r="HP235" s="35"/>
      <c r="HQ235" s="35"/>
      <c r="HR235" s="35"/>
      <c r="HS235" s="35"/>
      <c r="HT235" s="35"/>
      <c r="HU235" s="35"/>
      <c r="HV235" s="35"/>
      <c r="HW235" s="35"/>
      <c r="HX235" s="35"/>
      <c r="HY235" s="35"/>
      <c r="HZ235" s="35"/>
      <c r="IA235" s="35"/>
      <c r="IB235" s="35"/>
      <c r="IC235" s="35"/>
      <c r="ID235" s="35"/>
      <c r="IE235" s="35"/>
      <c r="IF235" s="35"/>
      <c r="IG235" s="35"/>
      <c r="IH235" s="35"/>
      <c r="II235" s="35"/>
      <c r="IJ235" s="35"/>
      <c r="IK235" s="35"/>
      <c r="IL235" s="35"/>
      <c r="IM235" s="35"/>
      <c r="IN235" s="35"/>
      <c r="IO235" s="35"/>
      <c r="IP235" s="35"/>
    </row>
    <row r="236" spans="1:250" s="42" customFormat="1" ht="15" customHeight="1">
      <c r="A236" s="150"/>
      <c r="B236" s="440" t="s">
        <v>21</v>
      </c>
      <c r="C236" s="440"/>
      <c r="D236" s="440"/>
      <c r="E236" s="441"/>
      <c r="F236" s="131"/>
      <c r="G236" s="132"/>
      <c r="H236" s="177"/>
      <c r="I236" s="174"/>
      <c r="J236" s="49"/>
      <c r="K236" s="178">
        <v>26</v>
      </c>
      <c r="L236" s="172">
        <v>62</v>
      </c>
      <c r="M236" s="49">
        <v>2004</v>
      </c>
      <c r="N236" s="22" t="s">
        <v>873</v>
      </c>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c r="CQ236" s="35"/>
      <c r="CR236" s="35"/>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5"/>
      <c r="DY236" s="35"/>
      <c r="DZ236" s="35"/>
      <c r="EA236" s="35"/>
      <c r="EB236" s="35"/>
      <c r="EC236" s="35"/>
      <c r="ED236" s="35"/>
      <c r="EE236" s="35"/>
      <c r="EF236" s="35"/>
      <c r="EG236" s="35"/>
      <c r="EH236" s="35"/>
      <c r="EI236" s="35"/>
      <c r="EJ236" s="35"/>
      <c r="EK236" s="35"/>
      <c r="EL236" s="35"/>
      <c r="EM236" s="35"/>
      <c r="EN236" s="35"/>
      <c r="EO236" s="35"/>
      <c r="EP236" s="35"/>
      <c r="EQ236" s="35"/>
      <c r="ER236" s="35"/>
      <c r="ES236" s="35"/>
      <c r="ET236" s="35"/>
      <c r="EU236" s="35"/>
      <c r="EV236" s="35"/>
      <c r="EW236" s="35"/>
      <c r="EX236" s="35"/>
      <c r="EY236" s="35"/>
      <c r="EZ236" s="35"/>
      <c r="FA236" s="35"/>
      <c r="FB236" s="35"/>
      <c r="FC236" s="35"/>
      <c r="FD236" s="35"/>
      <c r="FE236" s="35"/>
      <c r="FF236" s="35"/>
      <c r="FG236" s="35"/>
      <c r="FH236" s="35"/>
      <c r="FI236" s="35"/>
      <c r="FJ236" s="35"/>
      <c r="FK236" s="35"/>
      <c r="FL236" s="35"/>
      <c r="FM236" s="35"/>
      <c r="FN236" s="35"/>
      <c r="FO236" s="35"/>
      <c r="FP236" s="35"/>
      <c r="FQ236" s="35"/>
      <c r="FR236" s="35"/>
      <c r="FS236" s="35"/>
      <c r="FT236" s="35"/>
      <c r="FU236" s="35"/>
      <c r="FV236" s="35"/>
      <c r="FW236" s="35"/>
      <c r="FX236" s="35"/>
      <c r="FY236" s="35"/>
      <c r="FZ236" s="35"/>
      <c r="GA236" s="35"/>
      <c r="GB236" s="35"/>
      <c r="GC236" s="35"/>
      <c r="GD236" s="35"/>
      <c r="GE236" s="35"/>
      <c r="GF236" s="35"/>
      <c r="GG236" s="35"/>
      <c r="GH236" s="35"/>
      <c r="GI236" s="35"/>
      <c r="GJ236" s="35"/>
      <c r="GK236" s="35"/>
      <c r="GL236" s="35"/>
      <c r="GM236" s="35"/>
      <c r="GN236" s="35"/>
      <c r="GO236" s="35"/>
      <c r="GP236" s="35"/>
      <c r="GQ236" s="35"/>
      <c r="GR236" s="35"/>
      <c r="GS236" s="35"/>
      <c r="GT236" s="35"/>
      <c r="GU236" s="35"/>
      <c r="GV236" s="35"/>
      <c r="GW236" s="35"/>
      <c r="GX236" s="35"/>
      <c r="GY236" s="35"/>
      <c r="GZ236" s="35"/>
      <c r="HA236" s="35"/>
      <c r="HB236" s="35"/>
      <c r="HC236" s="35"/>
      <c r="HD236" s="35"/>
      <c r="HE236" s="35"/>
      <c r="HF236" s="35"/>
      <c r="HG236" s="35"/>
      <c r="HH236" s="35"/>
      <c r="HI236" s="35"/>
      <c r="HJ236" s="35"/>
      <c r="HK236" s="35"/>
      <c r="HL236" s="35"/>
      <c r="HM236" s="35"/>
      <c r="HN236" s="35"/>
      <c r="HO236" s="35"/>
      <c r="HP236" s="35"/>
      <c r="HQ236" s="35"/>
      <c r="HR236" s="35"/>
      <c r="HS236" s="35"/>
      <c r="HT236" s="35"/>
      <c r="HU236" s="35"/>
      <c r="HV236" s="35"/>
      <c r="HW236" s="35"/>
      <c r="HX236" s="35"/>
      <c r="HY236" s="35"/>
      <c r="HZ236" s="35"/>
      <c r="IA236" s="35"/>
      <c r="IB236" s="35"/>
      <c r="IC236" s="35"/>
      <c r="ID236" s="35"/>
      <c r="IE236" s="35"/>
      <c r="IF236" s="35"/>
      <c r="IG236" s="35"/>
      <c r="IH236" s="35"/>
      <c r="II236" s="35"/>
      <c r="IJ236" s="35"/>
      <c r="IK236" s="35"/>
      <c r="IL236" s="35"/>
      <c r="IM236" s="35"/>
      <c r="IN236" s="35"/>
      <c r="IO236" s="35"/>
      <c r="IP236" s="35"/>
    </row>
    <row r="237" spans="1:250" s="42" customFormat="1" ht="15" customHeight="1">
      <c r="A237" s="149"/>
      <c r="B237" s="440" t="s">
        <v>535</v>
      </c>
      <c r="C237" s="440"/>
      <c r="D237" s="440"/>
      <c r="E237" s="441"/>
      <c r="F237" s="129"/>
      <c r="G237" s="130"/>
      <c r="H237" s="115"/>
      <c r="I237" s="63"/>
      <c r="J237" s="49"/>
      <c r="K237" s="178">
        <v>19</v>
      </c>
      <c r="L237" s="172">
        <v>63</v>
      </c>
      <c r="M237" s="54">
        <v>2004</v>
      </c>
      <c r="N237" s="22" t="s">
        <v>873</v>
      </c>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c r="CQ237" s="35"/>
      <c r="CR237" s="35"/>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5"/>
      <c r="DY237" s="35"/>
      <c r="DZ237" s="35"/>
      <c r="EA237" s="35"/>
      <c r="EB237" s="35"/>
      <c r="EC237" s="35"/>
      <c r="ED237" s="35"/>
      <c r="EE237" s="35"/>
      <c r="EF237" s="35"/>
      <c r="EG237" s="35"/>
      <c r="EH237" s="35"/>
      <c r="EI237" s="35"/>
      <c r="EJ237" s="35"/>
      <c r="EK237" s="35"/>
      <c r="EL237" s="35"/>
      <c r="EM237" s="35"/>
      <c r="EN237" s="35"/>
      <c r="EO237" s="35"/>
      <c r="EP237" s="35"/>
      <c r="EQ237" s="35"/>
      <c r="ER237" s="35"/>
      <c r="ES237" s="35"/>
      <c r="ET237" s="35"/>
      <c r="EU237" s="35"/>
      <c r="EV237" s="35"/>
      <c r="EW237" s="35"/>
      <c r="EX237" s="35"/>
      <c r="EY237" s="35"/>
      <c r="EZ237" s="35"/>
      <c r="FA237" s="35"/>
      <c r="FB237" s="35"/>
      <c r="FC237" s="35"/>
      <c r="FD237" s="35"/>
      <c r="FE237" s="35"/>
      <c r="FF237" s="35"/>
      <c r="FG237" s="35"/>
      <c r="FH237" s="35"/>
      <c r="FI237" s="35"/>
      <c r="FJ237" s="35"/>
      <c r="FK237" s="35"/>
      <c r="FL237" s="35"/>
      <c r="FM237" s="35"/>
      <c r="FN237" s="35"/>
      <c r="FO237" s="35"/>
      <c r="FP237" s="35"/>
      <c r="FQ237" s="35"/>
      <c r="FR237" s="35"/>
      <c r="FS237" s="35"/>
      <c r="FT237" s="35"/>
      <c r="FU237" s="35"/>
      <c r="FV237" s="35"/>
      <c r="FW237" s="35"/>
      <c r="FX237" s="35"/>
      <c r="FY237" s="35"/>
      <c r="FZ237" s="35"/>
      <c r="GA237" s="35"/>
      <c r="GB237" s="35"/>
      <c r="GC237" s="35"/>
      <c r="GD237" s="35"/>
      <c r="GE237" s="35"/>
      <c r="GF237" s="35"/>
      <c r="GG237" s="35"/>
      <c r="GH237" s="35"/>
      <c r="GI237" s="35"/>
      <c r="GJ237" s="35"/>
      <c r="GK237" s="35"/>
      <c r="GL237" s="35"/>
      <c r="GM237" s="35"/>
      <c r="GN237" s="35"/>
      <c r="GO237" s="35"/>
      <c r="GP237" s="35"/>
      <c r="GQ237" s="35"/>
      <c r="GR237" s="35"/>
      <c r="GS237" s="35"/>
      <c r="GT237" s="35"/>
      <c r="GU237" s="35"/>
      <c r="GV237" s="35"/>
      <c r="GW237" s="35"/>
      <c r="GX237" s="35"/>
      <c r="GY237" s="35"/>
      <c r="GZ237" s="35"/>
      <c r="HA237" s="35"/>
      <c r="HB237" s="35"/>
      <c r="HC237" s="35"/>
      <c r="HD237" s="35"/>
      <c r="HE237" s="35"/>
      <c r="HF237" s="35"/>
      <c r="HG237" s="35"/>
      <c r="HH237" s="35"/>
      <c r="HI237" s="35"/>
      <c r="HJ237" s="35"/>
      <c r="HK237" s="35"/>
      <c r="HL237" s="35"/>
      <c r="HM237" s="35"/>
      <c r="HN237" s="35"/>
      <c r="HO237" s="35"/>
      <c r="HP237" s="35"/>
      <c r="HQ237" s="35"/>
      <c r="HR237" s="35"/>
      <c r="HS237" s="35"/>
      <c r="HT237" s="35"/>
      <c r="HU237" s="35"/>
      <c r="HV237" s="35"/>
      <c r="HW237" s="35"/>
      <c r="HX237" s="35"/>
      <c r="HY237" s="35"/>
      <c r="HZ237" s="35"/>
      <c r="IA237" s="35"/>
      <c r="IB237" s="35"/>
      <c r="IC237" s="35"/>
      <c r="ID237" s="35"/>
      <c r="IE237" s="35"/>
      <c r="IF237" s="35"/>
      <c r="IG237" s="35"/>
      <c r="IH237" s="35"/>
      <c r="II237" s="35"/>
      <c r="IJ237" s="35"/>
      <c r="IK237" s="35"/>
      <c r="IL237" s="35"/>
      <c r="IM237" s="35"/>
      <c r="IN237" s="35"/>
      <c r="IO237" s="35"/>
      <c r="IP237" s="35"/>
    </row>
    <row r="238" spans="1:250" s="42" customFormat="1" ht="15" customHeight="1">
      <c r="A238" s="150"/>
      <c r="B238" s="440" t="s">
        <v>536</v>
      </c>
      <c r="C238" s="440"/>
      <c r="D238" s="440"/>
      <c r="E238" s="441"/>
      <c r="F238" s="131"/>
      <c r="G238" s="132"/>
      <c r="H238" s="177"/>
      <c r="I238" s="174"/>
      <c r="J238" s="49"/>
      <c r="K238" s="178">
        <v>14</v>
      </c>
      <c r="L238" s="172">
        <v>40</v>
      </c>
      <c r="M238" s="54">
        <v>2004</v>
      </c>
      <c r="N238" s="22" t="s">
        <v>873</v>
      </c>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c r="CP238" s="35"/>
      <c r="CQ238" s="35"/>
      <c r="CR238" s="35"/>
      <c r="CS238" s="35"/>
      <c r="CT238" s="35"/>
      <c r="CU238" s="35"/>
      <c r="CV238" s="35"/>
      <c r="CW238" s="35"/>
      <c r="CX238" s="35"/>
      <c r="CY238" s="35"/>
      <c r="CZ238" s="35"/>
      <c r="DA238" s="35"/>
      <c r="DB238" s="35"/>
      <c r="DC238" s="35"/>
      <c r="DD238" s="35"/>
      <c r="DE238" s="35"/>
      <c r="DF238" s="35"/>
      <c r="DG238" s="35"/>
      <c r="DH238" s="35"/>
      <c r="DI238" s="35"/>
      <c r="DJ238" s="35"/>
      <c r="DK238" s="35"/>
      <c r="DL238" s="35"/>
      <c r="DM238" s="35"/>
      <c r="DN238" s="35"/>
      <c r="DO238" s="35"/>
      <c r="DP238" s="35"/>
      <c r="DQ238" s="35"/>
      <c r="DR238" s="35"/>
      <c r="DS238" s="35"/>
      <c r="DT238" s="35"/>
      <c r="DU238" s="35"/>
      <c r="DV238" s="35"/>
      <c r="DW238" s="35"/>
      <c r="DX238" s="35"/>
      <c r="DY238" s="35"/>
      <c r="DZ238" s="35"/>
      <c r="EA238" s="35"/>
      <c r="EB238" s="35"/>
      <c r="EC238" s="35"/>
      <c r="ED238" s="35"/>
      <c r="EE238" s="35"/>
      <c r="EF238" s="35"/>
      <c r="EG238" s="35"/>
      <c r="EH238" s="35"/>
      <c r="EI238" s="35"/>
      <c r="EJ238" s="35"/>
      <c r="EK238" s="35"/>
      <c r="EL238" s="35"/>
      <c r="EM238" s="35"/>
      <c r="EN238" s="35"/>
      <c r="EO238" s="35"/>
      <c r="EP238" s="35"/>
      <c r="EQ238" s="35"/>
      <c r="ER238" s="35"/>
      <c r="ES238" s="35"/>
      <c r="ET238" s="35"/>
      <c r="EU238" s="35"/>
      <c r="EV238" s="35"/>
      <c r="EW238" s="35"/>
      <c r="EX238" s="35"/>
      <c r="EY238" s="35"/>
      <c r="EZ238" s="35"/>
      <c r="FA238" s="35"/>
      <c r="FB238" s="35"/>
      <c r="FC238" s="35"/>
      <c r="FD238" s="35"/>
      <c r="FE238" s="35"/>
      <c r="FF238" s="35"/>
      <c r="FG238" s="35"/>
      <c r="FH238" s="35"/>
      <c r="FI238" s="35"/>
      <c r="FJ238" s="35"/>
      <c r="FK238" s="35"/>
      <c r="FL238" s="35"/>
      <c r="FM238" s="35"/>
      <c r="FN238" s="35"/>
      <c r="FO238" s="35"/>
      <c r="FP238" s="35"/>
      <c r="FQ238" s="35"/>
      <c r="FR238" s="35"/>
      <c r="FS238" s="35"/>
      <c r="FT238" s="35"/>
      <c r="FU238" s="35"/>
      <c r="FV238" s="35"/>
      <c r="FW238" s="35"/>
      <c r="FX238" s="35"/>
      <c r="FY238" s="35"/>
      <c r="FZ238" s="35"/>
      <c r="GA238" s="35"/>
      <c r="GB238" s="35"/>
      <c r="GC238" s="35"/>
      <c r="GD238" s="35"/>
      <c r="GE238" s="35"/>
      <c r="GF238" s="35"/>
      <c r="GG238" s="35"/>
      <c r="GH238" s="35"/>
      <c r="GI238" s="35"/>
      <c r="GJ238" s="35"/>
      <c r="GK238" s="35"/>
      <c r="GL238" s="35"/>
      <c r="GM238" s="35"/>
      <c r="GN238" s="35"/>
      <c r="GO238" s="35"/>
      <c r="GP238" s="35"/>
      <c r="GQ238" s="35"/>
      <c r="GR238" s="35"/>
      <c r="GS238" s="35"/>
      <c r="GT238" s="35"/>
      <c r="GU238" s="35"/>
      <c r="GV238" s="35"/>
      <c r="GW238" s="35"/>
      <c r="GX238" s="35"/>
      <c r="GY238" s="35"/>
      <c r="GZ238" s="35"/>
      <c r="HA238" s="35"/>
      <c r="HB238" s="35"/>
      <c r="HC238" s="35"/>
      <c r="HD238" s="35"/>
      <c r="HE238" s="35"/>
      <c r="HF238" s="35"/>
      <c r="HG238" s="35"/>
      <c r="HH238" s="35"/>
      <c r="HI238" s="35"/>
      <c r="HJ238" s="35"/>
      <c r="HK238" s="35"/>
      <c r="HL238" s="35"/>
      <c r="HM238" s="35"/>
      <c r="HN238" s="35"/>
      <c r="HO238" s="35"/>
      <c r="HP238" s="35"/>
      <c r="HQ238" s="35"/>
      <c r="HR238" s="35"/>
      <c r="HS238" s="35"/>
      <c r="HT238" s="35"/>
      <c r="HU238" s="35"/>
      <c r="HV238" s="35"/>
      <c r="HW238" s="35"/>
      <c r="HX238" s="35"/>
      <c r="HY238" s="35"/>
      <c r="HZ238" s="35"/>
      <c r="IA238" s="35"/>
      <c r="IB238" s="35"/>
      <c r="IC238" s="35"/>
      <c r="ID238" s="35"/>
      <c r="IE238" s="35"/>
      <c r="IF238" s="35"/>
      <c r="IG238" s="35"/>
      <c r="IH238" s="35"/>
      <c r="II238" s="35"/>
      <c r="IJ238" s="35"/>
      <c r="IK238" s="35"/>
      <c r="IL238" s="35"/>
      <c r="IM238" s="35"/>
      <c r="IN238" s="35"/>
      <c r="IO238" s="35"/>
      <c r="IP238" s="35"/>
    </row>
    <row r="239" spans="1:250" s="42" customFormat="1" ht="32.25" customHeight="1">
      <c r="A239" s="163"/>
      <c r="B239" s="411" t="s">
        <v>856</v>
      </c>
      <c r="C239" s="411"/>
      <c r="D239" s="411"/>
      <c r="E239" s="411"/>
      <c r="F239" s="135"/>
      <c r="G239" s="64"/>
      <c r="H239" s="64"/>
      <c r="I239" s="64"/>
      <c r="J239" s="47"/>
      <c r="K239" s="64"/>
      <c r="L239" s="64"/>
      <c r="M239" s="47"/>
      <c r="N239" s="164"/>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c r="FL239" s="35"/>
      <c r="FM239" s="35"/>
      <c r="FN239" s="35"/>
      <c r="FO239" s="35"/>
      <c r="FP239" s="35"/>
      <c r="FQ239" s="35"/>
      <c r="FR239" s="35"/>
      <c r="FS239" s="35"/>
      <c r="FT239" s="35"/>
      <c r="FU239" s="35"/>
      <c r="FV239" s="35"/>
      <c r="FW239" s="35"/>
      <c r="FX239" s="35"/>
      <c r="FY239" s="35"/>
      <c r="FZ239" s="35"/>
      <c r="GA239" s="35"/>
      <c r="GB239" s="35"/>
      <c r="GC239" s="35"/>
      <c r="GD239" s="35"/>
      <c r="GE239" s="35"/>
      <c r="GF239" s="35"/>
      <c r="GG239" s="35"/>
      <c r="GH239" s="35"/>
      <c r="GI239" s="35"/>
      <c r="GJ239" s="35"/>
      <c r="GK239" s="35"/>
      <c r="GL239" s="35"/>
      <c r="GM239" s="35"/>
      <c r="GN239" s="35"/>
      <c r="GO239" s="35"/>
      <c r="GP239" s="35"/>
      <c r="GQ239" s="35"/>
      <c r="GR239" s="35"/>
      <c r="GS239" s="35"/>
      <c r="GT239" s="35"/>
      <c r="GU239" s="35"/>
      <c r="GV239" s="35"/>
      <c r="GW239" s="35"/>
      <c r="GX239" s="35"/>
      <c r="GY239" s="35"/>
      <c r="GZ239" s="35"/>
      <c r="HA239" s="35"/>
      <c r="HB239" s="35"/>
      <c r="HC239" s="35"/>
      <c r="HD239" s="35"/>
      <c r="HE239" s="35"/>
      <c r="HF239" s="35"/>
      <c r="HG239" s="35"/>
      <c r="HH239" s="35"/>
      <c r="HI239" s="35"/>
      <c r="HJ239" s="35"/>
      <c r="HK239" s="35"/>
      <c r="HL239" s="35"/>
      <c r="HM239" s="35"/>
      <c r="HN239" s="35"/>
      <c r="HO239" s="35"/>
      <c r="HP239" s="35"/>
      <c r="HQ239" s="35"/>
      <c r="HR239" s="35"/>
      <c r="HS239" s="35"/>
      <c r="HT239" s="35"/>
      <c r="HU239" s="35"/>
      <c r="HV239" s="35"/>
      <c r="HW239" s="35"/>
      <c r="HX239" s="35"/>
      <c r="HY239" s="35"/>
      <c r="HZ239" s="35"/>
      <c r="IA239" s="35"/>
      <c r="IB239" s="35"/>
      <c r="IC239" s="35"/>
      <c r="ID239" s="35"/>
      <c r="IE239" s="35"/>
      <c r="IF239" s="35"/>
      <c r="IG239" s="35"/>
      <c r="IH239" s="35"/>
      <c r="II239" s="35"/>
      <c r="IJ239" s="35"/>
      <c r="IK239" s="35"/>
      <c r="IL239" s="35"/>
      <c r="IM239" s="35"/>
      <c r="IN239" s="35"/>
      <c r="IO239" s="35"/>
      <c r="IP239" s="35"/>
    </row>
    <row r="240" spans="1:250" s="196" customFormat="1" ht="15">
      <c r="A240" s="150"/>
      <c r="B240" s="428" t="s">
        <v>858</v>
      </c>
      <c r="C240" s="428"/>
      <c r="D240" s="428"/>
      <c r="E240" s="429"/>
      <c r="F240" s="133"/>
      <c r="G240" s="134">
        <v>5</v>
      </c>
      <c r="H240" s="171">
        <v>10</v>
      </c>
      <c r="I240" s="172">
        <v>13</v>
      </c>
      <c r="J240" s="49">
        <v>2004</v>
      </c>
      <c r="K240" s="173"/>
      <c r="L240" s="174"/>
      <c r="M240" s="49"/>
      <c r="N240" s="24" t="s">
        <v>862</v>
      </c>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row>
    <row r="241" spans="1:250" s="42" customFormat="1" ht="15">
      <c r="A241" s="151"/>
      <c r="B241" s="440" t="s">
        <v>859</v>
      </c>
      <c r="C241" s="440"/>
      <c r="D241" s="440"/>
      <c r="E241" s="441"/>
      <c r="F241" s="131"/>
      <c r="G241" s="132">
        <v>5</v>
      </c>
      <c r="H241" s="172">
        <v>2.5</v>
      </c>
      <c r="I241" s="171">
        <v>3</v>
      </c>
      <c r="J241" s="49">
        <v>2005</v>
      </c>
      <c r="K241" s="175"/>
      <c r="L241" s="176"/>
      <c r="M241" s="49"/>
      <c r="N241" s="9" t="s">
        <v>862</v>
      </c>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5"/>
      <c r="DY241" s="35"/>
      <c r="DZ241" s="35"/>
      <c r="EA241" s="35"/>
      <c r="EB241" s="35"/>
      <c r="EC241" s="35"/>
      <c r="ED241" s="35"/>
      <c r="EE241" s="35"/>
      <c r="EF241" s="35"/>
      <c r="EG241" s="35"/>
      <c r="EH241" s="35"/>
      <c r="EI241" s="35"/>
      <c r="EJ241" s="35"/>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c r="FL241" s="35"/>
      <c r="FM241" s="35"/>
      <c r="FN241" s="35"/>
      <c r="FO241" s="35"/>
      <c r="FP241" s="35"/>
      <c r="FQ241" s="35"/>
      <c r="FR241" s="35"/>
      <c r="FS241" s="35"/>
      <c r="FT241" s="35"/>
      <c r="FU241" s="35"/>
      <c r="FV241" s="35"/>
      <c r="FW241" s="35"/>
      <c r="FX241" s="35"/>
      <c r="FY241" s="35"/>
      <c r="FZ241" s="35"/>
      <c r="GA241" s="35"/>
      <c r="GB241" s="35"/>
      <c r="GC241" s="35"/>
      <c r="GD241" s="35"/>
      <c r="GE241" s="35"/>
      <c r="GF241" s="35"/>
      <c r="GG241" s="35"/>
      <c r="GH241" s="35"/>
      <c r="GI241" s="35"/>
      <c r="GJ241" s="35"/>
      <c r="GK241" s="35"/>
      <c r="GL241" s="35"/>
      <c r="GM241" s="35"/>
      <c r="GN241" s="35"/>
      <c r="GO241" s="35"/>
      <c r="GP241" s="35"/>
      <c r="GQ241" s="35"/>
      <c r="GR241" s="35"/>
      <c r="GS241" s="35"/>
      <c r="GT241" s="35"/>
      <c r="GU241" s="35"/>
      <c r="GV241" s="35"/>
      <c r="GW241" s="35"/>
      <c r="GX241" s="35"/>
      <c r="GY241" s="35"/>
      <c r="GZ241" s="35"/>
      <c r="HA241" s="35"/>
      <c r="HB241" s="35"/>
      <c r="HC241" s="35"/>
      <c r="HD241" s="35"/>
      <c r="HE241" s="35"/>
      <c r="HF241" s="35"/>
      <c r="HG241" s="35"/>
      <c r="HH241" s="35"/>
      <c r="HI241" s="35"/>
      <c r="HJ241" s="35"/>
      <c r="HK241" s="35"/>
      <c r="HL241" s="35"/>
      <c r="HM241" s="35"/>
      <c r="HN241" s="35"/>
      <c r="HO241" s="35"/>
      <c r="HP241" s="35"/>
      <c r="HQ241" s="35"/>
      <c r="HR241" s="35"/>
      <c r="HS241" s="35"/>
      <c r="HT241" s="35"/>
      <c r="HU241" s="35"/>
      <c r="HV241" s="35"/>
      <c r="HW241" s="35"/>
      <c r="HX241" s="35"/>
      <c r="HY241" s="35"/>
      <c r="HZ241" s="35"/>
      <c r="IA241" s="35"/>
      <c r="IB241" s="35"/>
      <c r="IC241" s="35"/>
      <c r="ID241" s="35"/>
      <c r="IE241" s="35"/>
      <c r="IF241" s="35"/>
      <c r="IG241" s="35"/>
      <c r="IH241" s="35"/>
      <c r="II241" s="35"/>
      <c r="IJ241" s="35"/>
      <c r="IK241" s="35"/>
      <c r="IL241" s="35"/>
      <c r="IM241" s="35"/>
      <c r="IN241" s="35"/>
      <c r="IO241" s="35"/>
      <c r="IP241" s="35"/>
    </row>
    <row r="242" spans="1:250" s="42" customFormat="1" ht="15">
      <c r="A242" s="150"/>
      <c r="B242" s="440" t="s">
        <v>860</v>
      </c>
      <c r="C242" s="440"/>
      <c r="D242" s="440"/>
      <c r="E242" s="441"/>
      <c r="F242" s="129"/>
      <c r="G242" s="130">
        <v>4</v>
      </c>
      <c r="H242" s="430">
        <v>3</v>
      </c>
      <c r="I242" s="412"/>
      <c r="J242" s="49">
        <v>2004</v>
      </c>
      <c r="K242" s="175"/>
      <c r="L242" s="176"/>
      <c r="M242" s="49"/>
      <c r="N242" s="9" t="s">
        <v>862</v>
      </c>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c r="CT242" s="35"/>
      <c r="CU242" s="35"/>
      <c r="CV242" s="35"/>
      <c r="CW242" s="35"/>
      <c r="CX242" s="35"/>
      <c r="CY242" s="35"/>
      <c r="CZ242" s="35"/>
      <c r="DA242" s="35"/>
      <c r="DB242" s="35"/>
      <c r="DC242" s="35"/>
      <c r="DD242" s="35"/>
      <c r="DE242" s="35"/>
      <c r="DF242" s="35"/>
      <c r="DG242" s="35"/>
      <c r="DH242" s="35"/>
      <c r="DI242" s="35"/>
      <c r="DJ242" s="35"/>
      <c r="DK242" s="35"/>
      <c r="DL242" s="35"/>
      <c r="DM242" s="35"/>
      <c r="DN242" s="35"/>
      <c r="DO242" s="35"/>
      <c r="DP242" s="35"/>
      <c r="DQ242" s="35"/>
      <c r="DR242" s="35"/>
      <c r="DS242" s="35"/>
      <c r="DT242" s="35"/>
      <c r="DU242" s="35"/>
      <c r="DV242" s="35"/>
      <c r="DW242" s="35"/>
      <c r="DX242" s="35"/>
      <c r="DY242" s="35"/>
      <c r="DZ242" s="35"/>
      <c r="EA242" s="35"/>
      <c r="EB242" s="35"/>
      <c r="EC242" s="35"/>
      <c r="ED242" s="35"/>
      <c r="EE242" s="35"/>
      <c r="EF242" s="35"/>
      <c r="EG242" s="35"/>
      <c r="EH242" s="35"/>
      <c r="EI242" s="35"/>
      <c r="EJ242" s="35"/>
      <c r="EK242" s="35"/>
      <c r="EL242" s="35"/>
      <c r="EM242" s="35"/>
      <c r="EN242" s="35"/>
      <c r="EO242" s="35"/>
      <c r="EP242" s="35"/>
      <c r="EQ242" s="35"/>
      <c r="ER242" s="35"/>
      <c r="ES242" s="35"/>
      <c r="ET242" s="35"/>
      <c r="EU242" s="35"/>
      <c r="EV242" s="35"/>
      <c r="EW242" s="35"/>
      <c r="EX242" s="35"/>
      <c r="EY242" s="35"/>
      <c r="EZ242" s="35"/>
      <c r="FA242" s="35"/>
      <c r="FB242" s="35"/>
      <c r="FC242" s="35"/>
      <c r="FD242" s="35"/>
      <c r="FE242" s="35"/>
      <c r="FF242" s="35"/>
      <c r="FG242" s="35"/>
      <c r="FH242" s="35"/>
      <c r="FI242" s="35"/>
      <c r="FJ242" s="35"/>
      <c r="FK242" s="35"/>
      <c r="FL242" s="35"/>
      <c r="FM242" s="35"/>
      <c r="FN242" s="35"/>
      <c r="FO242" s="35"/>
      <c r="FP242" s="35"/>
      <c r="FQ242" s="35"/>
      <c r="FR242" s="35"/>
      <c r="FS242" s="35"/>
      <c r="FT242" s="35"/>
      <c r="FU242" s="35"/>
      <c r="FV242" s="35"/>
      <c r="FW242" s="35"/>
      <c r="FX242" s="35"/>
      <c r="FY242" s="35"/>
      <c r="FZ242" s="35"/>
      <c r="GA242" s="35"/>
      <c r="GB242" s="35"/>
      <c r="GC242" s="35"/>
      <c r="GD242" s="35"/>
      <c r="GE242" s="35"/>
      <c r="GF242" s="35"/>
      <c r="GG242" s="35"/>
      <c r="GH242" s="35"/>
      <c r="GI242" s="35"/>
      <c r="GJ242" s="35"/>
      <c r="GK242" s="35"/>
      <c r="GL242" s="35"/>
      <c r="GM242" s="35"/>
      <c r="GN242" s="35"/>
      <c r="GO242" s="35"/>
      <c r="GP242" s="35"/>
      <c r="GQ242" s="35"/>
      <c r="GR242" s="35"/>
      <c r="GS242" s="35"/>
      <c r="GT242" s="35"/>
      <c r="GU242" s="35"/>
      <c r="GV242" s="35"/>
      <c r="GW242" s="35"/>
      <c r="GX242" s="35"/>
      <c r="GY242" s="35"/>
      <c r="GZ242" s="35"/>
      <c r="HA242" s="35"/>
      <c r="HB242" s="35"/>
      <c r="HC242" s="35"/>
      <c r="HD242" s="35"/>
      <c r="HE242" s="35"/>
      <c r="HF242" s="35"/>
      <c r="HG242" s="35"/>
      <c r="HH242" s="35"/>
      <c r="HI242" s="35"/>
      <c r="HJ242" s="35"/>
      <c r="HK242" s="35"/>
      <c r="HL242" s="35"/>
      <c r="HM242" s="35"/>
      <c r="HN242" s="35"/>
      <c r="HO242" s="35"/>
      <c r="HP242" s="35"/>
      <c r="HQ242" s="35"/>
      <c r="HR242" s="35"/>
      <c r="HS242" s="35"/>
      <c r="HT242" s="35"/>
      <c r="HU242" s="35"/>
      <c r="HV242" s="35"/>
      <c r="HW242" s="35"/>
      <c r="HX242" s="35"/>
      <c r="HY242" s="35"/>
      <c r="HZ242" s="35"/>
      <c r="IA242" s="35"/>
      <c r="IB242" s="35"/>
      <c r="IC242" s="35"/>
      <c r="ID242" s="35"/>
      <c r="IE242" s="35"/>
      <c r="IF242" s="35"/>
      <c r="IG242" s="35"/>
      <c r="IH242" s="35"/>
      <c r="II242" s="35"/>
      <c r="IJ242" s="35"/>
      <c r="IK242" s="35"/>
      <c r="IL242" s="35"/>
      <c r="IM242" s="35"/>
      <c r="IN242" s="35"/>
      <c r="IO242" s="35"/>
      <c r="IP242" s="35"/>
    </row>
    <row r="243" spans="1:250" s="42" customFormat="1" ht="28.5">
      <c r="A243" s="149"/>
      <c r="B243" s="440" t="s">
        <v>857</v>
      </c>
      <c r="C243" s="440"/>
      <c r="D243" s="440"/>
      <c r="E243" s="441"/>
      <c r="F243" s="131"/>
      <c r="G243" s="132">
        <v>10</v>
      </c>
      <c r="H243" s="171">
        <v>60</v>
      </c>
      <c r="I243" s="172">
        <v>250</v>
      </c>
      <c r="J243" s="49">
        <v>2004</v>
      </c>
      <c r="K243" s="173"/>
      <c r="L243" s="174"/>
      <c r="M243" s="49"/>
      <c r="N243" s="9" t="s">
        <v>268</v>
      </c>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c r="CT243" s="35"/>
      <c r="CU243" s="35"/>
      <c r="CV243" s="35"/>
      <c r="CW243" s="35"/>
      <c r="CX243" s="35"/>
      <c r="CY243" s="35"/>
      <c r="CZ243" s="35"/>
      <c r="DA243" s="35"/>
      <c r="DB243" s="35"/>
      <c r="DC243" s="35"/>
      <c r="DD243" s="35"/>
      <c r="DE243" s="35"/>
      <c r="DF243" s="35"/>
      <c r="DG243" s="35"/>
      <c r="DH243" s="35"/>
      <c r="DI243" s="35"/>
      <c r="DJ243" s="35"/>
      <c r="DK243" s="35"/>
      <c r="DL243" s="35"/>
      <c r="DM243" s="35"/>
      <c r="DN243" s="35"/>
      <c r="DO243" s="35"/>
      <c r="DP243" s="35"/>
      <c r="DQ243" s="35"/>
      <c r="DR243" s="35"/>
      <c r="DS243" s="35"/>
      <c r="DT243" s="35"/>
      <c r="DU243" s="35"/>
      <c r="DV243" s="35"/>
      <c r="DW243" s="35"/>
      <c r="DX243" s="35"/>
      <c r="DY243" s="35"/>
      <c r="DZ243" s="35"/>
      <c r="EA243" s="35"/>
      <c r="EB243" s="35"/>
      <c r="EC243" s="35"/>
      <c r="ED243" s="35"/>
      <c r="EE243" s="35"/>
      <c r="EF243" s="35"/>
      <c r="EG243" s="35"/>
      <c r="EH243" s="35"/>
      <c r="EI243" s="35"/>
      <c r="EJ243" s="35"/>
      <c r="EK243" s="35"/>
      <c r="EL243" s="35"/>
      <c r="EM243" s="35"/>
      <c r="EN243" s="35"/>
      <c r="EO243" s="35"/>
      <c r="EP243" s="35"/>
      <c r="EQ243" s="35"/>
      <c r="ER243" s="35"/>
      <c r="ES243" s="35"/>
      <c r="ET243" s="35"/>
      <c r="EU243" s="35"/>
      <c r="EV243" s="35"/>
      <c r="EW243" s="35"/>
      <c r="EX243" s="35"/>
      <c r="EY243" s="35"/>
      <c r="EZ243" s="35"/>
      <c r="FA243" s="35"/>
      <c r="FB243" s="35"/>
      <c r="FC243" s="35"/>
      <c r="FD243" s="35"/>
      <c r="FE243" s="35"/>
      <c r="FF243" s="35"/>
      <c r="FG243" s="35"/>
      <c r="FH243" s="35"/>
      <c r="FI243" s="35"/>
      <c r="FJ243" s="35"/>
      <c r="FK243" s="35"/>
      <c r="FL243" s="35"/>
      <c r="FM243" s="35"/>
      <c r="FN243" s="35"/>
      <c r="FO243" s="35"/>
      <c r="FP243" s="35"/>
      <c r="FQ243" s="35"/>
      <c r="FR243" s="35"/>
      <c r="FS243" s="35"/>
      <c r="FT243" s="35"/>
      <c r="FU243" s="35"/>
      <c r="FV243" s="35"/>
      <c r="FW243" s="35"/>
      <c r="FX243" s="35"/>
      <c r="FY243" s="35"/>
      <c r="FZ243" s="35"/>
      <c r="GA243" s="35"/>
      <c r="GB243" s="35"/>
      <c r="GC243" s="35"/>
      <c r="GD243" s="35"/>
      <c r="GE243" s="35"/>
      <c r="GF243" s="35"/>
      <c r="GG243" s="35"/>
      <c r="GH243" s="35"/>
      <c r="GI243" s="35"/>
      <c r="GJ243" s="35"/>
      <c r="GK243" s="35"/>
      <c r="GL243" s="35"/>
      <c r="GM243" s="35"/>
      <c r="GN243" s="35"/>
      <c r="GO243" s="35"/>
      <c r="GP243" s="35"/>
      <c r="GQ243" s="35"/>
      <c r="GR243" s="35"/>
      <c r="GS243" s="35"/>
      <c r="GT243" s="35"/>
      <c r="GU243" s="35"/>
      <c r="GV243" s="35"/>
      <c r="GW243" s="35"/>
      <c r="GX243" s="35"/>
      <c r="GY243" s="35"/>
      <c r="GZ243" s="35"/>
      <c r="HA243" s="35"/>
      <c r="HB243" s="35"/>
      <c r="HC243" s="35"/>
      <c r="HD243" s="35"/>
      <c r="HE243" s="35"/>
      <c r="HF243" s="35"/>
      <c r="HG243" s="35"/>
      <c r="HH243" s="35"/>
      <c r="HI243" s="35"/>
      <c r="HJ243" s="35"/>
      <c r="HK243" s="35"/>
      <c r="HL243" s="35"/>
      <c r="HM243" s="35"/>
      <c r="HN243" s="35"/>
      <c r="HO243" s="35"/>
      <c r="HP243" s="35"/>
      <c r="HQ243" s="35"/>
      <c r="HR243" s="35"/>
      <c r="HS243" s="35"/>
      <c r="HT243" s="35"/>
      <c r="HU243" s="35"/>
      <c r="HV243" s="35"/>
      <c r="HW243" s="35"/>
      <c r="HX243" s="35"/>
      <c r="HY243" s="35"/>
      <c r="HZ243" s="35"/>
      <c r="IA243" s="35"/>
      <c r="IB243" s="35"/>
      <c r="IC243" s="35"/>
      <c r="ID243" s="35"/>
      <c r="IE243" s="35"/>
      <c r="IF243" s="35"/>
      <c r="IG243" s="35"/>
      <c r="IH243" s="35"/>
      <c r="II243" s="35"/>
      <c r="IJ243" s="35"/>
      <c r="IK243" s="35"/>
      <c r="IL243" s="35"/>
      <c r="IM243" s="35"/>
      <c r="IN243" s="35"/>
      <c r="IO243" s="35"/>
      <c r="IP243" s="35"/>
    </row>
    <row r="244" spans="1:250" s="42" customFormat="1" ht="15">
      <c r="A244" s="150"/>
      <c r="B244" s="440" t="s">
        <v>537</v>
      </c>
      <c r="C244" s="440"/>
      <c r="D244" s="440"/>
      <c r="E244" s="441"/>
      <c r="F244" s="131"/>
      <c r="G244" s="132">
        <v>12</v>
      </c>
      <c r="H244" s="171">
        <v>100</v>
      </c>
      <c r="I244" s="172">
        <v>250</v>
      </c>
      <c r="J244" s="49">
        <v>2003</v>
      </c>
      <c r="K244" s="173"/>
      <c r="L244" s="161"/>
      <c r="M244" s="49"/>
      <c r="N244" s="9" t="s">
        <v>862</v>
      </c>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5"/>
      <c r="DY244" s="35"/>
      <c r="DZ244" s="35"/>
      <c r="EA244" s="35"/>
      <c r="EB244" s="35"/>
      <c r="EC244" s="35"/>
      <c r="ED244" s="35"/>
      <c r="EE244" s="35"/>
      <c r="EF244" s="35"/>
      <c r="EG244" s="35"/>
      <c r="EH244" s="35"/>
      <c r="EI244" s="35"/>
      <c r="EJ244" s="35"/>
      <c r="EK244" s="35"/>
      <c r="EL244" s="35"/>
      <c r="EM244" s="35"/>
      <c r="EN244" s="35"/>
      <c r="EO244" s="35"/>
      <c r="EP244" s="35"/>
      <c r="EQ244" s="35"/>
      <c r="ER244" s="35"/>
      <c r="ES244" s="35"/>
      <c r="ET244" s="35"/>
      <c r="EU244" s="35"/>
      <c r="EV244" s="35"/>
      <c r="EW244" s="35"/>
      <c r="EX244" s="35"/>
      <c r="EY244" s="35"/>
      <c r="EZ244" s="35"/>
      <c r="FA244" s="35"/>
      <c r="FB244" s="35"/>
      <c r="FC244" s="35"/>
      <c r="FD244" s="35"/>
      <c r="FE244" s="35"/>
      <c r="FF244" s="35"/>
      <c r="FG244" s="35"/>
      <c r="FH244" s="35"/>
      <c r="FI244" s="35"/>
      <c r="FJ244" s="35"/>
      <c r="FK244" s="35"/>
      <c r="FL244" s="35"/>
      <c r="FM244" s="35"/>
      <c r="FN244" s="35"/>
      <c r="FO244" s="35"/>
      <c r="FP244" s="35"/>
      <c r="FQ244" s="35"/>
      <c r="FR244" s="35"/>
      <c r="FS244" s="35"/>
      <c r="FT244" s="35"/>
      <c r="FU244" s="35"/>
      <c r="FV244" s="35"/>
      <c r="FW244" s="35"/>
      <c r="FX244" s="35"/>
      <c r="FY244" s="35"/>
      <c r="FZ244" s="35"/>
      <c r="GA244" s="35"/>
      <c r="GB244" s="35"/>
      <c r="GC244" s="35"/>
      <c r="GD244" s="35"/>
      <c r="GE244" s="35"/>
      <c r="GF244" s="35"/>
      <c r="GG244" s="35"/>
      <c r="GH244" s="35"/>
      <c r="GI244" s="35"/>
      <c r="GJ244" s="35"/>
      <c r="GK244" s="35"/>
      <c r="GL244" s="35"/>
      <c r="GM244" s="35"/>
      <c r="GN244" s="35"/>
      <c r="GO244" s="35"/>
      <c r="GP244" s="35"/>
      <c r="GQ244" s="35"/>
      <c r="GR244" s="35"/>
      <c r="GS244" s="35"/>
      <c r="GT244" s="35"/>
      <c r="GU244" s="35"/>
      <c r="GV244" s="35"/>
      <c r="GW244" s="35"/>
      <c r="GX244" s="35"/>
      <c r="GY244" s="35"/>
      <c r="GZ244" s="35"/>
      <c r="HA244" s="35"/>
      <c r="HB244" s="35"/>
      <c r="HC244" s="35"/>
      <c r="HD244" s="35"/>
      <c r="HE244" s="35"/>
      <c r="HF244" s="35"/>
      <c r="HG244" s="35"/>
      <c r="HH244" s="35"/>
      <c r="HI244" s="35"/>
      <c r="HJ244" s="35"/>
      <c r="HK244" s="35"/>
      <c r="HL244" s="35"/>
      <c r="HM244" s="35"/>
      <c r="HN244" s="35"/>
      <c r="HO244" s="35"/>
      <c r="HP244" s="35"/>
      <c r="HQ244" s="35"/>
      <c r="HR244" s="35"/>
      <c r="HS244" s="35"/>
      <c r="HT244" s="35"/>
      <c r="HU244" s="35"/>
      <c r="HV244" s="35"/>
      <c r="HW244" s="35"/>
      <c r="HX244" s="35"/>
      <c r="HY244" s="35"/>
      <c r="HZ244" s="35"/>
      <c r="IA244" s="35"/>
      <c r="IB244" s="35"/>
      <c r="IC244" s="35"/>
      <c r="ID244" s="35"/>
      <c r="IE244" s="35"/>
      <c r="IF244" s="35"/>
      <c r="IG244" s="35"/>
      <c r="IH244" s="35"/>
      <c r="II244" s="35"/>
      <c r="IJ244" s="35"/>
      <c r="IK244" s="35"/>
      <c r="IL244" s="35"/>
      <c r="IM244" s="35"/>
      <c r="IN244" s="35"/>
      <c r="IO244" s="35"/>
      <c r="IP244" s="35"/>
    </row>
    <row r="245" spans="1:250" s="42" customFormat="1" ht="30" customHeight="1">
      <c r="A245" s="149"/>
      <c r="B245" s="440" t="s">
        <v>538</v>
      </c>
      <c r="C245" s="440"/>
      <c r="D245" s="440"/>
      <c r="E245" s="441"/>
      <c r="F245" s="129"/>
      <c r="G245" s="130">
        <v>5</v>
      </c>
      <c r="H245" s="171">
        <v>0.01</v>
      </c>
      <c r="I245" s="172">
        <v>0.05</v>
      </c>
      <c r="J245" s="49">
        <v>2004</v>
      </c>
      <c r="K245" s="173"/>
      <c r="L245" s="174"/>
      <c r="M245" s="49"/>
      <c r="N245" s="9" t="s">
        <v>862</v>
      </c>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c r="CT245" s="35"/>
      <c r="CU245" s="35"/>
      <c r="CV245" s="35"/>
      <c r="CW245" s="35"/>
      <c r="CX245" s="35"/>
      <c r="CY245" s="35"/>
      <c r="CZ245" s="35"/>
      <c r="DA245" s="35"/>
      <c r="DB245" s="35"/>
      <c r="DC245" s="35"/>
      <c r="DD245" s="35"/>
      <c r="DE245" s="35"/>
      <c r="DF245" s="35"/>
      <c r="DG245" s="35"/>
      <c r="DH245" s="35"/>
      <c r="DI245" s="35"/>
      <c r="DJ245" s="35"/>
      <c r="DK245" s="35"/>
      <c r="DL245" s="35"/>
      <c r="DM245" s="35"/>
      <c r="DN245" s="35"/>
      <c r="DO245" s="35"/>
      <c r="DP245" s="35"/>
      <c r="DQ245" s="35"/>
      <c r="DR245" s="35"/>
      <c r="DS245" s="35"/>
      <c r="DT245" s="35"/>
      <c r="DU245" s="35"/>
      <c r="DV245" s="35"/>
      <c r="DW245" s="35"/>
      <c r="DX245" s="35"/>
      <c r="DY245" s="35"/>
      <c r="DZ245" s="35"/>
      <c r="EA245" s="35"/>
      <c r="EB245" s="35"/>
      <c r="EC245" s="35"/>
      <c r="ED245" s="35"/>
      <c r="EE245" s="35"/>
      <c r="EF245" s="35"/>
      <c r="EG245" s="35"/>
      <c r="EH245" s="35"/>
      <c r="EI245" s="35"/>
      <c r="EJ245" s="35"/>
      <c r="EK245" s="35"/>
      <c r="EL245" s="35"/>
      <c r="EM245" s="35"/>
      <c r="EN245" s="35"/>
      <c r="EO245" s="35"/>
      <c r="EP245" s="35"/>
      <c r="EQ245" s="35"/>
      <c r="ER245" s="35"/>
      <c r="ES245" s="35"/>
      <c r="ET245" s="35"/>
      <c r="EU245" s="35"/>
      <c r="EV245" s="35"/>
      <c r="EW245" s="35"/>
      <c r="EX245" s="35"/>
      <c r="EY245" s="35"/>
      <c r="EZ245" s="35"/>
      <c r="FA245" s="35"/>
      <c r="FB245" s="35"/>
      <c r="FC245" s="35"/>
      <c r="FD245" s="35"/>
      <c r="FE245" s="35"/>
      <c r="FF245" s="35"/>
      <c r="FG245" s="35"/>
      <c r="FH245" s="35"/>
      <c r="FI245" s="35"/>
      <c r="FJ245" s="35"/>
      <c r="FK245" s="35"/>
      <c r="FL245" s="35"/>
      <c r="FM245" s="35"/>
      <c r="FN245" s="35"/>
      <c r="FO245" s="35"/>
      <c r="FP245" s="35"/>
      <c r="FQ245" s="35"/>
      <c r="FR245" s="35"/>
      <c r="FS245" s="35"/>
      <c r="FT245" s="35"/>
      <c r="FU245" s="35"/>
      <c r="FV245" s="35"/>
      <c r="FW245" s="35"/>
      <c r="FX245" s="35"/>
      <c r="FY245" s="35"/>
      <c r="FZ245" s="35"/>
      <c r="GA245" s="35"/>
      <c r="GB245" s="35"/>
      <c r="GC245" s="35"/>
      <c r="GD245" s="35"/>
      <c r="GE245" s="35"/>
      <c r="GF245" s="35"/>
      <c r="GG245" s="35"/>
      <c r="GH245" s="35"/>
      <c r="GI245" s="35"/>
      <c r="GJ245" s="35"/>
      <c r="GK245" s="35"/>
      <c r="GL245" s="35"/>
      <c r="GM245" s="35"/>
      <c r="GN245" s="35"/>
      <c r="GO245" s="35"/>
      <c r="GP245" s="35"/>
      <c r="GQ245" s="35"/>
      <c r="GR245" s="35"/>
      <c r="GS245" s="35"/>
      <c r="GT245" s="35"/>
      <c r="GU245" s="35"/>
      <c r="GV245" s="35"/>
      <c r="GW245" s="35"/>
      <c r="GX245" s="35"/>
      <c r="GY245" s="35"/>
      <c r="GZ245" s="35"/>
      <c r="HA245" s="35"/>
      <c r="HB245" s="35"/>
      <c r="HC245" s="35"/>
      <c r="HD245" s="35"/>
      <c r="HE245" s="35"/>
      <c r="HF245" s="35"/>
      <c r="HG245" s="35"/>
      <c r="HH245" s="35"/>
      <c r="HI245" s="35"/>
      <c r="HJ245" s="35"/>
      <c r="HK245" s="35"/>
      <c r="HL245" s="35"/>
      <c r="HM245" s="35"/>
      <c r="HN245" s="35"/>
      <c r="HO245" s="35"/>
      <c r="HP245" s="35"/>
      <c r="HQ245" s="35"/>
      <c r="HR245" s="35"/>
      <c r="HS245" s="35"/>
      <c r="HT245" s="35"/>
      <c r="HU245" s="35"/>
      <c r="HV245" s="35"/>
      <c r="HW245" s="35"/>
      <c r="HX245" s="35"/>
      <c r="HY245" s="35"/>
      <c r="HZ245" s="35"/>
      <c r="IA245" s="35"/>
      <c r="IB245" s="35"/>
      <c r="IC245" s="35"/>
      <c r="ID245" s="35"/>
      <c r="IE245" s="35"/>
      <c r="IF245" s="35"/>
      <c r="IG245" s="35"/>
      <c r="IH245" s="35"/>
      <c r="II245" s="35"/>
      <c r="IJ245" s="35"/>
      <c r="IK245" s="35"/>
      <c r="IL245" s="35"/>
      <c r="IM245" s="35"/>
      <c r="IN245" s="35"/>
      <c r="IO245" s="35"/>
      <c r="IP245" s="35"/>
    </row>
    <row r="246" spans="1:250" s="42" customFormat="1" ht="15" customHeight="1">
      <c r="A246" s="150"/>
      <c r="B246" s="440" t="s">
        <v>539</v>
      </c>
      <c r="C246" s="440"/>
      <c r="D246" s="440"/>
      <c r="E246" s="441"/>
      <c r="F246" s="131"/>
      <c r="G246" s="132">
        <v>4</v>
      </c>
      <c r="H246" s="172">
        <v>0.04</v>
      </c>
      <c r="I246" s="171">
        <v>0.05</v>
      </c>
      <c r="J246" s="49">
        <v>2004</v>
      </c>
      <c r="K246" s="175"/>
      <c r="L246" s="176"/>
      <c r="M246" s="49"/>
      <c r="N246" s="9" t="s">
        <v>862</v>
      </c>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c r="CT246" s="35"/>
      <c r="CU246" s="35"/>
      <c r="CV246" s="35"/>
      <c r="CW246" s="35"/>
      <c r="CX246" s="35"/>
      <c r="CY246" s="35"/>
      <c r="CZ246" s="35"/>
      <c r="DA246" s="35"/>
      <c r="DB246" s="35"/>
      <c r="DC246" s="35"/>
      <c r="DD246" s="35"/>
      <c r="DE246" s="35"/>
      <c r="DF246" s="35"/>
      <c r="DG246" s="35"/>
      <c r="DH246" s="35"/>
      <c r="DI246" s="35"/>
      <c r="DJ246" s="35"/>
      <c r="DK246" s="35"/>
      <c r="DL246" s="35"/>
      <c r="DM246" s="35"/>
      <c r="DN246" s="35"/>
      <c r="DO246" s="35"/>
      <c r="DP246" s="35"/>
      <c r="DQ246" s="35"/>
      <c r="DR246" s="35"/>
      <c r="DS246" s="35"/>
      <c r="DT246" s="35"/>
      <c r="DU246" s="35"/>
      <c r="DV246" s="35"/>
      <c r="DW246" s="35"/>
      <c r="DX246" s="35"/>
      <c r="DY246" s="35"/>
      <c r="DZ246" s="35"/>
      <c r="EA246" s="35"/>
      <c r="EB246" s="35"/>
      <c r="EC246" s="35"/>
      <c r="ED246" s="35"/>
      <c r="EE246" s="35"/>
      <c r="EF246" s="35"/>
      <c r="EG246" s="35"/>
      <c r="EH246" s="35"/>
      <c r="EI246" s="35"/>
      <c r="EJ246" s="35"/>
      <c r="EK246" s="35"/>
      <c r="EL246" s="35"/>
      <c r="EM246" s="35"/>
      <c r="EN246" s="35"/>
      <c r="EO246" s="35"/>
      <c r="EP246" s="35"/>
      <c r="EQ246" s="35"/>
      <c r="ER246" s="35"/>
      <c r="ES246" s="35"/>
      <c r="ET246" s="35"/>
      <c r="EU246" s="35"/>
      <c r="EV246" s="35"/>
      <c r="EW246" s="35"/>
      <c r="EX246" s="35"/>
      <c r="EY246" s="35"/>
      <c r="EZ246" s="35"/>
      <c r="FA246" s="35"/>
      <c r="FB246" s="35"/>
      <c r="FC246" s="35"/>
      <c r="FD246" s="35"/>
      <c r="FE246" s="35"/>
      <c r="FF246" s="35"/>
      <c r="FG246" s="35"/>
      <c r="FH246" s="35"/>
      <c r="FI246" s="35"/>
      <c r="FJ246" s="35"/>
      <c r="FK246" s="35"/>
      <c r="FL246" s="35"/>
      <c r="FM246" s="35"/>
      <c r="FN246" s="35"/>
      <c r="FO246" s="35"/>
      <c r="FP246" s="35"/>
      <c r="FQ246" s="35"/>
      <c r="FR246" s="35"/>
      <c r="FS246" s="35"/>
      <c r="FT246" s="35"/>
      <c r="FU246" s="35"/>
      <c r="FV246" s="35"/>
      <c r="FW246" s="35"/>
      <c r="FX246" s="35"/>
      <c r="FY246" s="35"/>
      <c r="FZ246" s="35"/>
      <c r="GA246" s="35"/>
      <c r="GB246" s="35"/>
      <c r="GC246" s="35"/>
      <c r="GD246" s="35"/>
      <c r="GE246" s="35"/>
      <c r="GF246" s="35"/>
      <c r="GG246" s="35"/>
      <c r="GH246" s="35"/>
      <c r="GI246" s="35"/>
      <c r="GJ246" s="35"/>
      <c r="GK246" s="35"/>
      <c r="GL246" s="35"/>
      <c r="GM246" s="35"/>
      <c r="GN246" s="35"/>
      <c r="GO246" s="35"/>
      <c r="GP246" s="35"/>
      <c r="GQ246" s="35"/>
      <c r="GR246" s="35"/>
      <c r="GS246" s="35"/>
      <c r="GT246" s="35"/>
      <c r="GU246" s="35"/>
      <c r="GV246" s="35"/>
      <c r="GW246" s="35"/>
      <c r="GX246" s="35"/>
      <c r="GY246" s="35"/>
      <c r="GZ246" s="35"/>
      <c r="HA246" s="35"/>
      <c r="HB246" s="35"/>
      <c r="HC246" s="35"/>
      <c r="HD246" s="35"/>
      <c r="HE246" s="35"/>
      <c r="HF246" s="35"/>
      <c r="HG246" s="35"/>
      <c r="HH246" s="35"/>
      <c r="HI246" s="35"/>
      <c r="HJ246" s="35"/>
      <c r="HK246" s="35"/>
      <c r="HL246" s="35"/>
      <c r="HM246" s="35"/>
      <c r="HN246" s="35"/>
      <c r="HO246" s="35"/>
      <c r="HP246" s="35"/>
      <c r="HQ246" s="35"/>
      <c r="HR246" s="35"/>
      <c r="HS246" s="35"/>
      <c r="HT246" s="35"/>
      <c r="HU246" s="35"/>
      <c r="HV246" s="35"/>
      <c r="HW246" s="35"/>
      <c r="HX246" s="35"/>
      <c r="HY246" s="35"/>
      <c r="HZ246" s="35"/>
      <c r="IA246" s="35"/>
      <c r="IB246" s="35"/>
      <c r="IC246" s="35"/>
      <c r="ID246" s="35"/>
      <c r="IE246" s="35"/>
      <c r="IF246" s="35"/>
      <c r="IG246" s="35"/>
      <c r="IH246" s="35"/>
      <c r="II246" s="35"/>
      <c r="IJ246" s="35"/>
      <c r="IK246" s="35"/>
      <c r="IL246" s="35"/>
      <c r="IM246" s="35"/>
      <c r="IN246" s="35"/>
      <c r="IO246" s="35"/>
      <c r="IP246" s="35"/>
    </row>
    <row r="247" spans="1:250" s="42" customFormat="1" ht="30.75" customHeight="1">
      <c r="A247" s="151"/>
      <c r="B247" s="440" t="s">
        <v>540</v>
      </c>
      <c r="C247" s="440"/>
      <c r="D247" s="440"/>
      <c r="E247" s="441"/>
      <c r="F247" s="129"/>
      <c r="G247" s="130">
        <v>10</v>
      </c>
      <c r="H247" s="171">
        <v>50</v>
      </c>
      <c r="I247" s="172">
        <v>99</v>
      </c>
      <c r="J247" s="49">
        <v>2004</v>
      </c>
      <c r="K247" s="175"/>
      <c r="L247" s="176"/>
      <c r="M247" s="49"/>
      <c r="N247" s="9" t="s">
        <v>862</v>
      </c>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c r="CN247" s="35"/>
      <c r="CO247" s="35"/>
      <c r="CP247" s="35"/>
      <c r="CQ247" s="35"/>
      <c r="CR247" s="35"/>
      <c r="CS247" s="35"/>
      <c r="CT247" s="35"/>
      <c r="CU247" s="35"/>
      <c r="CV247" s="35"/>
      <c r="CW247" s="35"/>
      <c r="CX247" s="35"/>
      <c r="CY247" s="35"/>
      <c r="CZ247" s="35"/>
      <c r="DA247" s="35"/>
      <c r="DB247" s="35"/>
      <c r="DC247" s="35"/>
      <c r="DD247" s="35"/>
      <c r="DE247" s="35"/>
      <c r="DF247" s="35"/>
      <c r="DG247" s="35"/>
      <c r="DH247" s="35"/>
      <c r="DI247" s="35"/>
      <c r="DJ247" s="35"/>
      <c r="DK247" s="35"/>
      <c r="DL247" s="35"/>
      <c r="DM247" s="35"/>
      <c r="DN247" s="35"/>
      <c r="DO247" s="35"/>
      <c r="DP247" s="35"/>
      <c r="DQ247" s="35"/>
      <c r="DR247" s="35"/>
      <c r="DS247" s="35"/>
      <c r="DT247" s="35"/>
      <c r="DU247" s="35"/>
      <c r="DV247" s="35"/>
      <c r="DW247" s="35"/>
      <c r="DX247" s="35"/>
      <c r="DY247" s="35"/>
      <c r="DZ247" s="35"/>
      <c r="EA247" s="35"/>
      <c r="EB247" s="35"/>
      <c r="EC247" s="35"/>
      <c r="ED247" s="35"/>
      <c r="EE247" s="35"/>
      <c r="EF247" s="35"/>
      <c r="EG247" s="35"/>
      <c r="EH247" s="35"/>
      <c r="EI247" s="35"/>
      <c r="EJ247" s="35"/>
      <c r="EK247" s="35"/>
      <c r="EL247" s="35"/>
      <c r="EM247" s="35"/>
      <c r="EN247" s="35"/>
      <c r="EO247" s="35"/>
      <c r="EP247" s="35"/>
      <c r="EQ247" s="35"/>
      <c r="ER247" s="35"/>
      <c r="ES247" s="35"/>
      <c r="ET247" s="35"/>
      <c r="EU247" s="35"/>
      <c r="EV247" s="35"/>
      <c r="EW247" s="35"/>
      <c r="EX247" s="35"/>
      <c r="EY247" s="35"/>
      <c r="EZ247" s="35"/>
      <c r="FA247" s="35"/>
      <c r="FB247" s="35"/>
      <c r="FC247" s="35"/>
      <c r="FD247" s="35"/>
      <c r="FE247" s="35"/>
      <c r="FF247" s="35"/>
      <c r="FG247" s="35"/>
      <c r="FH247" s="35"/>
      <c r="FI247" s="35"/>
      <c r="FJ247" s="35"/>
      <c r="FK247" s="35"/>
      <c r="FL247" s="35"/>
      <c r="FM247" s="35"/>
      <c r="FN247" s="35"/>
      <c r="FO247" s="35"/>
      <c r="FP247" s="35"/>
      <c r="FQ247" s="35"/>
      <c r="FR247" s="35"/>
      <c r="FS247" s="35"/>
      <c r="FT247" s="35"/>
      <c r="FU247" s="35"/>
      <c r="FV247" s="35"/>
      <c r="FW247" s="35"/>
      <c r="FX247" s="35"/>
      <c r="FY247" s="35"/>
      <c r="FZ247" s="35"/>
      <c r="GA247" s="35"/>
      <c r="GB247" s="35"/>
      <c r="GC247" s="35"/>
      <c r="GD247" s="35"/>
      <c r="GE247" s="35"/>
      <c r="GF247" s="35"/>
      <c r="GG247" s="35"/>
      <c r="GH247" s="35"/>
      <c r="GI247" s="35"/>
      <c r="GJ247" s="35"/>
      <c r="GK247" s="35"/>
      <c r="GL247" s="35"/>
      <c r="GM247" s="35"/>
      <c r="GN247" s="35"/>
      <c r="GO247" s="35"/>
      <c r="GP247" s="35"/>
      <c r="GQ247" s="35"/>
      <c r="GR247" s="35"/>
      <c r="GS247" s="35"/>
      <c r="GT247" s="35"/>
      <c r="GU247" s="35"/>
      <c r="GV247" s="35"/>
      <c r="GW247" s="35"/>
      <c r="GX247" s="35"/>
      <c r="GY247" s="35"/>
      <c r="GZ247" s="35"/>
      <c r="HA247" s="35"/>
      <c r="HB247" s="35"/>
      <c r="HC247" s="35"/>
      <c r="HD247" s="35"/>
      <c r="HE247" s="35"/>
      <c r="HF247" s="35"/>
      <c r="HG247" s="35"/>
      <c r="HH247" s="35"/>
      <c r="HI247" s="35"/>
      <c r="HJ247" s="35"/>
      <c r="HK247" s="35"/>
      <c r="HL247" s="35"/>
      <c r="HM247" s="35"/>
      <c r="HN247" s="35"/>
      <c r="HO247" s="35"/>
      <c r="HP247" s="35"/>
      <c r="HQ247" s="35"/>
      <c r="HR247" s="35"/>
      <c r="HS247" s="35"/>
      <c r="HT247" s="35"/>
      <c r="HU247" s="35"/>
      <c r="HV247" s="35"/>
      <c r="HW247" s="35"/>
      <c r="HX247" s="35"/>
      <c r="HY247" s="35"/>
      <c r="HZ247" s="35"/>
      <c r="IA247" s="35"/>
      <c r="IB247" s="35"/>
      <c r="IC247" s="35"/>
      <c r="ID247" s="35"/>
      <c r="IE247" s="35"/>
      <c r="IF247" s="35"/>
      <c r="IG247" s="35"/>
      <c r="IH247" s="35"/>
      <c r="II247" s="35"/>
      <c r="IJ247" s="35"/>
      <c r="IK247" s="35"/>
      <c r="IL247" s="35"/>
      <c r="IM247" s="35"/>
      <c r="IN247" s="35"/>
      <c r="IO247" s="35"/>
      <c r="IP247" s="35"/>
    </row>
    <row r="248" spans="1:250" s="42" customFormat="1" ht="30.75" customHeight="1">
      <c r="A248" s="148"/>
      <c r="B248" s="440" t="s">
        <v>541</v>
      </c>
      <c r="C248" s="440"/>
      <c r="D248" s="440"/>
      <c r="E248" s="441"/>
      <c r="F248" s="131"/>
      <c r="G248" s="132">
        <v>20</v>
      </c>
      <c r="H248" s="171">
        <v>0.8</v>
      </c>
      <c r="I248" s="172">
        <v>28</v>
      </c>
      <c r="J248" s="49">
        <v>2004</v>
      </c>
      <c r="K248" s="173"/>
      <c r="L248" s="174"/>
      <c r="M248" s="49"/>
      <c r="N248" s="9" t="s">
        <v>269</v>
      </c>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5"/>
      <c r="CJ248" s="35"/>
      <c r="CK248" s="35"/>
      <c r="CL248" s="35"/>
      <c r="CM248" s="35"/>
      <c r="CN248" s="35"/>
      <c r="CO248" s="35"/>
      <c r="CP248" s="35"/>
      <c r="CQ248" s="35"/>
      <c r="CR248" s="35"/>
      <c r="CS248" s="35"/>
      <c r="CT248" s="35"/>
      <c r="CU248" s="35"/>
      <c r="CV248" s="35"/>
      <c r="CW248" s="35"/>
      <c r="CX248" s="35"/>
      <c r="CY248" s="35"/>
      <c r="CZ248" s="35"/>
      <c r="DA248" s="35"/>
      <c r="DB248" s="35"/>
      <c r="DC248" s="35"/>
      <c r="DD248" s="35"/>
      <c r="DE248" s="35"/>
      <c r="DF248" s="35"/>
      <c r="DG248" s="35"/>
      <c r="DH248" s="35"/>
      <c r="DI248" s="35"/>
      <c r="DJ248" s="35"/>
      <c r="DK248" s="35"/>
      <c r="DL248" s="35"/>
      <c r="DM248" s="35"/>
      <c r="DN248" s="35"/>
      <c r="DO248" s="35"/>
      <c r="DP248" s="35"/>
      <c r="DQ248" s="35"/>
      <c r="DR248" s="35"/>
      <c r="DS248" s="35"/>
      <c r="DT248" s="35"/>
      <c r="DU248" s="35"/>
      <c r="DV248" s="35"/>
      <c r="DW248" s="35"/>
      <c r="DX248" s="35"/>
      <c r="DY248" s="35"/>
      <c r="DZ248" s="35"/>
      <c r="EA248" s="35"/>
      <c r="EB248" s="35"/>
      <c r="EC248" s="35"/>
      <c r="ED248" s="35"/>
      <c r="EE248" s="35"/>
      <c r="EF248" s="35"/>
      <c r="EG248" s="35"/>
      <c r="EH248" s="35"/>
      <c r="EI248" s="35"/>
      <c r="EJ248" s="35"/>
      <c r="EK248" s="35"/>
      <c r="EL248" s="35"/>
      <c r="EM248" s="35"/>
      <c r="EN248" s="35"/>
      <c r="EO248" s="35"/>
      <c r="EP248" s="35"/>
      <c r="EQ248" s="35"/>
      <c r="ER248" s="35"/>
      <c r="ES248" s="35"/>
      <c r="ET248" s="35"/>
      <c r="EU248" s="35"/>
      <c r="EV248" s="35"/>
      <c r="EW248" s="35"/>
      <c r="EX248" s="35"/>
      <c r="EY248" s="35"/>
      <c r="EZ248" s="35"/>
      <c r="FA248" s="35"/>
      <c r="FB248" s="35"/>
      <c r="FC248" s="35"/>
      <c r="FD248" s="35"/>
      <c r="FE248" s="35"/>
      <c r="FF248" s="35"/>
      <c r="FG248" s="35"/>
      <c r="FH248" s="35"/>
      <c r="FI248" s="35"/>
      <c r="FJ248" s="35"/>
      <c r="FK248" s="35"/>
      <c r="FL248" s="35"/>
      <c r="FM248" s="35"/>
      <c r="FN248" s="35"/>
      <c r="FO248" s="35"/>
      <c r="FP248" s="35"/>
      <c r="FQ248" s="35"/>
      <c r="FR248" s="35"/>
      <c r="FS248" s="35"/>
      <c r="FT248" s="35"/>
      <c r="FU248" s="35"/>
      <c r="FV248" s="35"/>
      <c r="FW248" s="35"/>
      <c r="FX248" s="35"/>
      <c r="FY248" s="35"/>
      <c r="FZ248" s="35"/>
      <c r="GA248" s="35"/>
      <c r="GB248" s="35"/>
      <c r="GC248" s="35"/>
      <c r="GD248" s="35"/>
      <c r="GE248" s="35"/>
      <c r="GF248" s="35"/>
      <c r="GG248" s="35"/>
      <c r="GH248" s="35"/>
      <c r="GI248" s="35"/>
      <c r="GJ248" s="35"/>
      <c r="GK248" s="35"/>
      <c r="GL248" s="35"/>
      <c r="GM248" s="35"/>
      <c r="GN248" s="35"/>
      <c r="GO248" s="35"/>
      <c r="GP248" s="35"/>
      <c r="GQ248" s="35"/>
      <c r="GR248" s="35"/>
      <c r="GS248" s="35"/>
      <c r="GT248" s="35"/>
      <c r="GU248" s="35"/>
      <c r="GV248" s="35"/>
      <c r="GW248" s="35"/>
      <c r="GX248" s="35"/>
      <c r="GY248" s="35"/>
      <c r="GZ248" s="35"/>
      <c r="HA248" s="35"/>
      <c r="HB248" s="35"/>
      <c r="HC248" s="35"/>
      <c r="HD248" s="35"/>
      <c r="HE248" s="35"/>
      <c r="HF248" s="35"/>
      <c r="HG248" s="35"/>
      <c r="HH248" s="35"/>
      <c r="HI248" s="35"/>
      <c r="HJ248" s="35"/>
      <c r="HK248" s="35"/>
      <c r="HL248" s="35"/>
      <c r="HM248" s="35"/>
      <c r="HN248" s="35"/>
      <c r="HO248" s="35"/>
      <c r="HP248" s="35"/>
      <c r="HQ248" s="35"/>
      <c r="HR248" s="35"/>
      <c r="HS248" s="35"/>
      <c r="HT248" s="35"/>
      <c r="HU248" s="35"/>
      <c r="HV248" s="35"/>
      <c r="HW248" s="35"/>
      <c r="HX248" s="35"/>
      <c r="HY248" s="35"/>
      <c r="HZ248" s="35"/>
      <c r="IA248" s="35"/>
      <c r="IB248" s="35"/>
      <c r="IC248" s="35"/>
      <c r="ID248" s="35"/>
      <c r="IE248" s="35"/>
      <c r="IF248" s="35"/>
      <c r="IG248" s="35"/>
      <c r="IH248" s="35"/>
      <c r="II248" s="35"/>
      <c r="IJ248" s="35"/>
      <c r="IK248" s="35"/>
      <c r="IL248" s="35"/>
      <c r="IM248" s="35"/>
      <c r="IN248" s="35"/>
      <c r="IO248" s="35"/>
      <c r="IP248" s="35"/>
    </row>
    <row r="249" spans="1:250" s="42" customFormat="1" ht="15" customHeight="1">
      <c r="A249" s="151"/>
      <c r="B249" s="440" t="s">
        <v>542</v>
      </c>
      <c r="C249" s="440"/>
      <c r="D249" s="440"/>
      <c r="E249" s="441"/>
      <c r="F249" s="131"/>
      <c r="G249" s="132">
        <v>20</v>
      </c>
      <c r="H249" s="171">
        <v>12</v>
      </c>
      <c r="I249" s="172">
        <v>48</v>
      </c>
      <c r="J249" s="49">
        <v>2004</v>
      </c>
      <c r="K249" s="173"/>
      <c r="L249" s="161"/>
      <c r="M249" s="49"/>
      <c r="N249" s="9" t="s">
        <v>270</v>
      </c>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c r="CN249" s="35"/>
      <c r="CO249" s="35"/>
      <c r="CP249" s="35"/>
      <c r="CQ249" s="35"/>
      <c r="CR249" s="35"/>
      <c r="CS249" s="35"/>
      <c r="CT249" s="35"/>
      <c r="CU249" s="35"/>
      <c r="CV249" s="35"/>
      <c r="CW249" s="35"/>
      <c r="CX249" s="35"/>
      <c r="CY249" s="35"/>
      <c r="CZ249" s="35"/>
      <c r="DA249" s="35"/>
      <c r="DB249" s="35"/>
      <c r="DC249" s="35"/>
      <c r="DD249" s="35"/>
      <c r="DE249" s="35"/>
      <c r="DF249" s="35"/>
      <c r="DG249" s="35"/>
      <c r="DH249" s="35"/>
      <c r="DI249" s="35"/>
      <c r="DJ249" s="35"/>
      <c r="DK249" s="35"/>
      <c r="DL249" s="35"/>
      <c r="DM249" s="35"/>
      <c r="DN249" s="35"/>
      <c r="DO249" s="35"/>
      <c r="DP249" s="35"/>
      <c r="DQ249" s="35"/>
      <c r="DR249" s="35"/>
      <c r="DS249" s="35"/>
      <c r="DT249" s="35"/>
      <c r="DU249" s="35"/>
      <c r="DV249" s="35"/>
      <c r="DW249" s="35"/>
      <c r="DX249" s="35"/>
      <c r="DY249" s="35"/>
      <c r="DZ249" s="35"/>
      <c r="EA249" s="35"/>
      <c r="EB249" s="35"/>
      <c r="EC249" s="35"/>
      <c r="ED249" s="35"/>
      <c r="EE249" s="35"/>
      <c r="EF249" s="35"/>
      <c r="EG249" s="35"/>
      <c r="EH249" s="35"/>
      <c r="EI249" s="35"/>
      <c r="EJ249" s="35"/>
      <c r="EK249" s="35"/>
      <c r="EL249" s="35"/>
      <c r="EM249" s="35"/>
      <c r="EN249" s="35"/>
      <c r="EO249" s="35"/>
      <c r="EP249" s="35"/>
      <c r="EQ249" s="35"/>
      <c r="ER249" s="35"/>
      <c r="ES249" s="35"/>
      <c r="ET249" s="35"/>
      <c r="EU249" s="35"/>
      <c r="EV249" s="35"/>
      <c r="EW249" s="35"/>
      <c r="EX249" s="35"/>
      <c r="EY249" s="35"/>
      <c r="EZ249" s="35"/>
      <c r="FA249" s="35"/>
      <c r="FB249" s="35"/>
      <c r="FC249" s="35"/>
      <c r="FD249" s="35"/>
      <c r="FE249" s="35"/>
      <c r="FF249" s="35"/>
      <c r="FG249" s="35"/>
      <c r="FH249" s="35"/>
      <c r="FI249" s="35"/>
      <c r="FJ249" s="35"/>
      <c r="FK249" s="35"/>
      <c r="FL249" s="35"/>
      <c r="FM249" s="35"/>
      <c r="FN249" s="35"/>
      <c r="FO249" s="35"/>
      <c r="FP249" s="35"/>
      <c r="FQ249" s="35"/>
      <c r="FR249" s="35"/>
      <c r="FS249" s="35"/>
      <c r="FT249" s="35"/>
      <c r="FU249" s="35"/>
      <c r="FV249" s="35"/>
      <c r="FW249" s="35"/>
      <c r="FX249" s="35"/>
      <c r="FY249" s="35"/>
      <c r="FZ249" s="35"/>
      <c r="GA249" s="35"/>
      <c r="GB249" s="35"/>
      <c r="GC249" s="35"/>
      <c r="GD249" s="35"/>
      <c r="GE249" s="35"/>
      <c r="GF249" s="35"/>
      <c r="GG249" s="35"/>
      <c r="GH249" s="35"/>
      <c r="GI249" s="35"/>
      <c r="GJ249" s="35"/>
      <c r="GK249" s="35"/>
      <c r="GL249" s="35"/>
      <c r="GM249" s="35"/>
      <c r="GN249" s="35"/>
      <c r="GO249" s="35"/>
      <c r="GP249" s="35"/>
      <c r="GQ249" s="35"/>
      <c r="GR249" s="35"/>
      <c r="GS249" s="35"/>
      <c r="GT249" s="35"/>
      <c r="GU249" s="35"/>
      <c r="GV249" s="35"/>
      <c r="GW249" s="35"/>
      <c r="GX249" s="35"/>
      <c r="GY249" s="35"/>
      <c r="GZ249" s="35"/>
      <c r="HA249" s="35"/>
      <c r="HB249" s="35"/>
      <c r="HC249" s="35"/>
      <c r="HD249" s="35"/>
      <c r="HE249" s="35"/>
      <c r="HF249" s="35"/>
      <c r="HG249" s="35"/>
      <c r="HH249" s="35"/>
      <c r="HI249" s="35"/>
      <c r="HJ249" s="35"/>
      <c r="HK249" s="35"/>
      <c r="HL249" s="35"/>
      <c r="HM249" s="35"/>
      <c r="HN249" s="35"/>
      <c r="HO249" s="35"/>
      <c r="HP249" s="35"/>
      <c r="HQ249" s="35"/>
      <c r="HR249" s="35"/>
      <c r="HS249" s="35"/>
      <c r="HT249" s="35"/>
      <c r="HU249" s="35"/>
      <c r="HV249" s="35"/>
      <c r="HW249" s="35"/>
      <c r="HX249" s="35"/>
      <c r="HY249" s="35"/>
      <c r="HZ249" s="35"/>
      <c r="IA249" s="35"/>
      <c r="IB249" s="35"/>
      <c r="IC249" s="35"/>
      <c r="ID249" s="35"/>
      <c r="IE249" s="35"/>
      <c r="IF249" s="35"/>
      <c r="IG249" s="35"/>
      <c r="IH249" s="35"/>
      <c r="II249" s="35"/>
      <c r="IJ249" s="35"/>
      <c r="IK249" s="35"/>
      <c r="IL249" s="35"/>
      <c r="IM249" s="35"/>
      <c r="IN249" s="35"/>
      <c r="IO249" s="35"/>
      <c r="IP249" s="35"/>
    </row>
    <row r="250" spans="1:250" s="42" customFormat="1" ht="15" customHeight="1">
      <c r="A250" s="148"/>
      <c r="B250" s="440" t="s">
        <v>543</v>
      </c>
      <c r="C250" s="440"/>
      <c r="D250" s="440"/>
      <c r="E250" s="441"/>
      <c r="F250" s="129"/>
      <c r="G250" s="130">
        <v>20</v>
      </c>
      <c r="H250" s="171">
        <v>1</v>
      </c>
      <c r="I250" s="172">
        <v>6</v>
      </c>
      <c r="J250" s="49">
        <v>2005</v>
      </c>
      <c r="K250" s="173"/>
      <c r="L250" s="174"/>
      <c r="M250" s="49"/>
      <c r="N250" s="9" t="s">
        <v>862</v>
      </c>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c r="CN250" s="35"/>
      <c r="CO250" s="35"/>
      <c r="CP250" s="35"/>
      <c r="CQ250" s="35"/>
      <c r="CR250" s="35"/>
      <c r="CS250" s="35"/>
      <c r="CT250" s="35"/>
      <c r="CU250" s="35"/>
      <c r="CV250" s="35"/>
      <c r="CW250" s="35"/>
      <c r="CX250" s="35"/>
      <c r="CY250" s="35"/>
      <c r="CZ250" s="35"/>
      <c r="DA250" s="35"/>
      <c r="DB250" s="35"/>
      <c r="DC250" s="35"/>
      <c r="DD250" s="35"/>
      <c r="DE250" s="35"/>
      <c r="DF250" s="35"/>
      <c r="DG250" s="35"/>
      <c r="DH250" s="35"/>
      <c r="DI250" s="35"/>
      <c r="DJ250" s="35"/>
      <c r="DK250" s="35"/>
      <c r="DL250" s="35"/>
      <c r="DM250" s="35"/>
      <c r="DN250" s="35"/>
      <c r="DO250" s="35"/>
      <c r="DP250" s="35"/>
      <c r="DQ250" s="35"/>
      <c r="DR250" s="35"/>
      <c r="DS250" s="35"/>
      <c r="DT250" s="35"/>
      <c r="DU250" s="35"/>
      <c r="DV250" s="35"/>
      <c r="DW250" s="35"/>
      <c r="DX250" s="35"/>
      <c r="DY250" s="35"/>
      <c r="DZ250" s="35"/>
      <c r="EA250" s="35"/>
      <c r="EB250" s="35"/>
      <c r="EC250" s="35"/>
      <c r="ED250" s="35"/>
      <c r="EE250" s="35"/>
      <c r="EF250" s="35"/>
      <c r="EG250" s="35"/>
      <c r="EH250" s="35"/>
      <c r="EI250" s="35"/>
      <c r="EJ250" s="35"/>
      <c r="EK250" s="35"/>
      <c r="EL250" s="35"/>
      <c r="EM250" s="35"/>
      <c r="EN250" s="35"/>
      <c r="EO250" s="35"/>
      <c r="EP250" s="35"/>
      <c r="EQ250" s="35"/>
      <c r="ER250" s="35"/>
      <c r="ES250" s="35"/>
      <c r="ET250" s="35"/>
      <c r="EU250" s="35"/>
      <c r="EV250" s="35"/>
      <c r="EW250" s="35"/>
      <c r="EX250" s="35"/>
      <c r="EY250" s="35"/>
      <c r="EZ250" s="35"/>
      <c r="FA250" s="35"/>
      <c r="FB250" s="35"/>
      <c r="FC250" s="35"/>
      <c r="FD250" s="35"/>
      <c r="FE250" s="35"/>
      <c r="FF250" s="35"/>
      <c r="FG250" s="35"/>
      <c r="FH250" s="35"/>
      <c r="FI250" s="35"/>
      <c r="FJ250" s="35"/>
      <c r="FK250" s="35"/>
      <c r="FL250" s="35"/>
      <c r="FM250" s="35"/>
      <c r="FN250" s="35"/>
      <c r="FO250" s="35"/>
      <c r="FP250" s="35"/>
      <c r="FQ250" s="35"/>
      <c r="FR250" s="35"/>
      <c r="FS250" s="35"/>
      <c r="FT250" s="35"/>
      <c r="FU250" s="35"/>
      <c r="FV250" s="35"/>
      <c r="FW250" s="35"/>
      <c r="FX250" s="35"/>
      <c r="FY250" s="35"/>
      <c r="FZ250" s="35"/>
      <c r="GA250" s="35"/>
      <c r="GB250" s="35"/>
      <c r="GC250" s="35"/>
      <c r="GD250" s="35"/>
      <c r="GE250" s="35"/>
      <c r="GF250" s="35"/>
      <c r="GG250" s="35"/>
      <c r="GH250" s="35"/>
      <c r="GI250" s="35"/>
      <c r="GJ250" s="35"/>
      <c r="GK250" s="35"/>
      <c r="GL250" s="35"/>
      <c r="GM250" s="35"/>
      <c r="GN250" s="35"/>
      <c r="GO250" s="35"/>
      <c r="GP250" s="35"/>
      <c r="GQ250" s="35"/>
      <c r="GR250" s="35"/>
      <c r="GS250" s="35"/>
      <c r="GT250" s="35"/>
      <c r="GU250" s="35"/>
      <c r="GV250" s="35"/>
      <c r="GW250" s="35"/>
      <c r="GX250" s="35"/>
      <c r="GY250" s="35"/>
      <c r="GZ250" s="35"/>
      <c r="HA250" s="35"/>
      <c r="HB250" s="35"/>
      <c r="HC250" s="35"/>
      <c r="HD250" s="35"/>
      <c r="HE250" s="35"/>
      <c r="HF250" s="35"/>
      <c r="HG250" s="35"/>
      <c r="HH250" s="35"/>
      <c r="HI250" s="35"/>
      <c r="HJ250" s="35"/>
      <c r="HK250" s="35"/>
      <c r="HL250" s="35"/>
      <c r="HM250" s="35"/>
      <c r="HN250" s="35"/>
      <c r="HO250" s="35"/>
      <c r="HP250" s="35"/>
      <c r="HQ250" s="35"/>
      <c r="HR250" s="35"/>
      <c r="HS250" s="35"/>
      <c r="HT250" s="35"/>
      <c r="HU250" s="35"/>
      <c r="HV250" s="35"/>
      <c r="HW250" s="35"/>
      <c r="HX250" s="35"/>
      <c r="HY250" s="35"/>
      <c r="HZ250" s="35"/>
      <c r="IA250" s="35"/>
      <c r="IB250" s="35"/>
      <c r="IC250" s="35"/>
      <c r="ID250" s="35"/>
      <c r="IE250" s="35"/>
      <c r="IF250" s="35"/>
      <c r="IG250" s="35"/>
      <c r="IH250" s="35"/>
      <c r="II250" s="35"/>
      <c r="IJ250" s="35"/>
      <c r="IK250" s="35"/>
      <c r="IL250" s="35"/>
      <c r="IM250" s="35"/>
      <c r="IN250" s="35"/>
      <c r="IO250" s="35"/>
      <c r="IP250" s="35"/>
    </row>
    <row r="251" spans="1:250" s="42" customFormat="1" ht="28.5">
      <c r="A251" s="151"/>
      <c r="B251" s="440" t="s">
        <v>544</v>
      </c>
      <c r="C251" s="440"/>
      <c r="D251" s="440"/>
      <c r="E251" s="441"/>
      <c r="F251" s="131"/>
      <c r="G251" s="132"/>
      <c r="H251" s="171">
        <v>44</v>
      </c>
      <c r="I251" s="172">
        <v>80</v>
      </c>
      <c r="J251" s="49">
        <v>2004</v>
      </c>
      <c r="K251" s="175"/>
      <c r="L251" s="176"/>
      <c r="M251" s="49"/>
      <c r="N251" s="9" t="s">
        <v>875</v>
      </c>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c r="CN251" s="35"/>
      <c r="CO251" s="35"/>
      <c r="CP251" s="35"/>
      <c r="CQ251" s="35"/>
      <c r="CR251" s="35"/>
      <c r="CS251" s="35"/>
      <c r="CT251" s="35"/>
      <c r="CU251" s="35"/>
      <c r="CV251" s="35"/>
      <c r="CW251" s="35"/>
      <c r="CX251" s="35"/>
      <c r="CY251" s="35"/>
      <c r="CZ251" s="35"/>
      <c r="DA251" s="35"/>
      <c r="DB251" s="35"/>
      <c r="DC251" s="35"/>
      <c r="DD251" s="35"/>
      <c r="DE251" s="35"/>
      <c r="DF251" s="35"/>
      <c r="DG251" s="35"/>
      <c r="DH251" s="35"/>
      <c r="DI251" s="35"/>
      <c r="DJ251" s="35"/>
      <c r="DK251" s="35"/>
      <c r="DL251" s="35"/>
      <c r="DM251" s="35"/>
      <c r="DN251" s="35"/>
      <c r="DO251" s="35"/>
      <c r="DP251" s="35"/>
      <c r="DQ251" s="35"/>
      <c r="DR251" s="35"/>
      <c r="DS251" s="35"/>
      <c r="DT251" s="35"/>
      <c r="DU251" s="35"/>
      <c r="DV251" s="35"/>
      <c r="DW251" s="35"/>
      <c r="DX251" s="35"/>
      <c r="DY251" s="35"/>
      <c r="DZ251" s="35"/>
      <c r="EA251" s="35"/>
      <c r="EB251" s="35"/>
      <c r="EC251" s="35"/>
      <c r="ED251" s="35"/>
      <c r="EE251" s="35"/>
      <c r="EF251" s="35"/>
      <c r="EG251" s="35"/>
      <c r="EH251" s="35"/>
      <c r="EI251" s="35"/>
      <c r="EJ251" s="35"/>
      <c r="EK251" s="35"/>
      <c r="EL251" s="35"/>
      <c r="EM251" s="35"/>
      <c r="EN251" s="35"/>
      <c r="EO251" s="35"/>
      <c r="EP251" s="35"/>
      <c r="EQ251" s="35"/>
      <c r="ER251" s="35"/>
      <c r="ES251" s="35"/>
      <c r="ET251" s="35"/>
      <c r="EU251" s="35"/>
      <c r="EV251" s="35"/>
      <c r="EW251" s="35"/>
      <c r="EX251" s="35"/>
      <c r="EY251" s="35"/>
      <c r="EZ251" s="35"/>
      <c r="FA251" s="35"/>
      <c r="FB251" s="35"/>
      <c r="FC251" s="35"/>
      <c r="FD251" s="35"/>
      <c r="FE251" s="35"/>
      <c r="FF251" s="35"/>
      <c r="FG251" s="35"/>
      <c r="FH251" s="35"/>
      <c r="FI251" s="35"/>
      <c r="FJ251" s="35"/>
      <c r="FK251" s="35"/>
      <c r="FL251" s="35"/>
      <c r="FM251" s="35"/>
      <c r="FN251" s="35"/>
      <c r="FO251" s="35"/>
      <c r="FP251" s="35"/>
      <c r="FQ251" s="35"/>
      <c r="FR251" s="35"/>
      <c r="FS251" s="35"/>
      <c r="FT251" s="35"/>
      <c r="FU251" s="35"/>
      <c r="FV251" s="35"/>
      <c r="FW251" s="35"/>
      <c r="FX251" s="35"/>
      <c r="FY251" s="35"/>
      <c r="FZ251" s="35"/>
      <c r="GA251" s="35"/>
      <c r="GB251" s="35"/>
      <c r="GC251" s="35"/>
      <c r="GD251" s="35"/>
      <c r="GE251" s="35"/>
      <c r="GF251" s="35"/>
      <c r="GG251" s="35"/>
      <c r="GH251" s="35"/>
      <c r="GI251" s="35"/>
      <c r="GJ251" s="35"/>
      <c r="GK251" s="35"/>
      <c r="GL251" s="35"/>
      <c r="GM251" s="35"/>
      <c r="GN251" s="35"/>
      <c r="GO251" s="35"/>
      <c r="GP251" s="35"/>
      <c r="GQ251" s="35"/>
      <c r="GR251" s="35"/>
      <c r="GS251" s="35"/>
      <c r="GT251" s="35"/>
      <c r="GU251" s="35"/>
      <c r="GV251" s="35"/>
      <c r="GW251" s="35"/>
      <c r="GX251" s="35"/>
      <c r="GY251" s="35"/>
      <c r="GZ251" s="35"/>
      <c r="HA251" s="35"/>
      <c r="HB251" s="35"/>
      <c r="HC251" s="35"/>
      <c r="HD251" s="35"/>
      <c r="HE251" s="35"/>
      <c r="HF251" s="35"/>
      <c r="HG251" s="35"/>
      <c r="HH251" s="35"/>
      <c r="HI251" s="35"/>
      <c r="HJ251" s="35"/>
      <c r="HK251" s="35"/>
      <c r="HL251" s="35"/>
      <c r="HM251" s="35"/>
      <c r="HN251" s="35"/>
      <c r="HO251" s="35"/>
      <c r="HP251" s="35"/>
      <c r="HQ251" s="35"/>
      <c r="HR251" s="35"/>
      <c r="HS251" s="35"/>
      <c r="HT251" s="35"/>
      <c r="HU251" s="35"/>
      <c r="HV251" s="35"/>
      <c r="HW251" s="35"/>
      <c r="HX251" s="35"/>
      <c r="HY251" s="35"/>
      <c r="HZ251" s="35"/>
      <c r="IA251" s="35"/>
      <c r="IB251" s="35"/>
      <c r="IC251" s="35"/>
      <c r="ID251" s="35"/>
      <c r="IE251" s="35"/>
      <c r="IF251" s="35"/>
      <c r="IG251" s="35"/>
      <c r="IH251" s="35"/>
      <c r="II251" s="35"/>
      <c r="IJ251" s="35"/>
      <c r="IK251" s="35"/>
      <c r="IL251" s="35"/>
      <c r="IM251" s="35"/>
      <c r="IN251" s="35"/>
      <c r="IO251" s="35"/>
      <c r="IP251" s="35"/>
    </row>
    <row r="252" spans="1:250" s="42" customFormat="1" ht="15" customHeight="1">
      <c r="A252" s="150"/>
      <c r="B252" s="440" t="s">
        <v>545</v>
      </c>
      <c r="C252" s="440"/>
      <c r="D252" s="440"/>
      <c r="E252" s="441"/>
      <c r="F252" s="129"/>
      <c r="G252" s="130"/>
      <c r="H252" s="430">
        <v>15</v>
      </c>
      <c r="I252" s="412"/>
      <c r="J252" s="49">
        <v>2004</v>
      </c>
      <c r="K252" s="175"/>
      <c r="L252" s="176"/>
      <c r="M252" s="49"/>
      <c r="N252" s="22" t="s">
        <v>304</v>
      </c>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c r="CN252" s="35"/>
      <c r="CO252" s="35"/>
      <c r="CP252" s="35"/>
      <c r="CQ252" s="35"/>
      <c r="CR252" s="35"/>
      <c r="CS252" s="35"/>
      <c r="CT252" s="35"/>
      <c r="CU252" s="35"/>
      <c r="CV252" s="35"/>
      <c r="CW252" s="35"/>
      <c r="CX252" s="35"/>
      <c r="CY252" s="35"/>
      <c r="CZ252" s="35"/>
      <c r="DA252" s="35"/>
      <c r="DB252" s="35"/>
      <c r="DC252" s="35"/>
      <c r="DD252" s="35"/>
      <c r="DE252" s="35"/>
      <c r="DF252" s="35"/>
      <c r="DG252" s="35"/>
      <c r="DH252" s="35"/>
      <c r="DI252" s="35"/>
      <c r="DJ252" s="35"/>
      <c r="DK252" s="35"/>
      <c r="DL252" s="35"/>
      <c r="DM252" s="35"/>
      <c r="DN252" s="35"/>
      <c r="DO252" s="35"/>
      <c r="DP252" s="35"/>
      <c r="DQ252" s="35"/>
      <c r="DR252" s="35"/>
      <c r="DS252" s="35"/>
      <c r="DT252" s="35"/>
      <c r="DU252" s="35"/>
      <c r="DV252" s="35"/>
      <c r="DW252" s="35"/>
      <c r="DX252" s="35"/>
      <c r="DY252" s="35"/>
      <c r="DZ252" s="35"/>
      <c r="EA252" s="35"/>
      <c r="EB252" s="35"/>
      <c r="EC252" s="35"/>
      <c r="ED252" s="35"/>
      <c r="EE252" s="35"/>
      <c r="EF252" s="35"/>
      <c r="EG252" s="35"/>
      <c r="EH252" s="35"/>
      <c r="EI252" s="35"/>
      <c r="EJ252" s="35"/>
      <c r="EK252" s="35"/>
      <c r="EL252" s="35"/>
      <c r="EM252" s="35"/>
      <c r="EN252" s="35"/>
      <c r="EO252" s="35"/>
      <c r="EP252" s="35"/>
      <c r="EQ252" s="35"/>
      <c r="ER252" s="35"/>
      <c r="ES252" s="35"/>
      <c r="ET252" s="35"/>
      <c r="EU252" s="35"/>
      <c r="EV252" s="35"/>
      <c r="EW252" s="35"/>
      <c r="EX252" s="35"/>
      <c r="EY252" s="35"/>
      <c r="EZ252" s="35"/>
      <c r="FA252" s="35"/>
      <c r="FB252" s="35"/>
      <c r="FC252" s="35"/>
      <c r="FD252" s="35"/>
      <c r="FE252" s="35"/>
      <c r="FF252" s="35"/>
      <c r="FG252" s="35"/>
      <c r="FH252" s="35"/>
      <c r="FI252" s="35"/>
      <c r="FJ252" s="35"/>
      <c r="FK252" s="35"/>
      <c r="FL252" s="35"/>
      <c r="FM252" s="35"/>
      <c r="FN252" s="35"/>
      <c r="FO252" s="35"/>
      <c r="FP252" s="35"/>
      <c r="FQ252" s="35"/>
      <c r="FR252" s="35"/>
      <c r="FS252" s="35"/>
      <c r="FT252" s="35"/>
      <c r="FU252" s="35"/>
      <c r="FV252" s="35"/>
      <c r="FW252" s="35"/>
      <c r="FX252" s="35"/>
      <c r="FY252" s="35"/>
      <c r="FZ252" s="35"/>
      <c r="GA252" s="35"/>
      <c r="GB252" s="35"/>
      <c r="GC252" s="35"/>
      <c r="GD252" s="35"/>
      <c r="GE252" s="35"/>
      <c r="GF252" s="35"/>
      <c r="GG252" s="35"/>
      <c r="GH252" s="35"/>
      <c r="GI252" s="35"/>
      <c r="GJ252" s="35"/>
      <c r="GK252" s="35"/>
      <c r="GL252" s="35"/>
      <c r="GM252" s="35"/>
      <c r="GN252" s="35"/>
      <c r="GO252" s="35"/>
      <c r="GP252" s="35"/>
      <c r="GQ252" s="35"/>
      <c r="GR252" s="35"/>
      <c r="GS252" s="35"/>
      <c r="GT252" s="35"/>
      <c r="GU252" s="35"/>
      <c r="GV252" s="35"/>
      <c r="GW252" s="35"/>
      <c r="GX252" s="35"/>
      <c r="GY252" s="35"/>
      <c r="GZ252" s="35"/>
      <c r="HA252" s="35"/>
      <c r="HB252" s="35"/>
      <c r="HC252" s="35"/>
      <c r="HD252" s="35"/>
      <c r="HE252" s="35"/>
      <c r="HF252" s="35"/>
      <c r="HG252" s="35"/>
      <c r="HH252" s="35"/>
      <c r="HI252" s="35"/>
      <c r="HJ252" s="35"/>
      <c r="HK252" s="35"/>
      <c r="HL252" s="35"/>
      <c r="HM252" s="35"/>
      <c r="HN252" s="35"/>
      <c r="HO252" s="35"/>
      <c r="HP252" s="35"/>
      <c r="HQ252" s="35"/>
      <c r="HR252" s="35"/>
      <c r="HS252" s="35"/>
      <c r="HT252" s="35"/>
      <c r="HU252" s="35"/>
      <c r="HV252" s="35"/>
      <c r="HW252" s="35"/>
      <c r="HX252" s="35"/>
      <c r="HY252" s="35"/>
      <c r="HZ252" s="35"/>
      <c r="IA252" s="35"/>
      <c r="IB252" s="35"/>
      <c r="IC252" s="35"/>
      <c r="ID252" s="35"/>
      <c r="IE252" s="35"/>
      <c r="IF252" s="35"/>
      <c r="IG252" s="35"/>
      <c r="IH252" s="35"/>
      <c r="II252" s="35"/>
      <c r="IJ252" s="35"/>
      <c r="IK252" s="35"/>
      <c r="IL252" s="35"/>
      <c r="IM252" s="35"/>
      <c r="IN252" s="35"/>
      <c r="IO252" s="35"/>
      <c r="IP252" s="35"/>
    </row>
    <row r="253" spans="1:250" s="42" customFormat="1" ht="29.25" customHeight="1">
      <c r="A253" s="149"/>
      <c r="B253" s="440" t="s">
        <v>546</v>
      </c>
      <c r="C253" s="440"/>
      <c r="D253" s="440"/>
      <c r="E253" s="441"/>
      <c r="F253" s="131"/>
      <c r="G253" s="132"/>
      <c r="H253" s="171">
        <v>0.5</v>
      </c>
      <c r="I253" s="172">
        <v>2</v>
      </c>
      <c r="J253" s="49">
        <v>2004</v>
      </c>
      <c r="K253" s="173"/>
      <c r="L253" s="174"/>
      <c r="M253" s="49"/>
      <c r="N253" s="22" t="s">
        <v>873</v>
      </c>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c r="CN253" s="35"/>
      <c r="CO253" s="35"/>
      <c r="CP253" s="35"/>
      <c r="CQ253" s="35"/>
      <c r="CR253" s="35"/>
      <c r="CS253" s="35"/>
      <c r="CT253" s="35"/>
      <c r="CU253" s="35"/>
      <c r="CV253" s="35"/>
      <c r="CW253" s="35"/>
      <c r="CX253" s="35"/>
      <c r="CY253" s="35"/>
      <c r="CZ253" s="35"/>
      <c r="DA253" s="35"/>
      <c r="DB253" s="35"/>
      <c r="DC253" s="35"/>
      <c r="DD253" s="35"/>
      <c r="DE253" s="35"/>
      <c r="DF253" s="35"/>
      <c r="DG253" s="35"/>
      <c r="DH253" s="35"/>
      <c r="DI253" s="35"/>
      <c r="DJ253" s="35"/>
      <c r="DK253" s="35"/>
      <c r="DL253" s="35"/>
      <c r="DM253" s="35"/>
      <c r="DN253" s="35"/>
      <c r="DO253" s="35"/>
      <c r="DP253" s="35"/>
      <c r="DQ253" s="35"/>
      <c r="DR253" s="35"/>
      <c r="DS253" s="35"/>
      <c r="DT253" s="35"/>
      <c r="DU253" s="35"/>
      <c r="DV253" s="35"/>
      <c r="DW253" s="35"/>
      <c r="DX253" s="35"/>
      <c r="DY253" s="35"/>
      <c r="DZ253" s="35"/>
      <c r="EA253" s="35"/>
      <c r="EB253" s="35"/>
      <c r="EC253" s="35"/>
      <c r="ED253" s="35"/>
      <c r="EE253" s="35"/>
      <c r="EF253" s="35"/>
      <c r="EG253" s="35"/>
      <c r="EH253" s="35"/>
      <c r="EI253" s="35"/>
      <c r="EJ253" s="35"/>
      <c r="EK253" s="35"/>
      <c r="EL253" s="35"/>
      <c r="EM253" s="35"/>
      <c r="EN253" s="35"/>
      <c r="EO253" s="35"/>
      <c r="EP253" s="35"/>
      <c r="EQ253" s="35"/>
      <c r="ER253" s="35"/>
      <c r="ES253" s="35"/>
      <c r="ET253" s="35"/>
      <c r="EU253" s="35"/>
      <c r="EV253" s="35"/>
      <c r="EW253" s="35"/>
      <c r="EX253" s="35"/>
      <c r="EY253" s="35"/>
      <c r="EZ253" s="35"/>
      <c r="FA253" s="35"/>
      <c r="FB253" s="35"/>
      <c r="FC253" s="35"/>
      <c r="FD253" s="35"/>
      <c r="FE253" s="35"/>
      <c r="FF253" s="35"/>
      <c r="FG253" s="35"/>
      <c r="FH253" s="35"/>
      <c r="FI253" s="35"/>
      <c r="FJ253" s="35"/>
      <c r="FK253" s="35"/>
      <c r="FL253" s="35"/>
      <c r="FM253" s="35"/>
      <c r="FN253" s="35"/>
      <c r="FO253" s="35"/>
      <c r="FP253" s="35"/>
      <c r="FQ253" s="35"/>
      <c r="FR253" s="35"/>
      <c r="FS253" s="35"/>
      <c r="FT253" s="35"/>
      <c r="FU253" s="35"/>
      <c r="FV253" s="35"/>
      <c r="FW253" s="35"/>
      <c r="FX253" s="35"/>
      <c r="FY253" s="35"/>
      <c r="FZ253" s="35"/>
      <c r="GA253" s="35"/>
      <c r="GB253" s="35"/>
      <c r="GC253" s="35"/>
      <c r="GD253" s="35"/>
      <c r="GE253" s="35"/>
      <c r="GF253" s="35"/>
      <c r="GG253" s="35"/>
      <c r="GH253" s="35"/>
      <c r="GI253" s="35"/>
      <c r="GJ253" s="35"/>
      <c r="GK253" s="35"/>
      <c r="GL253" s="35"/>
      <c r="GM253" s="35"/>
      <c r="GN253" s="35"/>
      <c r="GO253" s="35"/>
      <c r="GP253" s="35"/>
      <c r="GQ253" s="35"/>
      <c r="GR253" s="35"/>
      <c r="GS253" s="35"/>
      <c r="GT253" s="35"/>
      <c r="GU253" s="35"/>
      <c r="GV253" s="35"/>
      <c r="GW253" s="35"/>
      <c r="GX253" s="35"/>
      <c r="GY253" s="35"/>
      <c r="GZ253" s="35"/>
      <c r="HA253" s="35"/>
      <c r="HB253" s="35"/>
      <c r="HC253" s="35"/>
      <c r="HD253" s="35"/>
      <c r="HE253" s="35"/>
      <c r="HF253" s="35"/>
      <c r="HG253" s="35"/>
      <c r="HH253" s="35"/>
      <c r="HI253" s="35"/>
      <c r="HJ253" s="35"/>
      <c r="HK253" s="35"/>
      <c r="HL253" s="35"/>
      <c r="HM253" s="35"/>
      <c r="HN253" s="35"/>
      <c r="HO253" s="35"/>
      <c r="HP253" s="35"/>
      <c r="HQ253" s="35"/>
      <c r="HR253" s="35"/>
      <c r="HS253" s="35"/>
      <c r="HT253" s="35"/>
      <c r="HU253" s="35"/>
      <c r="HV253" s="35"/>
      <c r="HW253" s="35"/>
      <c r="HX253" s="35"/>
      <c r="HY253" s="35"/>
      <c r="HZ253" s="35"/>
      <c r="IA253" s="35"/>
      <c r="IB253" s="35"/>
      <c r="IC253" s="35"/>
      <c r="ID253" s="35"/>
      <c r="IE253" s="35"/>
      <c r="IF253" s="35"/>
      <c r="IG253" s="35"/>
      <c r="IH253" s="35"/>
      <c r="II253" s="35"/>
      <c r="IJ253" s="35"/>
      <c r="IK253" s="35"/>
      <c r="IL253" s="35"/>
      <c r="IM253" s="35"/>
      <c r="IN253" s="35"/>
      <c r="IO253" s="35"/>
      <c r="IP253" s="35"/>
    </row>
    <row r="254" spans="1:250" s="42" customFormat="1" ht="15">
      <c r="A254" s="150"/>
      <c r="B254" s="440" t="s">
        <v>547</v>
      </c>
      <c r="C254" s="440"/>
      <c r="D254" s="440"/>
      <c r="E254" s="441"/>
      <c r="F254" s="131"/>
      <c r="G254" s="132"/>
      <c r="H254" s="171">
        <v>0.5</v>
      </c>
      <c r="I254" s="172">
        <v>4</v>
      </c>
      <c r="J254" s="49">
        <v>2004</v>
      </c>
      <c r="K254" s="173"/>
      <c r="L254" s="161"/>
      <c r="M254" s="49"/>
      <c r="N254" s="22" t="s">
        <v>873</v>
      </c>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c r="CN254" s="35"/>
      <c r="CO254" s="35"/>
      <c r="CP254" s="35"/>
      <c r="CQ254" s="35"/>
      <c r="CR254" s="35"/>
      <c r="CS254" s="35"/>
      <c r="CT254" s="35"/>
      <c r="CU254" s="35"/>
      <c r="CV254" s="35"/>
      <c r="CW254" s="35"/>
      <c r="CX254" s="35"/>
      <c r="CY254" s="35"/>
      <c r="CZ254" s="35"/>
      <c r="DA254" s="35"/>
      <c r="DB254" s="35"/>
      <c r="DC254" s="35"/>
      <c r="DD254" s="35"/>
      <c r="DE254" s="35"/>
      <c r="DF254" s="35"/>
      <c r="DG254" s="35"/>
      <c r="DH254" s="35"/>
      <c r="DI254" s="35"/>
      <c r="DJ254" s="35"/>
      <c r="DK254" s="35"/>
      <c r="DL254" s="35"/>
      <c r="DM254" s="35"/>
      <c r="DN254" s="35"/>
      <c r="DO254" s="35"/>
      <c r="DP254" s="35"/>
      <c r="DQ254" s="35"/>
      <c r="DR254" s="35"/>
      <c r="DS254" s="35"/>
      <c r="DT254" s="35"/>
      <c r="DU254" s="35"/>
      <c r="DV254" s="35"/>
      <c r="DW254" s="35"/>
      <c r="DX254" s="35"/>
      <c r="DY254" s="35"/>
      <c r="DZ254" s="35"/>
      <c r="EA254" s="35"/>
      <c r="EB254" s="35"/>
      <c r="EC254" s="35"/>
      <c r="ED254" s="35"/>
      <c r="EE254" s="35"/>
      <c r="EF254" s="35"/>
      <c r="EG254" s="35"/>
      <c r="EH254" s="35"/>
      <c r="EI254" s="35"/>
      <c r="EJ254" s="35"/>
      <c r="EK254" s="35"/>
      <c r="EL254" s="35"/>
      <c r="EM254" s="35"/>
      <c r="EN254" s="35"/>
      <c r="EO254" s="35"/>
      <c r="EP254" s="35"/>
      <c r="EQ254" s="35"/>
      <c r="ER254" s="35"/>
      <c r="ES254" s="35"/>
      <c r="ET254" s="35"/>
      <c r="EU254" s="35"/>
      <c r="EV254" s="35"/>
      <c r="EW254" s="35"/>
      <c r="EX254" s="35"/>
      <c r="EY254" s="35"/>
      <c r="EZ254" s="35"/>
      <c r="FA254" s="35"/>
      <c r="FB254" s="35"/>
      <c r="FC254" s="35"/>
      <c r="FD254" s="35"/>
      <c r="FE254" s="35"/>
      <c r="FF254" s="35"/>
      <c r="FG254" s="35"/>
      <c r="FH254" s="35"/>
      <c r="FI254" s="35"/>
      <c r="FJ254" s="35"/>
      <c r="FK254" s="35"/>
      <c r="FL254" s="35"/>
      <c r="FM254" s="35"/>
      <c r="FN254" s="35"/>
      <c r="FO254" s="35"/>
      <c r="FP254" s="35"/>
      <c r="FQ254" s="35"/>
      <c r="FR254" s="35"/>
      <c r="FS254" s="35"/>
      <c r="FT254" s="35"/>
      <c r="FU254" s="35"/>
      <c r="FV254" s="35"/>
      <c r="FW254" s="35"/>
      <c r="FX254" s="35"/>
      <c r="FY254" s="35"/>
      <c r="FZ254" s="35"/>
      <c r="GA254" s="35"/>
      <c r="GB254" s="35"/>
      <c r="GC254" s="35"/>
      <c r="GD254" s="35"/>
      <c r="GE254" s="35"/>
      <c r="GF254" s="35"/>
      <c r="GG254" s="35"/>
      <c r="GH254" s="35"/>
      <c r="GI254" s="35"/>
      <c r="GJ254" s="35"/>
      <c r="GK254" s="35"/>
      <c r="GL254" s="35"/>
      <c r="GM254" s="35"/>
      <c r="GN254" s="35"/>
      <c r="GO254" s="35"/>
      <c r="GP254" s="35"/>
      <c r="GQ254" s="35"/>
      <c r="GR254" s="35"/>
      <c r="GS254" s="35"/>
      <c r="GT254" s="35"/>
      <c r="GU254" s="35"/>
      <c r="GV254" s="35"/>
      <c r="GW254" s="35"/>
      <c r="GX254" s="35"/>
      <c r="GY254" s="35"/>
      <c r="GZ254" s="35"/>
      <c r="HA254" s="35"/>
      <c r="HB254" s="35"/>
      <c r="HC254" s="35"/>
      <c r="HD254" s="35"/>
      <c r="HE254" s="35"/>
      <c r="HF254" s="35"/>
      <c r="HG254" s="35"/>
      <c r="HH254" s="35"/>
      <c r="HI254" s="35"/>
      <c r="HJ254" s="35"/>
      <c r="HK254" s="35"/>
      <c r="HL254" s="35"/>
      <c r="HM254" s="35"/>
      <c r="HN254" s="35"/>
      <c r="HO254" s="35"/>
      <c r="HP254" s="35"/>
      <c r="HQ254" s="35"/>
      <c r="HR254" s="35"/>
      <c r="HS254" s="35"/>
      <c r="HT254" s="35"/>
      <c r="HU254" s="35"/>
      <c r="HV254" s="35"/>
      <c r="HW254" s="35"/>
      <c r="HX254" s="35"/>
      <c r="HY254" s="35"/>
      <c r="HZ254" s="35"/>
      <c r="IA254" s="35"/>
      <c r="IB254" s="35"/>
      <c r="IC254" s="35"/>
      <c r="ID254" s="35"/>
      <c r="IE254" s="35"/>
      <c r="IF254" s="35"/>
      <c r="IG254" s="35"/>
      <c r="IH254" s="35"/>
      <c r="II254" s="35"/>
      <c r="IJ254" s="35"/>
      <c r="IK254" s="35"/>
      <c r="IL254" s="35"/>
      <c r="IM254" s="35"/>
      <c r="IN254" s="35"/>
      <c r="IO254" s="35"/>
      <c r="IP254" s="35"/>
    </row>
    <row r="255" spans="1:250" s="42" customFormat="1" ht="30" customHeight="1">
      <c r="A255" s="149"/>
      <c r="B255" s="440" t="s">
        <v>548</v>
      </c>
      <c r="C255" s="440"/>
      <c r="D255" s="440"/>
      <c r="E255" s="441"/>
      <c r="F255" s="129"/>
      <c r="G255" s="130"/>
      <c r="H255" s="171">
        <v>12</v>
      </c>
      <c r="I255" s="172">
        <v>29</v>
      </c>
      <c r="J255" s="49">
        <v>2004</v>
      </c>
      <c r="K255" s="173"/>
      <c r="L255" s="174"/>
      <c r="M255" s="49"/>
      <c r="N255" s="22" t="s">
        <v>873</v>
      </c>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c r="CN255" s="35"/>
      <c r="CO255" s="35"/>
      <c r="CP255" s="35"/>
      <c r="CQ255" s="35"/>
      <c r="CR255" s="35"/>
      <c r="CS255" s="35"/>
      <c r="CT255" s="35"/>
      <c r="CU255" s="35"/>
      <c r="CV255" s="35"/>
      <c r="CW255" s="35"/>
      <c r="CX255" s="35"/>
      <c r="CY255" s="35"/>
      <c r="CZ255" s="35"/>
      <c r="DA255" s="35"/>
      <c r="DB255" s="35"/>
      <c r="DC255" s="35"/>
      <c r="DD255" s="35"/>
      <c r="DE255" s="35"/>
      <c r="DF255" s="35"/>
      <c r="DG255" s="35"/>
      <c r="DH255" s="35"/>
      <c r="DI255" s="35"/>
      <c r="DJ255" s="35"/>
      <c r="DK255" s="35"/>
      <c r="DL255" s="35"/>
      <c r="DM255" s="35"/>
      <c r="DN255" s="35"/>
      <c r="DO255" s="35"/>
      <c r="DP255" s="35"/>
      <c r="DQ255" s="35"/>
      <c r="DR255" s="35"/>
      <c r="DS255" s="35"/>
      <c r="DT255" s="35"/>
      <c r="DU255" s="35"/>
      <c r="DV255" s="35"/>
      <c r="DW255" s="35"/>
      <c r="DX255" s="35"/>
      <c r="DY255" s="35"/>
      <c r="DZ255" s="35"/>
      <c r="EA255" s="35"/>
      <c r="EB255" s="35"/>
      <c r="EC255" s="35"/>
      <c r="ED255" s="35"/>
      <c r="EE255" s="35"/>
      <c r="EF255" s="35"/>
      <c r="EG255" s="35"/>
      <c r="EH255" s="35"/>
      <c r="EI255" s="35"/>
      <c r="EJ255" s="35"/>
      <c r="EK255" s="35"/>
      <c r="EL255" s="35"/>
      <c r="EM255" s="35"/>
      <c r="EN255" s="35"/>
      <c r="EO255" s="35"/>
      <c r="EP255" s="35"/>
      <c r="EQ255" s="35"/>
      <c r="ER255" s="35"/>
      <c r="ES255" s="35"/>
      <c r="ET255" s="35"/>
      <c r="EU255" s="35"/>
      <c r="EV255" s="35"/>
      <c r="EW255" s="35"/>
      <c r="EX255" s="35"/>
      <c r="EY255" s="35"/>
      <c r="EZ255" s="35"/>
      <c r="FA255" s="35"/>
      <c r="FB255" s="35"/>
      <c r="FC255" s="35"/>
      <c r="FD255" s="35"/>
      <c r="FE255" s="35"/>
      <c r="FF255" s="35"/>
      <c r="FG255" s="35"/>
      <c r="FH255" s="35"/>
      <c r="FI255" s="35"/>
      <c r="FJ255" s="35"/>
      <c r="FK255" s="35"/>
      <c r="FL255" s="35"/>
      <c r="FM255" s="35"/>
      <c r="FN255" s="35"/>
      <c r="FO255" s="35"/>
      <c r="FP255" s="35"/>
      <c r="FQ255" s="35"/>
      <c r="FR255" s="35"/>
      <c r="FS255" s="35"/>
      <c r="FT255" s="35"/>
      <c r="FU255" s="35"/>
      <c r="FV255" s="35"/>
      <c r="FW255" s="35"/>
      <c r="FX255" s="35"/>
      <c r="FY255" s="35"/>
      <c r="FZ255" s="35"/>
      <c r="GA255" s="35"/>
      <c r="GB255" s="35"/>
      <c r="GC255" s="35"/>
      <c r="GD255" s="35"/>
      <c r="GE255" s="35"/>
      <c r="GF255" s="35"/>
      <c r="GG255" s="35"/>
      <c r="GH255" s="35"/>
      <c r="GI255" s="35"/>
      <c r="GJ255" s="35"/>
      <c r="GK255" s="35"/>
      <c r="GL255" s="35"/>
      <c r="GM255" s="35"/>
      <c r="GN255" s="35"/>
      <c r="GO255" s="35"/>
      <c r="GP255" s="35"/>
      <c r="GQ255" s="35"/>
      <c r="GR255" s="35"/>
      <c r="GS255" s="35"/>
      <c r="GT255" s="35"/>
      <c r="GU255" s="35"/>
      <c r="GV255" s="35"/>
      <c r="GW255" s="35"/>
      <c r="GX255" s="35"/>
      <c r="GY255" s="35"/>
      <c r="GZ255" s="35"/>
      <c r="HA255" s="35"/>
      <c r="HB255" s="35"/>
      <c r="HC255" s="35"/>
      <c r="HD255" s="35"/>
      <c r="HE255" s="35"/>
      <c r="HF255" s="35"/>
      <c r="HG255" s="35"/>
      <c r="HH255" s="35"/>
      <c r="HI255" s="35"/>
      <c r="HJ255" s="35"/>
      <c r="HK255" s="35"/>
      <c r="HL255" s="35"/>
      <c r="HM255" s="35"/>
      <c r="HN255" s="35"/>
      <c r="HO255" s="35"/>
      <c r="HP255" s="35"/>
      <c r="HQ255" s="35"/>
      <c r="HR255" s="35"/>
      <c r="HS255" s="35"/>
      <c r="HT255" s="35"/>
      <c r="HU255" s="35"/>
      <c r="HV255" s="35"/>
      <c r="HW255" s="35"/>
      <c r="HX255" s="35"/>
      <c r="HY255" s="35"/>
      <c r="HZ255" s="35"/>
      <c r="IA255" s="35"/>
      <c r="IB255" s="35"/>
      <c r="IC255" s="35"/>
      <c r="ID255" s="35"/>
      <c r="IE255" s="35"/>
      <c r="IF255" s="35"/>
      <c r="IG255" s="35"/>
      <c r="IH255" s="35"/>
      <c r="II255" s="35"/>
      <c r="IJ255" s="35"/>
      <c r="IK255" s="35"/>
      <c r="IL255" s="35"/>
      <c r="IM255" s="35"/>
      <c r="IN255" s="35"/>
      <c r="IO255" s="35"/>
      <c r="IP255" s="35"/>
    </row>
    <row r="256" spans="1:250" s="42" customFormat="1" ht="30" customHeight="1">
      <c r="A256" s="150"/>
      <c r="B256" s="440" t="s">
        <v>549</v>
      </c>
      <c r="C256" s="440"/>
      <c r="D256" s="440"/>
      <c r="E256" s="441"/>
      <c r="F256" s="131"/>
      <c r="G256" s="132"/>
      <c r="H256" s="172">
        <v>4.8</v>
      </c>
      <c r="I256" s="171">
        <v>5</v>
      </c>
      <c r="J256" s="49">
        <v>2004</v>
      </c>
      <c r="K256" s="175"/>
      <c r="L256" s="176"/>
      <c r="M256" s="49"/>
      <c r="N256" s="22" t="s">
        <v>873</v>
      </c>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c r="CN256" s="35"/>
      <c r="CO256" s="35"/>
      <c r="CP256" s="35"/>
      <c r="CQ256" s="35"/>
      <c r="CR256" s="35"/>
      <c r="CS256" s="35"/>
      <c r="CT256" s="35"/>
      <c r="CU256" s="35"/>
      <c r="CV256" s="35"/>
      <c r="CW256" s="35"/>
      <c r="CX256" s="35"/>
      <c r="CY256" s="35"/>
      <c r="CZ256" s="35"/>
      <c r="DA256" s="35"/>
      <c r="DB256" s="35"/>
      <c r="DC256" s="35"/>
      <c r="DD256" s="35"/>
      <c r="DE256" s="35"/>
      <c r="DF256" s="35"/>
      <c r="DG256" s="35"/>
      <c r="DH256" s="35"/>
      <c r="DI256" s="35"/>
      <c r="DJ256" s="35"/>
      <c r="DK256" s="35"/>
      <c r="DL256" s="35"/>
      <c r="DM256" s="35"/>
      <c r="DN256" s="35"/>
      <c r="DO256" s="35"/>
      <c r="DP256" s="35"/>
      <c r="DQ256" s="35"/>
      <c r="DR256" s="35"/>
      <c r="DS256" s="35"/>
      <c r="DT256" s="35"/>
      <c r="DU256" s="35"/>
      <c r="DV256" s="35"/>
      <c r="DW256" s="35"/>
      <c r="DX256" s="35"/>
      <c r="DY256" s="35"/>
      <c r="DZ256" s="35"/>
      <c r="EA256" s="35"/>
      <c r="EB256" s="35"/>
      <c r="EC256" s="35"/>
      <c r="ED256" s="35"/>
      <c r="EE256" s="35"/>
      <c r="EF256" s="35"/>
      <c r="EG256" s="35"/>
      <c r="EH256" s="35"/>
      <c r="EI256" s="35"/>
      <c r="EJ256" s="35"/>
      <c r="EK256" s="35"/>
      <c r="EL256" s="35"/>
      <c r="EM256" s="35"/>
      <c r="EN256" s="35"/>
      <c r="EO256" s="35"/>
      <c r="EP256" s="35"/>
      <c r="EQ256" s="35"/>
      <c r="ER256" s="35"/>
      <c r="ES256" s="35"/>
      <c r="ET256" s="35"/>
      <c r="EU256" s="35"/>
      <c r="EV256" s="35"/>
      <c r="EW256" s="35"/>
      <c r="EX256" s="35"/>
      <c r="EY256" s="35"/>
      <c r="EZ256" s="35"/>
      <c r="FA256" s="35"/>
      <c r="FB256" s="35"/>
      <c r="FC256" s="35"/>
      <c r="FD256" s="35"/>
      <c r="FE256" s="35"/>
      <c r="FF256" s="35"/>
      <c r="FG256" s="35"/>
      <c r="FH256" s="35"/>
      <c r="FI256" s="35"/>
      <c r="FJ256" s="35"/>
      <c r="FK256" s="35"/>
      <c r="FL256" s="35"/>
      <c r="FM256" s="35"/>
      <c r="FN256" s="35"/>
      <c r="FO256" s="35"/>
      <c r="FP256" s="35"/>
      <c r="FQ256" s="35"/>
      <c r="FR256" s="35"/>
      <c r="FS256" s="35"/>
      <c r="FT256" s="35"/>
      <c r="FU256" s="35"/>
      <c r="FV256" s="35"/>
      <c r="FW256" s="35"/>
      <c r="FX256" s="35"/>
      <c r="FY256" s="35"/>
      <c r="FZ256" s="35"/>
      <c r="GA256" s="35"/>
      <c r="GB256" s="35"/>
      <c r="GC256" s="35"/>
      <c r="GD256" s="35"/>
      <c r="GE256" s="35"/>
      <c r="GF256" s="35"/>
      <c r="GG256" s="35"/>
      <c r="GH256" s="35"/>
      <c r="GI256" s="35"/>
      <c r="GJ256" s="35"/>
      <c r="GK256" s="35"/>
      <c r="GL256" s="35"/>
      <c r="GM256" s="35"/>
      <c r="GN256" s="35"/>
      <c r="GO256" s="35"/>
      <c r="GP256" s="35"/>
      <c r="GQ256" s="35"/>
      <c r="GR256" s="35"/>
      <c r="GS256" s="35"/>
      <c r="GT256" s="35"/>
      <c r="GU256" s="35"/>
      <c r="GV256" s="35"/>
      <c r="GW256" s="35"/>
      <c r="GX256" s="35"/>
      <c r="GY256" s="35"/>
      <c r="GZ256" s="35"/>
      <c r="HA256" s="35"/>
      <c r="HB256" s="35"/>
      <c r="HC256" s="35"/>
      <c r="HD256" s="35"/>
      <c r="HE256" s="35"/>
      <c r="HF256" s="35"/>
      <c r="HG256" s="35"/>
      <c r="HH256" s="35"/>
      <c r="HI256" s="35"/>
      <c r="HJ256" s="35"/>
      <c r="HK256" s="35"/>
      <c r="HL256" s="35"/>
      <c r="HM256" s="35"/>
      <c r="HN256" s="35"/>
      <c r="HO256" s="35"/>
      <c r="HP256" s="35"/>
      <c r="HQ256" s="35"/>
      <c r="HR256" s="35"/>
      <c r="HS256" s="35"/>
      <c r="HT256" s="35"/>
      <c r="HU256" s="35"/>
      <c r="HV256" s="35"/>
      <c r="HW256" s="35"/>
      <c r="HX256" s="35"/>
      <c r="HY256" s="35"/>
      <c r="HZ256" s="35"/>
      <c r="IA256" s="35"/>
      <c r="IB256" s="35"/>
      <c r="IC256" s="35"/>
      <c r="ID256" s="35"/>
      <c r="IE256" s="35"/>
      <c r="IF256" s="35"/>
      <c r="IG256" s="35"/>
      <c r="IH256" s="35"/>
      <c r="II256" s="35"/>
      <c r="IJ256" s="35"/>
      <c r="IK256" s="35"/>
      <c r="IL256" s="35"/>
      <c r="IM256" s="35"/>
      <c r="IN256" s="35"/>
      <c r="IO256" s="35"/>
      <c r="IP256" s="35"/>
    </row>
    <row r="257" spans="1:250" s="42" customFormat="1" ht="15" customHeight="1">
      <c r="A257" s="151"/>
      <c r="B257" s="440" t="s">
        <v>550</v>
      </c>
      <c r="C257" s="440"/>
      <c r="D257" s="440"/>
      <c r="E257" s="441"/>
      <c r="F257" s="129"/>
      <c r="G257" s="130"/>
      <c r="H257" s="171">
        <v>185</v>
      </c>
      <c r="I257" s="172">
        <v>188</v>
      </c>
      <c r="J257" s="49">
        <v>2004</v>
      </c>
      <c r="K257" s="175"/>
      <c r="L257" s="176"/>
      <c r="M257" s="49"/>
      <c r="N257" s="22" t="s">
        <v>873</v>
      </c>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c r="CN257" s="35"/>
      <c r="CO257" s="35"/>
      <c r="CP257" s="35"/>
      <c r="CQ257" s="35"/>
      <c r="CR257" s="35"/>
      <c r="CS257" s="35"/>
      <c r="CT257" s="35"/>
      <c r="CU257" s="35"/>
      <c r="CV257" s="35"/>
      <c r="CW257" s="35"/>
      <c r="CX257" s="35"/>
      <c r="CY257" s="35"/>
      <c r="CZ257" s="35"/>
      <c r="DA257" s="35"/>
      <c r="DB257" s="35"/>
      <c r="DC257" s="35"/>
      <c r="DD257" s="35"/>
      <c r="DE257" s="35"/>
      <c r="DF257" s="35"/>
      <c r="DG257" s="35"/>
      <c r="DH257" s="35"/>
      <c r="DI257" s="35"/>
      <c r="DJ257" s="35"/>
      <c r="DK257" s="35"/>
      <c r="DL257" s="35"/>
      <c r="DM257" s="35"/>
      <c r="DN257" s="35"/>
      <c r="DO257" s="35"/>
      <c r="DP257" s="35"/>
      <c r="DQ257" s="35"/>
      <c r="DR257" s="35"/>
      <c r="DS257" s="35"/>
      <c r="DT257" s="35"/>
      <c r="DU257" s="35"/>
      <c r="DV257" s="35"/>
      <c r="DW257" s="35"/>
      <c r="DX257" s="35"/>
      <c r="DY257" s="35"/>
      <c r="DZ257" s="35"/>
      <c r="EA257" s="35"/>
      <c r="EB257" s="35"/>
      <c r="EC257" s="35"/>
      <c r="ED257" s="35"/>
      <c r="EE257" s="35"/>
      <c r="EF257" s="35"/>
      <c r="EG257" s="35"/>
      <c r="EH257" s="35"/>
      <c r="EI257" s="35"/>
      <c r="EJ257" s="35"/>
      <c r="EK257" s="35"/>
      <c r="EL257" s="35"/>
      <c r="EM257" s="35"/>
      <c r="EN257" s="35"/>
      <c r="EO257" s="35"/>
      <c r="EP257" s="35"/>
      <c r="EQ257" s="35"/>
      <c r="ER257" s="35"/>
      <c r="ES257" s="35"/>
      <c r="ET257" s="35"/>
      <c r="EU257" s="35"/>
      <c r="EV257" s="35"/>
      <c r="EW257" s="35"/>
      <c r="EX257" s="35"/>
      <c r="EY257" s="35"/>
      <c r="EZ257" s="35"/>
      <c r="FA257" s="35"/>
      <c r="FB257" s="35"/>
      <c r="FC257" s="35"/>
      <c r="FD257" s="35"/>
      <c r="FE257" s="35"/>
      <c r="FF257" s="35"/>
      <c r="FG257" s="35"/>
      <c r="FH257" s="35"/>
      <c r="FI257" s="35"/>
      <c r="FJ257" s="35"/>
      <c r="FK257" s="35"/>
      <c r="FL257" s="35"/>
      <c r="FM257" s="35"/>
      <c r="FN257" s="35"/>
      <c r="FO257" s="35"/>
      <c r="FP257" s="35"/>
      <c r="FQ257" s="35"/>
      <c r="FR257" s="35"/>
      <c r="FS257" s="35"/>
      <c r="FT257" s="35"/>
      <c r="FU257" s="35"/>
      <c r="FV257" s="35"/>
      <c r="FW257" s="35"/>
      <c r="FX257" s="35"/>
      <c r="FY257" s="35"/>
      <c r="FZ257" s="35"/>
      <c r="GA257" s="35"/>
      <c r="GB257" s="35"/>
      <c r="GC257" s="35"/>
      <c r="GD257" s="35"/>
      <c r="GE257" s="35"/>
      <c r="GF257" s="35"/>
      <c r="GG257" s="35"/>
      <c r="GH257" s="35"/>
      <c r="GI257" s="35"/>
      <c r="GJ257" s="35"/>
      <c r="GK257" s="35"/>
      <c r="GL257" s="35"/>
      <c r="GM257" s="35"/>
      <c r="GN257" s="35"/>
      <c r="GO257" s="35"/>
      <c r="GP257" s="35"/>
      <c r="GQ257" s="35"/>
      <c r="GR257" s="35"/>
      <c r="GS257" s="35"/>
      <c r="GT257" s="35"/>
      <c r="GU257" s="35"/>
      <c r="GV257" s="35"/>
      <c r="GW257" s="35"/>
      <c r="GX257" s="35"/>
      <c r="GY257" s="35"/>
      <c r="GZ257" s="35"/>
      <c r="HA257" s="35"/>
      <c r="HB257" s="35"/>
      <c r="HC257" s="35"/>
      <c r="HD257" s="35"/>
      <c r="HE257" s="35"/>
      <c r="HF257" s="35"/>
      <c r="HG257" s="35"/>
      <c r="HH257" s="35"/>
      <c r="HI257" s="35"/>
      <c r="HJ257" s="35"/>
      <c r="HK257" s="35"/>
      <c r="HL257" s="35"/>
      <c r="HM257" s="35"/>
      <c r="HN257" s="35"/>
      <c r="HO257" s="35"/>
      <c r="HP257" s="35"/>
      <c r="HQ257" s="35"/>
      <c r="HR257" s="35"/>
      <c r="HS257" s="35"/>
      <c r="HT257" s="35"/>
      <c r="HU257" s="35"/>
      <c r="HV257" s="35"/>
      <c r="HW257" s="35"/>
      <c r="HX257" s="35"/>
      <c r="HY257" s="35"/>
      <c r="HZ257" s="35"/>
      <c r="IA257" s="35"/>
      <c r="IB257" s="35"/>
      <c r="IC257" s="35"/>
      <c r="ID257" s="35"/>
      <c r="IE257" s="35"/>
      <c r="IF257" s="35"/>
      <c r="IG257" s="35"/>
      <c r="IH257" s="35"/>
      <c r="II257" s="35"/>
      <c r="IJ257" s="35"/>
      <c r="IK257" s="35"/>
      <c r="IL257" s="35"/>
      <c r="IM257" s="35"/>
      <c r="IN257" s="35"/>
      <c r="IO257" s="35"/>
      <c r="IP257" s="35"/>
    </row>
    <row r="258" spans="1:250" s="42" customFormat="1" ht="30" customHeight="1">
      <c r="A258" s="150"/>
      <c r="B258" s="440" t="s">
        <v>551</v>
      </c>
      <c r="C258" s="440"/>
      <c r="D258" s="440"/>
      <c r="E258" s="441"/>
      <c r="F258" s="131"/>
      <c r="G258" s="132"/>
      <c r="H258" s="171">
        <v>130</v>
      </c>
      <c r="I258" s="172">
        <v>189</v>
      </c>
      <c r="J258" s="49">
        <v>2004</v>
      </c>
      <c r="K258" s="173"/>
      <c r="L258" s="161"/>
      <c r="M258" s="49"/>
      <c r="N258" s="22" t="s">
        <v>873</v>
      </c>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c r="CN258" s="35"/>
      <c r="CO258" s="35"/>
      <c r="CP258" s="35"/>
      <c r="CQ258" s="35"/>
      <c r="CR258" s="35"/>
      <c r="CS258" s="35"/>
      <c r="CT258" s="35"/>
      <c r="CU258" s="35"/>
      <c r="CV258" s="35"/>
      <c r="CW258" s="35"/>
      <c r="CX258" s="35"/>
      <c r="CY258" s="35"/>
      <c r="CZ258" s="35"/>
      <c r="DA258" s="35"/>
      <c r="DB258" s="35"/>
      <c r="DC258" s="35"/>
      <c r="DD258" s="35"/>
      <c r="DE258" s="35"/>
      <c r="DF258" s="35"/>
      <c r="DG258" s="35"/>
      <c r="DH258" s="35"/>
      <c r="DI258" s="35"/>
      <c r="DJ258" s="35"/>
      <c r="DK258" s="35"/>
      <c r="DL258" s="35"/>
      <c r="DM258" s="35"/>
      <c r="DN258" s="35"/>
      <c r="DO258" s="35"/>
      <c r="DP258" s="35"/>
      <c r="DQ258" s="35"/>
      <c r="DR258" s="35"/>
      <c r="DS258" s="35"/>
      <c r="DT258" s="35"/>
      <c r="DU258" s="35"/>
      <c r="DV258" s="35"/>
      <c r="DW258" s="35"/>
      <c r="DX258" s="35"/>
      <c r="DY258" s="35"/>
      <c r="DZ258" s="35"/>
      <c r="EA258" s="35"/>
      <c r="EB258" s="35"/>
      <c r="EC258" s="35"/>
      <c r="ED258" s="35"/>
      <c r="EE258" s="35"/>
      <c r="EF258" s="35"/>
      <c r="EG258" s="35"/>
      <c r="EH258" s="35"/>
      <c r="EI258" s="35"/>
      <c r="EJ258" s="35"/>
      <c r="EK258" s="35"/>
      <c r="EL258" s="35"/>
      <c r="EM258" s="35"/>
      <c r="EN258" s="35"/>
      <c r="EO258" s="35"/>
      <c r="EP258" s="35"/>
      <c r="EQ258" s="35"/>
      <c r="ER258" s="35"/>
      <c r="ES258" s="35"/>
      <c r="ET258" s="35"/>
      <c r="EU258" s="35"/>
      <c r="EV258" s="35"/>
      <c r="EW258" s="35"/>
      <c r="EX258" s="35"/>
      <c r="EY258" s="35"/>
      <c r="EZ258" s="35"/>
      <c r="FA258" s="35"/>
      <c r="FB258" s="35"/>
      <c r="FC258" s="35"/>
      <c r="FD258" s="35"/>
      <c r="FE258" s="35"/>
      <c r="FF258" s="35"/>
      <c r="FG258" s="35"/>
      <c r="FH258" s="35"/>
      <c r="FI258" s="35"/>
      <c r="FJ258" s="35"/>
      <c r="FK258" s="35"/>
      <c r="FL258" s="35"/>
      <c r="FM258" s="35"/>
      <c r="FN258" s="35"/>
      <c r="FO258" s="35"/>
      <c r="FP258" s="35"/>
      <c r="FQ258" s="35"/>
      <c r="FR258" s="35"/>
      <c r="FS258" s="35"/>
      <c r="FT258" s="35"/>
      <c r="FU258" s="35"/>
      <c r="FV258" s="35"/>
      <c r="FW258" s="35"/>
      <c r="FX258" s="35"/>
      <c r="FY258" s="35"/>
      <c r="FZ258" s="35"/>
      <c r="GA258" s="35"/>
      <c r="GB258" s="35"/>
      <c r="GC258" s="35"/>
      <c r="GD258" s="35"/>
      <c r="GE258" s="35"/>
      <c r="GF258" s="35"/>
      <c r="GG258" s="35"/>
      <c r="GH258" s="35"/>
      <c r="GI258" s="35"/>
      <c r="GJ258" s="35"/>
      <c r="GK258" s="35"/>
      <c r="GL258" s="35"/>
      <c r="GM258" s="35"/>
      <c r="GN258" s="35"/>
      <c r="GO258" s="35"/>
      <c r="GP258" s="35"/>
      <c r="GQ258" s="35"/>
      <c r="GR258" s="35"/>
      <c r="GS258" s="35"/>
      <c r="GT258" s="35"/>
      <c r="GU258" s="35"/>
      <c r="GV258" s="35"/>
      <c r="GW258" s="35"/>
      <c r="GX258" s="35"/>
      <c r="GY258" s="35"/>
      <c r="GZ258" s="35"/>
      <c r="HA258" s="35"/>
      <c r="HB258" s="35"/>
      <c r="HC258" s="35"/>
      <c r="HD258" s="35"/>
      <c r="HE258" s="35"/>
      <c r="HF258" s="35"/>
      <c r="HG258" s="35"/>
      <c r="HH258" s="35"/>
      <c r="HI258" s="35"/>
      <c r="HJ258" s="35"/>
      <c r="HK258" s="35"/>
      <c r="HL258" s="35"/>
      <c r="HM258" s="35"/>
      <c r="HN258" s="35"/>
      <c r="HO258" s="35"/>
      <c r="HP258" s="35"/>
      <c r="HQ258" s="35"/>
      <c r="HR258" s="35"/>
      <c r="HS258" s="35"/>
      <c r="HT258" s="35"/>
      <c r="HU258" s="35"/>
      <c r="HV258" s="35"/>
      <c r="HW258" s="35"/>
      <c r="HX258" s="35"/>
      <c r="HY258" s="35"/>
      <c r="HZ258" s="35"/>
      <c r="IA258" s="35"/>
      <c r="IB258" s="35"/>
      <c r="IC258" s="35"/>
      <c r="ID258" s="35"/>
      <c r="IE258" s="35"/>
      <c r="IF258" s="35"/>
      <c r="IG258" s="35"/>
      <c r="IH258" s="35"/>
      <c r="II258" s="35"/>
      <c r="IJ258" s="35"/>
      <c r="IK258" s="35"/>
      <c r="IL258" s="35"/>
      <c r="IM258" s="35"/>
      <c r="IN258" s="35"/>
      <c r="IO258" s="35"/>
      <c r="IP258" s="35"/>
    </row>
    <row r="259" spans="1:250" s="42" customFormat="1" ht="15" customHeight="1">
      <c r="A259" s="149"/>
      <c r="B259" s="440" t="s">
        <v>552</v>
      </c>
      <c r="C259" s="440"/>
      <c r="D259" s="440"/>
      <c r="E259" s="441"/>
      <c r="F259" s="129"/>
      <c r="G259" s="130"/>
      <c r="H259" s="171">
        <v>29</v>
      </c>
      <c r="I259" s="172">
        <v>30</v>
      </c>
      <c r="J259" s="49">
        <v>2004</v>
      </c>
      <c r="K259" s="173"/>
      <c r="L259" s="174"/>
      <c r="M259" s="49"/>
      <c r="N259" s="22" t="s">
        <v>874</v>
      </c>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c r="CN259" s="35"/>
      <c r="CO259" s="35"/>
      <c r="CP259" s="35"/>
      <c r="CQ259" s="35"/>
      <c r="CR259" s="35"/>
      <c r="CS259" s="35"/>
      <c r="CT259" s="35"/>
      <c r="CU259" s="35"/>
      <c r="CV259" s="35"/>
      <c r="CW259" s="35"/>
      <c r="CX259" s="35"/>
      <c r="CY259" s="35"/>
      <c r="CZ259" s="35"/>
      <c r="DA259" s="35"/>
      <c r="DB259" s="35"/>
      <c r="DC259" s="35"/>
      <c r="DD259" s="35"/>
      <c r="DE259" s="35"/>
      <c r="DF259" s="35"/>
      <c r="DG259" s="35"/>
      <c r="DH259" s="35"/>
      <c r="DI259" s="35"/>
      <c r="DJ259" s="35"/>
      <c r="DK259" s="35"/>
      <c r="DL259" s="35"/>
      <c r="DM259" s="35"/>
      <c r="DN259" s="35"/>
      <c r="DO259" s="35"/>
      <c r="DP259" s="35"/>
      <c r="DQ259" s="35"/>
      <c r="DR259" s="35"/>
      <c r="DS259" s="35"/>
      <c r="DT259" s="35"/>
      <c r="DU259" s="35"/>
      <c r="DV259" s="35"/>
      <c r="DW259" s="35"/>
      <c r="DX259" s="35"/>
      <c r="DY259" s="35"/>
      <c r="DZ259" s="35"/>
      <c r="EA259" s="35"/>
      <c r="EB259" s="35"/>
      <c r="EC259" s="35"/>
      <c r="ED259" s="35"/>
      <c r="EE259" s="35"/>
      <c r="EF259" s="35"/>
      <c r="EG259" s="35"/>
      <c r="EH259" s="35"/>
      <c r="EI259" s="35"/>
      <c r="EJ259" s="35"/>
      <c r="EK259" s="35"/>
      <c r="EL259" s="35"/>
      <c r="EM259" s="35"/>
      <c r="EN259" s="35"/>
      <c r="EO259" s="35"/>
      <c r="EP259" s="35"/>
      <c r="EQ259" s="35"/>
      <c r="ER259" s="35"/>
      <c r="ES259" s="35"/>
      <c r="ET259" s="35"/>
      <c r="EU259" s="35"/>
      <c r="EV259" s="35"/>
      <c r="EW259" s="35"/>
      <c r="EX259" s="35"/>
      <c r="EY259" s="35"/>
      <c r="EZ259" s="35"/>
      <c r="FA259" s="35"/>
      <c r="FB259" s="35"/>
      <c r="FC259" s="35"/>
      <c r="FD259" s="35"/>
      <c r="FE259" s="35"/>
      <c r="FF259" s="35"/>
      <c r="FG259" s="35"/>
      <c r="FH259" s="35"/>
      <c r="FI259" s="35"/>
      <c r="FJ259" s="35"/>
      <c r="FK259" s="35"/>
      <c r="FL259" s="35"/>
      <c r="FM259" s="35"/>
      <c r="FN259" s="35"/>
      <c r="FO259" s="35"/>
      <c r="FP259" s="35"/>
      <c r="FQ259" s="35"/>
      <c r="FR259" s="35"/>
      <c r="FS259" s="35"/>
      <c r="FT259" s="35"/>
      <c r="FU259" s="35"/>
      <c r="FV259" s="35"/>
      <c r="FW259" s="35"/>
      <c r="FX259" s="35"/>
      <c r="FY259" s="35"/>
      <c r="FZ259" s="35"/>
      <c r="GA259" s="35"/>
      <c r="GB259" s="35"/>
      <c r="GC259" s="35"/>
      <c r="GD259" s="35"/>
      <c r="GE259" s="35"/>
      <c r="GF259" s="35"/>
      <c r="GG259" s="35"/>
      <c r="GH259" s="35"/>
      <c r="GI259" s="35"/>
      <c r="GJ259" s="35"/>
      <c r="GK259" s="35"/>
      <c r="GL259" s="35"/>
      <c r="GM259" s="35"/>
      <c r="GN259" s="35"/>
      <c r="GO259" s="35"/>
      <c r="GP259" s="35"/>
      <c r="GQ259" s="35"/>
      <c r="GR259" s="35"/>
      <c r="GS259" s="35"/>
      <c r="GT259" s="35"/>
      <c r="GU259" s="35"/>
      <c r="GV259" s="35"/>
      <c r="GW259" s="35"/>
      <c r="GX259" s="35"/>
      <c r="GY259" s="35"/>
      <c r="GZ259" s="35"/>
      <c r="HA259" s="35"/>
      <c r="HB259" s="35"/>
      <c r="HC259" s="35"/>
      <c r="HD259" s="35"/>
      <c r="HE259" s="35"/>
      <c r="HF259" s="35"/>
      <c r="HG259" s="35"/>
      <c r="HH259" s="35"/>
      <c r="HI259" s="35"/>
      <c r="HJ259" s="35"/>
      <c r="HK259" s="35"/>
      <c r="HL259" s="35"/>
      <c r="HM259" s="35"/>
      <c r="HN259" s="35"/>
      <c r="HO259" s="35"/>
      <c r="HP259" s="35"/>
      <c r="HQ259" s="35"/>
      <c r="HR259" s="35"/>
      <c r="HS259" s="35"/>
      <c r="HT259" s="35"/>
      <c r="HU259" s="35"/>
      <c r="HV259" s="35"/>
      <c r="HW259" s="35"/>
      <c r="HX259" s="35"/>
      <c r="HY259" s="35"/>
      <c r="HZ259" s="35"/>
      <c r="IA259" s="35"/>
      <c r="IB259" s="35"/>
      <c r="IC259" s="35"/>
      <c r="ID259" s="35"/>
      <c r="IE259" s="35"/>
      <c r="IF259" s="35"/>
      <c r="IG259" s="35"/>
      <c r="IH259" s="35"/>
      <c r="II259" s="35"/>
      <c r="IJ259" s="35"/>
      <c r="IK259" s="35"/>
      <c r="IL259" s="35"/>
      <c r="IM259" s="35"/>
      <c r="IN259" s="35"/>
      <c r="IO259" s="35"/>
      <c r="IP259" s="35"/>
    </row>
    <row r="260" spans="1:250" s="196" customFormat="1" ht="30" customHeight="1">
      <c r="A260" s="151"/>
      <c r="B260" s="428" t="s">
        <v>305</v>
      </c>
      <c r="C260" s="428"/>
      <c r="D260" s="428"/>
      <c r="E260" s="429"/>
      <c r="F260" s="137"/>
      <c r="G260" s="136"/>
      <c r="H260" s="171">
        <v>3.6</v>
      </c>
      <c r="I260" s="172">
        <v>20</v>
      </c>
      <c r="J260" s="54">
        <v>2004</v>
      </c>
      <c r="K260" s="175"/>
      <c r="L260" s="176"/>
      <c r="M260" s="54"/>
      <c r="N260" s="160" t="s">
        <v>873</v>
      </c>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row>
    <row r="261" spans="1:250" s="42" customFormat="1" ht="15" customHeight="1">
      <c r="A261" s="151"/>
      <c r="B261" s="440" t="s">
        <v>308</v>
      </c>
      <c r="C261" s="440"/>
      <c r="D261" s="440"/>
      <c r="E261" s="441"/>
      <c r="F261" s="129"/>
      <c r="G261" s="130"/>
      <c r="H261" s="177"/>
      <c r="I261" s="174"/>
      <c r="J261" s="49"/>
      <c r="K261" s="430">
        <v>15</v>
      </c>
      <c r="L261" s="412"/>
      <c r="M261" s="49">
        <v>2005</v>
      </c>
      <c r="N261" s="8" t="s">
        <v>304</v>
      </c>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c r="CN261" s="35"/>
      <c r="CO261" s="35"/>
      <c r="CP261" s="35"/>
      <c r="CQ261" s="35"/>
      <c r="CR261" s="35"/>
      <c r="CS261" s="35"/>
      <c r="CT261" s="35"/>
      <c r="CU261" s="35"/>
      <c r="CV261" s="35"/>
      <c r="CW261" s="35"/>
      <c r="CX261" s="35"/>
      <c r="CY261" s="35"/>
      <c r="CZ261" s="35"/>
      <c r="DA261" s="35"/>
      <c r="DB261" s="35"/>
      <c r="DC261" s="35"/>
      <c r="DD261" s="35"/>
      <c r="DE261" s="35"/>
      <c r="DF261" s="35"/>
      <c r="DG261" s="35"/>
      <c r="DH261" s="35"/>
      <c r="DI261" s="35"/>
      <c r="DJ261" s="35"/>
      <c r="DK261" s="35"/>
      <c r="DL261" s="35"/>
      <c r="DM261" s="35"/>
      <c r="DN261" s="35"/>
      <c r="DO261" s="35"/>
      <c r="DP261" s="35"/>
      <c r="DQ261" s="35"/>
      <c r="DR261" s="35"/>
      <c r="DS261" s="35"/>
      <c r="DT261" s="35"/>
      <c r="DU261" s="35"/>
      <c r="DV261" s="35"/>
      <c r="DW261" s="35"/>
      <c r="DX261" s="35"/>
      <c r="DY261" s="35"/>
      <c r="DZ261" s="35"/>
      <c r="EA261" s="35"/>
      <c r="EB261" s="35"/>
      <c r="EC261" s="35"/>
      <c r="ED261" s="35"/>
      <c r="EE261" s="35"/>
      <c r="EF261" s="35"/>
      <c r="EG261" s="35"/>
      <c r="EH261" s="35"/>
      <c r="EI261" s="35"/>
      <c r="EJ261" s="35"/>
      <c r="EK261" s="35"/>
      <c r="EL261" s="35"/>
      <c r="EM261" s="35"/>
      <c r="EN261" s="35"/>
      <c r="EO261" s="35"/>
      <c r="EP261" s="35"/>
      <c r="EQ261" s="35"/>
      <c r="ER261" s="35"/>
      <c r="ES261" s="35"/>
      <c r="ET261" s="35"/>
      <c r="EU261" s="35"/>
      <c r="EV261" s="35"/>
      <c r="EW261" s="35"/>
      <c r="EX261" s="35"/>
      <c r="EY261" s="35"/>
      <c r="EZ261" s="35"/>
      <c r="FA261" s="35"/>
      <c r="FB261" s="35"/>
      <c r="FC261" s="35"/>
      <c r="FD261" s="35"/>
      <c r="FE261" s="35"/>
      <c r="FF261" s="35"/>
      <c r="FG261" s="35"/>
      <c r="FH261" s="35"/>
      <c r="FI261" s="35"/>
      <c r="FJ261" s="35"/>
      <c r="FK261" s="35"/>
      <c r="FL261" s="35"/>
      <c r="FM261" s="35"/>
      <c r="FN261" s="35"/>
      <c r="FO261" s="35"/>
      <c r="FP261" s="35"/>
      <c r="FQ261" s="35"/>
      <c r="FR261" s="35"/>
      <c r="FS261" s="35"/>
      <c r="FT261" s="35"/>
      <c r="FU261" s="35"/>
      <c r="FV261" s="35"/>
      <c r="FW261" s="35"/>
      <c r="FX261" s="35"/>
      <c r="FY261" s="35"/>
      <c r="FZ261" s="35"/>
      <c r="GA261" s="35"/>
      <c r="GB261" s="35"/>
      <c r="GC261" s="35"/>
      <c r="GD261" s="35"/>
      <c r="GE261" s="35"/>
      <c r="GF261" s="35"/>
      <c r="GG261" s="35"/>
      <c r="GH261" s="35"/>
      <c r="GI261" s="35"/>
      <c r="GJ261" s="35"/>
      <c r="GK261" s="35"/>
      <c r="GL261" s="35"/>
      <c r="GM261" s="35"/>
      <c r="GN261" s="35"/>
      <c r="GO261" s="35"/>
      <c r="GP261" s="35"/>
      <c r="GQ261" s="35"/>
      <c r="GR261" s="35"/>
      <c r="GS261" s="35"/>
      <c r="GT261" s="35"/>
      <c r="GU261" s="35"/>
      <c r="GV261" s="35"/>
      <c r="GW261" s="35"/>
      <c r="GX261" s="35"/>
      <c r="GY261" s="35"/>
      <c r="GZ261" s="35"/>
      <c r="HA261" s="35"/>
      <c r="HB261" s="35"/>
      <c r="HC261" s="35"/>
      <c r="HD261" s="35"/>
      <c r="HE261" s="35"/>
      <c r="HF261" s="35"/>
      <c r="HG261" s="35"/>
      <c r="HH261" s="35"/>
      <c r="HI261" s="35"/>
      <c r="HJ261" s="35"/>
      <c r="HK261" s="35"/>
      <c r="HL261" s="35"/>
      <c r="HM261" s="35"/>
      <c r="HN261" s="35"/>
      <c r="HO261" s="35"/>
      <c r="HP261" s="35"/>
      <c r="HQ261" s="35"/>
      <c r="HR261" s="35"/>
      <c r="HS261" s="35"/>
      <c r="HT261" s="35"/>
      <c r="HU261" s="35"/>
      <c r="HV261" s="35"/>
      <c r="HW261" s="35"/>
      <c r="HX261" s="35"/>
      <c r="HY261" s="35"/>
      <c r="HZ261" s="35"/>
      <c r="IA261" s="35"/>
      <c r="IB261" s="35"/>
      <c r="IC261" s="35"/>
      <c r="ID261" s="35"/>
      <c r="IE261" s="35"/>
      <c r="IF261" s="35"/>
      <c r="IG261" s="35"/>
      <c r="IH261" s="35"/>
      <c r="II261" s="35"/>
      <c r="IJ261" s="35"/>
      <c r="IK261" s="35"/>
      <c r="IL261" s="35"/>
      <c r="IM261" s="35"/>
      <c r="IN261" s="35"/>
      <c r="IO261" s="35"/>
      <c r="IP261" s="35"/>
    </row>
    <row r="262" spans="1:250" s="42" customFormat="1" ht="28.5">
      <c r="A262" s="148"/>
      <c r="B262" s="440" t="s">
        <v>309</v>
      </c>
      <c r="C262" s="440"/>
      <c r="D262" s="440"/>
      <c r="E262" s="441"/>
      <c r="F262" s="131"/>
      <c r="G262" s="132"/>
      <c r="H262" s="115"/>
      <c r="I262" s="63"/>
      <c r="J262" s="49"/>
      <c r="K262" s="178">
        <v>52</v>
      </c>
      <c r="L262" s="172">
        <v>128</v>
      </c>
      <c r="M262" s="49">
        <v>2004</v>
      </c>
      <c r="N262" s="9" t="s">
        <v>310</v>
      </c>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c r="CN262" s="35"/>
      <c r="CO262" s="35"/>
      <c r="CP262" s="35"/>
      <c r="CQ262" s="35"/>
      <c r="CR262" s="35"/>
      <c r="CS262" s="35"/>
      <c r="CT262" s="35"/>
      <c r="CU262" s="35"/>
      <c r="CV262" s="35"/>
      <c r="CW262" s="35"/>
      <c r="CX262" s="35"/>
      <c r="CY262" s="35"/>
      <c r="CZ262" s="35"/>
      <c r="DA262" s="35"/>
      <c r="DB262" s="35"/>
      <c r="DC262" s="35"/>
      <c r="DD262" s="35"/>
      <c r="DE262" s="35"/>
      <c r="DF262" s="35"/>
      <c r="DG262" s="35"/>
      <c r="DH262" s="35"/>
      <c r="DI262" s="35"/>
      <c r="DJ262" s="35"/>
      <c r="DK262" s="35"/>
      <c r="DL262" s="35"/>
      <c r="DM262" s="35"/>
      <c r="DN262" s="35"/>
      <c r="DO262" s="35"/>
      <c r="DP262" s="35"/>
      <c r="DQ262" s="35"/>
      <c r="DR262" s="35"/>
      <c r="DS262" s="35"/>
      <c r="DT262" s="35"/>
      <c r="DU262" s="35"/>
      <c r="DV262" s="35"/>
      <c r="DW262" s="35"/>
      <c r="DX262" s="35"/>
      <c r="DY262" s="35"/>
      <c r="DZ262" s="35"/>
      <c r="EA262" s="35"/>
      <c r="EB262" s="35"/>
      <c r="EC262" s="35"/>
      <c r="ED262" s="35"/>
      <c r="EE262" s="35"/>
      <c r="EF262" s="35"/>
      <c r="EG262" s="35"/>
      <c r="EH262" s="35"/>
      <c r="EI262" s="35"/>
      <c r="EJ262" s="35"/>
      <c r="EK262" s="35"/>
      <c r="EL262" s="35"/>
      <c r="EM262" s="35"/>
      <c r="EN262" s="35"/>
      <c r="EO262" s="35"/>
      <c r="EP262" s="35"/>
      <c r="EQ262" s="35"/>
      <c r="ER262" s="35"/>
      <c r="ES262" s="35"/>
      <c r="ET262" s="35"/>
      <c r="EU262" s="35"/>
      <c r="EV262" s="35"/>
      <c r="EW262" s="35"/>
      <c r="EX262" s="35"/>
      <c r="EY262" s="35"/>
      <c r="EZ262" s="35"/>
      <c r="FA262" s="35"/>
      <c r="FB262" s="35"/>
      <c r="FC262" s="35"/>
      <c r="FD262" s="35"/>
      <c r="FE262" s="35"/>
      <c r="FF262" s="35"/>
      <c r="FG262" s="35"/>
      <c r="FH262" s="35"/>
      <c r="FI262" s="35"/>
      <c r="FJ262" s="35"/>
      <c r="FK262" s="35"/>
      <c r="FL262" s="35"/>
      <c r="FM262" s="35"/>
      <c r="FN262" s="35"/>
      <c r="FO262" s="35"/>
      <c r="FP262" s="35"/>
      <c r="FQ262" s="35"/>
      <c r="FR262" s="35"/>
      <c r="FS262" s="35"/>
      <c r="FT262" s="35"/>
      <c r="FU262" s="35"/>
      <c r="FV262" s="35"/>
      <c r="FW262" s="35"/>
      <c r="FX262" s="35"/>
      <c r="FY262" s="35"/>
      <c r="FZ262" s="35"/>
      <c r="GA262" s="35"/>
      <c r="GB262" s="35"/>
      <c r="GC262" s="35"/>
      <c r="GD262" s="35"/>
      <c r="GE262" s="35"/>
      <c r="GF262" s="35"/>
      <c r="GG262" s="35"/>
      <c r="GH262" s="35"/>
      <c r="GI262" s="35"/>
      <c r="GJ262" s="35"/>
      <c r="GK262" s="35"/>
      <c r="GL262" s="35"/>
      <c r="GM262" s="35"/>
      <c r="GN262" s="35"/>
      <c r="GO262" s="35"/>
      <c r="GP262" s="35"/>
      <c r="GQ262" s="35"/>
      <c r="GR262" s="35"/>
      <c r="GS262" s="35"/>
      <c r="GT262" s="35"/>
      <c r="GU262" s="35"/>
      <c r="GV262" s="35"/>
      <c r="GW262" s="35"/>
      <c r="GX262" s="35"/>
      <c r="GY262" s="35"/>
      <c r="GZ262" s="35"/>
      <c r="HA262" s="35"/>
      <c r="HB262" s="35"/>
      <c r="HC262" s="35"/>
      <c r="HD262" s="35"/>
      <c r="HE262" s="35"/>
      <c r="HF262" s="35"/>
      <c r="HG262" s="35"/>
      <c r="HH262" s="35"/>
      <c r="HI262" s="35"/>
      <c r="HJ262" s="35"/>
      <c r="HK262" s="35"/>
      <c r="HL262" s="35"/>
      <c r="HM262" s="35"/>
      <c r="HN262" s="35"/>
      <c r="HO262" s="35"/>
      <c r="HP262" s="35"/>
      <c r="HQ262" s="35"/>
      <c r="HR262" s="35"/>
      <c r="HS262" s="35"/>
      <c r="HT262" s="35"/>
      <c r="HU262" s="35"/>
      <c r="HV262" s="35"/>
      <c r="HW262" s="35"/>
      <c r="HX262" s="35"/>
      <c r="HY262" s="35"/>
      <c r="HZ262" s="35"/>
      <c r="IA262" s="35"/>
      <c r="IB262" s="35"/>
      <c r="IC262" s="35"/>
      <c r="ID262" s="35"/>
      <c r="IE262" s="35"/>
      <c r="IF262" s="35"/>
      <c r="IG262" s="35"/>
      <c r="IH262" s="35"/>
      <c r="II262" s="35"/>
      <c r="IJ262" s="35"/>
      <c r="IK262" s="35"/>
      <c r="IL262" s="35"/>
      <c r="IM262" s="35"/>
      <c r="IN262" s="35"/>
      <c r="IO262" s="35"/>
      <c r="IP262" s="35"/>
    </row>
    <row r="263" spans="1:250" s="42" customFormat="1" ht="30" customHeight="1">
      <c r="A263" s="151"/>
      <c r="B263" s="440" t="s">
        <v>311</v>
      </c>
      <c r="C263" s="440"/>
      <c r="D263" s="440"/>
      <c r="E263" s="441"/>
      <c r="F263" s="131"/>
      <c r="G263" s="132"/>
      <c r="H263" s="177"/>
      <c r="I263" s="174"/>
      <c r="J263" s="49"/>
      <c r="K263" s="178">
        <v>10</v>
      </c>
      <c r="L263" s="172">
        <v>36</v>
      </c>
      <c r="M263" s="49">
        <v>2004</v>
      </c>
      <c r="N263" s="9" t="s">
        <v>862</v>
      </c>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5"/>
      <c r="CJ263" s="35"/>
      <c r="CK263" s="35"/>
      <c r="CL263" s="35"/>
      <c r="CM263" s="35"/>
      <c r="CN263" s="35"/>
      <c r="CO263" s="35"/>
      <c r="CP263" s="35"/>
      <c r="CQ263" s="35"/>
      <c r="CR263" s="35"/>
      <c r="CS263" s="35"/>
      <c r="CT263" s="35"/>
      <c r="CU263" s="35"/>
      <c r="CV263" s="35"/>
      <c r="CW263" s="35"/>
      <c r="CX263" s="35"/>
      <c r="CY263" s="35"/>
      <c r="CZ263" s="35"/>
      <c r="DA263" s="35"/>
      <c r="DB263" s="35"/>
      <c r="DC263" s="35"/>
      <c r="DD263" s="35"/>
      <c r="DE263" s="35"/>
      <c r="DF263" s="35"/>
      <c r="DG263" s="35"/>
      <c r="DH263" s="35"/>
      <c r="DI263" s="35"/>
      <c r="DJ263" s="35"/>
      <c r="DK263" s="35"/>
      <c r="DL263" s="35"/>
      <c r="DM263" s="35"/>
      <c r="DN263" s="35"/>
      <c r="DO263" s="35"/>
      <c r="DP263" s="35"/>
      <c r="DQ263" s="35"/>
      <c r="DR263" s="35"/>
      <c r="DS263" s="35"/>
      <c r="DT263" s="35"/>
      <c r="DU263" s="35"/>
      <c r="DV263" s="35"/>
      <c r="DW263" s="35"/>
      <c r="DX263" s="35"/>
      <c r="DY263" s="35"/>
      <c r="DZ263" s="35"/>
      <c r="EA263" s="35"/>
      <c r="EB263" s="35"/>
      <c r="EC263" s="35"/>
      <c r="ED263" s="35"/>
      <c r="EE263" s="35"/>
      <c r="EF263" s="35"/>
      <c r="EG263" s="35"/>
      <c r="EH263" s="35"/>
      <c r="EI263" s="35"/>
      <c r="EJ263" s="35"/>
      <c r="EK263" s="35"/>
      <c r="EL263" s="35"/>
      <c r="EM263" s="35"/>
      <c r="EN263" s="35"/>
      <c r="EO263" s="35"/>
      <c r="EP263" s="35"/>
      <c r="EQ263" s="35"/>
      <c r="ER263" s="35"/>
      <c r="ES263" s="35"/>
      <c r="ET263" s="35"/>
      <c r="EU263" s="35"/>
      <c r="EV263" s="35"/>
      <c r="EW263" s="35"/>
      <c r="EX263" s="35"/>
      <c r="EY263" s="35"/>
      <c r="EZ263" s="35"/>
      <c r="FA263" s="35"/>
      <c r="FB263" s="35"/>
      <c r="FC263" s="35"/>
      <c r="FD263" s="35"/>
      <c r="FE263" s="35"/>
      <c r="FF263" s="35"/>
      <c r="FG263" s="35"/>
      <c r="FH263" s="35"/>
      <c r="FI263" s="35"/>
      <c r="FJ263" s="35"/>
      <c r="FK263" s="35"/>
      <c r="FL263" s="35"/>
      <c r="FM263" s="35"/>
      <c r="FN263" s="35"/>
      <c r="FO263" s="35"/>
      <c r="FP263" s="35"/>
      <c r="FQ263" s="35"/>
      <c r="FR263" s="35"/>
      <c r="FS263" s="35"/>
      <c r="FT263" s="35"/>
      <c r="FU263" s="35"/>
      <c r="FV263" s="35"/>
      <c r="FW263" s="35"/>
      <c r="FX263" s="35"/>
      <c r="FY263" s="35"/>
      <c r="FZ263" s="35"/>
      <c r="GA263" s="35"/>
      <c r="GB263" s="35"/>
      <c r="GC263" s="35"/>
      <c r="GD263" s="35"/>
      <c r="GE263" s="35"/>
      <c r="GF263" s="35"/>
      <c r="GG263" s="35"/>
      <c r="GH263" s="35"/>
      <c r="GI263" s="35"/>
      <c r="GJ263" s="35"/>
      <c r="GK263" s="35"/>
      <c r="GL263" s="35"/>
      <c r="GM263" s="35"/>
      <c r="GN263" s="35"/>
      <c r="GO263" s="35"/>
      <c r="GP263" s="35"/>
      <c r="GQ263" s="35"/>
      <c r="GR263" s="35"/>
      <c r="GS263" s="35"/>
      <c r="GT263" s="35"/>
      <c r="GU263" s="35"/>
      <c r="GV263" s="35"/>
      <c r="GW263" s="35"/>
      <c r="GX263" s="35"/>
      <c r="GY263" s="35"/>
      <c r="GZ263" s="35"/>
      <c r="HA263" s="35"/>
      <c r="HB263" s="35"/>
      <c r="HC263" s="35"/>
      <c r="HD263" s="35"/>
      <c r="HE263" s="35"/>
      <c r="HF263" s="35"/>
      <c r="HG263" s="35"/>
      <c r="HH263" s="35"/>
      <c r="HI263" s="35"/>
      <c r="HJ263" s="35"/>
      <c r="HK263" s="35"/>
      <c r="HL263" s="35"/>
      <c r="HM263" s="35"/>
      <c r="HN263" s="35"/>
      <c r="HO263" s="35"/>
      <c r="HP263" s="35"/>
      <c r="HQ263" s="35"/>
      <c r="HR263" s="35"/>
      <c r="HS263" s="35"/>
      <c r="HT263" s="35"/>
      <c r="HU263" s="35"/>
      <c r="HV263" s="35"/>
      <c r="HW263" s="35"/>
      <c r="HX263" s="35"/>
      <c r="HY263" s="35"/>
      <c r="HZ263" s="35"/>
      <c r="IA263" s="35"/>
      <c r="IB263" s="35"/>
      <c r="IC263" s="35"/>
      <c r="ID263" s="35"/>
      <c r="IE263" s="35"/>
      <c r="IF263" s="35"/>
      <c r="IG263" s="35"/>
      <c r="IH263" s="35"/>
      <c r="II263" s="35"/>
      <c r="IJ263" s="35"/>
      <c r="IK263" s="35"/>
      <c r="IL263" s="35"/>
      <c r="IM263" s="35"/>
      <c r="IN263" s="35"/>
      <c r="IO263" s="35"/>
      <c r="IP263" s="35"/>
    </row>
    <row r="264" spans="1:250" s="42" customFormat="1" ht="30" customHeight="1">
      <c r="A264" s="148"/>
      <c r="B264" s="440" t="s">
        <v>312</v>
      </c>
      <c r="C264" s="440"/>
      <c r="D264" s="440"/>
      <c r="E264" s="441"/>
      <c r="F264" s="129"/>
      <c r="G264" s="130"/>
      <c r="H264" s="115"/>
      <c r="I264" s="63"/>
      <c r="J264" s="49"/>
      <c r="K264" s="178">
        <v>0.5</v>
      </c>
      <c r="L264" s="172">
        <v>5</v>
      </c>
      <c r="M264" s="49">
        <v>2004</v>
      </c>
      <c r="N264" s="8" t="s">
        <v>873</v>
      </c>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c r="CN264" s="35"/>
      <c r="CO264" s="35"/>
      <c r="CP264" s="35"/>
      <c r="CQ264" s="35"/>
      <c r="CR264" s="35"/>
      <c r="CS264" s="35"/>
      <c r="CT264" s="35"/>
      <c r="CU264" s="35"/>
      <c r="CV264" s="35"/>
      <c r="CW264" s="35"/>
      <c r="CX264" s="35"/>
      <c r="CY264" s="35"/>
      <c r="CZ264" s="35"/>
      <c r="DA264" s="35"/>
      <c r="DB264" s="35"/>
      <c r="DC264" s="35"/>
      <c r="DD264" s="35"/>
      <c r="DE264" s="35"/>
      <c r="DF264" s="35"/>
      <c r="DG264" s="35"/>
      <c r="DH264" s="35"/>
      <c r="DI264" s="35"/>
      <c r="DJ264" s="35"/>
      <c r="DK264" s="35"/>
      <c r="DL264" s="35"/>
      <c r="DM264" s="35"/>
      <c r="DN264" s="35"/>
      <c r="DO264" s="35"/>
      <c r="DP264" s="35"/>
      <c r="DQ264" s="35"/>
      <c r="DR264" s="35"/>
      <c r="DS264" s="35"/>
      <c r="DT264" s="35"/>
      <c r="DU264" s="35"/>
      <c r="DV264" s="35"/>
      <c r="DW264" s="35"/>
      <c r="DX264" s="35"/>
      <c r="DY264" s="35"/>
      <c r="DZ264" s="35"/>
      <c r="EA264" s="35"/>
      <c r="EB264" s="35"/>
      <c r="EC264" s="35"/>
      <c r="ED264" s="35"/>
      <c r="EE264" s="35"/>
      <c r="EF264" s="35"/>
      <c r="EG264" s="35"/>
      <c r="EH264" s="35"/>
      <c r="EI264" s="35"/>
      <c r="EJ264" s="35"/>
      <c r="EK264" s="35"/>
      <c r="EL264" s="35"/>
      <c r="EM264" s="35"/>
      <c r="EN264" s="35"/>
      <c r="EO264" s="35"/>
      <c r="EP264" s="35"/>
      <c r="EQ264" s="35"/>
      <c r="ER264" s="35"/>
      <c r="ES264" s="35"/>
      <c r="ET264" s="35"/>
      <c r="EU264" s="35"/>
      <c r="EV264" s="35"/>
      <c r="EW264" s="35"/>
      <c r="EX264" s="35"/>
      <c r="EY264" s="35"/>
      <c r="EZ264" s="35"/>
      <c r="FA264" s="35"/>
      <c r="FB264" s="35"/>
      <c r="FC264" s="35"/>
      <c r="FD264" s="35"/>
      <c r="FE264" s="35"/>
      <c r="FF264" s="35"/>
      <c r="FG264" s="35"/>
      <c r="FH264" s="35"/>
      <c r="FI264" s="35"/>
      <c r="FJ264" s="35"/>
      <c r="FK264" s="35"/>
      <c r="FL264" s="35"/>
      <c r="FM264" s="35"/>
      <c r="FN264" s="35"/>
      <c r="FO264" s="35"/>
      <c r="FP264" s="35"/>
      <c r="FQ264" s="35"/>
      <c r="FR264" s="35"/>
      <c r="FS264" s="35"/>
      <c r="FT264" s="35"/>
      <c r="FU264" s="35"/>
      <c r="FV264" s="35"/>
      <c r="FW264" s="35"/>
      <c r="FX264" s="35"/>
      <c r="FY264" s="35"/>
      <c r="FZ264" s="35"/>
      <c r="GA264" s="35"/>
      <c r="GB264" s="35"/>
      <c r="GC264" s="35"/>
      <c r="GD264" s="35"/>
      <c r="GE264" s="35"/>
      <c r="GF264" s="35"/>
      <c r="GG264" s="35"/>
      <c r="GH264" s="35"/>
      <c r="GI264" s="35"/>
      <c r="GJ264" s="35"/>
      <c r="GK264" s="35"/>
      <c r="GL264" s="35"/>
      <c r="GM264" s="35"/>
      <c r="GN264" s="35"/>
      <c r="GO264" s="35"/>
      <c r="GP264" s="35"/>
      <c r="GQ264" s="35"/>
      <c r="GR264" s="35"/>
      <c r="GS264" s="35"/>
      <c r="GT264" s="35"/>
      <c r="GU264" s="35"/>
      <c r="GV264" s="35"/>
      <c r="GW264" s="35"/>
      <c r="GX264" s="35"/>
      <c r="GY264" s="35"/>
      <c r="GZ264" s="35"/>
      <c r="HA264" s="35"/>
      <c r="HB264" s="35"/>
      <c r="HC264" s="35"/>
      <c r="HD264" s="35"/>
      <c r="HE264" s="35"/>
      <c r="HF264" s="35"/>
      <c r="HG264" s="35"/>
      <c r="HH264" s="35"/>
      <c r="HI264" s="35"/>
      <c r="HJ264" s="35"/>
      <c r="HK264" s="35"/>
      <c r="HL264" s="35"/>
      <c r="HM264" s="35"/>
      <c r="HN264" s="35"/>
      <c r="HO264" s="35"/>
      <c r="HP264" s="35"/>
      <c r="HQ264" s="35"/>
      <c r="HR264" s="35"/>
      <c r="HS264" s="35"/>
      <c r="HT264" s="35"/>
      <c r="HU264" s="35"/>
      <c r="HV264" s="35"/>
      <c r="HW264" s="35"/>
      <c r="HX264" s="35"/>
      <c r="HY264" s="35"/>
      <c r="HZ264" s="35"/>
      <c r="IA264" s="35"/>
      <c r="IB264" s="35"/>
      <c r="IC264" s="35"/>
      <c r="ID264" s="35"/>
      <c r="IE264" s="35"/>
      <c r="IF264" s="35"/>
      <c r="IG264" s="35"/>
      <c r="IH264" s="35"/>
      <c r="II264" s="35"/>
      <c r="IJ264" s="35"/>
      <c r="IK264" s="35"/>
      <c r="IL264" s="35"/>
      <c r="IM264" s="35"/>
      <c r="IN264" s="35"/>
      <c r="IO264" s="35"/>
      <c r="IP264" s="35"/>
    </row>
    <row r="265" spans="1:250" s="42" customFormat="1" ht="30" customHeight="1">
      <c r="A265" s="151"/>
      <c r="B265" s="440" t="s">
        <v>313</v>
      </c>
      <c r="C265" s="440"/>
      <c r="D265" s="440"/>
      <c r="E265" s="441"/>
      <c r="F265" s="131"/>
      <c r="G265" s="132"/>
      <c r="H265" s="177"/>
      <c r="I265" s="174"/>
      <c r="J265" s="49"/>
      <c r="K265" s="178">
        <v>50</v>
      </c>
      <c r="L265" s="172">
        <v>167</v>
      </c>
      <c r="M265" s="49">
        <v>2004</v>
      </c>
      <c r="N265" s="9" t="s">
        <v>876</v>
      </c>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5"/>
      <c r="CJ265" s="35"/>
      <c r="CK265" s="35"/>
      <c r="CL265" s="35"/>
      <c r="CM265" s="35"/>
      <c r="CN265" s="35"/>
      <c r="CO265" s="35"/>
      <c r="CP265" s="35"/>
      <c r="CQ265" s="35"/>
      <c r="CR265" s="35"/>
      <c r="CS265" s="35"/>
      <c r="CT265" s="35"/>
      <c r="CU265" s="35"/>
      <c r="CV265" s="35"/>
      <c r="CW265" s="35"/>
      <c r="CX265" s="35"/>
      <c r="CY265" s="35"/>
      <c r="CZ265" s="35"/>
      <c r="DA265" s="35"/>
      <c r="DB265" s="35"/>
      <c r="DC265" s="35"/>
      <c r="DD265" s="35"/>
      <c r="DE265" s="35"/>
      <c r="DF265" s="35"/>
      <c r="DG265" s="35"/>
      <c r="DH265" s="35"/>
      <c r="DI265" s="35"/>
      <c r="DJ265" s="35"/>
      <c r="DK265" s="35"/>
      <c r="DL265" s="35"/>
      <c r="DM265" s="35"/>
      <c r="DN265" s="35"/>
      <c r="DO265" s="35"/>
      <c r="DP265" s="35"/>
      <c r="DQ265" s="35"/>
      <c r="DR265" s="35"/>
      <c r="DS265" s="35"/>
      <c r="DT265" s="35"/>
      <c r="DU265" s="35"/>
      <c r="DV265" s="35"/>
      <c r="DW265" s="35"/>
      <c r="DX265" s="35"/>
      <c r="DY265" s="35"/>
      <c r="DZ265" s="35"/>
      <c r="EA265" s="35"/>
      <c r="EB265" s="35"/>
      <c r="EC265" s="35"/>
      <c r="ED265" s="35"/>
      <c r="EE265" s="35"/>
      <c r="EF265" s="35"/>
      <c r="EG265" s="35"/>
      <c r="EH265" s="35"/>
      <c r="EI265" s="35"/>
      <c r="EJ265" s="35"/>
      <c r="EK265" s="35"/>
      <c r="EL265" s="35"/>
      <c r="EM265" s="35"/>
      <c r="EN265" s="35"/>
      <c r="EO265" s="35"/>
      <c r="EP265" s="35"/>
      <c r="EQ265" s="35"/>
      <c r="ER265" s="35"/>
      <c r="ES265" s="35"/>
      <c r="ET265" s="35"/>
      <c r="EU265" s="35"/>
      <c r="EV265" s="35"/>
      <c r="EW265" s="35"/>
      <c r="EX265" s="35"/>
      <c r="EY265" s="35"/>
      <c r="EZ265" s="35"/>
      <c r="FA265" s="35"/>
      <c r="FB265" s="35"/>
      <c r="FC265" s="35"/>
      <c r="FD265" s="35"/>
      <c r="FE265" s="35"/>
      <c r="FF265" s="35"/>
      <c r="FG265" s="35"/>
      <c r="FH265" s="35"/>
      <c r="FI265" s="35"/>
      <c r="FJ265" s="35"/>
      <c r="FK265" s="35"/>
      <c r="FL265" s="35"/>
      <c r="FM265" s="35"/>
      <c r="FN265" s="35"/>
      <c r="FO265" s="35"/>
      <c r="FP265" s="35"/>
      <c r="FQ265" s="35"/>
      <c r="FR265" s="35"/>
      <c r="FS265" s="35"/>
      <c r="FT265" s="35"/>
      <c r="FU265" s="35"/>
      <c r="FV265" s="35"/>
      <c r="FW265" s="35"/>
      <c r="FX265" s="35"/>
      <c r="FY265" s="35"/>
      <c r="FZ265" s="35"/>
      <c r="GA265" s="35"/>
      <c r="GB265" s="35"/>
      <c r="GC265" s="35"/>
      <c r="GD265" s="35"/>
      <c r="GE265" s="35"/>
      <c r="GF265" s="35"/>
      <c r="GG265" s="35"/>
      <c r="GH265" s="35"/>
      <c r="GI265" s="35"/>
      <c r="GJ265" s="35"/>
      <c r="GK265" s="35"/>
      <c r="GL265" s="35"/>
      <c r="GM265" s="35"/>
      <c r="GN265" s="35"/>
      <c r="GO265" s="35"/>
      <c r="GP265" s="35"/>
      <c r="GQ265" s="35"/>
      <c r="GR265" s="35"/>
      <c r="GS265" s="35"/>
      <c r="GT265" s="35"/>
      <c r="GU265" s="35"/>
      <c r="GV265" s="35"/>
      <c r="GW265" s="35"/>
      <c r="GX265" s="35"/>
      <c r="GY265" s="35"/>
      <c r="GZ265" s="35"/>
      <c r="HA265" s="35"/>
      <c r="HB265" s="35"/>
      <c r="HC265" s="35"/>
      <c r="HD265" s="35"/>
      <c r="HE265" s="35"/>
      <c r="HF265" s="35"/>
      <c r="HG265" s="35"/>
      <c r="HH265" s="35"/>
      <c r="HI265" s="35"/>
      <c r="HJ265" s="35"/>
      <c r="HK265" s="35"/>
      <c r="HL265" s="35"/>
      <c r="HM265" s="35"/>
      <c r="HN265" s="35"/>
      <c r="HO265" s="35"/>
      <c r="HP265" s="35"/>
      <c r="HQ265" s="35"/>
      <c r="HR265" s="35"/>
      <c r="HS265" s="35"/>
      <c r="HT265" s="35"/>
      <c r="HU265" s="35"/>
      <c r="HV265" s="35"/>
      <c r="HW265" s="35"/>
      <c r="HX265" s="35"/>
      <c r="HY265" s="35"/>
      <c r="HZ265" s="35"/>
      <c r="IA265" s="35"/>
      <c r="IB265" s="35"/>
      <c r="IC265" s="35"/>
      <c r="ID265" s="35"/>
      <c r="IE265" s="35"/>
      <c r="IF265" s="35"/>
      <c r="IG265" s="35"/>
      <c r="IH265" s="35"/>
      <c r="II265" s="35"/>
      <c r="IJ265" s="35"/>
      <c r="IK265" s="35"/>
      <c r="IL265" s="35"/>
      <c r="IM265" s="35"/>
      <c r="IN265" s="35"/>
      <c r="IO265" s="35"/>
      <c r="IP265" s="35"/>
    </row>
    <row r="266" spans="1:250" s="42" customFormat="1" ht="28.5" customHeight="1">
      <c r="A266" s="150"/>
      <c r="B266" s="440" t="s">
        <v>314</v>
      </c>
      <c r="C266" s="440"/>
      <c r="D266" s="440"/>
      <c r="E266" s="441"/>
      <c r="F266" s="131"/>
      <c r="G266" s="132"/>
      <c r="H266" s="177"/>
      <c r="I266" s="174"/>
      <c r="J266" s="49"/>
      <c r="K266" s="178">
        <v>4.8</v>
      </c>
      <c r="L266" s="172">
        <v>6</v>
      </c>
      <c r="M266" s="49">
        <v>2004</v>
      </c>
      <c r="N266" s="22" t="s">
        <v>876</v>
      </c>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5"/>
      <c r="DY266" s="35"/>
      <c r="DZ266" s="35"/>
      <c r="EA266" s="35"/>
      <c r="EB266" s="35"/>
      <c r="EC266" s="35"/>
      <c r="ED266" s="35"/>
      <c r="EE266" s="35"/>
      <c r="EF266" s="35"/>
      <c r="EG266" s="35"/>
      <c r="EH266" s="35"/>
      <c r="EI266" s="35"/>
      <c r="EJ266" s="35"/>
      <c r="EK266" s="35"/>
      <c r="EL266" s="35"/>
      <c r="EM266" s="35"/>
      <c r="EN266" s="35"/>
      <c r="EO266" s="35"/>
      <c r="EP266" s="35"/>
      <c r="EQ266" s="35"/>
      <c r="ER266" s="35"/>
      <c r="ES266" s="35"/>
      <c r="ET266" s="35"/>
      <c r="EU266" s="35"/>
      <c r="EV266" s="35"/>
      <c r="EW266" s="35"/>
      <c r="EX266" s="35"/>
      <c r="EY266" s="35"/>
      <c r="EZ266" s="35"/>
      <c r="FA266" s="35"/>
      <c r="FB266" s="35"/>
      <c r="FC266" s="35"/>
      <c r="FD266" s="35"/>
      <c r="FE266" s="35"/>
      <c r="FF266" s="35"/>
      <c r="FG266" s="35"/>
      <c r="FH266" s="35"/>
      <c r="FI266" s="35"/>
      <c r="FJ266" s="35"/>
      <c r="FK266" s="35"/>
      <c r="FL266" s="35"/>
      <c r="FM266" s="35"/>
      <c r="FN266" s="35"/>
      <c r="FO266" s="35"/>
      <c r="FP266" s="35"/>
      <c r="FQ266" s="35"/>
      <c r="FR266" s="35"/>
      <c r="FS266" s="35"/>
      <c r="FT266" s="35"/>
      <c r="FU266" s="35"/>
      <c r="FV266" s="35"/>
      <c r="FW266" s="35"/>
      <c r="FX266" s="35"/>
      <c r="FY266" s="35"/>
      <c r="FZ266" s="35"/>
      <c r="GA266" s="35"/>
      <c r="GB266" s="35"/>
      <c r="GC266" s="35"/>
      <c r="GD266" s="35"/>
      <c r="GE266" s="35"/>
      <c r="GF266" s="35"/>
      <c r="GG266" s="35"/>
      <c r="GH266" s="35"/>
      <c r="GI266" s="35"/>
      <c r="GJ266" s="35"/>
      <c r="GK266" s="35"/>
      <c r="GL266" s="35"/>
      <c r="GM266" s="35"/>
      <c r="GN266" s="35"/>
      <c r="GO266" s="35"/>
      <c r="GP266" s="35"/>
      <c r="GQ266" s="35"/>
      <c r="GR266" s="35"/>
      <c r="GS266" s="35"/>
      <c r="GT266" s="35"/>
      <c r="GU266" s="35"/>
      <c r="GV266" s="35"/>
      <c r="GW266" s="35"/>
      <c r="GX266" s="35"/>
      <c r="GY266" s="35"/>
      <c r="GZ266" s="35"/>
      <c r="HA266" s="35"/>
      <c r="HB266" s="35"/>
      <c r="HC266" s="35"/>
      <c r="HD266" s="35"/>
      <c r="HE266" s="35"/>
      <c r="HF266" s="35"/>
      <c r="HG266" s="35"/>
      <c r="HH266" s="35"/>
      <c r="HI266" s="35"/>
      <c r="HJ266" s="35"/>
      <c r="HK266" s="35"/>
      <c r="HL266" s="35"/>
      <c r="HM266" s="35"/>
      <c r="HN266" s="35"/>
      <c r="HO266" s="35"/>
      <c r="HP266" s="35"/>
      <c r="HQ266" s="35"/>
      <c r="HR266" s="35"/>
      <c r="HS266" s="35"/>
      <c r="HT266" s="35"/>
      <c r="HU266" s="35"/>
      <c r="HV266" s="35"/>
      <c r="HW266" s="35"/>
      <c r="HX266" s="35"/>
      <c r="HY266" s="35"/>
      <c r="HZ266" s="35"/>
      <c r="IA266" s="35"/>
      <c r="IB266" s="35"/>
      <c r="IC266" s="35"/>
      <c r="ID266" s="35"/>
      <c r="IE266" s="35"/>
      <c r="IF266" s="35"/>
      <c r="IG266" s="35"/>
      <c r="IH266" s="35"/>
      <c r="II266" s="35"/>
      <c r="IJ266" s="35"/>
      <c r="IK266" s="35"/>
      <c r="IL266" s="35"/>
      <c r="IM266" s="35"/>
      <c r="IN266" s="35"/>
      <c r="IO266" s="35"/>
      <c r="IP266" s="35"/>
    </row>
    <row r="267" spans="1:250" s="37" customFormat="1" ht="15" customHeight="1">
      <c r="A267" s="71"/>
      <c r="B267" s="34" t="s">
        <v>246</v>
      </c>
      <c r="C267" s="34"/>
      <c r="D267" s="34"/>
      <c r="E267" s="34"/>
      <c r="F267" s="135"/>
      <c r="G267" s="64"/>
      <c r="H267" s="64"/>
      <c r="I267" s="64"/>
      <c r="J267" s="47"/>
      <c r="K267" s="64"/>
      <c r="L267" s="64"/>
      <c r="M267" s="47"/>
      <c r="N267" s="27"/>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c r="CE267" s="35"/>
      <c r="CF267" s="35"/>
      <c r="CG267" s="35"/>
      <c r="CH267" s="35"/>
      <c r="CI267" s="35"/>
      <c r="CJ267" s="35"/>
      <c r="CK267" s="35"/>
      <c r="CL267" s="35"/>
      <c r="CM267" s="35"/>
      <c r="CN267" s="35"/>
      <c r="CO267" s="35"/>
      <c r="CP267" s="35"/>
      <c r="CQ267" s="35"/>
      <c r="CR267" s="35"/>
      <c r="CS267" s="35"/>
      <c r="CT267" s="35"/>
      <c r="CU267" s="35"/>
      <c r="CV267" s="35"/>
      <c r="CW267" s="35"/>
      <c r="CX267" s="35"/>
      <c r="CY267" s="35"/>
      <c r="CZ267" s="35"/>
      <c r="DA267" s="35"/>
      <c r="DB267" s="35"/>
      <c r="DC267" s="35"/>
      <c r="DD267" s="35"/>
      <c r="DE267" s="35"/>
      <c r="DF267" s="35"/>
      <c r="DG267" s="35"/>
      <c r="DH267" s="35"/>
      <c r="DI267" s="35"/>
      <c r="DJ267" s="35"/>
      <c r="DK267" s="35"/>
      <c r="DL267" s="35"/>
      <c r="DM267" s="35"/>
      <c r="DN267" s="35"/>
      <c r="DO267" s="35"/>
      <c r="DP267" s="35"/>
      <c r="DQ267" s="35"/>
      <c r="DR267" s="35"/>
      <c r="DS267" s="35"/>
      <c r="DT267" s="35"/>
      <c r="DU267" s="35"/>
      <c r="DV267" s="35"/>
      <c r="DW267" s="35"/>
      <c r="DX267" s="35"/>
      <c r="DY267" s="35"/>
      <c r="DZ267" s="35"/>
      <c r="EA267" s="35"/>
      <c r="EB267" s="35"/>
      <c r="EC267" s="35"/>
      <c r="ED267" s="35"/>
      <c r="EE267" s="35"/>
      <c r="EF267" s="35"/>
      <c r="EG267" s="35"/>
      <c r="EH267" s="35"/>
      <c r="EI267" s="35"/>
      <c r="EJ267" s="35"/>
      <c r="EK267" s="35"/>
      <c r="EL267" s="35"/>
      <c r="EM267" s="35"/>
      <c r="EN267" s="35"/>
      <c r="EO267" s="35"/>
      <c r="EP267" s="35"/>
      <c r="EQ267" s="35"/>
      <c r="ER267" s="35"/>
      <c r="ES267" s="35"/>
      <c r="ET267" s="35"/>
      <c r="EU267" s="35"/>
      <c r="EV267" s="35"/>
      <c r="EW267" s="35"/>
      <c r="EX267" s="35"/>
      <c r="EY267" s="35"/>
      <c r="EZ267" s="35"/>
      <c r="FA267" s="35"/>
      <c r="FB267" s="35"/>
      <c r="FC267" s="35"/>
      <c r="FD267" s="35"/>
      <c r="FE267" s="35"/>
      <c r="FF267" s="35"/>
      <c r="FG267" s="35"/>
      <c r="FH267" s="35"/>
      <c r="FI267" s="35"/>
      <c r="FJ267" s="35"/>
      <c r="FK267" s="35"/>
      <c r="FL267" s="35"/>
      <c r="FM267" s="35"/>
      <c r="FN267" s="35"/>
      <c r="FO267" s="35"/>
      <c r="FP267" s="35"/>
      <c r="FQ267" s="35"/>
      <c r="FR267" s="35"/>
      <c r="FS267" s="35"/>
      <c r="FT267" s="35"/>
      <c r="FU267" s="35"/>
      <c r="FV267" s="35"/>
      <c r="FW267" s="35"/>
      <c r="FX267" s="35"/>
      <c r="FY267" s="35"/>
      <c r="FZ267" s="35"/>
      <c r="GA267" s="35"/>
      <c r="GB267" s="35"/>
      <c r="GC267" s="35"/>
      <c r="GD267" s="35"/>
      <c r="GE267" s="35"/>
      <c r="GF267" s="35"/>
      <c r="GG267" s="35"/>
      <c r="GH267" s="35"/>
      <c r="GI267" s="35"/>
      <c r="GJ267" s="35"/>
      <c r="GK267" s="35"/>
      <c r="GL267" s="35"/>
      <c r="GM267" s="35"/>
      <c r="GN267" s="35"/>
      <c r="GO267" s="35"/>
      <c r="GP267" s="35"/>
      <c r="GQ267" s="35"/>
      <c r="GR267" s="35"/>
      <c r="GS267" s="35"/>
      <c r="GT267" s="35"/>
      <c r="GU267" s="35"/>
      <c r="GV267" s="35"/>
      <c r="GW267" s="35"/>
      <c r="GX267" s="35"/>
      <c r="GY267" s="35"/>
      <c r="GZ267" s="35"/>
      <c r="HA267" s="35"/>
      <c r="HB267" s="35"/>
      <c r="HC267" s="35"/>
      <c r="HD267" s="35"/>
      <c r="HE267" s="35"/>
      <c r="HF267" s="35"/>
      <c r="HG267" s="35"/>
      <c r="HH267" s="35"/>
      <c r="HI267" s="35"/>
      <c r="HJ267" s="35"/>
      <c r="HK267" s="35"/>
      <c r="HL267" s="35"/>
      <c r="HM267" s="35"/>
      <c r="HN267" s="35"/>
      <c r="HO267" s="35"/>
      <c r="HP267" s="35"/>
      <c r="HQ267" s="35"/>
      <c r="HR267" s="35"/>
      <c r="HS267" s="35"/>
      <c r="HT267" s="35"/>
      <c r="HU267" s="35"/>
      <c r="HV267" s="35"/>
      <c r="HW267" s="35"/>
      <c r="HX267" s="35"/>
      <c r="HY267" s="35"/>
      <c r="HZ267" s="35"/>
      <c r="IA267" s="35"/>
      <c r="IB267" s="35"/>
      <c r="IC267" s="35"/>
      <c r="ID267" s="35"/>
      <c r="IE267" s="35"/>
      <c r="IF267" s="35"/>
      <c r="IG267" s="35"/>
      <c r="IH267" s="35"/>
      <c r="II267" s="35"/>
      <c r="IJ267" s="35"/>
      <c r="IK267" s="35"/>
      <c r="IL267" s="35"/>
      <c r="IM267" s="35"/>
      <c r="IN267" s="35"/>
      <c r="IO267" s="35"/>
      <c r="IP267" s="35"/>
    </row>
    <row r="268" spans="1:250" s="37" customFormat="1" ht="15" customHeight="1">
      <c r="A268" s="70"/>
      <c r="B268" s="432" t="s">
        <v>247</v>
      </c>
      <c r="C268" s="432"/>
      <c r="D268" s="432"/>
      <c r="E268" s="433"/>
      <c r="F268" s="127" t="s">
        <v>248</v>
      </c>
      <c r="G268" s="128">
        <v>10</v>
      </c>
      <c r="H268" s="112">
        <v>0.65</v>
      </c>
      <c r="I268" s="113">
        <v>1.1</v>
      </c>
      <c r="J268" s="49">
        <v>1995</v>
      </c>
      <c r="K268" s="114">
        <v>0.012999999999999998</v>
      </c>
      <c r="L268" s="113">
        <v>0.022000000000000002</v>
      </c>
      <c r="M268" s="49">
        <v>1995</v>
      </c>
      <c r="N268" s="7" t="s">
        <v>249</v>
      </c>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35"/>
      <c r="EE268" s="35"/>
      <c r="EF268" s="35"/>
      <c r="EG268" s="35"/>
      <c r="EH268" s="35"/>
      <c r="EI268" s="35"/>
      <c r="EJ268" s="35"/>
      <c r="EK268" s="35"/>
      <c r="EL268" s="35"/>
      <c r="EM268" s="35"/>
      <c r="EN268" s="35"/>
      <c r="EO268" s="35"/>
      <c r="EP268" s="35"/>
      <c r="EQ268" s="35"/>
      <c r="ER268" s="35"/>
      <c r="ES268" s="35"/>
      <c r="ET268" s="35"/>
      <c r="EU268" s="35"/>
      <c r="EV268" s="35"/>
      <c r="EW268" s="35"/>
      <c r="EX268" s="35"/>
      <c r="EY268" s="35"/>
      <c r="EZ268" s="35"/>
      <c r="FA268" s="35"/>
      <c r="FB268" s="35"/>
      <c r="FC268" s="35"/>
      <c r="FD268" s="35"/>
      <c r="FE268" s="35"/>
      <c r="FF268" s="35"/>
      <c r="FG268" s="35"/>
      <c r="FH268" s="35"/>
      <c r="FI268" s="35"/>
      <c r="FJ268" s="35"/>
      <c r="FK268" s="35"/>
      <c r="FL268" s="35"/>
      <c r="FM268" s="35"/>
      <c r="FN268" s="35"/>
      <c r="FO268" s="35"/>
      <c r="FP268" s="35"/>
      <c r="FQ268" s="35"/>
      <c r="FR268" s="35"/>
      <c r="FS268" s="35"/>
      <c r="FT268" s="35"/>
      <c r="FU268" s="35"/>
      <c r="FV268" s="35"/>
      <c r="FW268" s="35"/>
      <c r="FX268" s="35"/>
      <c r="FY268" s="35"/>
      <c r="FZ268" s="35"/>
      <c r="GA268" s="35"/>
      <c r="GB268" s="35"/>
      <c r="GC268" s="35"/>
      <c r="GD268" s="35"/>
      <c r="GE268" s="35"/>
      <c r="GF268" s="35"/>
      <c r="GG268" s="35"/>
      <c r="GH268" s="35"/>
      <c r="GI268" s="35"/>
      <c r="GJ268" s="35"/>
      <c r="GK268" s="35"/>
      <c r="GL268" s="35"/>
      <c r="GM268" s="35"/>
      <c r="GN268" s="35"/>
      <c r="GO268" s="35"/>
      <c r="GP268" s="35"/>
      <c r="GQ268" s="35"/>
      <c r="GR268" s="35"/>
      <c r="GS268" s="35"/>
      <c r="GT268" s="35"/>
      <c r="GU268" s="35"/>
      <c r="GV268" s="35"/>
      <c r="GW268" s="35"/>
      <c r="GX268" s="35"/>
      <c r="GY268" s="35"/>
      <c r="GZ268" s="35"/>
      <c r="HA268" s="35"/>
      <c r="HB268" s="35"/>
      <c r="HC268" s="35"/>
      <c r="HD268" s="35"/>
      <c r="HE268" s="35"/>
      <c r="HF268" s="35"/>
      <c r="HG268" s="35"/>
      <c r="HH268" s="35"/>
      <c r="HI268" s="35"/>
      <c r="HJ268" s="35"/>
      <c r="HK268" s="35"/>
      <c r="HL268" s="35"/>
      <c r="HM268" s="35"/>
      <c r="HN268" s="35"/>
      <c r="HO268" s="35"/>
      <c r="HP268" s="35"/>
      <c r="HQ268" s="35"/>
      <c r="HR268" s="35"/>
      <c r="HS268" s="35"/>
      <c r="HT268" s="35"/>
      <c r="HU268" s="35"/>
      <c r="HV268" s="35"/>
      <c r="HW268" s="35"/>
      <c r="HX268" s="35"/>
      <c r="HY268" s="35"/>
      <c r="HZ268" s="35"/>
      <c r="IA268" s="35"/>
      <c r="IB268" s="35"/>
      <c r="IC268" s="35"/>
      <c r="ID268" s="35"/>
      <c r="IE268" s="35"/>
      <c r="IF268" s="35"/>
      <c r="IG268" s="35"/>
      <c r="IH268" s="35"/>
      <c r="II268" s="35"/>
      <c r="IJ268" s="35"/>
      <c r="IK268" s="35"/>
      <c r="IL268" s="35"/>
      <c r="IM268" s="35"/>
      <c r="IN268" s="35"/>
      <c r="IO268" s="35"/>
      <c r="IP268" s="35"/>
    </row>
    <row r="269" spans="1:250" s="37" customFormat="1" ht="15" customHeight="1">
      <c r="A269" s="70"/>
      <c r="B269" s="432" t="s">
        <v>178</v>
      </c>
      <c r="C269" s="432"/>
      <c r="D269" s="432"/>
      <c r="E269" s="433"/>
      <c r="F269" s="129" t="s">
        <v>250</v>
      </c>
      <c r="G269" s="130">
        <v>10</v>
      </c>
      <c r="H269" s="115">
        <v>1.15</v>
      </c>
      <c r="I269" s="63">
        <v>2.25</v>
      </c>
      <c r="J269" s="49">
        <v>1995</v>
      </c>
      <c r="K269" s="123">
        <v>0.0075</v>
      </c>
      <c r="L269" s="122">
        <v>0.0125</v>
      </c>
      <c r="M269" s="49">
        <v>1995</v>
      </c>
      <c r="N269" s="8" t="s">
        <v>251</v>
      </c>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5"/>
      <c r="DY269" s="35"/>
      <c r="DZ269" s="35"/>
      <c r="EA269" s="35"/>
      <c r="EB269" s="35"/>
      <c r="EC269" s="35"/>
      <c r="ED269" s="35"/>
      <c r="EE269" s="35"/>
      <c r="EF269" s="35"/>
      <c r="EG269" s="35"/>
      <c r="EH269" s="35"/>
      <c r="EI269" s="35"/>
      <c r="EJ269" s="35"/>
      <c r="EK269" s="35"/>
      <c r="EL269" s="35"/>
      <c r="EM269" s="35"/>
      <c r="EN269" s="35"/>
      <c r="EO269" s="35"/>
      <c r="EP269" s="35"/>
      <c r="EQ269" s="35"/>
      <c r="ER269" s="35"/>
      <c r="ES269" s="35"/>
      <c r="ET269" s="35"/>
      <c r="EU269" s="35"/>
      <c r="EV269" s="35"/>
      <c r="EW269" s="35"/>
      <c r="EX269" s="35"/>
      <c r="EY269" s="35"/>
      <c r="EZ269" s="35"/>
      <c r="FA269" s="35"/>
      <c r="FB269" s="35"/>
      <c r="FC269" s="35"/>
      <c r="FD269" s="35"/>
      <c r="FE269" s="35"/>
      <c r="FF269" s="35"/>
      <c r="FG269" s="35"/>
      <c r="FH269" s="35"/>
      <c r="FI269" s="35"/>
      <c r="FJ269" s="35"/>
      <c r="FK269" s="35"/>
      <c r="FL269" s="35"/>
      <c r="FM269" s="35"/>
      <c r="FN269" s="35"/>
      <c r="FO269" s="35"/>
      <c r="FP269" s="35"/>
      <c r="FQ269" s="35"/>
      <c r="FR269" s="35"/>
      <c r="FS269" s="35"/>
      <c r="FT269" s="35"/>
      <c r="FU269" s="35"/>
      <c r="FV269" s="35"/>
      <c r="FW269" s="35"/>
      <c r="FX269" s="35"/>
      <c r="FY269" s="35"/>
      <c r="FZ269" s="35"/>
      <c r="GA269" s="35"/>
      <c r="GB269" s="35"/>
      <c r="GC269" s="35"/>
      <c r="GD269" s="35"/>
      <c r="GE269" s="35"/>
      <c r="GF269" s="35"/>
      <c r="GG269" s="35"/>
      <c r="GH269" s="35"/>
      <c r="GI269" s="35"/>
      <c r="GJ269" s="35"/>
      <c r="GK269" s="35"/>
      <c r="GL269" s="35"/>
      <c r="GM269" s="35"/>
      <c r="GN269" s="35"/>
      <c r="GO269" s="35"/>
      <c r="GP269" s="35"/>
      <c r="GQ269" s="35"/>
      <c r="GR269" s="35"/>
      <c r="GS269" s="35"/>
      <c r="GT269" s="35"/>
      <c r="GU269" s="35"/>
      <c r="GV269" s="35"/>
      <c r="GW269" s="35"/>
      <c r="GX269" s="35"/>
      <c r="GY269" s="35"/>
      <c r="GZ269" s="35"/>
      <c r="HA269" s="35"/>
      <c r="HB269" s="35"/>
      <c r="HC269" s="35"/>
      <c r="HD269" s="35"/>
      <c r="HE269" s="35"/>
      <c r="HF269" s="35"/>
      <c r="HG269" s="35"/>
      <c r="HH269" s="35"/>
      <c r="HI269" s="35"/>
      <c r="HJ269" s="35"/>
      <c r="HK269" s="35"/>
      <c r="HL269" s="35"/>
      <c r="HM269" s="35"/>
      <c r="HN269" s="35"/>
      <c r="HO269" s="35"/>
      <c r="HP269" s="35"/>
      <c r="HQ269" s="35"/>
      <c r="HR269" s="35"/>
      <c r="HS269" s="35"/>
      <c r="HT269" s="35"/>
      <c r="HU269" s="35"/>
      <c r="HV269" s="35"/>
      <c r="HW269" s="35"/>
      <c r="HX269" s="35"/>
      <c r="HY269" s="35"/>
      <c r="HZ269" s="35"/>
      <c r="IA269" s="35"/>
      <c r="IB269" s="35"/>
      <c r="IC269" s="35"/>
      <c r="ID269" s="35"/>
      <c r="IE269" s="35"/>
      <c r="IF269" s="35"/>
      <c r="IG269" s="35"/>
      <c r="IH269" s="35"/>
      <c r="II269" s="35"/>
      <c r="IJ269" s="35"/>
      <c r="IK269" s="35"/>
      <c r="IL269" s="35"/>
      <c r="IM269" s="35"/>
      <c r="IN269" s="35"/>
      <c r="IO269" s="35"/>
      <c r="IP269" s="35"/>
    </row>
    <row r="270" spans="1:250" s="37" customFormat="1" ht="15" customHeight="1">
      <c r="A270" s="70"/>
      <c r="B270" s="432" t="s">
        <v>252</v>
      </c>
      <c r="C270" s="432"/>
      <c r="D270" s="432"/>
      <c r="E270" s="433"/>
      <c r="F270" s="131" t="s">
        <v>253</v>
      </c>
      <c r="G270" s="132">
        <v>10</v>
      </c>
      <c r="H270" s="115">
        <v>0.3</v>
      </c>
      <c r="I270" s="63">
        <v>0.5</v>
      </c>
      <c r="J270" s="49">
        <v>1995</v>
      </c>
      <c r="K270" s="65">
        <v>0.006</v>
      </c>
      <c r="L270" s="63">
        <v>0.01</v>
      </c>
      <c r="M270" s="49">
        <v>1995</v>
      </c>
      <c r="N270" s="9" t="s">
        <v>254</v>
      </c>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c r="CY270" s="35"/>
      <c r="CZ270" s="35"/>
      <c r="DA270" s="35"/>
      <c r="DB270" s="35"/>
      <c r="DC270" s="35"/>
      <c r="DD270" s="35"/>
      <c r="DE270" s="35"/>
      <c r="DF270" s="35"/>
      <c r="DG270" s="35"/>
      <c r="DH270" s="35"/>
      <c r="DI270" s="35"/>
      <c r="DJ270" s="35"/>
      <c r="DK270" s="35"/>
      <c r="DL270" s="35"/>
      <c r="DM270" s="35"/>
      <c r="DN270" s="35"/>
      <c r="DO270" s="35"/>
      <c r="DP270" s="35"/>
      <c r="DQ270" s="35"/>
      <c r="DR270" s="35"/>
      <c r="DS270" s="35"/>
      <c r="DT270" s="35"/>
      <c r="DU270" s="35"/>
      <c r="DV270" s="35"/>
      <c r="DW270" s="35"/>
      <c r="DX270" s="35"/>
      <c r="DY270" s="35"/>
      <c r="DZ270" s="35"/>
      <c r="EA270" s="35"/>
      <c r="EB270" s="35"/>
      <c r="EC270" s="35"/>
      <c r="ED270" s="35"/>
      <c r="EE270" s="35"/>
      <c r="EF270" s="35"/>
      <c r="EG270" s="35"/>
      <c r="EH270" s="35"/>
      <c r="EI270" s="35"/>
      <c r="EJ270" s="35"/>
      <c r="EK270" s="35"/>
      <c r="EL270" s="35"/>
      <c r="EM270" s="35"/>
      <c r="EN270" s="35"/>
      <c r="EO270" s="35"/>
      <c r="EP270" s="35"/>
      <c r="EQ270" s="35"/>
      <c r="ER270" s="35"/>
      <c r="ES270" s="35"/>
      <c r="ET270" s="35"/>
      <c r="EU270" s="35"/>
      <c r="EV270" s="35"/>
      <c r="EW270" s="35"/>
      <c r="EX270" s="35"/>
      <c r="EY270" s="35"/>
      <c r="EZ270" s="35"/>
      <c r="FA270" s="35"/>
      <c r="FB270" s="35"/>
      <c r="FC270" s="35"/>
      <c r="FD270" s="35"/>
      <c r="FE270" s="35"/>
      <c r="FF270" s="35"/>
      <c r="FG270" s="35"/>
      <c r="FH270" s="35"/>
      <c r="FI270" s="35"/>
      <c r="FJ270" s="35"/>
      <c r="FK270" s="35"/>
      <c r="FL270" s="35"/>
      <c r="FM270" s="35"/>
      <c r="FN270" s="35"/>
      <c r="FO270" s="35"/>
      <c r="FP270" s="35"/>
      <c r="FQ270" s="35"/>
      <c r="FR270" s="35"/>
      <c r="FS270" s="35"/>
      <c r="FT270" s="35"/>
      <c r="FU270" s="35"/>
      <c r="FV270" s="35"/>
      <c r="FW270" s="35"/>
      <c r="FX270" s="35"/>
      <c r="FY270" s="35"/>
      <c r="FZ270" s="35"/>
      <c r="GA270" s="35"/>
      <c r="GB270" s="35"/>
      <c r="GC270" s="35"/>
      <c r="GD270" s="35"/>
      <c r="GE270" s="35"/>
      <c r="GF270" s="35"/>
      <c r="GG270" s="35"/>
      <c r="GH270" s="35"/>
      <c r="GI270" s="35"/>
      <c r="GJ270" s="35"/>
      <c r="GK270" s="35"/>
      <c r="GL270" s="35"/>
      <c r="GM270" s="35"/>
      <c r="GN270" s="35"/>
      <c r="GO270" s="35"/>
      <c r="GP270" s="35"/>
      <c r="GQ270" s="35"/>
      <c r="GR270" s="35"/>
      <c r="GS270" s="35"/>
      <c r="GT270" s="35"/>
      <c r="GU270" s="35"/>
      <c r="GV270" s="35"/>
      <c r="GW270" s="35"/>
      <c r="GX270" s="35"/>
      <c r="GY270" s="35"/>
      <c r="GZ270" s="35"/>
      <c r="HA270" s="35"/>
      <c r="HB270" s="35"/>
      <c r="HC270" s="35"/>
      <c r="HD270" s="35"/>
      <c r="HE270" s="35"/>
      <c r="HF270" s="35"/>
      <c r="HG270" s="35"/>
      <c r="HH270" s="35"/>
      <c r="HI270" s="35"/>
      <c r="HJ270" s="35"/>
      <c r="HK270" s="35"/>
      <c r="HL270" s="35"/>
      <c r="HM270" s="35"/>
      <c r="HN270" s="35"/>
      <c r="HO270" s="35"/>
      <c r="HP270" s="35"/>
      <c r="HQ270" s="35"/>
      <c r="HR270" s="35"/>
      <c r="HS270" s="35"/>
      <c r="HT270" s="35"/>
      <c r="HU270" s="35"/>
      <c r="HV270" s="35"/>
      <c r="HW270" s="35"/>
      <c r="HX270" s="35"/>
      <c r="HY270" s="35"/>
      <c r="HZ270" s="35"/>
      <c r="IA270" s="35"/>
      <c r="IB270" s="35"/>
      <c r="IC270" s="35"/>
      <c r="ID270" s="35"/>
      <c r="IE270" s="35"/>
      <c r="IF270" s="35"/>
      <c r="IG270" s="35"/>
      <c r="IH270" s="35"/>
      <c r="II270" s="35"/>
      <c r="IJ270" s="35"/>
      <c r="IK270" s="35"/>
      <c r="IL270" s="35"/>
      <c r="IM270" s="35"/>
      <c r="IN270" s="35"/>
      <c r="IO270" s="35"/>
      <c r="IP270" s="35"/>
    </row>
    <row r="271" spans="1:250" s="37" customFormat="1" ht="15">
      <c r="A271" s="70"/>
      <c r="B271" s="432" t="s">
        <v>187</v>
      </c>
      <c r="C271" s="432"/>
      <c r="D271" s="432"/>
      <c r="E271" s="433"/>
      <c r="F271" s="129" t="s">
        <v>255</v>
      </c>
      <c r="G271" s="130">
        <v>10</v>
      </c>
      <c r="H271" s="121">
        <v>0.5</v>
      </c>
      <c r="I271" s="117">
        <v>1.8</v>
      </c>
      <c r="J271" s="49">
        <v>2004</v>
      </c>
      <c r="K271" s="199">
        <v>0.12</v>
      </c>
      <c r="L271" s="161">
        <v>0.6</v>
      </c>
      <c r="M271" s="49">
        <v>2004</v>
      </c>
      <c r="N271" s="10" t="s">
        <v>853</v>
      </c>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c r="CT271" s="35"/>
      <c r="CU271" s="35"/>
      <c r="CV271" s="35"/>
      <c r="CW271" s="35"/>
      <c r="CX271" s="35"/>
      <c r="CY271" s="35"/>
      <c r="CZ271" s="35"/>
      <c r="DA271" s="35"/>
      <c r="DB271" s="35"/>
      <c r="DC271" s="35"/>
      <c r="DD271" s="35"/>
      <c r="DE271" s="35"/>
      <c r="DF271" s="35"/>
      <c r="DG271" s="35"/>
      <c r="DH271" s="35"/>
      <c r="DI271" s="35"/>
      <c r="DJ271" s="35"/>
      <c r="DK271" s="35"/>
      <c r="DL271" s="35"/>
      <c r="DM271" s="35"/>
      <c r="DN271" s="35"/>
      <c r="DO271" s="35"/>
      <c r="DP271" s="35"/>
      <c r="DQ271" s="35"/>
      <c r="DR271" s="35"/>
      <c r="DS271" s="35"/>
      <c r="DT271" s="35"/>
      <c r="DU271" s="35"/>
      <c r="DV271" s="35"/>
      <c r="DW271" s="35"/>
      <c r="DX271" s="35"/>
      <c r="DY271" s="35"/>
      <c r="DZ271" s="35"/>
      <c r="EA271" s="35"/>
      <c r="EB271" s="35"/>
      <c r="EC271" s="35"/>
      <c r="ED271" s="35"/>
      <c r="EE271" s="35"/>
      <c r="EF271" s="35"/>
      <c r="EG271" s="35"/>
      <c r="EH271" s="35"/>
      <c r="EI271" s="35"/>
      <c r="EJ271" s="35"/>
      <c r="EK271" s="35"/>
      <c r="EL271" s="35"/>
      <c r="EM271" s="35"/>
      <c r="EN271" s="35"/>
      <c r="EO271" s="35"/>
      <c r="EP271" s="35"/>
      <c r="EQ271" s="35"/>
      <c r="ER271" s="35"/>
      <c r="ES271" s="35"/>
      <c r="ET271" s="35"/>
      <c r="EU271" s="35"/>
      <c r="EV271" s="35"/>
      <c r="EW271" s="35"/>
      <c r="EX271" s="35"/>
      <c r="EY271" s="35"/>
      <c r="EZ271" s="35"/>
      <c r="FA271" s="35"/>
      <c r="FB271" s="35"/>
      <c r="FC271" s="35"/>
      <c r="FD271" s="35"/>
      <c r="FE271" s="35"/>
      <c r="FF271" s="35"/>
      <c r="FG271" s="35"/>
      <c r="FH271" s="35"/>
      <c r="FI271" s="35"/>
      <c r="FJ271" s="35"/>
      <c r="FK271" s="35"/>
      <c r="FL271" s="35"/>
      <c r="FM271" s="35"/>
      <c r="FN271" s="35"/>
      <c r="FO271" s="35"/>
      <c r="FP271" s="35"/>
      <c r="FQ271" s="35"/>
      <c r="FR271" s="35"/>
      <c r="FS271" s="35"/>
      <c r="FT271" s="35"/>
      <c r="FU271" s="35"/>
      <c r="FV271" s="35"/>
      <c r="FW271" s="35"/>
      <c r="FX271" s="35"/>
      <c r="FY271" s="35"/>
      <c r="FZ271" s="35"/>
      <c r="GA271" s="35"/>
      <c r="GB271" s="35"/>
      <c r="GC271" s="35"/>
      <c r="GD271" s="35"/>
      <c r="GE271" s="35"/>
      <c r="GF271" s="35"/>
      <c r="GG271" s="35"/>
      <c r="GH271" s="35"/>
      <c r="GI271" s="35"/>
      <c r="GJ271" s="35"/>
      <c r="GK271" s="35"/>
      <c r="GL271" s="35"/>
      <c r="GM271" s="35"/>
      <c r="GN271" s="35"/>
      <c r="GO271" s="35"/>
      <c r="GP271" s="35"/>
      <c r="GQ271" s="35"/>
      <c r="GR271" s="35"/>
      <c r="GS271" s="35"/>
      <c r="GT271" s="35"/>
      <c r="GU271" s="35"/>
      <c r="GV271" s="35"/>
      <c r="GW271" s="35"/>
      <c r="GX271" s="35"/>
      <c r="GY271" s="35"/>
      <c r="GZ271" s="35"/>
      <c r="HA271" s="35"/>
      <c r="HB271" s="35"/>
      <c r="HC271" s="35"/>
      <c r="HD271" s="35"/>
      <c r="HE271" s="35"/>
      <c r="HF271" s="35"/>
      <c r="HG271" s="35"/>
      <c r="HH271" s="35"/>
      <c r="HI271" s="35"/>
      <c r="HJ271" s="35"/>
      <c r="HK271" s="35"/>
      <c r="HL271" s="35"/>
      <c r="HM271" s="35"/>
      <c r="HN271" s="35"/>
      <c r="HO271" s="35"/>
      <c r="HP271" s="35"/>
      <c r="HQ271" s="35"/>
      <c r="HR271" s="35"/>
      <c r="HS271" s="35"/>
      <c r="HT271" s="35"/>
      <c r="HU271" s="35"/>
      <c r="HV271" s="35"/>
      <c r="HW271" s="35"/>
      <c r="HX271" s="35"/>
      <c r="HY271" s="35"/>
      <c r="HZ271" s="35"/>
      <c r="IA271" s="35"/>
      <c r="IB271" s="35"/>
      <c r="IC271" s="35"/>
      <c r="ID271" s="35"/>
      <c r="IE271" s="35"/>
      <c r="IF271" s="35"/>
      <c r="IG271" s="35"/>
      <c r="IH271" s="35"/>
      <c r="II271" s="35"/>
      <c r="IJ271" s="35"/>
      <c r="IK271" s="35"/>
      <c r="IL271" s="35"/>
      <c r="IM271" s="35"/>
      <c r="IN271" s="35"/>
      <c r="IO271" s="35"/>
      <c r="IP271" s="35"/>
    </row>
    <row r="272" spans="1:250" s="37" customFormat="1" ht="28.5">
      <c r="A272" s="70"/>
      <c r="B272" s="432" t="s">
        <v>256</v>
      </c>
      <c r="C272" s="432"/>
      <c r="D272" s="432"/>
      <c r="E272" s="433"/>
      <c r="F272" s="131" t="s">
        <v>257</v>
      </c>
      <c r="G272" s="132">
        <v>10</v>
      </c>
      <c r="H272" s="115">
        <v>1.1</v>
      </c>
      <c r="I272" s="63">
        <v>2.2</v>
      </c>
      <c r="J272" s="49">
        <v>1995</v>
      </c>
      <c r="K272" s="65">
        <v>0.04</v>
      </c>
      <c r="L272" s="63">
        <v>0.08</v>
      </c>
      <c r="M272" s="49">
        <v>1995</v>
      </c>
      <c r="N272" s="9" t="s">
        <v>258</v>
      </c>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c r="CA272" s="35"/>
      <c r="CB272" s="35"/>
      <c r="CC272" s="35"/>
      <c r="CD272" s="35"/>
      <c r="CE272" s="35"/>
      <c r="CF272" s="35"/>
      <c r="CG272" s="35"/>
      <c r="CH272" s="35"/>
      <c r="CI272" s="35"/>
      <c r="CJ272" s="35"/>
      <c r="CK272" s="35"/>
      <c r="CL272" s="35"/>
      <c r="CM272" s="35"/>
      <c r="CN272" s="35"/>
      <c r="CO272" s="35"/>
      <c r="CP272" s="35"/>
      <c r="CQ272" s="35"/>
      <c r="CR272" s="35"/>
      <c r="CS272" s="35"/>
      <c r="CT272" s="35"/>
      <c r="CU272" s="35"/>
      <c r="CV272" s="35"/>
      <c r="CW272" s="35"/>
      <c r="CX272" s="35"/>
      <c r="CY272" s="35"/>
      <c r="CZ272" s="35"/>
      <c r="DA272" s="35"/>
      <c r="DB272" s="35"/>
      <c r="DC272" s="35"/>
      <c r="DD272" s="35"/>
      <c r="DE272" s="35"/>
      <c r="DF272" s="35"/>
      <c r="DG272" s="35"/>
      <c r="DH272" s="35"/>
      <c r="DI272" s="35"/>
      <c r="DJ272" s="35"/>
      <c r="DK272" s="35"/>
      <c r="DL272" s="35"/>
      <c r="DM272" s="35"/>
      <c r="DN272" s="35"/>
      <c r="DO272" s="35"/>
      <c r="DP272" s="35"/>
      <c r="DQ272" s="35"/>
      <c r="DR272" s="35"/>
      <c r="DS272" s="35"/>
      <c r="DT272" s="35"/>
      <c r="DU272" s="35"/>
      <c r="DV272" s="35"/>
      <c r="DW272" s="35"/>
      <c r="DX272" s="35"/>
      <c r="DY272" s="35"/>
      <c r="DZ272" s="35"/>
      <c r="EA272" s="35"/>
      <c r="EB272" s="35"/>
      <c r="EC272" s="35"/>
      <c r="ED272" s="35"/>
      <c r="EE272" s="35"/>
      <c r="EF272" s="35"/>
      <c r="EG272" s="35"/>
      <c r="EH272" s="35"/>
      <c r="EI272" s="35"/>
      <c r="EJ272" s="35"/>
      <c r="EK272" s="35"/>
      <c r="EL272" s="35"/>
      <c r="EM272" s="35"/>
      <c r="EN272" s="35"/>
      <c r="EO272" s="35"/>
      <c r="EP272" s="35"/>
      <c r="EQ272" s="35"/>
      <c r="ER272" s="35"/>
      <c r="ES272" s="35"/>
      <c r="ET272" s="35"/>
      <c r="EU272" s="35"/>
      <c r="EV272" s="35"/>
      <c r="EW272" s="35"/>
      <c r="EX272" s="35"/>
      <c r="EY272" s="35"/>
      <c r="EZ272" s="35"/>
      <c r="FA272" s="35"/>
      <c r="FB272" s="35"/>
      <c r="FC272" s="35"/>
      <c r="FD272" s="35"/>
      <c r="FE272" s="35"/>
      <c r="FF272" s="35"/>
      <c r="FG272" s="35"/>
      <c r="FH272" s="35"/>
      <c r="FI272" s="35"/>
      <c r="FJ272" s="35"/>
      <c r="FK272" s="35"/>
      <c r="FL272" s="35"/>
      <c r="FM272" s="35"/>
      <c r="FN272" s="35"/>
      <c r="FO272" s="35"/>
      <c r="FP272" s="35"/>
      <c r="FQ272" s="35"/>
      <c r="FR272" s="35"/>
      <c r="FS272" s="35"/>
      <c r="FT272" s="35"/>
      <c r="FU272" s="35"/>
      <c r="FV272" s="35"/>
      <c r="FW272" s="35"/>
      <c r="FX272" s="35"/>
      <c r="FY272" s="35"/>
      <c r="FZ272" s="35"/>
      <c r="GA272" s="35"/>
      <c r="GB272" s="35"/>
      <c r="GC272" s="35"/>
      <c r="GD272" s="35"/>
      <c r="GE272" s="35"/>
      <c r="GF272" s="35"/>
      <c r="GG272" s="35"/>
      <c r="GH272" s="35"/>
      <c r="GI272" s="35"/>
      <c r="GJ272" s="35"/>
      <c r="GK272" s="35"/>
      <c r="GL272" s="35"/>
      <c r="GM272" s="35"/>
      <c r="GN272" s="35"/>
      <c r="GO272" s="35"/>
      <c r="GP272" s="35"/>
      <c r="GQ272" s="35"/>
      <c r="GR272" s="35"/>
      <c r="GS272" s="35"/>
      <c r="GT272" s="35"/>
      <c r="GU272" s="35"/>
      <c r="GV272" s="35"/>
      <c r="GW272" s="35"/>
      <c r="GX272" s="35"/>
      <c r="GY272" s="35"/>
      <c r="GZ272" s="35"/>
      <c r="HA272" s="35"/>
      <c r="HB272" s="35"/>
      <c r="HC272" s="35"/>
      <c r="HD272" s="35"/>
      <c r="HE272" s="35"/>
      <c r="HF272" s="35"/>
      <c r="HG272" s="35"/>
      <c r="HH272" s="35"/>
      <c r="HI272" s="35"/>
      <c r="HJ272" s="35"/>
      <c r="HK272" s="35"/>
      <c r="HL272" s="35"/>
      <c r="HM272" s="35"/>
      <c r="HN272" s="35"/>
      <c r="HO272" s="35"/>
      <c r="HP272" s="35"/>
      <c r="HQ272" s="35"/>
      <c r="HR272" s="35"/>
      <c r="HS272" s="35"/>
      <c r="HT272" s="35"/>
      <c r="HU272" s="35"/>
      <c r="HV272" s="35"/>
      <c r="HW272" s="35"/>
      <c r="HX272" s="35"/>
      <c r="HY272" s="35"/>
      <c r="HZ272" s="35"/>
      <c r="IA272" s="35"/>
      <c r="IB272" s="35"/>
      <c r="IC272" s="35"/>
      <c r="ID272" s="35"/>
      <c r="IE272" s="35"/>
      <c r="IF272" s="35"/>
      <c r="IG272" s="35"/>
      <c r="IH272" s="35"/>
      <c r="II272" s="35"/>
      <c r="IJ272" s="35"/>
      <c r="IK272" s="35"/>
      <c r="IL272" s="35"/>
      <c r="IM272" s="35"/>
      <c r="IN272" s="35"/>
      <c r="IO272" s="35"/>
      <c r="IP272" s="35"/>
    </row>
    <row r="273" spans="1:250" s="37" customFormat="1" ht="15" customHeight="1">
      <c r="A273" s="70"/>
      <c r="B273" s="432" t="s">
        <v>259</v>
      </c>
      <c r="C273" s="432"/>
      <c r="D273" s="432"/>
      <c r="E273" s="433"/>
      <c r="F273" s="131" t="s">
        <v>260</v>
      </c>
      <c r="G273" s="132">
        <v>10</v>
      </c>
      <c r="H273" s="116">
        <v>0.17</v>
      </c>
      <c r="I273" s="48">
        <v>0.35</v>
      </c>
      <c r="J273" s="49">
        <v>1995</v>
      </c>
      <c r="K273" s="119">
        <v>0.017</v>
      </c>
      <c r="L273" s="48">
        <v>0.035</v>
      </c>
      <c r="M273" s="49">
        <v>1995</v>
      </c>
      <c r="N273" s="22" t="s">
        <v>261</v>
      </c>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c r="CN273" s="35"/>
      <c r="CO273" s="35"/>
      <c r="CP273" s="35"/>
      <c r="CQ273" s="35"/>
      <c r="CR273" s="35"/>
      <c r="CS273" s="35"/>
      <c r="CT273" s="35"/>
      <c r="CU273" s="35"/>
      <c r="CV273" s="35"/>
      <c r="CW273" s="35"/>
      <c r="CX273" s="35"/>
      <c r="CY273" s="35"/>
      <c r="CZ273" s="35"/>
      <c r="DA273" s="35"/>
      <c r="DB273" s="35"/>
      <c r="DC273" s="35"/>
      <c r="DD273" s="35"/>
      <c r="DE273" s="35"/>
      <c r="DF273" s="35"/>
      <c r="DG273" s="35"/>
      <c r="DH273" s="35"/>
      <c r="DI273" s="35"/>
      <c r="DJ273" s="35"/>
      <c r="DK273" s="35"/>
      <c r="DL273" s="35"/>
      <c r="DM273" s="35"/>
      <c r="DN273" s="35"/>
      <c r="DO273" s="35"/>
      <c r="DP273" s="35"/>
      <c r="DQ273" s="35"/>
      <c r="DR273" s="35"/>
      <c r="DS273" s="35"/>
      <c r="DT273" s="35"/>
      <c r="DU273" s="35"/>
      <c r="DV273" s="35"/>
      <c r="DW273" s="35"/>
      <c r="DX273" s="35"/>
      <c r="DY273" s="35"/>
      <c r="DZ273" s="35"/>
      <c r="EA273" s="35"/>
      <c r="EB273" s="35"/>
      <c r="EC273" s="35"/>
      <c r="ED273" s="35"/>
      <c r="EE273" s="35"/>
      <c r="EF273" s="35"/>
      <c r="EG273" s="35"/>
      <c r="EH273" s="35"/>
      <c r="EI273" s="35"/>
      <c r="EJ273" s="35"/>
      <c r="EK273" s="35"/>
      <c r="EL273" s="35"/>
      <c r="EM273" s="35"/>
      <c r="EN273" s="35"/>
      <c r="EO273" s="35"/>
      <c r="EP273" s="35"/>
      <c r="EQ273" s="35"/>
      <c r="ER273" s="35"/>
      <c r="ES273" s="35"/>
      <c r="ET273" s="35"/>
      <c r="EU273" s="35"/>
      <c r="EV273" s="35"/>
      <c r="EW273" s="35"/>
      <c r="EX273" s="35"/>
      <c r="EY273" s="35"/>
      <c r="EZ273" s="35"/>
      <c r="FA273" s="35"/>
      <c r="FB273" s="35"/>
      <c r="FC273" s="35"/>
      <c r="FD273" s="35"/>
      <c r="FE273" s="35"/>
      <c r="FF273" s="35"/>
      <c r="FG273" s="35"/>
      <c r="FH273" s="35"/>
      <c r="FI273" s="35"/>
      <c r="FJ273" s="35"/>
      <c r="FK273" s="35"/>
      <c r="FL273" s="35"/>
      <c r="FM273" s="35"/>
      <c r="FN273" s="35"/>
      <c r="FO273" s="35"/>
      <c r="FP273" s="35"/>
      <c r="FQ273" s="35"/>
      <c r="FR273" s="35"/>
      <c r="FS273" s="35"/>
      <c r="FT273" s="35"/>
      <c r="FU273" s="35"/>
      <c r="FV273" s="35"/>
      <c r="FW273" s="35"/>
      <c r="FX273" s="35"/>
      <c r="FY273" s="35"/>
      <c r="FZ273" s="35"/>
      <c r="GA273" s="35"/>
      <c r="GB273" s="35"/>
      <c r="GC273" s="35"/>
      <c r="GD273" s="35"/>
      <c r="GE273" s="35"/>
      <c r="GF273" s="35"/>
      <c r="GG273" s="35"/>
      <c r="GH273" s="35"/>
      <c r="GI273" s="35"/>
      <c r="GJ273" s="35"/>
      <c r="GK273" s="35"/>
      <c r="GL273" s="35"/>
      <c r="GM273" s="35"/>
      <c r="GN273" s="35"/>
      <c r="GO273" s="35"/>
      <c r="GP273" s="35"/>
      <c r="GQ273" s="35"/>
      <c r="GR273" s="35"/>
      <c r="GS273" s="35"/>
      <c r="GT273" s="35"/>
      <c r="GU273" s="35"/>
      <c r="GV273" s="35"/>
      <c r="GW273" s="35"/>
      <c r="GX273" s="35"/>
      <c r="GY273" s="35"/>
      <c r="GZ273" s="35"/>
      <c r="HA273" s="35"/>
      <c r="HB273" s="35"/>
      <c r="HC273" s="35"/>
      <c r="HD273" s="35"/>
      <c r="HE273" s="35"/>
      <c r="HF273" s="35"/>
      <c r="HG273" s="35"/>
      <c r="HH273" s="35"/>
      <c r="HI273" s="35"/>
      <c r="HJ273" s="35"/>
      <c r="HK273" s="35"/>
      <c r="HL273" s="35"/>
      <c r="HM273" s="35"/>
      <c r="HN273" s="35"/>
      <c r="HO273" s="35"/>
      <c r="HP273" s="35"/>
      <c r="HQ273" s="35"/>
      <c r="HR273" s="35"/>
      <c r="HS273" s="35"/>
      <c r="HT273" s="35"/>
      <c r="HU273" s="35"/>
      <c r="HV273" s="35"/>
      <c r="HW273" s="35"/>
      <c r="HX273" s="35"/>
      <c r="HY273" s="35"/>
      <c r="HZ273" s="35"/>
      <c r="IA273" s="35"/>
      <c r="IB273" s="35"/>
      <c r="IC273" s="35"/>
      <c r="ID273" s="35"/>
      <c r="IE273" s="35"/>
      <c r="IF273" s="35"/>
      <c r="IG273" s="35"/>
      <c r="IH273" s="35"/>
      <c r="II273" s="35"/>
      <c r="IJ273" s="35"/>
      <c r="IK273" s="35"/>
      <c r="IL273" s="35"/>
      <c r="IM273" s="35"/>
      <c r="IN273" s="35"/>
      <c r="IO273" s="35"/>
      <c r="IP273" s="35"/>
    </row>
    <row r="274" spans="1:250" s="37" customFormat="1" ht="28.5">
      <c r="A274" s="70"/>
      <c r="B274" s="434" t="s">
        <v>262</v>
      </c>
      <c r="C274" s="434"/>
      <c r="D274" s="434"/>
      <c r="E274" s="435"/>
      <c r="F274" s="133"/>
      <c r="G274" s="134"/>
      <c r="H274" s="116">
        <v>0.01</v>
      </c>
      <c r="I274" s="48">
        <v>0.025</v>
      </c>
      <c r="J274" s="49">
        <v>2003</v>
      </c>
      <c r="K274" s="119"/>
      <c r="L274" s="48"/>
      <c r="M274" s="49"/>
      <c r="N274" s="10" t="s">
        <v>263</v>
      </c>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c r="CT274" s="35"/>
      <c r="CU274" s="35"/>
      <c r="CV274" s="35"/>
      <c r="CW274" s="35"/>
      <c r="CX274" s="35"/>
      <c r="CY274" s="35"/>
      <c r="CZ274" s="35"/>
      <c r="DA274" s="35"/>
      <c r="DB274" s="35"/>
      <c r="DC274" s="35"/>
      <c r="DD274" s="35"/>
      <c r="DE274" s="35"/>
      <c r="DF274" s="35"/>
      <c r="DG274" s="35"/>
      <c r="DH274" s="35"/>
      <c r="DI274" s="35"/>
      <c r="DJ274" s="35"/>
      <c r="DK274" s="35"/>
      <c r="DL274" s="35"/>
      <c r="DM274" s="35"/>
      <c r="DN274" s="35"/>
      <c r="DO274" s="35"/>
      <c r="DP274" s="35"/>
      <c r="DQ274" s="35"/>
      <c r="DR274" s="35"/>
      <c r="DS274" s="35"/>
      <c r="DT274" s="35"/>
      <c r="DU274" s="35"/>
      <c r="DV274" s="35"/>
      <c r="DW274" s="35"/>
      <c r="DX274" s="35"/>
      <c r="DY274" s="35"/>
      <c r="DZ274" s="35"/>
      <c r="EA274" s="35"/>
      <c r="EB274" s="35"/>
      <c r="EC274" s="35"/>
      <c r="ED274" s="35"/>
      <c r="EE274" s="35"/>
      <c r="EF274" s="35"/>
      <c r="EG274" s="35"/>
      <c r="EH274" s="35"/>
      <c r="EI274" s="35"/>
      <c r="EJ274" s="35"/>
      <c r="EK274" s="35"/>
      <c r="EL274" s="35"/>
      <c r="EM274" s="35"/>
      <c r="EN274" s="35"/>
      <c r="EO274" s="35"/>
      <c r="EP274" s="35"/>
      <c r="EQ274" s="35"/>
      <c r="ER274" s="35"/>
      <c r="ES274" s="35"/>
      <c r="ET274" s="35"/>
      <c r="EU274" s="35"/>
      <c r="EV274" s="35"/>
      <c r="EW274" s="35"/>
      <c r="EX274" s="35"/>
      <c r="EY274" s="35"/>
      <c r="EZ274" s="35"/>
      <c r="FA274" s="35"/>
      <c r="FB274" s="35"/>
      <c r="FC274" s="35"/>
      <c r="FD274" s="35"/>
      <c r="FE274" s="35"/>
      <c r="FF274" s="35"/>
      <c r="FG274" s="35"/>
      <c r="FH274" s="35"/>
      <c r="FI274" s="35"/>
      <c r="FJ274" s="35"/>
      <c r="FK274" s="35"/>
      <c r="FL274" s="35"/>
      <c r="FM274" s="35"/>
      <c r="FN274" s="35"/>
      <c r="FO274" s="35"/>
      <c r="FP274" s="35"/>
      <c r="FQ274" s="35"/>
      <c r="FR274" s="35"/>
      <c r="FS274" s="35"/>
      <c r="FT274" s="35"/>
      <c r="FU274" s="35"/>
      <c r="FV274" s="35"/>
      <c r="FW274" s="35"/>
      <c r="FX274" s="35"/>
      <c r="FY274" s="35"/>
      <c r="FZ274" s="35"/>
      <c r="GA274" s="35"/>
      <c r="GB274" s="35"/>
      <c r="GC274" s="35"/>
      <c r="GD274" s="35"/>
      <c r="GE274" s="35"/>
      <c r="GF274" s="35"/>
      <c r="GG274" s="35"/>
      <c r="GH274" s="35"/>
      <c r="GI274" s="35"/>
      <c r="GJ274" s="35"/>
      <c r="GK274" s="35"/>
      <c r="GL274" s="35"/>
      <c r="GM274" s="35"/>
      <c r="GN274" s="35"/>
      <c r="GO274" s="35"/>
      <c r="GP274" s="35"/>
      <c r="GQ274" s="35"/>
      <c r="GR274" s="35"/>
      <c r="GS274" s="35"/>
      <c r="GT274" s="35"/>
      <c r="GU274" s="35"/>
      <c r="GV274" s="35"/>
      <c r="GW274" s="35"/>
      <c r="GX274" s="35"/>
      <c r="GY274" s="35"/>
      <c r="GZ274" s="35"/>
      <c r="HA274" s="35"/>
      <c r="HB274" s="35"/>
      <c r="HC274" s="35"/>
      <c r="HD274" s="35"/>
      <c r="HE274" s="35"/>
      <c r="HF274" s="35"/>
      <c r="HG274" s="35"/>
      <c r="HH274" s="35"/>
      <c r="HI274" s="35"/>
      <c r="HJ274" s="35"/>
      <c r="HK274" s="35"/>
      <c r="HL274" s="35"/>
      <c r="HM274" s="35"/>
      <c r="HN274" s="35"/>
      <c r="HO274" s="35"/>
      <c r="HP274" s="35"/>
      <c r="HQ274" s="35"/>
      <c r="HR274" s="35"/>
      <c r="HS274" s="35"/>
      <c r="HT274" s="35"/>
      <c r="HU274" s="35"/>
      <c r="HV274" s="35"/>
      <c r="HW274" s="35"/>
      <c r="HX274" s="35"/>
      <c r="HY274" s="35"/>
      <c r="HZ274" s="35"/>
      <c r="IA274" s="35"/>
      <c r="IB274" s="35"/>
      <c r="IC274" s="35"/>
      <c r="ID274" s="35"/>
      <c r="IE274" s="35"/>
      <c r="IF274" s="35"/>
      <c r="IG274" s="35"/>
      <c r="IH274" s="35"/>
      <c r="II274" s="35"/>
      <c r="IJ274" s="35"/>
      <c r="IK274" s="35"/>
      <c r="IL274" s="35"/>
      <c r="IM274" s="35"/>
      <c r="IN274" s="35"/>
      <c r="IO274" s="35"/>
      <c r="IP274" s="35"/>
    </row>
    <row r="275" spans="1:250" s="37" customFormat="1" ht="30" customHeight="1">
      <c r="A275" s="70"/>
      <c r="B275" s="434" t="s">
        <v>264</v>
      </c>
      <c r="C275" s="434"/>
      <c r="D275" s="434"/>
      <c r="E275" s="435"/>
      <c r="F275" s="137"/>
      <c r="G275" s="136"/>
      <c r="H275" s="116">
        <v>0.035</v>
      </c>
      <c r="I275" s="48">
        <v>0.44</v>
      </c>
      <c r="J275" s="49">
        <v>2002</v>
      </c>
      <c r="K275" s="119"/>
      <c r="L275" s="48"/>
      <c r="M275" s="49"/>
      <c r="N275" s="24" t="s">
        <v>265</v>
      </c>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c r="CG275" s="35"/>
      <c r="CH275" s="35"/>
      <c r="CI275" s="35"/>
      <c r="CJ275" s="35"/>
      <c r="CK275" s="35"/>
      <c r="CL275" s="35"/>
      <c r="CM275" s="35"/>
      <c r="CN275" s="35"/>
      <c r="CO275" s="35"/>
      <c r="CP275" s="35"/>
      <c r="CQ275" s="35"/>
      <c r="CR275" s="35"/>
      <c r="CS275" s="35"/>
      <c r="CT275" s="35"/>
      <c r="CU275" s="35"/>
      <c r="CV275" s="35"/>
      <c r="CW275" s="35"/>
      <c r="CX275" s="35"/>
      <c r="CY275" s="35"/>
      <c r="CZ275" s="35"/>
      <c r="DA275" s="35"/>
      <c r="DB275" s="35"/>
      <c r="DC275" s="35"/>
      <c r="DD275" s="35"/>
      <c r="DE275" s="35"/>
      <c r="DF275" s="35"/>
      <c r="DG275" s="35"/>
      <c r="DH275" s="35"/>
      <c r="DI275" s="35"/>
      <c r="DJ275" s="35"/>
      <c r="DK275" s="35"/>
      <c r="DL275" s="35"/>
      <c r="DM275" s="35"/>
      <c r="DN275" s="35"/>
      <c r="DO275" s="35"/>
      <c r="DP275" s="35"/>
      <c r="DQ275" s="35"/>
      <c r="DR275" s="35"/>
      <c r="DS275" s="35"/>
      <c r="DT275" s="35"/>
      <c r="DU275" s="35"/>
      <c r="DV275" s="35"/>
      <c r="DW275" s="35"/>
      <c r="DX275" s="35"/>
      <c r="DY275" s="35"/>
      <c r="DZ275" s="35"/>
      <c r="EA275" s="35"/>
      <c r="EB275" s="35"/>
      <c r="EC275" s="35"/>
      <c r="ED275" s="35"/>
      <c r="EE275" s="35"/>
      <c r="EF275" s="35"/>
      <c r="EG275" s="35"/>
      <c r="EH275" s="35"/>
      <c r="EI275" s="35"/>
      <c r="EJ275" s="35"/>
      <c r="EK275" s="35"/>
      <c r="EL275" s="35"/>
      <c r="EM275" s="35"/>
      <c r="EN275" s="35"/>
      <c r="EO275" s="35"/>
      <c r="EP275" s="35"/>
      <c r="EQ275" s="35"/>
      <c r="ER275" s="35"/>
      <c r="ES275" s="35"/>
      <c r="ET275" s="35"/>
      <c r="EU275" s="35"/>
      <c r="EV275" s="35"/>
      <c r="EW275" s="35"/>
      <c r="EX275" s="35"/>
      <c r="EY275" s="35"/>
      <c r="EZ275" s="35"/>
      <c r="FA275" s="35"/>
      <c r="FB275" s="35"/>
      <c r="FC275" s="35"/>
      <c r="FD275" s="35"/>
      <c r="FE275" s="35"/>
      <c r="FF275" s="35"/>
      <c r="FG275" s="35"/>
      <c r="FH275" s="35"/>
      <c r="FI275" s="35"/>
      <c r="FJ275" s="35"/>
      <c r="FK275" s="35"/>
      <c r="FL275" s="35"/>
      <c r="FM275" s="35"/>
      <c r="FN275" s="35"/>
      <c r="FO275" s="35"/>
      <c r="FP275" s="35"/>
      <c r="FQ275" s="35"/>
      <c r="FR275" s="35"/>
      <c r="FS275" s="35"/>
      <c r="FT275" s="35"/>
      <c r="FU275" s="35"/>
      <c r="FV275" s="35"/>
      <c r="FW275" s="35"/>
      <c r="FX275" s="35"/>
      <c r="FY275" s="35"/>
      <c r="FZ275" s="35"/>
      <c r="GA275" s="35"/>
      <c r="GB275" s="35"/>
      <c r="GC275" s="35"/>
      <c r="GD275" s="35"/>
      <c r="GE275" s="35"/>
      <c r="GF275" s="35"/>
      <c r="GG275" s="35"/>
      <c r="GH275" s="35"/>
      <c r="GI275" s="35"/>
      <c r="GJ275" s="35"/>
      <c r="GK275" s="35"/>
      <c r="GL275" s="35"/>
      <c r="GM275" s="35"/>
      <c r="GN275" s="35"/>
      <c r="GO275" s="35"/>
      <c r="GP275" s="35"/>
      <c r="GQ275" s="35"/>
      <c r="GR275" s="35"/>
      <c r="GS275" s="35"/>
      <c r="GT275" s="35"/>
      <c r="GU275" s="35"/>
      <c r="GV275" s="35"/>
      <c r="GW275" s="35"/>
      <c r="GX275" s="35"/>
      <c r="GY275" s="35"/>
      <c r="GZ275" s="35"/>
      <c r="HA275" s="35"/>
      <c r="HB275" s="35"/>
      <c r="HC275" s="35"/>
      <c r="HD275" s="35"/>
      <c r="HE275" s="35"/>
      <c r="HF275" s="35"/>
      <c r="HG275" s="35"/>
      <c r="HH275" s="35"/>
      <c r="HI275" s="35"/>
      <c r="HJ275" s="35"/>
      <c r="HK275" s="35"/>
      <c r="HL275" s="35"/>
      <c r="HM275" s="35"/>
      <c r="HN275" s="35"/>
      <c r="HO275" s="35"/>
      <c r="HP275" s="35"/>
      <c r="HQ275" s="35"/>
      <c r="HR275" s="35"/>
      <c r="HS275" s="35"/>
      <c r="HT275" s="35"/>
      <c r="HU275" s="35"/>
      <c r="HV275" s="35"/>
      <c r="HW275" s="35"/>
      <c r="HX275" s="35"/>
      <c r="HY275" s="35"/>
      <c r="HZ275" s="35"/>
      <c r="IA275" s="35"/>
      <c r="IB275" s="35"/>
      <c r="IC275" s="35"/>
      <c r="ID275" s="35"/>
      <c r="IE275" s="35"/>
      <c r="IF275" s="35"/>
      <c r="IG275" s="35"/>
      <c r="IH275" s="35"/>
      <c r="II275" s="35"/>
      <c r="IJ275" s="35"/>
      <c r="IK275" s="35"/>
      <c r="IL275" s="35"/>
      <c r="IM275" s="35"/>
      <c r="IN275" s="35"/>
      <c r="IO275" s="35"/>
      <c r="IP275" s="35"/>
    </row>
    <row r="276" spans="1:250" s="37" customFormat="1" ht="42.75">
      <c r="A276" s="70"/>
      <c r="B276" s="428" t="s">
        <v>266</v>
      </c>
      <c r="C276" s="428"/>
      <c r="D276" s="428"/>
      <c r="E276" s="429"/>
      <c r="F276" s="137"/>
      <c r="G276" s="136"/>
      <c r="H276" s="115">
        <v>0.35</v>
      </c>
      <c r="I276" s="115">
        <v>0.8</v>
      </c>
      <c r="J276" s="54">
        <v>2003</v>
      </c>
      <c r="K276" s="115">
        <v>0.144</v>
      </c>
      <c r="L276" s="115">
        <v>0.42</v>
      </c>
      <c r="M276" s="54">
        <v>2003</v>
      </c>
      <c r="N276" s="24" t="s">
        <v>267</v>
      </c>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c r="CE276" s="35"/>
      <c r="CF276" s="35"/>
      <c r="CG276" s="35"/>
      <c r="CH276" s="35"/>
      <c r="CI276" s="35"/>
      <c r="CJ276" s="35"/>
      <c r="CK276" s="35"/>
      <c r="CL276" s="35"/>
      <c r="CM276" s="35"/>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35"/>
      <c r="DL276" s="35"/>
      <c r="DM276" s="35"/>
      <c r="DN276" s="35"/>
      <c r="DO276" s="35"/>
      <c r="DP276" s="35"/>
      <c r="DQ276" s="35"/>
      <c r="DR276" s="35"/>
      <c r="DS276" s="35"/>
      <c r="DT276" s="35"/>
      <c r="DU276" s="35"/>
      <c r="DV276" s="35"/>
      <c r="DW276" s="35"/>
      <c r="DX276" s="35"/>
      <c r="DY276" s="35"/>
      <c r="DZ276" s="35"/>
      <c r="EA276" s="35"/>
      <c r="EB276" s="35"/>
      <c r="EC276" s="35"/>
      <c r="ED276" s="35"/>
      <c r="EE276" s="35"/>
      <c r="EF276" s="35"/>
      <c r="EG276" s="35"/>
      <c r="EH276" s="35"/>
      <c r="EI276" s="35"/>
      <c r="EJ276" s="35"/>
      <c r="EK276" s="35"/>
      <c r="EL276" s="35"/>
      <c r="EM276" s="35"/>
      <c r="EN276" s="35"/>
      <c r="EO276" s="35"/>
      <c r="EP276" s="35"/>
      <c r="EQ276" s="35"/>
      <c r="ER276" s="35"/>
      <c r="ES276" s="35"/>
      <c r="ET276" s="35"/>
      <c r="EU276" s="35"/>
      <c r="EV276" s="35"/>
      <c r="EW276" s="35"/>
      <c r="EX276" s="35"/>
      <c r="EY276" s="35"/>
      <c r="EZ276" s="35"/>
      <c r="FA276" s="35"/>
      <c r="FB276" s="35"/>
      <c r="FC276" s="35"/>
      <c r="FD276" s="35"/>
      <c r="FE276" s="35"/>
      <c r="FF276" s="35"/>
      <c r="FG276" s="35"/>
      <c r="FH276" s="35"/>
      <c r="FI276" s="35"/>
      <c r="FJ276" s="35"/>
      <c r="FK276" s="35"/>
      <c r="FL276" s="35"/>
      <c r="FM276" s="35"/>
      <c r="FN276" s="35"/>
      <c r="FO276" s="35"/>
      <c r="FP276" s="35"/>
      <c r="FQ276" s="35"/>
      <c r="FR276" s="35"/>
      <c r="FS276" s="35"/>
      <c r="FT276" s="35"/>
      <c r="FU276" s="35"/>
      <c r="FV276" s="35"/>
      <c r="FW276" s="35"/>
      <c r="FX276" s="35"/>
      <c r="FY276" s="35"/>
      <c r="FZ276" s="35"/>
      <c r="GA276" s="35"/>
      <c r="GB276" s="35"/>
      <c r="GC276" s="35"/>
      <c r="GD276" s="35"/>
      <c r="GE276" s="35"/>
      <c r="GF276" s="35"/>
      <c r="GG276" s="35"/>
      <c r="GH276" s="35"/>
      <c r="GI276" s="35"/>
      <c r="GJ276" s="35"/>
      <c r="GK276" s="35"/>
      <c r="GL276" s="35"/>
      <c r="GM276" s="35"/>
      <c r="GN276" s="35"/>
      <c r="GO276" s="35"/>
      <c r="GP276" s="35"/>
      <c r="GQ276" s="35"/>
      <c r="GR276" s="35"/>
      <c r="GS276" s="35"/>
      <c r="GT276" s="35"/>
      <c r="GU276" s="35"/>
      <c r="GV276" s="35"/>
      <c r="GW276" s="35"/>
      <c r="GX276" s="35"/>
      <c r="GY276" s="35"/>
      <c r="GZ276" s="35"/>
      <c r="HA276" s="35"/>
      <c r="HB276" s="35"/>
      <c r="HC276" s="35"/>
      <c r="HD276" s="35"/>
      <c r="HE276" s="35"/>
      <c r="HF276" s="35"/>
      <c r="HG276" s="35"/>
      <c r="HH276" s="35"/>
      <c r="HI276" s="35"/>
      <c r="HJ276" s="35"/>
      <c r="HK276" s="35"/>
      <c r="HL276" s="35"/>
      <c r="HM276" s="35"/>
      <c r="HN276" s="35"/>
      <c r="HO276" s="35"/>
      <c r="HP276" s="35"/>
      <c r="HQ276" s="35"/>
      <c r="HR276" s="35"/>
      <c r="HS276" s="35"/>
      <c r="HT276" s="35"/>
      <c r="HU276" s="35"/>
      <c r="HV276" s="35"/>
      <c r="HW276" s="35"/>
      <c r="HX276" s="35"/>
      <c r="HY276" s="35"/>
      <c r="HZ276" s="35"/>
      <c r="IA276" s="35"/>
      <c r="IB276" s="35"/>
      <c r="IC276" s="35"/>
      <c r="ID276" s="35"/>
      <c r="IE276" s="35"/>
      <c r="IF276" s="35"/>
      <c r="IG276" s="35"/>
      <c r="IH276" s="35"/>
      <c r="II276" s="35"/>
      <c r="IJ276" s="35"/>
      <c r="IK276" s="35"/>
      <c r="IL276" s="35"/>
      <c r="IM276" s="35"/>
      <c r="IN276" s="35"/>
      <c r="IO276" s="35"/>
      <c r="IP276" s="35"/>
    </row>
    <row r="277" spans="1:14" s="5" customFormat="1" ht="15" customHeight="1">
      <c r="A277" s="180"/>
      <c r="B277" s="34" t="s">
        <v>149</v>
      </c>
      <c r="C277" s="34"/>
      <c r="D277" s="34"/>
      <c r="E277" s="34"/>
      <c r="F277" s="139"/>
      <c r="G277" s="140"/>
      <c r="H277" s="64"/>
      <c r="I277" s="64"/>
      <c r="J277" s="47"/>
      <c r="K277" s="64"/>
      <c r="L277" s="64"/>
      <c r="M277" s="47"/>
      <c r="N277" s="32"/>
    </row>
    <row r="278" spans="1:14" s="5" customFormat="1" ht="15" customHeight="1">
      <c r="A278" s="70"/>
      <c r="B278" s="432" t="s">
        <v>150</v>
      </c>
      <c r="C278" s="432"/>
      <c r="D278" s="432"/>
      <c r="E278" s="433"/>
      <c r="F278" s="131" t="s">
        <v>151</v>
      </c>
      <c r="G278" s="132">
        <v>5</v>
      </c>
      <c r="H278" s="112">
        <v>9</v>
      </c>
      <c r="I278" s="113">
        <v>12</v>
      </c>
      <c r="J278" s="49">
        <v>2004</v>
      </c>
      <c r="K278" s="114">
        <v>0.18</v>
      </c>
      <c r="L278" s="113">
        <v>0.24</v>
      </c>
      <c r="M278" s="49">
        <v>2004</v>
      </c>
      <c r="N278" s="9" t="s">
        <v>443</v>
      </c>
    </row>
    <row r="279" spans="1:14" ht="15" customHeight="1">
      <c r="A279" s="70"/>
      <c r="B279" s="432" t="s">
        <v>152</v>
      </c>
      <c r="C279" s="432"/>
      <c r="D279" s="432"/>
      <c r="E279" s="433"/>
      <c r="F279" s="129" t="s">
        <v>153</v>
      </c>
      <c r="G279" s="130">
        <v>20</v>
      </c>
      <c r="H279" s="115">
        <v>215</v>
      </c>
      <c r="I279" s="63">
        <v>500</v>
      </c>
      <c r="J279" s="49">
        <v>1995</v>
      </c>
      <c r="K279" s="65" t="s">
        <v>379</v>
      </c>
      <c r="L279" s="63" t="s">
        <v>379</v>
      </c>
      <c r="M279" s="49"/>
      <c r="N279" s="8" t="s">
        <v>154</v>
      </c>
    </row>
    <row r="280" spans="1:14" ht="15" customHeight="1">
      <c r="A280" s="70"/>
      <c r="B280" s="432" t="s">
        <v>155</v>
      </c>
      <c r="C280" s="432"/>
      <c r="D280" s="432"/>
      <c r="E280" s="433"/>
      <c r="F280" s="131" t="s">
        <v>156</v>
      </c>
      <c r="G280" s="132" t="s">
        <v>379</v>
      </c>
      <c r="H280" s="115" t="s">
        <v>379</v>
      </c>
      <c r="I280" s="63" t="s">
        <v>379</v>
      </c>
      <c r="J280" s="49"/>
      <c r="K280" s="65">
        <v>337</v>
      </c>
      <c r="L280" s="63">
        <v>412</v>
      </c>
      <c r="M280" s="49">
        <v>1995</v>
      </c>
      <c r="N280" s="9" t="s">
        <v>483</v>
      </c>
    </row>
    <row r="281" spans="1:14" ht="28.5" customHeight="1">
      <c r="A281" s="70"/>
      <c r="B281" s="432" t="s">
        <v>157</v>
      </c>
      <c r="C281" s="432"/>
      <c r="D281" s="432"/>
      <c r="E281" s="433"/>
      <c r="F281" s="129" t="s">
        <v>158</v>
      </c>
      <c r="G281" s="130">
        <v>20</v>
      </c>
      <c r="H281" s="115">
        <v>80</v>
      </c>
      <c r="I281" s="63">
        <v>180</v>
      </c>
      <c r="J281" s="49">
        <v>1995</v>
      </c>
      <c r="K281" s="65" t="s">
        <v>379</v>
      </c>
      <c r="L281" s="63" t="s">
        <v>379</v>
      </c>
      <c r="M281" s="49"/>
      <c r="N281" s="8" t="s">
        <v>159</v>
      </c>
    </row>
    <row r="282" spans="1:14" ht="15" customHeight="1">
      <c r="A282" s="70"/>
      <c r="B282" s="432" t="s">
        <v>160</v>
      </c>
      <c r="C282" s="432"/>
      <c r="D282" s="432"/>
      <c r="E282" s="433"/>
      <c r="F282" s="131" t="s">
        <v>161</v>
      </c>
      <c r="G282" s="132">
        <v>20</v>
      </c>
      <c r="H282" s="115">
        <v>10</v>
      </c>
      <c r="I282" s="63">
        <v>33</v>
      </c>
      <c r="J282" s="49">
        <v>2004</v>
      </c>
      <c r="K282" s="65">
        <v>4</v>
      </c>
      <c r="L282" s="63">
        <v>10</v>
      </c>
      <c r="M282" s="49">
        <v>1995</v>
      </c>
      <c r="N282" s="9" t="s">
        <v>162</v>
      </c>
    </row>
    <row r="283" spans="1:14" ht="15" customHeight="1">
      <c r="A283" s="70"/>
      <c r="B283" s="432" t="s">
        <v>767</v>
      </c>
      <c r="C283" s="432"/>
      <c r="D283" s="432"/>
      <c r="E283" s="433"/>
      <c r="F283" s="129" t="s">
        <v>163</v>
      </c>
      <c r="G283" s="130">
        <v>20</v>
      </c>
      <c r="H283" s="115">
        <v>10</v>
      </c>
      <c r="I283" s="63">
        <v>15</v>
      </c>
      <c r="J283" s="49">
        <v>1995</v>
      </c>
      <c r="K283" s="65" t="s">
        <v>379</v>
      </c>
      <c r="L283" s="63" t="s">
        <v>379</v>
      </c>
      <c r="M283" s="49"/>
      <c r="N283" s="8" t="s">
        <v>164</v>
      </c>
    </row>
    <row r="284" spans="1:14" ht="28.5" customHeight="1">
      <c r="A284" s="70"/>
      <c r="B284" s="432" t="s">
        <v>165</v>
      </c>
      <c r="C284" s="432"/>
      <c r="D284" s="432"/>
      <c r="E284" s="433"/>
      <c r="F284" s="131" t="s">
        <v>166</v>
      </c>
      <c r="G284" s="132">
        <v>20</v>
      </c>
      <c r="H284" s="115">
        <v>20</v>
      </c>
      <c r="I284" s="63">
        <v>40</v>
      </c>
      <c r="J284" s="49">
        <v>1995</v>
      </c>
      <c r="K284" s="65">
        <v>0.4</v>
      </c>
      <c r="L284" s="63">
        <v>0.8</v>
      </c>
      <c r="M284" s="49">
        <v>1995</v>
      </c>
      <c r="N284" s="9" t="s">
        <v>167</v>
      </c>
    </row>
    <row r="285" spans="1:14" ht="15" customHeight="1">
      <c r="A285" s="70"/>
      <c r="B285" s="432" t="s">
        <v>168</v>
      </c>
      <c r="C285" s="432"/>
      <c r="D285" s="432"/>
      <c r="E285" s="433"/>
      <c r="F285" s="129" t="s">
        <v>169</v>
      </c>
      <c r="G285" s="130">
        <v>20</v>
      </c>
      <c r="H285" s="115">
        <v>100</v>
      </c>
      <c r="I285" s="63">
        <v>200</v>
      </c>
      <c r="J285" s="49">
        <v>1995</v>
      </c>
      <c r="K285" s="65">
        <v>2</v>
      </c>
      <c r="L285" s="63">
        <v>4</v>
      </c>
      <c r="M285" s="49">
        <v>1995</v>
      </c>
      <c r="N285" s="8" t="s">
        <v>23</v>
      </c>
    </row>
    <row r="286" spans="1:14" ht="15">
      <c r="A286" s="70"/>
      <c r="B286" s="432" t="s">
        <v>170</v>
      </c>
      <c r="C286" s="432"/>
      <c r="D286" s="432"/>
      <c r="E286" s="433"/>
      <c r="F286" s="131" t="s">
        <v>171</v>
      </c>
      <c r="G286" s="132">
        <v>20</v>
      </c>
      <c r="H286" s="115">
        <v>20</v>
      </c>
      <c r="I286" s="63">
        <v>40</v>
      </c>
      <c r="J286" s="49">
        <v>1995</v>
      </c>
      <c r="K286" s="65">
        <v>0.4</v>
      </c>
      <c r="L286" s="63">
        <v>0.8</v>
      </c>
      <c r="M286" s="49">
        <v>1995</v>
      </c>
      <c r="N286" s="9" t="s">
        <v>172</v>
      </c>
    </row>
    <row r="287" spans="1:14" ht="15">
      <c r="A287" s="70"/>
      <c r="B287" s="432" t="s">
        <v>173</v>
      </c>
      <c r="C287" s="432"/>
      <c r="D287" s="432"/>
      <c r="E287" s="433"/>
      <c r="F287" s="129" t="s">
        <v>174</v>
      </c>
      <c r="G287" s="130">
        <v>5</v>
      </c>
      <c r="H287" s="116">
        <v>3</v>
      </c>
      <c r="I287" s="48">
        <v>4</v>
      </c>
      <c r="J287" s="49">
        <v>2004</v>
      </c>
      <c r="K287" s="119">
        <v>0.06</v>
      </c>
      <c r="L287" s="48">
        <v>0.08</v>
      </c>
      <c r="M287" s="49">
        <v>2004</v>
      </c>
      <c r="N287" s="8" t="s">
        <v>444</v>
      </c>
    </row>
    <row r="288" spans="1:14" ht="28.5">
      <c r="A288" s="181"/>
      <c r="B288" s="432" t="s">
        <v>175</v>
      </c>
      <c r="C288" s="432"/>
      <c r="D288" s="432"/>
      <c r="E288" s="433"/>
      <c r="F288" s="131"/>
      <c r="G288" s="132"/>
      <c r="H288" s="115">
        <v>0.3</v>
      </c>
      <c r="I288" s="63">
        <v>1.5</v>
      </c>
      <c r="J288" s="54">
        <v>2002</v>
      </c>
      <c r="K288" s="65"/>
      <c r="L288" s="63"/>
      <c r="M288" s="54"/>
      <c r="N288" s="22" t="s">
        <v>176</v>
      </c>
    </row>
    <row r="289" spans="1:14" ht="15.75">
      <c r="A289" s="71"/>
      <c r="B289" s="34" t="s">
        <v>177</v>
      </c>
      <c r="C289" s="34"/>
      <c r="D289" s="34"/>
      <c r="E289" s="34"/>
      <c r="F289" s="135"/>
      <c r="G289" s="64"/>
      <c r="H289" s="64"/>
      <c r="I289" s="64"/>
      <c r="J289" s="47"/>
      <c r="K289" s="64"/>
      <c r="L289" s="64"/>
      <c r="M289" s="47"/>
      <c r="N289" s="27"/>
    </row>
    <row r="290" spans="1:14" ht="15">
      <c r="A290" s="70"/>
      <c r="B290" s="432" t="s">
        <v>178</v>
      </c>
      <c r="C290" s="432"/>
      <c r="D290" s="432"/>
      <c r="E290" s="433"/>
      <c r="F290" s="129" t="s">
        <v>179</v>
      </c>
      <c r="G290" s="130">
        <v>7</v>
      </c>
      <c r="H290" s="112">
        <v>0.2</v>
      </c>
      <c r="I290" s="113">
        <v>0.4</v>
      </c>
      <c r="J290" s="49">
        <v>1995</v>
      </c>
      <c r="K290" s="114">
        <v>0.004</v>
      </c>
      <c r="L290" s="113">
        <v>0.008</v>
      </c>
      <c r="M290" s="49">
        <v>1995</v>
      </c>
      <c r="N290" s="8" t="s">
        <v>180</v>
      </c>
    </row>
    <row r="291" spans="1:14" ht="15">
      <c r="A291" s="70"/>
      <c r="B291" s="432" t="s">
        <v>181</v>
      </c>
      <c r="C291" s="432"/>
      <c r="D291" s="432"/>
      <c r="E291" s="433"/>
      <c r="F291" s="131" t="s">
        <v>182</v>
      </c>
      <c r="G291" s="132">
        <v>7</v>
      </c>
      <c r="H291" s="115">
        <v>0.05</v>
      </c>
      <c r="I291" s="63">
        <v>0.1</v>
      </c>
      <c r="J291" s="49">
        <v>1995</v>
      </c>
      <c r="K291" s="65">
        <v>0.001</v>
      </c>
      <c r="L291" s="63">
        <v>0.002</v>
      </c>
      <c r="M291" s="49">
        <v>1995</v>
      </c>
      <c r="N291" s="9" t="s">
        <v>183</v>
      </c>
    </row>
    <row r="292" spans="1:14" ht="15">
      <c r="A292" s="70"/>
      <c r="B292" s="432" t="s">
        <v>184</v>
      </c>
      <c r="C292" s="432"/>
      <c r="D292" s="432"/>
      <c r="E292" s="433"/>
      <c r="F292" s="129" t="s">
        <v>185</v>
      </c>
      <c r="G292" s="130">
        <v>7</v>
      </c>
      <c r="H292" s="115">
        <v>0.16</v>
      </c>
      <c r="I292" s="63">
        <v>0.4</v>
      </c>
      <c r="J292" s="49">
        <v>1995</v>
      </c>
      <c r="K292" s="123">
        <v>0.003</v>
      </c>
      <c r="L292" s="63">
        <v>0.008</v>
      </c>
      <c r="M292" s="49">
        <v>1995</v>
      </c>
      <c r="N292" s="8" t="s">
        <v>186</v>
      </c>
    </row>
    <row r="293" spans="1:14" ht="15">
      <c r="A293" s="70"/>
      <c r="B293" s="432" t="s">
        <v>187</v>
      </c>
      <c r="C293" s="432"/>
      <c r="D293" s="432"/>
      <c r="E293" s="433"/>
      <c r="F293" s="131" t="s">
        <v>188</v>
      </c>
      <c r="G293" s="132">
        <v>7</v>
      </c>
      <c r="H293" s="115">
        <v>0.25</v>
      </c>
      <c r="I293" s="63">
        <v>0.5</v>
      </c>
      <c r="J293" s="49">
        <v>1995</v>
      </c>
      <c r="K293" s="65">
        <v>0.005</v>
      </c>
      <c r="L293" s="63">
        <v>0.01</v>
      </c>
      <c r="M293" s="49">
        <v>1995</v>
      </c>
      <c r="N293" s="9" t="s">
        <v>189</v>
      </c>
    </row>
    <row r="294" spans="1:14" ht="15">
      <c r="A294" s="70"/>
      <c r="B294" s="432" t="s">
        <v>190</v>
      </c>
      <c r="C294" s="432"/>
      <c r="D294" s="432"/>
      <c r="E294" s="433"/>
      <c r="F294" s="129" t="s">
        <v>191</v>
      </c>
      <c r="G294" s="130">
        <v>7</v>
      </c>
      <c r="H294" s="115">
        <v>0.2</v>
      </c>
      <c r="I294" s="63">
        <v>0.3</v>
      </c>
      <c r="J294" s="49">
        <v>1995</v>
      </c>
      <c r="K294" s="65" t="s">
        <v>379</v>
      </c>
      <c r="L294" s="63" t="s">
        <v>379</v>
      </c>
      <c r="M294" s="49"/>
      <c r="N294" s="8" t="s">
        <v>192</v>
      </c>
    </row>
    <row r="295" spans="1:14" ht="15">
      <c r="A295" s="70"/>
      <c r="B295" s="432" t="s">
        <v>193</v>
      </c>
      <c r="C295" s="432"/>
      <c r="D295" s="432"/>
      <c r="E295" s="433"/>
      <c r="F295" s="131" t="s">
        <v>194</v>
      </c>
      <c r="G295" s="132">
        <v>7</v>
      </c>
      <c r="H295" s="115">
        <v>0.1</v>
      </c>
      <c r="I295" s="63">
        <v>0.15</v>
      </c>
      <c r="J295" s="49">
        <v>1995</v>
      </c>
      <c r="K295" s="65">
        <v>0.002</v>
      </c>
      <c r="L295" s="63">
        <v>0.003</v>
      </c>
      <c r="M295" s="49">
        <v>1995</v>
      </c>
      <c r="N295" s="9" t="s">
        <v>195</v>
      </c>
    </row>
    <row r="296" spans="1:14" ht="15">
      <c r="A296" s="70"/>
      <c r="B296" s="432" t="s">
        <v>196</v>
      </c>
      <c r="C296" s="432"/>
      <c r="D296" s="432"/>
      <c r="E296" s="433"/>
      <c r="F296" s="129" t="s">
        <v>197</v>
      </c>
      <c r="G296" s="130">
        <v>7</v>
      </c>
      <c r="H296" s="115">
        <v>0.8</v>
      </c>
      <c r="I296" s="63">
        <v>1.1</v>
      </c>
      <c r="J296" s="49">
        <v>1995</v>
      </c>
      <c r="K296" s="65">
        <v>0.016</v>
      </c>
      <c r="L296" s="63">
        <v>0.022000000000000002</v>
      </c>
      <c r="M296" s="49">
        <v>1995</v>
      </c>
      <c r="N296" s="8" t="s">
        <v>484</v>
      </c>
    </row>
    <row r="297" spans="1:14" ht="15">
      <c r="A297" s="70"/>
      <c r="B297" s="432" t="s">
        <v>198</v>
      </c>
      <c r="C297" s="432"/>
      <c r="D297" s="432"/>
      <c r="E297" s="433"/>
      <c r="F297" s="131" t="s">
        <v>199</v>
      </c>
      <c r="G297" s="132">
        <v>7</v>
      </c>
      <c r="H297" s="115">
        <v>0.04</v>
      </c>
      <c r="I297" s="63">
        <v>0.1</v>
      </c>
      <c r="J297" s="49">
        <v>1995</v>
      </c>
      <c r="K297" s="65" t="s">
        <v>379</v>
      </c>
      <c r="L297" s="63" t="s">
        <v>379</v>
      </c>
      <c r="M297" s="49"/>
      <c r="N297" s="9" t="s">
        <v>200</v>
      </c>
    </row>
    <row r="298" spans="1:14" ht="15">
      <c r="A298" s="70"/>
      <c r="B298" s="432" t="s">
        <v>201</v>
      </c>
      <c r="C298" s="432"/>
      <c r="D298" s="432"/>
      <c r="E298" s="433"/>
      <c r="F298" s="129" t="s">
        <v>202</v>
      </c>
      <c r="G298" s="130">
        <v>7</v>
      </c>
      <c r="H298" s="115">
        <v>0.15</v>
      </c>
      <c r="I298" s="63">
        <v>0.65</v>
      </c>
      <c r="J298" s="49">
        <v>1995</v>
      </c>
      <c r="K298" s="65">
        <v>0.0030000000000000005</v>
      </c>
      <c r="L298" s="63">
        <v>0.013000000000000001</v>
      </c>
      <c r="M298" s="49">
        <v>1995</v>
      </c>
      <c r="N298" s="8" t="s">
        <v>203</v>
      </c>
    </row>
    <row r="299" spans="1:14" ht="15">
      <c r="A299" s="70"/>
      <c r="B299" s="432" t="s">
        <v>204</v>
      </c>
      <c r="C299" s="432"/>
      <c r="D299" s="432"/>
      <c r="E299" s="433"/>
      <c r="F299" s="131" t="s">
        <v>205</v>
      </c>
      <c r="G299" s="132">
        <v>7</v>
      </c>
      <c r="H299" s="115">
        <v>0.3</v>
      </c>
      <c r="I299" s="63">
        <v>0.5</v>
      </c>
      <c r="J299" s="49">
        <v>1995</v>
      </c>
      <c r="K299" s="65">
        <v>0.006</v>
      </c>
      <c r="L299" s="63">
        <v>0.01</v>
      </c>
      <c r="M299" s="49">
        <v>1995</v>
      </c>
      <c r="N299" s="9" t="s">
        <v>485</v>
      </c>
    </row>
    <row r="300" spans="1:14" ht="15">
      <c r="A300" s="70"/>
      <c r="B300" s="432" t="s">
        <v>206</v>
      </c>
      <c r="C300" s="432"/>
      <c r="D300" s="432"/>
      <c r="E300" s="433"/>
      <c r="F300" s="129" t="s">
        <v>207</v>
      </c>
      <c r="G300" s="130">
        <v>7</v>
      </c>
      <c r="H300" s="115">
        <v>0.5</v>
      </c>
      <c r="I300" s="63">
        <v>0.6</v>
      </c>
      <c r="J300" s="49">
        <v>1995</v>
      </c>
      <c r="K300" s="65">
        <v>0.01</v>
      </c>
      <c r="L300" s="63">
        <v>0.012</v>
      </c>
      <c r="M300" s="49">
        <v>1995</v>
      </c>
      <c r="N300" s="8" t="s">
        <v>208</v>
      </c>
    </row>
    <row r="301" spans="1:14" ht="15">
      <c r="A301" s="70"/>
      <c r="B301" s="432" t="s">
        <v>209</v>
      </c>
      <c r="C301" s="432"/>
      <c r="D301" s="432"/>
      <c r="E301" s="433"/>
      <c r="F301" s="131" t="s">
        <v>210</v>
      </c>
      <c r="G301" s="132">
        <v>7</v>
      </c>
      <c r="H301" s="115">
        <v>0.15</v>
      </c>
      <c r="I301" s="63">
        <v>0.3</v>
      </c>
      <c r="J301" s="49">
        <v>1995</v>
      </c>
      <c r="K301" s="65">
        <v>0.0030000000000000005</v>
      </c>
      <c r="L301" s="63">
        <v>0.006000000000000001</v>
      </c>
      <c r="M301" s="49">
        <v>1995</v>
      </c>
      <c r="N301" s="9" t="s">
        <v>211</v>
      </c>
    </row>
    <row r="302" spans="1:14" ht="42.75">
      <c r="A302" s="70"/>
      <c r="B302" s="432" t="s">
        <v>212</v>
      </c>
      <c r="C302" s="432"/>
      <c r="D302" s="432"/>
      <c r="E302" s="433"/>
      <c r="F302" s="129" t="s">
        <v>213</v>
      </c>
      <c r="G302" s="130">
        <v>7</v>
      </c>
      <c r="H302" s="115">
        <v>0.28</v>
      </c>
      <c r="I302" s="63">
        <v>0.55</v>
      </c>
      <c r="J302" s="49">
        <v>1995</v>
      </c>
      <c r="K302" s="123">
        <v>0.006</v>
      </c>
      <c r="L302" s="122">
        <v>0.011000000000000001</v>
      </c>
      <c r="M302" s="49">
        <v>1995</v>
      </c>
      <c r="N302" s="8" t="s">
        <v>214</v>
      </c>
    </row>
    <row r="303" spans="1:14" ht="28.5">
      <c r="A303" s="70"/>
      <c r="B303" s="432" t="s">
        <v>215</v>
      </c>
      <c r="C303" s="432"/>
      <c r="D303" s="432"/>
      <c r="E303" s="433"/>
      <c r="F303" s="131" t="s">
        <v>216</v>
      </c>
      <c r="G303" s="132">
        <v>7</v>
      </c>
      <c r="H303" s="121">
        <v>2</v>
      </c>
      <c r="I303" s="117">
        <v>2.5</v>
      </c>
      <c r="J303" s="49">
        <v>2003</v>
      </c>
      <c r="K303" s="65">
        <v>0.1</v>
      </c>
      <c r="L303" s="63">
        <v>0.125</v>
      </c>
      <c r="M303" s="49">
        <v>2003</v>
      </c>
      <c r="N303" s="9" t="s">
        <v>217</v>
      </c>
    </row>
    <row r="304" spans="1:14" ht="28.5">
      <c r="A304" s="70"/>
      <c r="B304" s="432" t="s">
        <v>218</v>
      </c>
      <c r="C304" s="432"/>
      <c r="D304" s="432"/>
      <c r="E304" s="433"/>
      <c r="F304" s="129" t="s">
        <v>219</v>
      </c>
      <c r="G304" s="130">
        <v>7</v>
      </c>
      <c r="H304" s="115">
        <v>0.66</v>
      </c>
      <c r="I304" s="63">
        <v>1.25</v>
      </c>
      <c r="J304" s="49">
        <v>1995</v>
      </c>
      <c r="K304" s="65">
        <v>0.03300000000000001</v>
      </c>
      <c r="L304" s="122">
        <v>0.063</v>
      </c>
      <c r="M304" s="49">
        <v>1995</v>
      </c>
      <c r="N304" s="8" t="s">
        <v>220</v>
      </c>
    </row>
    <row r="305" spans="1:14" ht="28.5">
      <c r="A305" s="70"/>
      <c r="B305" s="432" t="s">
        <v>221</v>
      </c>
      <c r="C305" s="432"/>
      <c r="D305" s="432"/>
      <c r="E305" s="433"/>
      <c r="F305" s="131" t="s">
        <v>222</v>
      </c>
      <c r="G305" s="132">
        <v>7</v>
      </c>
      <c r="H305" s="115">
        <v>1.1</v>
      </c>
      <c r="I305" s="63">
        <v>2.15</v>
      </c>
      <c r="J305" s="49">
        <v>1995</v>
      </c>
      <c r="K305" s="65">
        <v>0.037000000000000005</v>
      </c>
      <c r="L305" s="63">
        <v>0.067</v>
      </c>
      <c r="M305" s="49">
        <v>1995</v>
      </c>
      <c r="N305" s="9" t="s">
        <v>223</v>
      </c>
    </row>
    <row r="306" spans="1:14" ht="15">
      <c r="A306" s="70"/>
      <c r="B306" s="432" t="s">
        <v>224</v>
      </c>
      <c r="C306" s="432"/>
      <c r="D306" s="432"/>
      <c r="E306" s="433"/>
      <c r="F306" s="131" t="s">
        <v>225</v>
      </c>
      <c r="G306" s="132">
        <v>7</v>
      </c>
      <c r="H306" s="115">
        <v>0.05</v>
      </c>
      <c r="I306" s="63">
        <v>0.15</v>
      </c>
      <c r="J306" s="49">
        <v>1995</v>
      </c>
      <c r="K306" s="65">
        <v>0.001</v>
      </c>
      <c r="L306" s="63">
        <v>0.003</v>
      </c>
      <c r="M306" s="49">
        <v>1995</v>
      </c>
      <c r="N306" s="22" t="s">
        <v>226</v>
      </c>
    </row>
    <row r="307" spans="1:14" ht="28.5">
      <c r="A307" s="70"/>
      <c r="B307" s="432" t="s">
        <v>227</v>
      </c>
      <c r="C307" s="432"/>
      <c r="D307" s="432"/>
      <c r="E307" s="433"/>
      <c r="F307" s="129"/>
      <c r="G307" s="130">
        <v>5</v>
      </c>
      <c r="H307" s="436">
        <v>0.025</v>
      </c>
      <c r="I307" s="437"/>
      <c r="J307" s="49">
        <v>2004</v>
      </c>
      <c r="K307" s="65" t="s">
        <v>379</v>
      </c>
      <c r="L307" s="63" t="s">
        <v>379</v>
      </c>
      <c r="M307" s="49"/>
      <c r="N307" s="8" t="s">
        <v>445</v>
      </c>
    </row>
    <row r="308" spans="1:14" ht="15">
      <c r="A308" s="70"/>
      <c r="B308" s="432" t="s">
        <v>228</v>
      </c>
      <c r="C308" s="432"/>
      <c r="D308" s="432"/>
      <c r="E308" s="433"/>
      <c r="F308" s="131"/>
      <c r="G308" s="132">
        <v>7</v>
      </c>
      <c r="H308" s="438">
        <v>2.8</v>
      </c>
      <c r="I308" s="439"/>
      <c r="J308" s="52">
        <v>1998</v>
      </c>
      <c r="K308" s="119" t="s">
        <v>379</v>
      </c>
      <c r="L308" s="48" t="s">
        <v>379</v>
      </c>
      <c r="M308" s="52"/>
      <c r="N308" s="9" t="s">
        <v>229</v>
      </c>
    </row>
    <row r="309" spans="1:14" ht="15.75">
      <c r="A309" s="71"/>
      <c r="B309" s="34" t="s">
        <v>230</v>
      </c>
      <c r="C309" s="34"/>
      <c r="D309" s="34"/>
      <c r="E309" s="34"/>
      <c r="F309" s="139"/>
      <c r="G309" s="140"/>
      <c r="H309" s="64"/>
      <c r="I309" s="64"/>
      <c r="J309" s="47"/>
      <c r="K309" s="64"/>
      <c r="L309" s="64"/>
      <c r="M309" s="47"/>
      <c r="N309" s="32"/>
    </row>
    <row r="310" spans="1:14" ht="15">
      <c r="A310" s="70"/>
      <c r="B310" s="432" t="s">
        <v>231</v>
      </c>
      <c r="C310" s="432"/>
      <c r="D310" s="432"/>
      <c r="E310" s="433"/>
      <c r="F310" s="131" t="s">
        <v>232</v>
      </c>
      <c r="G310" s="132">
        <v>7</v>
      </c>
      <c r="H310" s="112">
        <v>0.1</v>
      </c>
      <c r="I310" s="113">
        <v>0.3</v>
      </c>
      <c r="J310" s="49">
        <v>2004</v>
      </c>
      <c r="K310" s="114"/>
      <c r="L310" s="113"/>
      <c r="M310" s="49"/>
      <c r="N310" s="9" t="s">
        <v>233</v>
      </c>
    </row>
    <row r="311" spans="1:14" ht="15">
      <c r="A311" s="70"/>
      <c r="B311" s="432" t="s">
        <v>234</v>
      </c>
      <c r="C311" s="432"/>
      <c r="D311" s="432"/>
      <c r="E311" s="433"/>
      <c r="F311" s="129" t="s">
        <v>235</v>
      </c>
      <c r="G311" s="130">
        <v>7</v>
      </c>
      <c r="H311" s="115">
        <v>0.4</v>
      </c>
      <c r="I311" s="63">
        <v>0.6</v>
      </c>
      <c r="J311" s="49">
        <v>2004</v>
      </c>
      <c r="K311" s="65"/>
      <c r="L311" s="63"/>
      <c r="M311" s="49"/>
      <c r="N311" s="8" t="s">
        <v>236</v>
      </c>
    </row>
    <row r="312" spans="1:14" ht="15">
      <c r="A312" s="70"/>
      <c r="B312" s="432" t="s">
        <v>237</v>
      </c>
      <c r="C312" s="432"/>
      <c r="D312" s="432"/>
      <c r="E312" s="433"/>
      <c r="F312" s="131" t="s">
        <v>238</v>
      </c>
      <c r="G312" s="132">
        <v>7</v>
      </c>
      <c r="H312" s="115">
        <v>0.18</v>
      </c>
      <c r="I312" s="63">
        <v>0.25</v>
      </c>
      <c r="J312" s="49">
        <v>1995</v>
      </c>
      <c r="K312" s="123">
        <v>0.004</v>
      </c>
      <c r="L312" s="63">
        <v>0.005</v>
      </c>
      <c r="M312" s="49">
        <v>1995</v>
      </c>
      <c r="N312" s="9" t="s">
        <v>239</v>
      </c>
    </row>
    <row r="313" spans="1:14" ht="16.5" customHeight="1">
      <c r="A313" s="70"/>
      <c r="B313" s="432" t="s">
        <v>240</v>
      </c>
      <c r="C313" s="432"/>
      <c r="D313" s="432"/>
      <c r="E313" s="433"/>
      <c r="F313" s="131"/>
      <c r="G313" s="132">
        <v>2</v>
      </c>
      <c r="H313" s="115">
        <v>0.2</v>
      </c>
      <c r="I313" s="63">
        <v>0.6</v>
      </c>
      <c r="J313" s="54">
        <v>2003</v>
      </c>
      <c r="K313" s="65">
        <v>0.12</v>
      </c>
      <c r="L313" s="63">
        <v>0.3</v>
      </c>
      <c r="M313" s="54">
        <v>2001</v>
      </c>
      <c r="N313" s="24" t="s">
        <v>241</v>
      </c>
    </row>
    <row r="314" spans="1:14" ht="15">
      <c r="A314" s="70"/>
      <c r="B314" s="432" t="s">
        <v>187</v>
      </c>
      <c r="C314" s="432"/>
      <c r="D314" s="432"/>
      <c r="E314" s="433"/>
      <c r="F314" s="129" t="s">
        <v>242</v>
      </c>
      <c r="G314" s="130">
        <v>7</v>
      </c>
      <c r="H314" s="112">
        <v>0.15</v>
      </c>
      <c r="I314" s="113">
        <v>0.18</v>
      </c>
      <c r="J314" s="49">
        <v>2001</v>
      </c>
      <c r="K314" s="114">
        <v>0.003</v>
      </c>
      <c r="L314" s="182">
        <v>0.004</v>
      </c>
      <c r="M314" s="49">
        <v>2001</v>
      </c>
      <c r="N314" s="8" t="s">
        <v>243</v>
      </c>
    </row>
    <row r="315" spans="1:14" ht="15">
      <c r="A315" s="303"/>
      <c r="B315" s="432" t="s">
        <v>190</v>
      </c>
      <c r="C315" s="432"/>
      <c r="D315" s="432"/>
      <c r="E315" s="433"/>
      <c r="F315" s="131" t="s">
        <v>244</v>
      </c>
      <c r="G315" s="132">
        <v>7</v>
      </c>
      <c r="H315" s="115">
        <v>0.1</v>
      </c>
      <c r="I315" s="63">
        <v>0.15</v>
      </c>
      <c r="J315" s="54">
        <v>1995</v>
      </c>
      <c r="K315" s="65">
        <v>0.005</v>
      </c>
      <c r="L315" s="193">
        <v>0.008</v>
      </c>
      <c r="M315" s="49">
        <v>1995</v>
      </c>
      <c r="N315" s="9" t="s">
        <v>245</v>
      </c>
    </row>
    <row r="316" spans="1:14" s="5" customFormat="1" ht="15.75">
      <c r="A316" s="304"/>
      <c r="B316" s="301" t="s">
        <v>48</v>
      </c>
      <c r="C316" s="286"/>
      <c r="D316" s="286"/>
      <c r="E316" s="286"/>
      <c r="F316" s="287"/>
      <c r="G316" s="288"/>
      <c r="H316" s="288"/>
      <c r="I316" s="288"/>
      <c r="J316" s="289"/>
      <c r="K316" s="288"/>
      <c r="L316" s="288"/>
      <c r="M316" s="289"/>
      <c r="N316" s="290"/>
    </row>
    <row r="317" spans="1:14" s="5" customFormat="1" ht="15.75">
      <c r="A317" s="305"/>
      <c r="B317" s="302" t="s">
        <v>43</v>
      </c>
      <c r="C317" s="14"/>
      <c r="D317" s="14"/>
      <c r="E317" s="14"/>
      <c r="F317" s="15"/>
      <c r="G317" s="12"/>
      <c r="H317" s="12"/>
      <c r="I317" s="12"/>
      <c r="J317" s="21"/>
      <c r="K317" s="12"/>
      <c r="L317" s="12"/>
      <c r="M317" s="21"/>
      <c r="N317" s="6"/>
    </row>
  </sheetData>
  <mergeCells count="332">
    <mergeCell ref="H242:I242"/>
    <mergeCell ref="H252:I252"/>
    <mergeCell ref="B260:E260"/>
    <mergeCell ref="K261:L261"/>
    <mergeCell ref="B247:E247"/>
    <mergeCell ref="B248:E248"/>
    <mergeCell ref="B243:E243"/>
    <mergeCell ref="B244:E244"/>
    <mergeCell ref="B245:E245"/>
    <mergeCell ref="B246:E246"/>
    <mergeCell ref="B195:E195"/>
    <mergeCell ref="B203:E203"/>
    <mergeCell ref="B218:E218"/>
    <mergeCell ref="H226:I226"/>
    <mergeCell ref="B224:E224"/>
    <mergeCell ref="B216:E216"/>
    <mergeCell ref="B215:E215"/>
    <mergeCell ref="B217:E217"/>
    <mergeCell ref="B219:E219"/>
    <mergeCell ref="B212:E212"/>
    <mergeCell ref="K189:L189"/>
    <mergeCell ref="B264:E264"/>
    <mergeCell ref="B265:E265"/>
    <mergeCell ref="B266:E266"/>
    <mergeCell ref="B258:E258"/>
    <mergeCell ref="B259:E259"/>
    <mergeCell ref="B261:E261"/>
    <mergeCell ref="B263:E263"/>
    <mergeCell ref="B254:E254"/>
    <mergeCell ref="B255:E255"/>
    <mergeCell ref="B262:E262"/>
    <mergeCell ref="B249:E249"/>
    <mergeCell ref="B250:E250"/>
    <mergeCell ref="B251:E251"/>
    <mergeCell ref="B252:E252"/>
    <mergeCell ref="B256:E256"/>
    <mergeCell ref="B257:E257"/>
    <mergeCell ref="B237:E237"/>
    <mergeCell ref="B238:E238"/>
    <mergeCell ref="B241:E241"/>
    <mergeCell ref="B242:E242"/>
    <mergeCell ref="B239:E239"/>
    <mergeCell ref="B240:E240"/>
    <mergeCell ref="B229:E229"/>
    <mergeCell ref="B235:E235"/>
    <mergeCell ref="B236:E236"/>
    <mergeCell ref="B232:E232"/>
    <mergeCell ref="B233:E233"/>
    <mergeCell ref="B234:E234"/>
    <mergeCell ref="B230:E230"/>
    <mergeCell ref="B231:E231"/>
    <mergeCell ref="B210:E210"/>
    <mergeCell ref="B228:E228"/>
    <mergeCell ref="B220:E220"/>
    <mergeCell ref="B221:E221"/>
    <mergeCell ref="B222:E222"/>
    <mergeCell ref="B223:E223"/>
    <mergeCell ref="B226:E226"/>
    <mergeCell ref="B227:E227"/>
    <mergeCell ref="B183:E183"/>
    <mergeCell ref="B204:E204"/>
    <mergeCell ref="B205:E205"/>
    <mergeCell ref="B206:E206"/>
    <mergeCell ref="B193:E193"/>
    <mergeCell ref="B196:E196"/>
    <mergeCell ref="B194:E194"/>
    <mergeCell ref="B190:E190"/>
    <mergeCell ref="B197:E197"/>
    <mergeCell ref="B185:E185"/>
    <mergeCell ref="B171:E171"/>
    <mergeCell ref="B172:E172"/>
    <mergeCell ref="B175:E175"/>
    <mergeCell ref="B176:E176"/>
    <mergeCell ref="B167:E167"/>
    <mergeCell ref="B168:E168"/>
    <mergeCell ref="B169:E169"/>
    <mergeCell ref="B170:E170"/>
    <mergeCell ref="B161:E161"/>
    <mergeCell ref="B162:E162"/>
    <mergeCell ref="B163:E163"/>
    <mergeCell ref="B166:E166"/>
    <mergeCell ref="B164:E164"/>
    <mergeCell ref="B157:E157"/>
    <mergeCell ref="B158:E158"/>
    <mergeCell ref="B159:E159"/>
    <mergeCell ref="B160:E160"/>
    <mergeCell ref="B153:E153"/>
    <mergeCell ref="B154:E154"/>
    <mergeCell ref="B155:E155"/>
    <mergeCell ref="B156:E156"/>
    <mergeCell ref="B138:E138"/>
    <mergeCell ref="B140:E140"/>
    <mergeCell ref="B139:E139"/>
    <mergeCell ref="B149:E149"/>
    <mergeCell ref="B147:E147"/>
    <mergeCell ref="B148:E148"/>
    <mergeCell ref="B126:E126"/>
    <mergeCell ref="B127:E127"/>
    <mergeCell ref="B133:E133"/>
    <mergeCell ref="B134:E134"/>
    <mergeCell ref="B114:E114"/>
    <mergeCell ref="B115:E115"/>
    <mergeCell ref="B124:E124"/>
    <mergeCell ref="B125:E125"/>
    <mergeCell ref="B122:E122"/>
    <mergeCell ref="B118:E118"/>
    <mergeCell ref="B119:E119"/>
    <mergeCell ref="B120:E120"/>
    <mergeCell ref="B121:E121"/>
    <mergeCell ref="B117:E117"/>
    <mergeCell ref="B110:E110"/>
    <mergeCell ref="B111:E111"/>
    <mergeCell ref="B112:E112"/>
    <mergeCell ref="B113:E113"/>
    <mergeCell ref="B106:E106"/>
    <mergeCell ref="B107:E107"/>
    <mergeCell ref="B108:E108"/>
    <mergeCell ref="B109:E109"/>
    <mergeCell ref="B102:E102"/>
    <mergeCell ref="B103:E103"/>
    <mergeCell ref="B104:E104"/>
    <mergeCell ref="B105:E105"/>
    <mergeCell ref="B93:E93"/>
    <mergeCell ref="B94:E94"/>
    <mergeCell ref="B97:E97"/>
    <mergeCell ref="B99:E99"/>
    <mergeCell ref="B89:E89"/>
    <mergeCell ref="B90:E90"/>
    <mergeCell ref="B91:E91"/>
    <mergeCell ref="B92:E92"/>
    <mergeCell ref="B84:E84"/>
    <mergeCell ref="B85:E85"/>
    <mergeCell ref="B86:E86"/>
    <mergeCell ref="B87:E87"/>
    <mergeCell ref="B80:E80"/>
    <mergeCell ref="B81:E81"/>
    <mergeCell ref="B82:E82"/>
    <mergeCell ref="B83:E83"/>
    <mergeCell ref="B79:E79"/>
    <mergeCell ref="B74:E74"/>
    <mergeCell ref="B75:E75"/>
    <mergeCell ref="B77:E77"/>
    <mergeCell ref="B76:E76"/>
    <mergeCell ref="B69:E69"/>
    <mergeCell ref="B70:E70"/>
    <mergeCell ref="B71:E71"/>
    <mergeCell ref="B72:E72"/>
    <mergeCell ref="B64:E64"/>
    <mergeCell ref="B65:E65"/>
    <mergeCell ref="B66:E66"/>
    <mergeCell ref="B67:E67"/>
    <mergeCell ref="B58:E58"/>
    <mergeCell ref="B59:E59"/>
    <mergeCell ref="B61:E61"/>
    <mergeCell ref="B63:E63"/>
    <mergeCell ref="B24:E24"/>
    <mergeCell ref="B53:E53"/>
    <mergeCell ref="B54:E54"/>
    <mergeCell ref="B44:E44"/>
    <mergeCell ref="B45:E45"/>
    <mergeCell ref="B37:E37"/>
    <mergeCell ref="B38:E38"/>
    <mergeCell ref="B39:E39"/>
    <mergeCell ref="B40:E40"/>
    <mergeCell ref="B41:E41"/>
    <mergeCell ref="B20:E20"/>
    <mergeCell ref="B21:E21"/>
    <mergeCell ref="B22:E22"/>
    <mergeCell ref="B23:E23"/>
    <mergeCell ref="B15:E15"/>
    <mergeCell ref="B16:E16"/>
    <mergeCell ref="B18:E18"/>
    <mergeCell ref="B19:E19"/>
    <mergeCell ref="B9:E9"/>
    <mergeCell ref="B10:E10"/>
    <mergeCell ref="B11:E11"/>
    <mergeCell ref="B4:E4"/>
    <mergeCell ref="B5:E5"/>
    <mergeCell ref="B6:E6"/>
    <mergeCell ref="B7:E7"/>
    <mergeCell ref="B8:E8"/>
    <mergeCell ref="H103:I103"/>
    <mergeCell ref="B60:E60"/>
    <mergeCell ref="B26:E26"/>
    <mergeCell ref="B100:E100"/>
    <mergeCell ref="B28:E28"/>
    <mergeCell ref="B29:E29"/>
    <mergeCell ref="B42:E42"/>
    <mergeCell ref="B55:E55"/>
    <mergeCell ref="B56:E56"/>
    <mergeCell ref="B57:E57"/>
    <mergeCell ref="K99:L99"/>
    <mergeCell ref="H1:I1"/>
    <mergeCell ref="K1:L1"/>
    <mergeCell ref="J1:J2"/>
    <mergeCell ref="K8:L8"/>
    <mergeCell ref="K9:L9"/>
    <mergeCell ref="H89:I89"/>
    <mergeCell ref="H90:I90"/>
    <mergeCell ref="H11:I11"/>
    <mergeCell ref="K25:L25"/>
    <mergeCell ref="N1:N2"/>
    <mergeCell ref="M1:M2"/>
    <mergeCell ref="F1:F2"/>
    <mergeCell ref="G1:G2"/>
    <mergeCell ref="B1:E2"/>
    <mergeCell ref="B199:E199"/>
    <mergeCell ref="B200:E200"/>
    <mergeCell ref="B253:E253"/>
    <mergeCell ref="B201:E201"/>
    <mergeCell ref="B27:E27"/>
    <mergeCell ref="B30:E30"/>
    <mergeCell ref="B95:E95"/>
    <mergeCell ref="B96:E96"/>
    <mergeCell ref="B116:E116"/>
    <mergeCell ref="H104:I104"/>
    <mergeCell ref="H91:I91"/>
    <mergeCell ref="H102:I102"/>
    <mergeCell ref="B12:E12"/>
    <mergeCell ref="B13:E13"/>
    <mergeCell ref="B14:E14"/>
    <mergeCell ref="H30:I30"/>
    <mergeCell ref="B31:E31"/>
    <mergeCell ref="B32:E32"/>
    <mergeCell ref="B25:E25"/>
    <mergeCell ref="H25:I25"/>
    <mergeCell ref="K33:L33"/>
    <mergeCell ref="B34:E34"/>
    <mergeCell ref="B35:E35"/>
    <mergeCell ref="B33:E33"/>
    <mergeCell ref="K57:L57"/>
    <mergeCell ref="B43:E43"/>
    <mergeCell ref="B48:E48"/>
    <mergeCell ref="H48:I48"/>
    <mergeCell ref="B49:E49"/>
    <mergeCell ref="B46:E46"/>
    <mergeCell ref="B47:E47"/>
    <mergeCell ref="B51:E51"/>
    <mergeCell ref="B52:E52"/>
    <mergeCell ref="K48:L48"/>
    <mergeCell ref="H164:I164"/>
    <mergeCell ref="B141:E141"/>
    <mergeCell ref="B142:E142"/>
    <mergeCell ref="B143:E143"/>
    <mergeCell ref="B144:E144"/>
    <mergeCell ref="B145:E145"/>
    <mergeCell ref="B146:E146"/>
    <mergeCell ref="B150:E150"/>
    <mergeCell ref="B151:E151"/>
    <mergeCell ref="B152:E152"/>
    <mergeCell ref="K128:L128"/>
    <mergeCell ref="H150:I150"/>
    <mergeCell ref="K139:L139"/>
    <mergeCell ref="B128:E128"/>
    <mergeCell ref="B129:E129"/>
    <mergeCell ref="B130:E130"/>
    <mergeCell ref="B131:E131"/>
    <mergeCell ref="B132:E132"/>
    <mergeCell ref="B135:E135"/>
    <mergeCell ref="B136:E136"/>
    <mergeCell ref="B137:E137"/>
    <mergeCell ref="H190:I190"/>
    <mergeCell ref="B189:E189"/>
    <mergeCell ref="B174:E174"/>
    <mergeCell ref="B173:E173"/>
    <mergeCell ref="B179:E179"/>
    <mergeCell ref="B177:E177"/>
    <mergeCell ref="B178:E178"/>
    <mergeCell ref="B180:E180"/>
    <mergeCell ref="B182:E182"/>
    <mergeCell ref="B186:E186"/>
    <mergeCell ref="B187:E187"/>
    <mergeCell ref="B188:E188"/>
    <mergeCell ref="B191:E191"/>
    <mergeCell ref="B198:E198"/>
    <mergeCell ref="B202:E202"/>
    <mergeCell ref="B192:E192"/>
    <mergeCell ref="B225:E225"/>
    <mergeCell ref="B211:E211"/>
    <mergeCell ref="B213:E213"/>
    <mergeCell ref="B214:E214"/>
    <mergeCell ref="B207:E207"/>
    <mergeCell ref="B208:E208"/>
    <mergeCell ref="B209:E209"/>
    <mergeCell ref="B278:E278"/>
    <mergeCell ref="B279:E279"/>
    <mergeCell ref="B280:E280"/>
    <mergeCell ref="B281:E281"/>
    <mergeCell ref="B282:E282"/>
    <mergeCell ref="B283:E283"/>
    <mergeCell ref="B284:E284"/>
    <mergeCell ref="B285:E285"/>
    <mergeCell ref="B286:E286"/>
    <mergeCell ref="B287:E287"/>
    <mergeCell ref="B288:E288"/>
    <mergeCell ref="B290:E290"/>
    <mergeCell ref="B291:E291"/>
    <mergeCell ref="B292:E292"/>
    <mergeCell ref="B293:E293"/>
    <mergeCell ref="B294:E294"/>
    <mergeCell ref="B301:E301"/>
    <mergeCell ref="B302:E302"/>
    <mergeCell ref="B295:E295"/>
    <mergeCell ref="B296:E296"/>
    <mergeCell ref="B297:E297"/>
    <mergeCell ref="B298:E298"/>
    <mergeCell ref="B312:E312"/>
    <mergeCell ref="B313:E313"/>
    <mergeCell ref="B307:E307"/>
    <mergeCell ref="H307:I307"/>
    <mergeCell ref="B308:E308"/>
    <mergeCell ref="H308:I308"/>
    <mergeCell ref="B274:E274"/>
    <mergeCell ref="B275:E275"/>
    <mergeCell ref="B310:E310"/>
    <mergeCell ref="B311:E311"/>
    <mergeCell ref="B303:E303"/>
    <mergeCell ref="B304:E304"/>
    <mergeCell ref="B305:E305"/>
    <mergeCell ref="B306:E306"/>
    <mergeCell ref="B299:E299"/>
    <mergeCell ref="B300:E300"/>
    <mergeCell ref="B276:E276"/>
    <mergeCell ref="K215:L215"/>
    <mergeCell ref="B314:E314"/>
    <mergeCell ref="B315:E315"/>
    <mergeCell ref="B268:E268"/>
    <mergeCell ref="B269:E269"/>
    <mergeCell ref="B270:E270"/>
    <mergeCell ref="B271:E271"/>
    <mergeCell ref="B272:E272"/>
    <mergeCell ref="B273:E273"/>
  </mergeCells>
  <printOptions horizontalCentered="1"/>
  <pageMargins left="0.25" right="0.25" top="0.5" bottom="0.22" header="0.21" footer="0.25"/>
  <pageSetup cellComments="asDisplayed" fitToHeight="0" horizontalDpi="600" verticalDpi="600" orientation="landscape" scale="53" r:id="rId1"/>
  <headerFooter alignWithMargins="0">
    <oddHeader>&amp;C&amp;"Arial,Bold"&amp;20ITS Unit Costs Database (as of 1 October 2008)&amp;R&amp;"Arial,Regular"&amp;16www.itscosts.its.dot.gov</oddHeader>
    <oddFooter>&amp;C&amp;"Arial,Regular"&amp;14Equipment List Not Adjusted&amp;R&amp;"Arial,Regular"&amp;14Page &amp;P of &amp;N</oddFooter>
  </headerFooter>
  <rowBreaks count="7" manualBreakCount="7">
    <brk id="35" max="255" man="1"/>
    <brk id="77" max="255" man="1"/>
    <brk id="122" max="255" man="1"/>
    <brk id="164" max="255" man="1"/>
    <brk id="194" max="255" man="1"/>
    <brk id="238" max="255" man="1"/>
    <brk id="276" max="255" man="1"/>
  </rowBreaks>
</worksheet>
</file>

<file path=xl/worksheets/sheet2.xml><?xml version="1.0" encoding="utf-8"?>
<worksheet xmlns="http://schemas.openxmlformats.org/spreadsheetml/2006/main" xmlns:r="http://schemas.openxmlformats.org/officeDocument/2006/relationships">
  <dimension ref="A1:AC229"/>
  <sheetViews>
    <sheetView showGridLines="0" zoomScaleSheetLayoutView="100" workbookViewId="0" topLeftCell="A1">
      <selection activeCell="A2" sqref="A2"/>
    </sheetView>
  </sheetViews>
  <sheetFormatPr defaultColWidth="9.33203125" defaultRowHeight="12.75"/>
  <cols>
    <col min="1" max="1" width="1.66796875" style="162" customWidth="1"/>
    <col min="2" max="2" width="2.83203125" style="205" customWidth="1"/>
    <col min="3" max="3" width="11.83203125" style="162" customWidth="1"/>
    <col min="4" max="4" width="10.83203125" style="162" customWidth="1"/>
    <col min="5" max="7" width="7.83203125" style="162" customWidth="1"/>
    <col min="8" max="12" width="8.83203125" style="162" customWidth="1"/>
    <col min="13" max="20" width="7.83203125" style="162" customWidth="1"/>
    <col min="21" max="22" width="12.83203125" style="162" customWidth="1"/>
    <col min="23" max="24" width="7.5" style="162" customWidth="1"/>
    <col min="25" max="25" width="6" style="162" customWidth="1"/>
    <col min="26" max="16384" width="9.33203125" style="162" customWidth="1"/>
  </cols>
  <sheetData>
    <row r="1" spans="2:27" ht="15">
      <c r="B1" s="213"/>
      <c r="C1" s="212"/>
      <c r="D1" s="212"/>
      <c r="E1" s="212"/>
      <c r="F1" s="212"/>
      <c r="G1" s="212"/>
      <c r="H1" s="212"/>
      <c r="I1" s="212"/>
      <c r="J1" s="212"/>
      <c r="K1" s="212"/>
      <c r="L1" s="224"/>
      <c r="M1" s="224"/>
      <c r="N1" s="224"/>
      <c r="O1" s="224"/>
      <c r="P1" s="258"/>
      <c r="Q1" s="258"/>
      <c r="R1" s="216"/>
      <c r="S1" s="216"/>
      <c r="T1" s="216"/>
      <c r="U1" s="216"/>
      <c r="V1" s="216"/>
      <c r="W1" s="216"/>
      <c r="X1" s="216"/>
      <c r="Y1" s="216"/>
      <c r="Z1" s="216"/>
      <c r="AA1" s="216"/>
    </row>
    <row r="2" spans="2:29" ht="13.5" customHeight="1">
      <c r="B2" s="221"/>
      <c r="C2" s="307" t="s">
        <v>848</v>
      </c>
      <c r="D2" s="393"/>
      <c r="E2" s="393"/>
      <c r="F2" s="393"/>
      <c r="G2" s="393"/>
      <c r="H2" s="393"/>
      <c r="I2" s="393"/>
      <c r="J2" s="393"/>
      <c r="K2" s="393"/>
      <c r="L2" s="393"/>
      <c r="M2" s="393"/>
      <c r="N2" s="393"/>
      <c r="O2" s="393"/>
      <c r="P2" s="394"/>
      <c r="Q2" s="394"/>
      <c r="R2" s="395"/>
      <c r="S2" s="395"/>
      <c r="T2" s="395"/>
      <c r="U2" s="395"/>
      <c r="V2" s="395"/>
      <c r="W2" s="260"/>
      <c r="X2" s="260"/>
      <c r="Y2" s="260"/>
      <c r="Z2" s="260"/>
      <c r="AA2" s="260"/>
      <c r="AB2" s="154"/>
      <c r="AC2" s="154"/>
    </row>
    <row r="3" spans="2:29" ht="13.5" customHeight="1">
      <c r="B3" s="219"/>
      <c r="C3" s="220"/>
      <c r="D3" s="220"/>
      <c r="E3" s="220"/>
      <c r="F3" s="220"/>
      <c r="G3" s="220"/>
      <c r="H3" s="220"/>
      <c r="I3" s="220"/>
      <c r="J3" s="220"/>
      <c r="K3" s="220"/>
      <c r="L3" s="220"/>
      <c r="M3" s="220"/>
      <c r="N3" s="220"/>
      <c r="O3" s="220"/>
      <c r="P3" s="259"/>
      <c r="Q3" s="259"/>
      <c r="R3" s="260"/>
      <c r="S3" s="260"/>
      <c r="T3" s="260"/>
      <c r="U3" s="260"/>
      <c r="V3" s="260"/>
      <c r="W3" s="260"/>
      <c r="X3" s="260"/>
      <c r="Y3" s="260"/>
      <c r="Z3" s="260"/>
      <c r="AA3" s="260"/>
      <c r="AB3" s="154"/>
      <c r="AC3" s="154"/>
    </row>
    <row r="4" spans="1:29" ht="13.5" customHeight="1">
      <c r="A4" s="334"/>
      <c r="B4" s="335"/>
      <c r="C4" s="347" t="s">
        <v>49</v>
      </c>
      <c r="D4" s="347"/>
      <c r="E4" s="341" t="s">
        <v>717</v>
      </c>
      <c r="F4" s="341"/>
      <c r="G4" s="338" t="s">
        <v>718</v>
      </c>
      <c r="H4" s="359"/>
      <c r="I4" s="341" t="s">
        <v>719</v>
      </c>
      <c r="J4" s="360"/>
      <c r="K4" s="341" t="s">
        <v>720</v>
      </c>
      <c r="L4" s="360"/>
      <c r="M4" s="341" t="s">
        <v>721</v>
      </c>
      <c r="N4" s="360"/>
      <c r="O4" s="341" t="s">
        <v>722</v>
      </c>
      <c r="P4" s="360"/>
      <c r="Q4" s="341" t="s">
        <v>723</v>
      </c>
      <c r="R4" s="360"/>
      <c r="S4" s="338" t="s">
        <v>724</v>
      </c>
      <c r="T4" s="360"/>
      <c r="U4" s="351" t="s">
        <v>725</v>
      </c>
      <c r="V4" s="306" t="s">
        <v>726</v>
      </c>
      <c r="W4" s="224"/>
      <c r="X4" s="211"/>
      <c r="Y4" s="261"/>
      <c r="AA4" s="262"/>
      <c r="AB4" s="263"/>
      <c r="AC4" s="263"/>
    </row>
    <row r="5" spans="1:29" ht="13.5" customHeight="1">
      <c r="A5" s="252"/>
      <c r="B5" s="213">
        <v>1</v>
      </c>
      <c r="C5" s="224" t="s">
        <v>50</v>
      </c>
      <c r="D5" s="224"/>
      <c r="E5" s="337">
        <f>103.2/112.1</f>
        <v>0.920606601248885</v>
      </c>
      <c r="F5" s="337"/>
      <c r="G5" s="203"/>
      <c r="H5" s="355"/>
      <c r="I5" s="337">
        <f>103.2/112.7</f>
        <v>0.9157054125998225</v>
      </c>
      <c r="J5" s="354"/>
      <c r="K5" s="224"/>
      <c r="L5" s="357"/>
      <c r="M5" s="337">
        <f>103.2/109.5</f>
        <v>0.9424657534246575</v>
      </c>
      <c r="N5" s="354"/>
      <c r="O5" s="337">
        <f>103.2/107.6</f>
        <v>0.9591078066914499</v>
      </c>
      <c r="P5" s="354"/>
      <c r="Q5" s="337">
        <f>103.2/105.5</f>
        <v>0.9781990521327014</v>
      </c>
      <c r="R5" s="354"/>
      <c r="S5" s="337">
        <f>103.2/103.3</f>
        <v>0.9990319457889643</v>
      </c>
      <c r="T5" s="354"/>
      <c r="U5" s="153">
        <f>103.2/102.5</f>
        <v>1.006829268292683</v>
      </c>
      <c r="V5" s="348">
        <f>103.2/102.4</f>
        <v>1.0078125</v>
      </c>
      <c r="W5" s="203"/>
      <c r="X5" s="203"/>
      <c r="Y5" s="153"/>
      <c r="Z5" s="262"/>
      <c r="AA5" s="154"/>
      <c r="AB5" s="154"/>
      <c r="AC5" s="154"/>
    </row>
    <row r="6" spans="1:29" ht="13.5" customHeight="1">
      <c r="A6" s="252"/>
      <c r="B6" s="213">
        <v>2</v>
      </c>
      <c r="C6" s="224" t="s">
        <v>51</v>
      </c>
      <c r="D6" s="224"/>
      <c r="E6" s="337">
        <f>82.3/113.6</f>
        <v>0.7244718309859155</v>
      </c>
      <c r="F6" s="337"/>
      <c r="G6" s="337">
        <f>82.3/100</f>
        <v>0.823</v>
      </c>
      <c r="H6" s="355"/>
      <c r="I6" s="337">
        <f>82.3/98.2</f>
        <v>0.8380855397148675</v>
      </c>
      <c r="J6" s="354"/>
      <c r="K6" s="337">
        <f>82.3/97.1</f>
        <v>0.8475798146240989</v>
      </c>
      <c r="L6" s="354"/>
      <c r="M6" s="337">
        <f>82.3/93.9</f>
        <v>0.8764643237486687</v>
      </c>
      <c r="N6" s="354"/>
      <c r="O6" s="337">
        <f>82.3/92.4</f>
        <v>0.8906926406926406</v>
      </c>
      <c r="P6" s="354"/>
      <c r="Q6" s="337">
        <f>82.3/90.8</f>
        <v>0.9063876651982379</v>
      </c>
      <c r="R6" s="354"/>
      <c r="S6" s="337">
        <f>82.3/88.8</f>
        <v>0.9268018018018018</v>
      </c>
      <c r="T6" s="354"/>
      <c r="U6" s="153">
        <f>82.3/87</f>
        <v>0.9459770114942528</v>
      </c>
      <c r="V6" s="348">
        <f>82.3/88.5</f>
        <v>0.9299435028248587</v>
      </c>
      <c r="W6" s="203"/>
      <c r="X6" s="203"/>
      <c r="Y6" s="153"/>
      <c r="Z6" s="262"/>
      <c r="AA6" s="154"/>
      <c r="AB6" s="154"/>
      <c r="AC6" s="154"/>
    </row>
    <row r="7" spans="1:29" ht="13.5" customHeight="1">
      <c r="A7" s="252"/>
      <c r="B7" s="213">
        <v>3</v>
      </c>
      <c r="C7" s="224" t="s">
        <v>804</v>
      </c>
      <c r="D7" s="224"/>
      <c r="E7" s="337">
        <f>95.6/97.54</f>
        <v>0.980110723805618</v>
      </c>
      <c r="F7" s="337"/>
      <c r="G7" s="337">
        <f>95.6/99.1</f>
        <v>0.9646821392532795</v>
      </c>
      <c r="H7" s="355"/>
      <c r="I7" s="224"/>
      <c r="J7" s="354"/>
      <c r="K7" s="337">
        <f>95.6/103.1</f>
        <v>0.92725509214355</v>
      </c>
      <c r="L7" s="354"/>
      <c r="M7" s="337">
        <f>95.6/103.8</f>
        <v>0.9210019267822736</v>
      </c>
      <c r="N7" s="354"/>
      <c r="O7" s="337">
        <f>95.6/102.8</f>
        <v>0.9299610894941633</v>
      </c>
      <c r="P7" s="354"/>
      <c r="Q7" s="337">
        <f>95.6/97.8</f>
        <v>0.9775051124744376</v>
      </c>
      <c r="R7" s="354"/>
      <c r="S7" s="337">
        <f>95.6/93.7</f>
        <v>1.0202774813233724</v>
      </c>
      <c r="T7" s="354"/>
      <c r="U7" s="153">
        <f>95.6/92.8</f>
        <v>1.0301724137931034</v>
      </c>
      <c r="V7" s="348">
        <f>95.6/94.8</f>
        <v>1.0084388185654007</v>
      </c>
      <c r="W7" s="203"/>
      <c r="X7" s="203"/>
      <c r="Y7" s="153"/>
      <c r="Z7" s="262"/>
      <c r="AA7" s="154"/>
      <c r="AB7" s="154"/>
      <c r="AC7" s="154"/>
    </row>
    <row r="8" spans="1:29" ht="13.5" customHeight="1">
      <c r="A8" s="252"/>
      <c r="B8" s="213">
        <v>4</v>
      </c>
      <c r="C8" s="224" t="s">
        <v>52</v>
      </c>
      <c r="D8" s="224"/>
      <c r="E8" s="337">
        <f>175.2/126.1</f>
        <v>1.3893735130848532</v>
      </c>
      <c r="F8" s="337"/>
      <c r="G8" s="345"/>
      <c r="H8" s="355"/>
      <c r="I8" s="345"/>
      <c r="J8" s="354"/>
      <c r="K8" s="224"/>
      <c r="L8" s="357"/>
      <c r="M8" s="203"/>
      <c r="N8" s="357"/>
      <c r="O8" s="203"/>
      <c r="P8" s="357"/>
      <c r="Q8" s="337">
        <f>175.2/137.6</f>
        <v>1.2732558139534884</v>
      </c>
      <c r="R8" s="354"/>
      <c r="S8" s="337">
        <f>175.2/148.3</f>
        <v>1.181389076196898</v>
      </c>
      <c r="T8" s="354"/>
      <c r="U8" s="153">
        <f>175.2/159.6</f>
        <v>1.0977443609022557</v>
      </c>
      <c r="V8" s="348">
        <f>175.2/169.6</f>
        <v>1.0330188679245282</v>
      </c>
      <c r="W8" s="203"/>
      <c r="X8" s="203"/>
      <c r="Y8" s="153"/>
      <c r="Z8" s="262"/>
      <c r="AA8" s="154"/>
      <c r="AB8" s="154"/>
      <c r="AC8" s="154"/>
    </row>
    <row r="9" spans="1:29" ht="13.5" customHeight="1">
      <c r="A9" s="252"/>
      <c r="B9" s="213">
        <v>5</v>
      </c>
      <c r="C9" s="224" t="s">
        <v>53</v>
      </c>
      <c r="D9" s="224"/>
      <c r="E9" s="337">
        <f>43.8/173</f>
        <v>0.25317919075144507</v>
      </c>
      <c r="F9" s="337"/>
      <c r="G9" s="337">
        <f>43.8/108.2</f>
        <v>0.40480591497227353</v>
      </c>
      <c r="H9" s="355"/>
      <c r="I9" s="337">
        <f>43.8/93.5</f>
        <v>0.46844919786096256</v>
      </c>
      <c r="J9" s="354"/>
      <c r="K9" s="224"/>
      <c r="L9" s="357"/>
      <c r="M9" s="337">
        <f>43.8/78.4</f>
        <v>0.558673469387755</v>
      </c>
      <c r="N9" s="354"/>
      <c r="O9" s="224"/>
      <c r="P9" s="357"/>
      <c r="Q9" s="337">
        <f>43.8/61.5</f>
        <v>0.7121951219512195</v>
      </c>
      <c r="R9" s="354"/>
      <c r="S9" s="337">
        <f>43.8/56.6</f>
        <v>0.773851590106007</v>
      </c>
      <c r="T9" s="354"/>
      <c r="U9" s="153">
        <f>43.8/51.9</f>
        <v>0.8439306358381503</v>
      </c>
      <c r="V9" s="348">
        <f>43.8/47.8</f>
        <v>0.9163179916317992</v>
      </c>
      <c r="W9" s="203"/>
      <c r="X9" s="203"/>
      <c r="Y9" s="153"/>
      <c r="Z9" s="262"/>
      <c r="AA9" s="154"/>
      <c r="AB9" s="154"/>
      <c r="AC9" s="154"/>
    </row>
    <row r="10" spans="1:29" ht="13.5" customHeight="1">
      <c r="A10" s="252"/>
      <c r="B10" s="213">
        <v>6</v>
      </c>
      <c r="C10" s="224" t="s">
        <v>306</v>
      </c>
      <c r="D10" s="224"/>
      <c r="E10" s="337">
        <f>105.6/70.1</f>
        <v>1.5064194008559202</v>
      </c>
      <c r="F10" s="337"/>
      <c r="G10" s="346"/>
      <c r="H10" s="355"/>
      <c r="I10" s="358"/>
      <c r="J10" s="354"/>
      <c r="K10" s="356"/>
      <c r="L10" s="357"/>
      <c r="M10" s="339">
        <f>105.6/85.8</f>
        <v>1.2307692307692308</v>
      </c>
      <c r="N10" s="354"/>
      <c r="O10" s="343"/>
      <c r="P10" s="357"/>
      <c r="Q10" s="339">
        <f>105.6/92.5</f>
        <v>1.1416216216216215</v>
      </c>
      <c r="R10" s="354"/>
      <c r="S10" s="339">
        <f>105.6/96</f>
        <v>1.0999999999999999</v>
      </c>
      <c r="T10" s="354"/>
      <c r="U10" s="352">
        <f>105.6/99.1</f>
        <v>1.0655903128153381</v>
      </c>
      <c r="V10" s="349">
        <f>105.6/102.1</f>
        <v>1.0342801175318315</v>
      </c>
      <c r="W10" s="203"/>
      <c r="X10" s="154"/>
      <c r="Y10" s="262"/>
      <c r="Z10" s="262"/>
      <c r="AA10" s="154"/>
      <c r="AB10" s="154"/>
      <c r="AC10" s="154"/>
    </row>
    <row r="11" spans="1:29" ht="13.5" customHeight="1">
      <c r="A11" s="252"/>
      <c r="B11" s="213">
        <v>7</v>
      </c>
      <c r="C11" s="224" t="s">
        <v>54</v>
      </c>
      <c r="D11" s="224"/>
      <c r="E11" s="337">
        <f>207.342/152.4</f>
        <v>1.360511811023622</v>
      </c>
      <c r="F11" s="337"/>
      <c r="G11" s="345"/>
      <c r="H11" s="355"/>
      <c r="I11" s="212"/>
      <c r="J11" s="354"/>
      <c r="K11" s="224"/>
      <c r="L11" s="357"/>
      <c r="M11" s="224"/>
      <c r="N11" s="357"/>
      <c r="O11" s="224"/>
      <c r="P11" s="357"/>
      <c r="Q11" s="337">
        <f>207.342/184</f>
        <v>1.126858695652174</v>
      </c>
      <c r="R11" s="354"/>
      <c r="S11" s="337">
        <f>207.342/188.9</f>
        <v>1.0976283748014823</v>
      </c>
      <c r="T11" s="354"/>
      <c r="U11" s="153">
        <f>207.342/195.3</f>
        <v>1.0616589861751151</v>
      </c>
      <c r="V11" s="348">
        <f>207.342/201.6</f>
        <v>1.028482142857143</v>
      </c>
      <c r="W11" s="203"/>
      <c r="X11" s="203"/>
      <c r="Y11" s="153"/>
      <c r="Z11" s="262"/>
      <c r="AA11" s="154"/>
      <c r="AB11" s="154"/>
      <c r="AC11" s="154"/>
    </row>
    <row r="12" spans="1:29" ht="13.5" customHeight="1">
      <c r="A12" s="252"/>
      <c r="B12" s="213">
        <v>8</v>
      </c>
      <c r="C12" s="224" t="s">
        <v>387</v>
      </c>
      <c r="D12" s="224"/>
      <c r="E12" s="337"/>
      <c r="F12" s="337"/>
      <c r="G12" s="337"/>
      <c r="H12" s="355"/>
      <c r="I12" s="336"/>
      <c r="J12" s="354"/>
      <c r="K12" s="224"/>
      <c r="L12" s="357"/>
      <c r="M12" s="224"/>
      <c r="N12" s="357"/>
      <c r="O12" s="224"/>
      <c r="P12" s="357"/>
      <c r="Q12" s="337">
        <f>120.8/103</f>
        <v>1.1728155339805826</v>
      </c>
      <c r="R12" s="354"/>
      <c r="S12" s="337">
        <f>120.8/104.2</f>
        <v>1.1593090211132437</v>
      </c>
      <c r="T12" s="354"/>
      <c r="U12" s="153">
        <f>120.8/109.3</f>
        <v>1.1052150045745655</v>
      </c>
      <c r="V12" s="348">
        <f>120.8/116</f>
        <v>1.0413793103448277</v>
      </c>
      <c r="W12" s="203"/>
      <c r="X12" s="203"/>
      <c r="Y12" s="153"/>
      <c r="Z12" s="262"/>
      <c r="AA12" s="154"/>
      <c r="AB12" s="154"/>
      <c r="AC12" s="154"/>
    </row>
    <row r="13" spans="1:29" ht="13.5" customHeight="1">
      <c r="A13" s="257"/>
      <c r="B13" s="333">
        <v>9</v>
      </c>
      <c r="C13" s="344" t="s">
        <v>851</v>
      </c>
      <c r="D13" s="344"/>
      <c r="E13" s="340"/>
      <c r="F13" s="340"/>
      <c r="G13" s="340"/>
      <c r="H13" s="340"/>
      <c r="I13" s="342"/>
      <c r="J13" s="342"/>
      <c r="K13" s="344"/>
      <c r="L13" s="344"/>
      <c r="M13" s="344"/>
      <c r="N13" s="344"/>
      <c r="O13" s="344"/>
      <c r="P13" s="344"/>
      <c r="Q13" s="342"/>
      <c r="R13" s="342"/>
      <c r="S13" s="340"/>
      <c r="T13" s="342"/>
      <c r="U13" s="353">
        <f>206.6/188.4</f>
        <v>1.0966029723991506</v>
      </c>
      <c r="V13" s="350">
        <f>206.6/197.2</f>
        <v>1.0476673427991887</v>
      </c>
      <c r="W13" s="203"/>
      <c r="X13" s="203"/>
      <c r="Y13" s="153"/>
      <c r="Z13" s="262"/>
      <c r="AA13" s="154"/>
      <c r="AB13" s="154"/>
      <c r="AC13" s="154"/>
    </row>
    <row r="14" spans="2:29" ht="12.75" customHeight="1">
      <c r="B14" s="213"/>
      <c r="C14" s="212"/>
      <c r="D14" s="212"/>
      <c r="E14" s="212"/>
      <c r="F14" s="153"/>
      <c r="G14" s="153"/>
      <c r="H14" s="204"/>
      <c r="I14" s="204"/>
      <c r="J14" s="204"/>
      <c r="K14" s="204"/>
      <c r="L14" s="204"/>
      <c r="M14" s="204"/>
      <c r="N14" s="153"/>
      <c r="O14" s="153"/>
      <c r="P14" s="154"/>
      <c r="Q14" s="153"/>
      <c r="R14" s="153"/>
      <c r="S14" s="153"/>
      <c r="T14" s="153"/>
      <c r="U14" s="154"/>
      <c r="V14" s="203"/>
      <c r="W14" s="154"/>
      <c r="X14" s="203"/>
      <c r="Y14" s="153"/>
      <c r="Z14" s="262"/>
      <c r="AA14" s="154"/>
      <c r="AB14" s="154"/>
      <c r="AC14" s="154"/>
    </row>
    <row r="15" spans="2:29" ht="12.75" customHeight="1">
      <c r="B15" s="213"/>
      <c r="C15" s="226" t="s">
        <v>41</v>
      </c>
      <c r="D15" s="212"/>
      <c r="E15" s="212"/>
      <c r="F15" s="153"/>
      <c r="G15" s="153"/>
      <c r="H15" s="204"/>
      <c r="I15" s="204"/>
      <c r="J15" s="204"/>
      <c r="K15" s="204"/>
      <c r="L15" s="204"/>
      <c r="M15" s="204"/>
      <c r="N15" s="153"/>
      <c r="O15" s="153"/>
      <c r="P15" s="154"/>
      <c r="Q15" s="153"/>
      <c r="R15" s="153"/>
      <c r="S15" s="153"/>
      <c r="T15" s="153"/>
      <c r="U15" s="154"/>
      <c r="V15" s="203"/>
      <c r="W15" s="154"/>
      <c r="X15" s="203"/>
      <c r="Y15" s="153"/>
      <c r="Z15" s="262"/>
      <c r="AA15" s="154"/>
      <c r="AB15" s="154"/>
      <c r="AC15" s="154"/>
    </row>
    <row r="16" spans="2:29" ht="12.75" customHeight="1">
      <c r="B16" s="213"/>
      <c r="C16" s="212"/>
      <c r="D16" s="212"/>
      <c r="E16" s="212"/>
      <c r="F16" s="153"/>
      <c r="G16" s="153"/>
      <c r="H16" s="204"/>
      <c r="I16" s="204"/>
      <c r="J16" s="204"/>
      <c r="K16" s="204"/>
      <c r="L16" s="204"/>
      <c r="M16" s="204"/>
      <c r="N16" s="153"/>
      <c r="O16" s="153"/>
      <c r="P16" s="154"/>
      <c r="Q16" s="153"/>
      <c r="R16" s="153"/>
      <c r="S16" s="153"/>
      <c r="T16" s="153"/>
      <c r="U16" s="154"/>
      <c r="V16" s="203"/>
      <c r="W16" s="154"/>
      <c r="X16" s="203"/>
      <c r="Y16" s="153"/>
      <c r="Z16" s="262"/>
      <c r="AA16" s="154"/>
      <c r="AB16" s="154"/>
      <c r="AC16" s="154"/>
    </row>
    <row r="17" spans="2:27" ht="13.5" customHeight="1">
      <c r="B17" s="213">
        <v>1</v>
      </c>
      <c r="C17" s="451" t="s">
        <v>50</v>
      </c>
      <c r="D17" s="452"/>
      <c r="E17" s="452"/>
      <c r="F17" s="451" t="s">
        <v>839</v>
      </c>
      <c r="G17" s="452"/>
      <c r="H17" s="452"/>
      <c r="I17" s="452"/>
      <c r="J17" s="452"/>
      <c r="K17" s="452"/>
      <c r="L17" s="453"/>
      <c r="M17" s="454"/>
      <c r="N17" s="224"/>
      <c r="O17" s="224"/>
      <c r="R17" s="216"/>
      <c r="S17" s="216"/>
      <c r="T17" s="216"/>
      <c r="U17" s="216"/>
      <c r="V17" s="216"/>
      <c r="W17" s="216"/>
      <c r="X17" s="216"/>
      <c r="Y17" s="216"/>
      <c r="Z17" s="216"/>
      <c r="AA17" s="216"/>
    </row>
    <row r="18" spans="2:27" ht="13.5" customHeight="1">
      <c r="B18" s="213">
        <v>2</v>
      </c>
      <c r="C18" s="455" t="s">
        <v>51</v>
      </c>
      <c r="D18" s="456"/>
      <c r="E18" s="456"/>
      <c r="F18" s="455" t="s">
        <v>840</v>
      </c>
      <c r="G18" s="456"/>
      <c r="H18" s="456"/>
      <c r="I18" s="456"/>
      <c r="J18" s="456"/>
      <c r="K18" s="457"/>
      <c r="L18" s="458"/>
      <c r="M18" s="459"/>
      <c r="N18" s="224"/>
      <c r="O18" s="224"/>
      <c r="R18" s="216"/>
      <c r="S18" s="216"/>
      <c r="T18" s="216"/>
      <c r="U18" s="216"/>
      <c r="V18" s="216"/>
      <c r="W18" s="216"/>
      <c r="X18" s="216"/>
      <c r="Y18" s="216"/>
      <c r="Z18" s="216"/>
      <c r="AA18" s="216"/>
    </row>
    <row r="19" spans="2:27" ht="13.5" customHeight="1">
      <c r="B19" s="213">
        <v>3</v>
      </c>
      <c r="C19" s="455" t="s">
        <v>804</v>
      </c>
      <c r="D19" s="456"/>
      <c r="E19" s="456"/>
      <c r="F19" s="455" t="s">
        <v>841</v>
      </c>
      <c r="G19" s="456"/>
      <c r="H19" s="456"/>
      <c r="I19" s="456"/>
      <c r="J19" s="456"/>
      <c r="K19" s="457"/>
      <c r="L19" s="458"/>
      <c r="M19" s="459"/>
      <c r="N19" s="224"/>
      <c r="O19" s="224"/>
      <c r="R19" s="216"/>
      <c r="S19" s="216"/>
      <c r="T19" s="216"/>
      <c r="U19" s="216"/>
      <c r="V19" s="216"/>
      <c r="W19" s="216"/>
      <c r="X19" s="216"/>
      <c r="Y19" s="216"/>
      <c r="Z19" s="216"/>
      <c r="AA19" s="216"/>
    </row>
    <row r="20" spans="2:27" ht="13.5" customHeight="1">
      <c r="B20" s="213">
        <v>4</v>
      </c>
      <c r="C20" s="455" t="s">
        <v>52</v>
      </c>
      <c r="D20" s="456"/>
      <c r="E20" s="456"/>
      <c r="F20" s="455" t="s">
        <v>842</v>
      </c>
      <c r="G20" s="456"/>
      <c r="H20" s="456"/>
      <c r="I20" s="456"/>
      <c r="J20" s="456"/>
      <c r="K20" s="457"/>
      <c r="L20" s="458"/>
      <c r="M20" s="459"/>
      <c r="N20" s="224"/>
      <c r="O20" s="224"/>
      <c r="P20" s="154"/>
      <c r="Q20" s="154"/>
      <c r="R20" s="154"/>
      <c r="S20" s="154"/>
      <c r="T20" s="216"/>
      <c r="U20" s="216"/>
      <c r="V20" s="216"/>
      <c r="W20" s="216"/>
      <c r="X20" s="216"/>
      <c r="Y20" s="216"/>
      <c r="Z20" s="216"/>
      <c r="AA20" s="216"/>
    </row>
    <row r="21" spans="2:27" ht="13.5" customHeight="1">
      <c r="B21" s="213">
        <v>5</v>
      </c>
      <c r="C21" s="455" t="s">
        <v>53</v>
      </c>
      <c r="D21" s="456"/>
      <c r="E21" s="456"/>
      <c r="F21" s="455" t="s">
        <v>843</v>
      </c>
      <c r="G21" s="456"/>
      <c r="H21" s="456"/>
      <c r="I21" s="456"/>
      <c r="J21" s="456"/>
      <c r="K21" s="457"/>
      <c r="L21" s="458"/>
      <c r="M21" s="459"/>
      <c r="N21" s="224"/>
      <c r="O21" s="224"/>
      <c r="R21" s="216"/>
      <c r="S21" s="216"/>
      <c r="T21" s="216"/>
      <c r="U21" s="216"/>
      <c r="V21" s="216"/>
      <c r="W21" s="216"/>
      <c r="X21" s="216"/>
      <c r="Y21" s="216"/>
      <c r="Z21" s="216"/>
      <c r="AA21" s="216"/>
    </row>
    <row r="22" spans="2:27" ht="13.5" customHeight="1">
      <c r="B22" s="213">
        <v>6</v>
      </c>
      <c r="C22" s="455" t="s">
        <v>307</v>
      </c>
      <c r="D22" s="456"/>
      <c r="E22" s="456"/>
      <c r="F22" s="455" t="s">
        <v>844</v>
      </c>
      <c r="G22" s="456"/>
      <c r="H22" s="456"/>
      <c r="I22" s="456"/>
      <c r="J22" s="456"/>
      <c r="K22" s="457"/>
      <c r="L22" s="458"/>
      <c r="M22" s="459"/>
      <c r="N22" s="224"/>
      <c r="O22" s="224"/>
      <c r="R22" s="216"/>
      <c r="S22" s="216"/>
      <c r="T22" s="216"/>
      <c r="U22" s="216"/>
      <c r="V22" s="216"/>
      <c r="W22" s="216"/>
      <c r="X22" s="216"/>
      <c r="Y22" s="216"/>
      <c r="Z22" s="216"/>
      <c r="AA22" s="216"/>
    </row>
    <row r="23" spans="2:27" ht="13.5" customHeight="1">
      <c r="B23" s="213">
        <v>7</v>
      </c>
      <c r="C23" s="455" t="s">
        <v>54</v>
      </c>
      <c r="D23" s="456"/>
      <c r="E23" s="456"/>
      <c r="F23" s="455" t="s">
        <v>845</v>
      </c>
      <c r="G23" s="456"/>
      <c r="H23" s="456"/>
      <c r="I23" s="456"/>
      <c r="J23" s="456"/>
      <c r="K23" s="457"/>
      <c r="L23" s="458"/>
      <c r="M23" s="459"/>
      <c r="N23" s="224"/>
      <c r="O23" s="224"/>
      <c r="R23" s="216"/>
      <c r="S23" s="216"/>
      <c r="T23" s="216"/>
      <c r="U23" s="216"/>
      <c r="V23" s="216"/>
      <c r="W23" s="216"/>
      <c r="X23" s="216"/>
      <c r="Y23" s="216"/>
      <c r="Z23" s="216"/>
      <c r="AA23" s="216"/>
    </row>
    <row r="24" spans="2:27" ht="13.5" customHeight="1">
      <c r="B24" s="213">
        <v>8</v>
      </c>
      <c r="C24" s="455" t="s">
        <v>387</v>
      </c>
      <c r="D24" s="456"/>
      <c r="E24" s="456"/>
      <c r="F24" s="455" t="s">
        <v>846</v>
      </c>
      <c r="G24" s="456"/>
      <c r="H24" s="456"/>
      <c r="I24" s="456"/>
      <c r="J24" s="456"/>
      <c r="K24" s="457"/>
      <c r="L24" s="458"/>
      <c r="M24" s="459"/>
      <c r="N24" s="224"/>
      <c r="O24" s="224"/>
      <c r="R24" s="216"/>
      <c r="S24" s="216"/>
      <c r="T24" s="216"/>
      <c r="U24" s="216"/>
      <c r="V24" s="216"/>
      <c r="W24" s="216"/>
      <c r="X24" s="216"/>
      <c r="Y24" s="216"/>
      <c r="Z24" s="216"/>
      <c r="AA24" s="216"/>
    </row>
    <row r="25" spans="2:27" ht="13.5" customHeight="1">
      <c r="B25" s="213">
        <v>9</v>
      </c>
      <c r="C25" s="465" t="s">
        <v>851</v>
      </c>
      <c r="D25" s="466"/>
      <c r="E25" s="466"/>
      <c r="F25" s="465" t="s">
        <v>847</v>
      </c>
      <c r="G25" s="466"/>
      <c r="H25" s="466"/>
      <c r="I25" s="466"/>
      <c r="J25" s="466"/>
      <c r="K25" s="466"/>
      <c r="L25" s="472"/>
      <c r="M25" s="473"/>
      <c r="N25" s="224"/>
      <c r="O25" s="224"/>
      <c r="P25" s="258"/>
      <c r="Q25" s="258"/>
      <c r="R25" s="216"/>
      <c r="S25" s="216"/>
      <c r="T25" s="216"/>
      <c r="U25" s="216"/>
      <c r="V25" s="216"/>
      <c r="W25" s="216"/>
      <c r="X25" s="216"/>
      <c r="Y25" s="216"/>
      <c r="Z25" s="216"/>
      <c r="AA25" s="216"/>
    </row>
    <row r="26" spans="2:29" ht="12.75" customHeight="1">
      <c r="B26" s="204"/>
      <c r="C26" s="264"/>
      <c r="F26" s="205"/>
      <c r="G26" s="205"/>
      <c r="P26" s="154"/>
      <c r="Q26" s="154"/>
      <c r="R26" s="265"/>
      <c r="S26" s="265"/>
      <c r="T26" s="265"/>
      <c r="U26" s="265"/>
      <c r="V26" s="265"/>
      <c r="W26" s="265"/>
      <c r="X26" s="265"/>
      <c r="Y26" s="265"/>
      <c r="Z26" s="265"/>
      <c r="AA26" s="265"/>
      <c r="AB26" s="154"/>
      <c r="AC26" s="154"/>
    </row>
    <row r="27" spans="2:27" ht="12.75" customHeight="1">
      <c r="B27" s="213"/>
      <c r="C27" s="212"/>
      <c r="D27" s="212"/>
      <c r="E27" s="212"/>
      <c r="F27" s="212"/>
      <c r="G27" s="212"/>
      <c r="H27" s="212"/>
      <c r="I27" s="212"/>
      <c r="J27" s="212"/>
      <c r="K27" s="212"/>
      <c r="L27" s="212"/>
      <c r="M27" s="258"/>
      <c r="N27" s="258"/>
      <c r="O27" s="258"/>
      <c r="P27" s="258"/>
      <c r="Q27" s="258"/>
      <c r="R27" s="216"/>
      <c r="S27" s="216"/>
      <c r="T27" s="216"/>
      <c r="U27" s="216"/>
      <c r="V27" s="216"/>
      <c r="W27" s="216"/>
      <c r="X27" s="216"/>
      <c r="Y27" s="216"/>
      <c r="Z27" s="216"/>
      <c r="AA27" s="216"/>
    </row>
    <row r="28" spans="2:27" ht="12.75" customHeight="1">
      <c r="B28" s="213"/>
      <c r="C28" s="212"/>
      <c r="D28" s="212"/>
      <c r="E28" s="212"/>
      <c r="F28" s="212"/>
      <c r="G28" s="212"/>
      <c r="H28" s="212"/>
      <c r="I28" s="212"/>
      <c r="J28" s="212"/>
      <c r="K28" s="212"/>
      <c r="L28" s="212"/>
      <c r="M28" s="258"/>
      <c r="N28" s="258"/>
      <c r="O28" s="258"/>
      <c r="P28" s="258"/>
      <c r="Q28" s="258"/>
      <c r="R28" s="216"/>
      <c r="S28" s="216"/>
      <c r="T28" s="216"/>
      <c r="U28" s="216"/>
      <c r="V28" s="216"/>
      <c r="W28" s="216"/>
      <c r="X28" s="216"/>
      <c r="Y28" s="216"/>
      <c r="Z28" s="216"/>
      <c r="AA28" s="216"/>
    </row>
    <row r="29" spans="2:19" s="154" customFormat="1" ht="13.5" customHeight="1">
      <c r="B29" s="218"/>
      <c r="C29" s="307" t="s">
        <v>131</v>
      </c>
      <c r="D29" s="308"/>
      <c r="E29" s="308"/>
      <c r="F29" s="308"/>
      <c r="G29" s="308"/>
      <c r="H29" s="308"/>
      <c r="I29" s="308"/>
      <c r="J29" s="308"/>
      <c r="K29" s="308"/>
      <c r="L29" s="308"/>
      <c r="M29" s="308"/>
      <c r="N29" s="308"/>
      <c r="O29" s="308"/>
      <c r="P29" s="308"/>
      <c r="Q29" s="309"/>
      <c r="R29" s="309"/>
      <c r="S29" s="217"/>
    </row>
    <row r="30" spans="2:17" ht="13.5" customHeight="1">
      <c r="B30" s="266"/>
      <c r="C30" s="267"/>
      <c r="D30" s="267"/>
      <c r="E30" s="267"/>
      <c r="F30" s="258"/>
      <c r="G30" s="258"/>
      <c r="H30" s="258"/>
      <c r="I30" s="258"/>
      <c r="J30" s="258"/>
      <c r="K30" s="258"/>
      <c r="L30" s="258"/>
      <c r="M30" s="258"/>
      <c r="N30" s="258"/>
      <c r="O30" s="258"/>
      <c r="P30" s="258"/>
      <c r="Q30" s="258"/>
    </row>
    <row r="31" spans="2:18" ht="13.5" customHeight="1">
      <c r="B31" s="213">
        <v>1</v>
      </c>
      <c r="C31" s="268" t="s">
        <v>70</v>
      </c>
      <c r="D31" s="269"/>
      <c r="E31" s="254"/>
      <c r="F31" s="254"/>
      <c r="G31" s="254"/>
      <c r="H31" s="254"/>
      <c r="I31" s="254"/>
      <c r="J31" s="254"/>
      <c r="K31" s="254"/>
      <c r="L31" s="270"/>
      <c r="M31" s="227"/>
      <c r="N31" s="227"/>
      <c r="O31" s="270" t="s">
        <v>300</v>
      </c>
      <c r="P31" s="270"/>
      <c r="Q31" s="270"/>
      <c r="R31" s="407" t="s">
        <v>298</v>
      </c>
    </row>
    <row r="32" spans="3:18" ht="13.5" customHeight="1">
      <c r="C32" s="255" t="s">
        <v>69</v>
      </c>
      <c r="D32" s="154"/>
      <c r="E32" s="154"/>
      <c r="F32" s="154"/>
      <c r="G32" s="154"/>
      <c r="H32" s="154"/>
      <c r="I32" s="154"/>
      <c r="J32" s="154"/>
      <c r="K32" s="154"/>
      <c r="L32" s="154"/>
      <c r="M32" s="154"/>
      <c r="N32" s="154"/>
      <c r="O32" s="271"/>
      <c r="P32" s="154"/>
      <c r="Q32" s="154"/>
      <c r="R32" s="225"/>
    </row>
    <row r="33" spans="3:18" ht="13.5" customHeight="1">
      <c r="C33" s="255" t="s">
        <v>28</v>
      </c>
      <c r="D33" s="154"/>
      <c r="E33" s="154"/>
      <c r="F33" s="154"/>
      <c r="G33" s="154"/>
      <c r="H33" s="154"/>
      <c r="I33" s="154"/>
      <c r="J33" s="154"/>
      <c r="K33" s="154"/>
      <c r="L33" s="154"/>
      <c r="M33" s="154"/>
      <c r="N33" s="154"/>
      <c r="O33" s="154"/>
      <c r="P33" s="154"/>
      <c r="Q33" s="154"/>
      <c r="R33" s="225"/>
    </row>
    <row r="34" spans="3:18" ht="13.5" customHeight="1">
      <c r="C34" s="255" t="s">
        <v>72</v>
      </c>
      <c r="D34" s="154"/>
      <c r="E34" s="154"/>
      <c r="F34" s="154"/>
      <c r="G34" s="154"/>
      <c r="H34" s="154"/>
      <c r="I34" s="154"/>
      <c r="J34" s="154"/>
      <c r="K34" s="154"/>
      <c r="L34" s="154"/>
      <c r="M34" s="154"/>
      <c r="N34" s="154"/>
      <c r="O34" s="154"/>
      <c r="P34" s="154"/>
      <c r="Q34" s="154"/>
      <c r="R34" s="225"/>
    </row>
    <row r="35" spans="3:18" ht="13.5" customHeight="1">
      <c r="C35" s="310" t="s">
        <v>132</v>
      </c>
      <c r="D35" s="154"/>
      <c r="E35" s="154"/>
      <c r="F35" s="154"/>
      <c r="G35" s="154"/>
      <c r="H35" s="154"/>
      <c r="I35" s="154"/>
      <c r="J35" s="154"/>
      <c r="K35" s="154"/>
      <c r="L35" s="154"/>
      <c r="M35" s="154"/>
      <c r="N35" s="154"/>
      <c r="O35" s="154"/>
      <c r="P35" s="154"/>
      <c r="Q35" s="154"/>
      <c r="R35" s="225"/>
    </row>
    <row r="36" spans="3:18" ht="13.5" customHeight="1">
      <c r="C36" s="313" t="s">
        <v>56</v>
      </c>
      <c r="D36" s="316" t="s">
        <v>57</v>
      </c>
      <c r="E36" s="316" t="s">
        <v>58</v>
      </c>
      <c r="F36" s="316" t="s">
        <v>59</v>
      </c>
      <c r="G36" s="316" t="s">
        <v>60</v>
      </c>
      <c r="H36" s="316" t="s">
        <v>61</v>
      </c>
      <c r="I36" s="316" t="s">
        <v>62</v>
      </c>
      <c r="J36" s="316" t="s">
        <v>63</v>
      </c>
      <c r="K36" s="316" t="s">
        <v>64</v>
      </c>
      <c r="L36" s="316" t="s">
        <v>65</v>
      </c>
      <c r="M36" s="316" t="s">
        <v>66</v>
      </c>
      <c r="N36" s="316" t="s">
        <v>67</v>
      </c>
      <c r="O36" s="317" t="s">
        <v>68</v>
      </c>
      <c r="P36" s="318" t="s">
        <v>803</v>
      </c>
      <c r="Q36" s="154"/>
      <c r="R36" s="225"/>
    </row>
    <row r="37" spans="3:18" ht="13.5" customHeight="1">
      <c r="C37" s="313">
        <v>1995</v>
      </c>
      <c r="D37" s="215">
        <v>111.9</v>
      </c>
      <c r="E37" s="215">
        <v>112.1</v>
      </c>
      <c r="F37" s="215">
        <v>112.1</v>
      </c>
      <c r="G37" s="215">
        <v>112.2</v>
      </c>
      <c r="H37" s="215">
        <v>112.1</v>
      </c>
      <c r="I37" s="215">
        <v>111.9</v>
      </c>
      <c r="J37" s="215">
        <v>111.8</v>
      </c>
      <c r="K37" s="215">
        <v>111.9</v>
      </c>
      <c r="L37" s="215">
        <v>112.3</v>
      </c>
      <c r="M37" s="215">
        <v>112.3</v>
      </c>
      <c r="N37" s="215">
        <v>112.3</v>
      </c>
      <c r="O37" s="371">
        <v>112.2</v>
      </c>
      <c r="P37" s="372">
        <v>112.1</v>
      </c>
      <c r="Q37" s="154"/>
      <c r="R37" s="225"/>
    </row>
    <row r="38" spans="3:18" ht="13.5" customHeight="1">
      <c r="C38" s="313">
        <v>1996</v>
      </c>
      <c r="D38" s="215">
        <v>112.9</v>
      </c>
      <c r="E38" s="215">
        <v>113.1</v>
      </c>
      <c r="F38" s="215">
        <v>113</v>
      </c>
      <c r="G38" s="215">
        <v>113</v>
      </c>
      <c r="H38" s="215">
        <v>112.7</v>
      </c>
      <c r="I38" s="215">
        <v>112.6</v>
      </c>
      <c r="J38" s="215">
        <v>112.9</v>
      </c>
      <c r="K38" s="215">
        <v>113.1</v>
      </c>
      <c r="L38" s="215">
        <v>113.1</v>
      </c>
      <c r="M38" s="215">
        <v>113.2</v>
      </c>
      <c r="N38" s="215">
        <v>113</v>
      </c>
      <c r="O38" s="371">
        <v>113.9</v>
      </c>
      <c r="P38" s="372">
        <v>113</v>
      </c>
      <c r="Q38" s="154"/>
      <c r="R38" s="225"/>
    </row>
    <row r="39" spans="3:18" ht="13.5" customHeight="1">
      <c r="C39" s="313">
        <v>1997</v>
      </c>
      <c r="D39" s="215">
        <v>113.9</v>
      </c>
      <c r="E39" s="215">
        <v>114</v>
      </c>
      <c r="F39" s="215">
        <v>113.4</v>
      </c>
      <c r="G39" s="215">
        <v>113.5</v>
      </c>
      <c r="H39" s="215">
        <v>113.7</v>
      </c>
      <c r="I39" s="215">
        <v>113.6</v>
      </c>
      <c r="J39" s="215">
        <v>114.4</v>
      </c>
      <c r="K39" s="215">
        <v>114.2</v>
      </c>
      <c r="L39" s="215">
        <v>114.1</v>
      </c>
      <c r="M39" s="215">
        <v>114.1</v>
      </c>
      <c r="N39" s="215">
        <v>114.8</v>
      </c>
      <c r="O39" s="371">
        <v>114.8</v>
      </c>
      <c r="P39" s="372">
        <v>114</v>
      </c>
      <c r="Q39" s="154"/>
      <c r="R39" s="225"/>
    </row>
    <row r="40" spans="3:18" ht="13.5" customHeight="1">
      <c r="C40" s="313">
        <v>1998</v>
      </c>
      <c r="D40" s="215">
        <v>114.8</v>
      </c>
      <c r="E40" s="215">
        <v>114.8</v>
      </c>
      <c r="F40" s="215">
        <v>114.6</v>
      </c>
      <c r="G40" s="215">
        <v>114.4</v>
      </c>
      <c r="H40" s="215">
        <v>114.1</v>
      </c>
      <c r="I40" s="215">
        <v>114.1</v>
      </c>
      <c r="J40" s="215">
        <v>113.7</v>
      </c>
      <c r="K40" s="215">
        <v>113.6</v>
      </c>
      <c r="L40" s="215">
        <v>113.6</v>
      </c>
      <c r="M40" s="215">
        <v>113.7</v>
      </c>
      <c r="N40" s="215">
        <v>113.7</v>
      </c>
      <c r="O40" s="371">
        <v>113.5</v>
      </c>
      <c r="P40" s="372">
        <v>114.1</v>
      </c>
      <c r="Q40" s="154"/>
      <c r="R40" s="225"/>
    </row>
    <row r="41" spans="3:18" ht="13.5" customHeight="1">
      <c r="C41" s="313">
        <v>1999</v>
      </c>
      <c r="D41" s="215">
        <v>114.3</v>
      </c>
      <c r="E41" s="215">
        <v>114.2</v>
      </c>
      <c r="F41" s="215">
        <v>114.1</v>
      </c>
      <c r="G41" s="215">
        <v>114</v>
      </c>
      <c r="H41" s="215">
        <v>113</v>
      </c>
      <c r="I41" s="215">
        <v>112.8</v>
      </c>
      <c r="J41" s="215">
        <v>112.6</v>
      </c>
      <c r="K41" s="215">
        <v>112.1</v>
      </c>
      <c r="L41" s="215">
        <v>111.2</v>
      </c>
      <c r="M41" s="215">
        <v>111.4</v>
      </c>
      <c r="N41" s="215">
        <v>111.3</v>
      </c>
      <c r="O41" s="371">
        <v>111.3</v>
      </c>
      <c r="P41" s="372">
        <v>112.7</v>
      </c>
      <c r="Q41" s="154"/>
      <c r="R41" s="225"/>
    </row>
    <row r="42" spans="3:18" ht="13.5" customHeight="1">
      <c r="C42" s="313">
        <v>2000</v>
      </c>
      <c r="D42" s="215">
        <v>111.4</v>
      </c>
      <c r="E42" s="215">
        <v>110.9</v>
      </c>
      <c r="F42" s="215">
        <v>110.8</v>
      </c>
      <c r="G42" s="215">
        <v>110.6</v>
      </c>
      <c r="H42" s="215">
        <v>110.8</v>
      </c>
      <c r="I42" s="215">
        <v>110.4</v>
      </c>
      <c r="J42" s="215">
        <v>110.5</v>
      </c>
      <c r="K42" s="215">
        <v>110.5</v>
      </c>
      <c r="L42" s="215">
        <v>110.5</v>
      </c>
      <c r="M42" s="215">
        <v>110.4</v>
      </c>
      <c r="N42" s="215">
        <v>110.4</v>
      </c>
      <c r="O42" s="371">
        <v>109.8</v>
      </c>
      <c r="P42" s="372">
        <v>110.6</v>
      </c>
      <c r="Q42" s="154"/>
      <c r="R42" s="225"/>
    </row>
    <row r="43" spans="3:18" ht="13.5" customHeight="1">
      <c r="C43" s="313">
        <v>2001</v>
      </c>
      <c r="D43" s="215">
        <v>110.3</v>
      </c>
      <c r="E43" s="215">
        <v>110.3</v>
      </c>
      <c r="F43" s="215">
        <v>110.3</v>
      </c>
      <c r="G43" s="215">
        <v>109.6</v>
      </c>
      <c r="H43" s="215">
        <v>109.6</v>
      </c>
      <c r="I43" s="215">
        <v>109.5</v>
      </c>
      <c r="J43" s="215">
        <v>109.2</v>
      </c>
      <c r="K43" s="215">
        <v>109.2</v>
      </c>
      <c r="L43" s="215">
        <v>109.2</v>
      </c>
      <c r="M43" s="215">
        <v>109.1</v>
      </c>
      <c r="N43" s="215">
        <v>109.1</v>
      </c>
      <c r="O43" s="371">
        <v>109</v>
      </c>
      <c r="P43" s="372">
        <v>109.5</v>
      </c>
      <c r="Q43" s="154"/>
      <c r="R43" s="225"/>
    </row>
    <row r="44" spans="3:18" ht="13.5" customHeight="1">
      <c r="C44" s="313">
        <v>2002</v>
      </c>
      <c r="D44" s="215">
        <v>109.3</v>
      </c>
      <c r="E44" s="215">
        <v>108.7</v>
      </c>
      <c r="F44" s="215">
        <v>108.8</v>
      </c>
      <c r="G44" s="215">
        <v>107.9</v>
      </c>
      <c r="H44" s="215">
        <v>107.9</v>
      </c>
      <c r="I44" s="215">
        <v>107.7</v>
      </c>
      <c r="J44" s="215">
        <v>106.9</v>
      </c>
      <c r="K44" s="215">
        <v>107.1</v>
      </c>
      <c r="L44" s="215">
        <v>107.4</v>
      </c>
      <c r="M44" s="215">
        <v>106.7</v>
      </c>
      <c r="N44" s="215">
        <v>106.8</v>
      </c>
      <c r="O44" s="371">
        <v>106.2</v>
      </c>
      <c r="P44" s="372">
        <v>107.6</v>
      </c>
      <c r="Q44" s="154"/>
      <c r="R44" s="225"/>
    </row>
    <row r="45" spans="3:18" ht="13.5" customHeight="1">
      <c r="C45" s="313">
        <v>2003</v>
      </c>
      <c r="D45" s="215">
        <v>106.1</v>
      </c>
      <c r="E45" s="215">
        <v>105.7</v>
      </c>
      <c r="F45" s="215">
        <v>106.4</v>
      </c>
      <c r="G45" s="215">
        <v>106.2</v>
      </c>
      <c r="H45" s="215">
        <v>106.1</v>
      </c>
      <c r="I45" s="215">
        <v>105.7</v>
      </c>
      <c r="J45" s="215">
        <v>104.8</v>
      </c>
      <c r="K45" s="215">
        <v>104.9</v>
      </c>
      <c r="L45" s="215">
        <v>105.2</v>
      </c>
      <c r="M45" s="215">
        <v>104.9</v>
      </c>
      <c r="N45" s="215">
        <v>105.2</v>
      </c>
      <c r="O45" s="371">
        <v>105.2</v>
      </c>
      <c r="P45" s="372">
        <v>105.5</v>
      </c>
      <c r="Q45" s="154"/>
      <c r="R45" s="225"/>
    </row>
    <row r="46" spans="3:18" ht="13.5" customHeight="1">
      <c r="C46" s="313">
        <v>2004</v>
      </c>
      <c r="D46" s="215">
        <v>105</v>
      </c>
      <c r="E46" s="215">
        <v>103.4</v>
      </c>
      <c r="F46" s="215">
        <v>103.4</v>
      </c>
      <c r="G46" s="215">
        <v>103.3</v>
      </c>
      <c r="H46" s="215">
        <v>103.4</v>
      </c>
      <c r="I46" s="215">
        <v>103.1</v>
      </c>
      <c r="J46" s="215">
        <v>103</v>
      </c>
      <c r="K46" s="215">
        <v>103.2</v>
      </c>
      <c r="L46" s="215">
        <v>103.1</v>
      </c>
      <c r="M46" s="215">
        <v>102.6</v>
      </c>
      <c r="N46" s="215">
        <v>103.1</v>
      </c>
      <c r="O46" s="371">
        <v>103</v>
      </c>
      <c r="P46" s="372">
        <v>103.3</v>
      </c>
      <c r="Q46" s="154"/>
      <c r="R46" s="225"/>
    </row>
    <row r="47" spans="3:18" ht="13.5" customHeight="1">
      <c r="C47" s="313">
        <v>2005</v>
      </c>
      <c r="D47" s="215">
        <v>102.7</v>
      </c>
      <c r="E47" s="215">
        <v>102.6</v>
      </c>
      <c r="F47" s="215">
        <v>102.7</v>
      </c>
      <c r="G47" s="215">
        <v>102.8</v>
      </c>
      <c r="H47" s="215">
        <v>102.7</v>
      </c>
      <c r="I47" s="215">
        <v>102.6</v>
      </c>
      <c r="J47" s="215">
        <v>102.5</v>
      </c>
      <c r="K47" s="215">
        <v>102.5</v>
      </c>
      <c r="L47" s="215">
        <v>102.2</v>
      </c>
      <c r="M47" s="215">
        <v>102.4</v>
      </c>
      <c r="N47" s="215">
        <v>102.3</v>
      </c>
      <c r="O47" s="371">
        <v>102.3</v>
      </c>
      <c r="P47" s="372">
        <v>102.5</v>
      </c>
      <c r="Q47" s="154"/>
      <c r="R47" s="225"/>
    </row>
    <row r="48" spans="3:18" ht="13.5" customHeight="1">
      <c r="C48" s="313">
        <v>2006</v>
      </c>
      <c r="D48" s="215">
        <v>102</v>
      </c>
      <c r="E48" s="215">
        <v>102.3</v>
      </c>
      <c r="F48" s="215">
        <v>102.1</v>
      </c>
      <c r="G48" s="215">
        <v>102.5</v>
      </c>
      <c r="H48" s="215">
        <v>102.5</v>
      </c>
      <c r="I48" s="215">
        <v>102.7</v>
      </c>
      <c r="J48" s="215">
        <v>102.6</v>
      </c>
      <c r="K48" s="215">
        <v>102.7</v>
      </c>
      <c r="L48" s="215">
        <v>102.7</v>
      </c>
      <c r="M48" s="215">
        <v>102.5</v>
      </c>
      <c r="N48" s="215">
        <v>102.5</v>
      </c>
      <c r="O48" s="371">
        <v>102.1</v>
      </c>
      <c r="P48" s="372">
        <v>102.4</v>
      </c>
      <c r="Q48" s="154"/>
      <c r="R48" s="225"/>
    </row>
    <row r="49" spans="3:18" ht="13.5" customHeight="1">
      <c r="C49" s="314">
        <v>2007</v>
      </c>
      <c r="D49" s="231">
        <v>102.7</v>
      </c>
      <c r="E49" s="231">
        <v>102.9</v>
      </c>
      <c r="F49" s="231">
        <v>103.2</v>
      </c>
      <c r="G49" s="231">
        <v>103.3</v>
      </c>
      <c r="H49" s="231">
        <v>103.3</v>
      </c>
      <c r="I49" s="231">
        <v>103.2</v>
      </c>
      <c r="J49" s="231">
        <v>103.2</v>
      </c>
      <c r="K49" s="231">
        <v>103.1</v>
      </c>
      <c r="L49" s="231">
        <v>103.2</v>
      </c>
      <c r="M49" s="231">
        <v>103.3</v>
      </c>
      <c r="N49" s="231">
        <v>103.3</v>
      </c>
      <c r="O49" s="373">
        <v>103.3</v>
      </c>
      <c r="P49" s="372">
        <v>103.2</v>
      </c>
      <c r="Q49" s="154"/>
      <c r="R49" s="225"/>
    </row>
    <row r="50" spans="3:18" ht="13.5" customHeight="1">
      <c r="C50" s="315">
        <v>2008</v>
      </c>
      <c r="D50" s="374">
        <v>103.8</v>
      </c>
      <c r="E50" s="374">
        <v>104.6</v>
      </c>
      <c r="F50" s="374">
        <v>104.6</v>
      </c>
      <c r="G50" s="374">
        <v>104.6</v>
      </c>
      <c r="H50" s="374">
        <v>104.9</v>
      </c>
      <c r="I50" s="377" t="s">
        <v>272</v>
      </c>
      <c r="J50" s="377" t="s">
        <v>273</v>
      </c>
      <c r="K50" s="377" t="s">
        <v>271</v>
      </c>
      <c r="L50" s="377" t="s">
        <v>271</v>
      </c>
      <c r="M50" s="374"/>
      <c r="N50" s="374"/>
      <c r="O50" s="374"/>
      <c r="P50" s="374"/>
      <c r="Q50" s="154"/>
      <c r="R50" s="225"/>
    </row>
    <row r="51" spans="3:18" ht="13.5" customHeight="1">
      <c r="C51" s="310"/>
      <c r="D51" s="311"/>
      <c r="E51" s="311"/>
      <c r="F51" s="311"/>
      <c r="G51" s="311"/>
      <c r="H51" s="311"/>
      <c r="I51" s="311"/>
      <c r="J51" s="311"/>
      <c r="K51" s="311"/>
      <c r="L51" s="311"/>
      <c r="M51" s="311"/>
      <c r="N51" s="311"/>
      <c r="O51" s="311"/>
      <c r="P51" s="311"/>
      <c r="Q51" s="154"/>
      <c r="R51" s="225"/>
    </row>
    <row r="52" spans="3:18" ht="13.5" customHeight="1">
      <c r="C52" s="312" t="s">
        <v>133</v>
      </c>
      <c r="D52" s="229"/>
      <c r="E52" s="229"/>
      <c r="F52" s="229"/>
      <c r="G52" s="229"/>
      <c r="H52" s="229"/>
      <c r="I52" s="229"/>
      <c r="J52" s="229"/>
      <c r="K52" s="229"/>
      <c r="L52" s="229"/>
      <c r="M52" s="229"/>
      <c r="N52" s="229"/>
      <c r="O52" s="229"/>
      <c r="P52" s="229"/>
      <c r="Q52" s="229"/>
      <c r="R52" s="230"/>
    </row>
    <row r="53" spans="3:18" ht="13.5" customHeight="1">
      <c r="C53" s="272"/>
      <c r="D53" s="154"/>
      <c r="E53" s="154"/>
      <c r="F53" s="154"/>
      <c r="G53" s="154"/>
      <c r="H53" s="154"/>
      <c r="I53" s="154"/>
      <c r="J53" s="154"/>
      <c r="K53" s="154"/>
      <c r="L53" s="154"/>
      <c r="M53" s="154"/>
      <c r="N53" s="154"/>
      <c r="O53" s="154"/>
      <c r="P53" s="154"/>
      <c r="Q53" s="154"/>
      <c r="R53" s="154"/>
    </row>
    <row r="54" ht="13.5" customHeight="1"/>
    <row r="55" spans="2:18" ht="13.5" customHeight="1">
      <c r="B55" s="213">
        <v>2</v>
      </c>
      <c r="C55" s="273" t="s">
        <v>73</v>
      </c>
      <c r="D55" s="269"/>
      <c r="E55" s="269"/>
      <c r="F55" s="254"/>
      <c r="G55" s="254"/>
      <c r="H55" s="254"/>
      <c r="I55" s="254"/>
      <c r="J55" s="254"/>
      <c r="K55" s="254"/>
      <c r="L55" s="270"/>
      <c r="M55" s="227"/>
      <c r="N55" s="227"/>
      <c r="O55" s="270" t="s">
        <v>300</v>
      </c>
      <c r="P55" s="270"/>
      <c r="Q55" s="270"/>
      <c r="R55" s="407" t="s">
        <v>298</v>
      </c>
    </row>
    <row r="56" spans="3:18" ht="13.5" customHeight="1">
      <c r="C56" s="274" t="s">
        <v>69</v>
      </c>
      <c r="D56" s="154"/>
      <c r="E56" s="154"/>
      <c r="F56" s="154"/>
      <c r="G56" s="154"/>
      <c r="H56" s="154"/>
      <c r="I56" s="154"/>
      <c r="J56" s="154"/>
      <c r="K56" s="154"/>
      <c r="L56" s="154"/>
      <c r="M56" s="154"/>
      <c r="N56" s="154"/>
      <c r="O56" s="271"/>
      <c r="P56" s="154"/>
      <c r="Q56" s="154"/>
      <c r="R56" s="225"/>
    </row>
    <row r="57" spans="3:18" ht="13.5" customHeight="1">
      <c r="C57" s="274" t="s">
        <v>28</v>
      </c>
      <c r="D57" s="154"/>
      <c r="E57" s="154"/>
      <c r="F57" s="154"/>
      <c r="G57" s="154"/>
      <c r="H57" s="154"/>
      <c r="I57" s="154"/>
      <c r="J57" s="154"/>
      <c r="K57" s="154"/>
      <c r="L57" s="154"/>
      <c r="M57" s="154"/>
      <c r="N57" s="154"/>
      <c r="O57" s="154"/>
      <c r="P57" s="154"/>
      <c r="Q57" s="154"/>
      <c r="R57" s="225"/>
    </row>
    <row r="58" spans="3:18" ht="13.5" customHeight="1">
      <c r="C58" s="274" t="s">
        <v>29</v>
      </c>
      <c r="D58" s="154"/>
      <c r="E58" s="154"/>
      <c r="F58" s="154"/>
      <c r="G58" s="154"/>
      <c r="H58" s="154"/>
      <c r="I58" s="154"/>
      <c r="J58" s="154"/>
      <c r="K58" s="154"/>
      <c r="L58" s="154"/>
      <c r="M58" s="154"/>
      <c r="N58" s="154"/>
      <c r="O58" s="154"/>
      <c r="P58" s="154"/>
      <c r="Q58" s="154"/>
      <c r="R58" s="225"/>
    </row>
    <row r="59" spans="3:18" ht="13.5" customHeight="1">
      <c r="C59" s="274" t="s">
        <v>134</v>
      </c>
      <c r="D59" s="154"/>
      <c r="E59" s="154"/>
      <c r="F59" s="154"/>
      <c r="G59" s="154"/>
      <c r="H59" s="154"/>
      <c r="I59" s="154"/>
      <c r="J59" s="154"/>
      <c r="K59" s="154"/>
      <c r="L59" s="154"/>
      <c r="M59" s="154"/>
      <c r="N59" s="154"/>
      <c r="O59" s="154"/>
      <c r="P59" s="154"/>
      <c r="Q59" s="154"/>
      <c r="R59" s="225"/>
    </row>
    <row r="60" spans="3:18" ht="13.5" customHeight="1">
      <c r="C60" s="313" t="s">
        <v>56</v>
      </c>
      <c r="D60" s="316" t="s">
        <v>57</v>
      </c>
      <c r="E60" s="316" t="s">
        <v>58</v>
      </c>
      <c r="F60" s="316" t="s">
        <v>59</v>
      </c>
      <c r="G60" s="316" t="s">
        <v>60</v>
      </c>
      <c r="H60" s="316" t="s">
        <v>61</v>
      </c>
      <c r="I60" s="316" t="s">
        <v>62</v>
      </c>
      <c r="J60" s="316" t="s">
        <v>63</v>
      </c>
      <c r="K60" s="316" t="s">
        <v>64</v>
      </c>
      <c r="L60" s="316" t="s">
        <v>65</v>
      </c>
      <c r="M60" s="316" t="s">
        <v>66</v>
      </c>
      <c r="N60" s="316" t="s">
        <v>67</v>
      </c>
      <c r="O60" s="317" t="s">
        <v>68</v>
      </c>
      <c r="P60" s="318" t="s">
        <v>803</v>
      </c>
      <c r="Q60" s="275"/>
      <c r="R60" s="276"/>
    </row>
    <row r="61" spans="3:18" ht="13.5" customHeight="1">
      <c r="C61" s="313">
        <v>1995</v>
      </c>
      <c r="D61" s="215">
        <v>114.6</v>
      </c>
      <c r="E61" s="215">
        <v>115</v>
      </c>
      <c r="F61" s="215">
        <v>114.3</v>
      </c>
      <c r="G61" s="215">
        <v>114.4</v>
      </c>
      <c r="H61" s="215">
        <v>114</v>
      </c>
      <c r="I61" s="215">
        <v>113.7</v>
      </c>
      <c r="J61" s="215">
        <v>113.1</v>
      </c>
      <c r="K61" s="215">
        <v>112.9</v>
      </c>
      <c r="L61" s="215">
        <v>112.9</v>
      </c>
      <c r="M61" s="215">
        <v>112.9</v>
      </c>
      <c r="N61" s="215">
        <v>113.1</v>
      </c>
      <c r="O61" s="215">
        <v>112.9</v>
      </c>
      <c r="P61" s="228">
        <v>113.6</v>
      </c>
      <c r="Q61" s="275"/>
      <c r="R61" s="276"/>
    </row>
    <row r="62" spans="3:18" ht="13.5" customHeight="1">
      <c r="C62" s="313">
        <v>1996</v>
      </c>
      <c r="D62" s="215">
        <v>112.5</v>
      </c>
      <c r="E62" s="215">
        <v>112.2</v>
      </c>
      <c r="F62" s="215">
        <v>110.8</v>
      </c>
      <c r="G62" s="215">
        <v>109.4</v>
      </c>
      <c r="H62" s="215">
        <v>108.5</v>
      </c>
      <c r="I62" s="215">
        <v>107.9</v>
      </c>
      <c r="J62" s="215">
        <v>108</v>
      </c>
      <c r="K62" s="215">
        <v>108</v>
      </c>
      <c r="L62" s="215">
        <v>108.1</v>
      </c>
      <c r="M62" s="215">
        <v>107.3</v>
      </c>
      <c r="N62" s="215">
        <v>107.3</v>
      </c>
      <c r="O62" s="215">
        <v>107.2</v>
      </c>
      <c r="P62" s="228">
        <v>108.9</v>
      </c>
      <c r="Q62" s="275"/>
      <c r="R62" s="276"/>
    </row>
    <row r="63" spans="3:18" ht="13.5" customHeight="1">
      <c r="C63" s="313">
        <v>1997</v>
      </c>
      <c r="D63" s="215">
        <v>106.7</v>
      </c>
      <c r="E63" s="215">
        <v>106</v>
      </c>
      <c r="F63" s="215">
        <v>105.8</v>
      </c>
      <c r="G63" s="215">
        <v>105.4</v>
      </c>
      <c r="H63" s="215">
        <v>104.5</v>
      </c>
      <c r="I63" s="215">
        <v>104.5</v>
      </c>
      <c r="J63" s="215">
        <v>104.4</v>
      </c>
      <c r="K63" s="215">
        <v>103</v>
      </c>
      <c r="L63" s="215">
        <v>102.9</v>
      </c>
      <c r="M63" s="215">
        <v>101.9</v>
      </c>
      <c r="N63" s="215">
        <v>101.6</v>
      </c>
      <c r="O63" s="215">
        <v>101.4</v>
      </c>
      <c r="P63" s="228">
        <v>104</v>
      </c>
      <c r="Q63" s="275"/>
      <c r="R63" s="276"/>
    </row>
    <row r="64" spans="3:18" ht="13.5" customHeight="1">
      <c r="C64" s="313">
        <v>1998</v>
      </c>
      <c r="D64" s="215">
        <v>101.1</v>
      </c>
      <c r="E64" s="215">
        <v>100.7</v>
      </c>
      <c r="F64" s="215">
        <v>100.7</v>
      </c>
      <c r="G64" s="215">
        <v>100.4</v>
      </c>
      <c r="H64" s="215">
        <v>100.1</v>
      </c>
      <c r="I64" s="215">
        <v>100</v>
      </c>
      <c r="J64" s="215">
        <v>99.7</v>
      </c>
      <c r="K64" s="215">
        <v>99.6</v>
      </c>
      <c r="L64" s="215">
        <v>99.5</v>
      </c>
      <c r="M64" s="215">
        <v>99.4</v>
      </c>
      <c r="N64" s="215">
        <v>99.2</v>
      </c>
      <c r="O64" s="215">
        <v>99.1</v>
      </c>
      <c r="P64" s="228">
        <v>100</v>
      </c>
      <c r="Q64" s="275"/>
      <c r="R64" s="276"/>
    </row>
    <row r="65" spans="3:18" ht="13.5" customHeight="1">
      <c r="C65" s="313">
        <v>1999</v>
      </c>
      <c r="D65" s="215">
        <v>98.8</v>
      </c>
      <c r="E65" s="215">
        <v>98.6</v>
      </c>
      <c r="F65" s="215">
        <v>98.6</v>
      </c>
      <c r="G65" s="215">
        <v>98.3</v>
      </c>
      <c r="H65" s="215">
        <v>98.1</v>
      </c>
      <c r="I65" s="215">
        <v>97.8</v>
      </c>
      <c r="J65" s="215">
        <v>97.6</v>
      </c>
      <c r="K65" s="215">
        <v>97.7</v>
      </c>
      <c r="L65" s="215">
        <v>98.1</v>
      </c>
      <c r="M65" s="215">
        <v>98.3</v>
      </c>
      <c r="N65" s="215">
        <v>98.2</v>
      </c>
      <c r="O65" s="215">
        <v>97.9</v>
      </c>
      <c r="P65" s="228">
        <v>98.2</v>
      </c>
      <c r="Q65" s="275"/>
      <c r="R65" s="276"/>
    </row>
    <row r="66" spans="3:18" ht="13.5" customHeight="1">
      <c r="C66" s="313">
        <v>2000</v>
      </c>
      <c r="D66" s="215">
        <v>97.2</v>
      </c>
      <c r="E66" s="215">
        <v>96.9</v>
      </c>
      <c r="F66" s="215">
        <v>96.8</v>
      </c>
      <c r="G66" s="215">
        <v>97.3</v>
      </c>
      <c r="H66" s="215">
        <v>97.1</v>
      </c>
      <c r="I66" s="215">
        <v>97.3</v>
      </c>
      <c r="J66" s="215">
        <v>97.7</v>
      </c>
      <c r="K66" s="215">
        <v>97.6</v>
      </c>
      <c r="L66" s="215">
        <v>97.5</v>
      </c>
      <c r="M66" s="215">
        <v>97.2</v>
      </c>
      <c r="N66" s="215">
        <v>96.9</v>
      </c>
      <c r="O66" s="215">
        <v>96.1</v>
      </c>
      <c r="P66" s="228">
        <v>97.1</v>
      </c>
      <c r="Q66" s="275"/>
      <c r="R66" s="276"/>
    </row>
    <row r="67" spans="3:18" ht="13.5" customHeight="1">
      <c r="C67" s="313">
        <v>2001</v>
      </c>
      <c r="D67" s="215">
        <v>95.9</v>
      </c>
      <c r="E67" s="215">
        <v>95.3</v>
      </c>
      <c r="F67" s="215">
        <v>95.1</v>
      </c>
      <c r="G67" s="215">
        <v>94.9</v>
      </c>
      <c r="H67" s="215">
        <v>94.6</v>
      </c>
      <c r="I67" s="215">
        <v>94</v>
      </c>
      <c r="J67" s="215">
        <v>93.5</v>
      </c>
      <c r="K67" s="215">
        <v>92.9</v>
      </c>
      <c r="L67" s="215">
        <v>92.6</v>
      </c>
      <c r="M67" s="215">
        <v>92.4</v>
      </c>
      <c r="N67" s="215">
        <v>92.6</v>
      </c>
      <c r="O67" s="215">
        <v>92.7</v>
      </c>
      <c r="P67" s="228">
        <v>93.9</v>
      </c>
      <c r="Q67" s="275"/>
      <c r="R67" s="276"/>
    </row>
    <row r="68" spans="3:18" ht="13.5" customHeight="1">
      <c r="C68" s="313">
        <v>2002</v>
      </c>
      <c r="D68" s="215">
        <v>92.8</v>
      </c>
      <c r="E68" s="215">
        <v>93</v>
      </c>
      <c r="F68" s="215">
        <v>93.2</v>
      </c>
      <c r="G68" s="215">
        <v>92.8</v>
      </c>
      <c r="H68" s="215">
        <v>92.5</v>
      </c>
      <c r="I68" s="215">
        <v>92.5</v>
      </c>
      <c r="J68" s="215">
        <v>92.3</v>
      </c>
      <c r="K68" s="215">
        <v>92.3</v>
      </c>
      <c r="L68" s="215">
        <v>92.3</v>
      </c>
      <c r="M68" s="215">
        <v>92</v>
      </c>
      <c r="N68" s="215">
        <v>92</v>
      </c>
      <c r="O68" s="215">
        <v>91.5</v>
      </c>
      <c r="P68" s="228">
        <v>92.4</v>
      </c>
      <c r="Q68" s="275"/>
      <c r="R68" s="276"/>
    </row>
    <row r="69" spans="3:18" ht="13.5" customHeight="1">
      <c r="C69" s="313">
        <v>2003</v>
      </c>
      <c r="D69" s="215">
        <v>91.3</v>
      </c>
      <c r="E69" s="215">
        <v>91.1</v>
      </c>
      <c r="F69" s="215">
        <v>91.2</v>
      </c>
      <c r="G69" s="215">
        <v>91.3</v>
      </c>
      <c r="H69" s="215">
        <v>91.4</v>
      </c>
      <c r="I69" s="215">
        <v>91.1</v>
      </c>
      <c r="J69" s="215">
        <v>90.9</v>
      </c>
      <c r="K69" s="215">
        <v>90.6</v>
      </c>
      <c r="L69" s="215">
        <v>90.3</v>
      </c>
      <c r="M69" s="215">
        <v>90.2</v>
      </c>
      <c r="N69" s="215">
        <v>90.3</v>
      </c>
      <c r="O69" s="215">
        <v>89.7</v>
      </c>
      <c r="P69" s="228">
        <v>90.8</v>
      </c>
      <c r="Q69" s="275"/>
      <c r="R69" s="276"/>
    </row>
    <row r="70" spans="3:18" ht="13.5" customHeight="1">
      <c r="C70" s="313">
        <v>2004</v>
      </c>
      <c r="D70" s="215">
        <v>88.9</v>
      </c>
      <c r="E70" s="215">
        <v>89.4</v>
      </c>
      <c r="F70" s="215">
        <v>89.2</v>
      </c>
      <c r="G70" s="215">
        <v>89.6</v>
      </c>
      <c r="H70" s="215">
        <v>89.1</v>
      </c>
      <c r="I70" s="215">
        <v>89.3</v>
      </c>
      <c r="J70" s="215">
        <v>88.4</v>
      </c>
      <c r="K70" s="215">
        <v>88.3</v>
      </c>
      <c r="L70" s="215">
        <v>88.2</v>
      </c>
      <c r="M70" s="215">
        <v>88.4</v>
      </c>
      <c r="N70" s="215">
        <v>88.2</v>
      </c>
      <c r="O70" s="215">
        <v>88.2</v>
      </c>
      <c r="P70" s="228">
        <v>88.8</v>
      </c>
      <c r="Q70" s="275"/>
      <c r="R70" s="276"/>
    </row>
    <row r="71" spans="3:18" ht="13.5" customHeight="1">
      <c r="C71" s="313">
        <v>2005</v>
      </c>
      <c r="D71" s="215">
        <v>88.2</v>
      </c>
      <c r="E71" s="215">
        <v>88</v>
      </c>
      <c r="F71" s="215">
        <v>87.7</v>
      </c>
      <c r="G71" s="215">
        <v>87.5</v>
      </c>
      <c r="H71" s="215">
        <v>87.1</v>
      </c>
      <c r="I71" s="215">
        <v>87</v>
      </c>
      <c r="J71" s="215">
        <v>87.3</v>
      </c>
      <c r="K71" s="215">
        <v>87.4</v>
      </c>
      <c r="L71" s="215">
        <v>86.8</v>
      </c>
      <c r="M71" s="215">
        <v>86.6</v>
      </c>
      <c r="N71" s="215">
        <v>85.7</v>
      </c>
      <c r="O71" s="215">
        <v>85.2</v>
      </c>
      <c r="P71" s="228">
        <v>87</v>
      </c>
      <c r="Q71" s="275"/>
      <c r="R71" s="276"/>
    </row>
    <row r="72" spans="3:18" ht="13.5" customHeight="1">
      <c r="C72" s="313">
        <v>2006</v>
      </c>
      <c r="D72" s="215">
        <v>84.9</v>
      </c>
      <c r="E72" s="215">
        <v>84.8</v>
      </c>
      <c r="F72" s="215">
        <v>87.7</v>
      </c>
      <c r="G72" s="215">
        <v>88.6</v>
      </c>
      <c r="H72" s="375">
        <v>88.7</v>
      </c>
      <c r="I72" s="375">
        <v>88.7</v>
      </c>
      <c r="J72" s="375">
        <v>89</v>
      </c>
      <c r="K72" s="375">
        <v>89.8</v>
      </c>
      <c r="L72" s="375">
        <v>90.3</v>
      </c>
      <c r="M72" s="375">
        <v>89.9</v>
      </c>
      <c r="N72" s="375">
        <v>89.7</v>
      </c>
      <c r="O72" s="375">
        <v>89.7</v>
      </c>
      <c r="P72" s="376">
        <v>88.5</v>
      </c>
      <c r="Q72" s="275"/>
      <c r="R72" s="276"/>
    </row>
    <row r="73" spans="3:18" ht="13.5" customHeight="1">
      <c r="C73" s="314">
        <v>2007</v>
      </c>
      <c r="D73" s="231">
        <v>89</v>
      </c>
      <c r="E73" s="231">
        <v>85.2</v>
      </c>
      <c r="F73" s="231">
        <v>83.9</v>
      </c>
      <c r="G73" s="373">
        <v>83.8</v>
      </c>
      <c r="H73" s="373">
        <v>82.7</v>
      </c>
      <c r="I73" s="373">
        <v>83.1</v>
      </c>
      <c r="J73" s="373">
        <v>81.7</v>
      </c>
      <c r="K73" s="373">
        <v>80.8</v>
      </c>
      <c r="L73" s="373">
        <v>80.2</v>
      </c>
      <c r="M73" s="373">
        <v>79.5</v>
      </c>
      <c r="N73" s="373">
        <v>79.1</v>
      </c>
      <c r="O73" s="373">
        <v>78.4</v>
      </c>
      <c r="P73" s="372">
        <v>82.3</v>
      </c>
      <c r="Q73" s="275"/>
      <c r="R73" s="276"/>
    </row>
    <row r="74" spans="3:18" ht="13.5" customHeight="1">
      <c r="C74" s="315">
        <v>2008</v>
      </c>
      <c r="D74" s="374">
        <v>77.7</v>
      </c>
      <c r="E74" s="374">
        <v>77.7</v>
      </c>
      <c r="F74" s="374">
        <v>77.6</v>
      </c>
      <c r="G74" s="374">
        <v>77.4</v>
      </c>
      <c r="H74" s="374">
        <v>77.3</v>
      </c>
      <c r="I74" s="377" t="s">
        <v>274</v>
      </c>
      <c r="J74" s="377" t="s">
        <v>275</v>
      </c>
      <c r="K74" s="377" t="s">
        <v>276</v>
      </c>
      <c r="L74" s="377" t="s">
        <v>277</v>
      </c>
      <c r="M74" s="374"/>
      <c r="N74" s="374"/>
      <c r="O74" s="374"/>
      <c r="P74" s="374"/>
      <c r="Q74" s="154"/>
      <c r="R74" s="225"/>
    </row>
    <row r="75" spans="3:18" ht="13.5" customHeight="1">
      <c r="C75" s="310"/>
      <c r="D75" s="311"/>
      <c r="E75" s="311"/>
      <c r="F75" s="311"/>
      <c r="G75" s="311"/>
      <c r="H75" s="311"/>
      <c r="I75" s="311"/>
      <c r="J75" s="311"/>
      <c r="K75" s="311"/>
      <c r="L75" s="311"/>
      <c r="M75" s="311"/>
      <c r="N75" s="311"/>
      <c r="O75" s="311"/>
      <c r="P75" s="311"/>
      <c r="Q75" s="154"/>
      <c r="R75" s="225"/>
    </row>
    <row r="76" spans="3:18" ht="13.5" customHeight="1">
      <c r="C76" s="312" t="s">
        <v>133</v>
      </c>
      <c r="D76" s="229"/>
      <c r="E76" s="229"/>
      <c r="F76" s="229"/>
      <c r="G76" s="229"/>
      <c r="H76" s="229"/>
      <c r="I76" s="229"/>
      <c r="J76" s="229"/>
      <c r="K76" s="229"/>
      <c r="L76" s="229"/>
      <c r="M76" s="229"/>
      <c r="N76" s="229"/>
      <c r="O76" s="229"/>
      <c r="P76" s="229"/>
      <c r="Q76" s="229"/>
      <c r="R76" s="230"/>
    </row>
    <row r="77" ht="13.5" customHeight="1">
      <c r="L77" s="154"/>
    </row>
    <row r="78" spans="2:18" ht="13.5" customHeight="1">
      <c r="B78" s="214">
        <v>3</v>
      </c>
      <c r="C78" s="268" t="s">
        <v>388</v>
      </c>
      <c r="D78" s="269"/>
      <c r="E78" s="269"/>
      <c r="F78" s="254"/>
      <c r="G78" s="277"/>
      <c r="H78" s="254"/>
      <c r="I78" s="254"/>
      <c r="J78" s="254"/>
      <c r="K78" s="254"/>
      <c r="L78" s="254"/>
      <c r="M78" s="227"/>
      <c r="N78" s="227"/>
      <c r="O78" s="270" t="s">
        <v>299</v>
      </c>
      <c r="P78" s="270"/>
      <c r="Q78" s="270"/>
      <c r="R78" s="408" t="s">
        <v>298</v>
      </c>
    </row>
    <row r="79" spans="3:18" ht="13.5" customHeight="1">
      <c r="C79" s="255" t="s">
        <v>30</v>
      </c>
      <c r="D79" s="154"/>
      <c r="E79" s="154"/>
      <c r="F79" s="154"/>
      <c r="G79" s="154"/>
      <c r="H79" s="154"/>
      <c r="I79" s="154"/>
      <c r="J79" s="154"/>
      <c r="K79" s="154"/>
      <c r="L79" s="154"/>
      <c r="M79" s="154"/>
      <c r="N79" s="154"/>
      <c r="O79" s="263"/>
      <c r="P79" s="154"/>
      <c r="Q79" s="154"/>
      <c r="R79" s="225"/>
    </row>
    <row r="80" spans="3:18" ht="13.5" customHeight="1">
      <c r="C80" s="255" t="s">
        <v>31</v>
      </c>
      <c r="D80" s="154"/>
      <c r="E80" s="154"/>
      <c r="F80" s="154"/>
      <c r="G80" s="154"/>
      <c r="H80" s="154"/>
      <c r="I80" s="154"/>
      <c r="J80" s="154"/>
      <c r="K80" s="154"/>
      <c r="L80" s="154"/>
      <c r="M80" s="154"/>
      <c r="N80" s="154"/>
      <c r="O80" s="154"/>
      <c r="P80" s="154"/>
      <c r="Q80" s="154"/>
      <c r="R80" s="225"/>
    </row>
    <row r="81" spans="3:18" ht="13.5" customHeight="1">
      <c r="C81" s="319" t="s">
        <v>135</v>
      </c>
      <c r="D81" s="154"/>
      <c r="E81" s="154"/>
      <c r="F81" s="154"/>
      <c r="G81" s="154"/>
      <c r="H81" s="154"/>
      <c r="I81" s="154"/>
      <c r="J81" s="154"/>
      <c r="K81" s="154"/>
      <c r="L81" s="154"/>
      <c r="M81" s="154"/>
      <c r="N81" s="154"/>
      <c r="O81" s="154"/>
      <c r="P81" s="154"/>
      <c r="Q81" s="154"/>
      <c r="R81" s="225"/>
    </row>
    <row r="82" spans="2:23" ht="13.5" customHeight="1">
      <c r="B82" s="204"/>
      <c r="C82" s="313" t="s">
        <v>56</v>
      </c>
      <c r="D82" s="316" t="s">
        <v>57</v>
      </c>
      <c r="E82" s="316" t="s">
        <v>58</v>
      </c>
      <c r="F82" s="316" t="s">
        <v>59</v>
      </c>
      <c r="G82" s="316" t="s">
        <v>60</v>
      </c>
      <c r="H82" s="316" t="s">
        <v>61</v>
      </c>
      <c r="I82" s="316" t="s">
        <v>62</v>
      </c>
      <c r="J82" s="316" t="s">
        <v>63</v>
      </c>
      <c r="K82" s="316" t="s">
        <v>64</v>
      </c>
      <c r="L82" s="316" t="s">
        <v>65</v>
      </c>
      <c r="M82" s="316" t="s">
        <v>66</v>
      </c>
      <c r="N82" s="316" t="s">
        <v>67</v>
      </c>
      <c r="O82" s="317" t="s">
        <v>68</v>
      </c>
      <c r="P82" s="318" t="s">
        <v>803</v>
      </c>
      <c r="Q82" s="154"/>
      <c r="R82" s="225"/>
      <c r="S82" s="154"/>
      <c r="T82" s="154"/>
      <c r="U82" s="154"/>
      <c r="V82" s="154"/>
      <c r="W82" s="154"/>
    </row>
    <row r="83" spans="2:23" ht="13.5" customHeight="1">
      <c r="B83" s="204"/>
      <c r="C83" s="313">
        <v>1997</v>
      </c>
      <c r="D83" s="215"/>
      <c r="E83" s="215"/>
      <c r="F83" s="215"/>
      <c r="G83" s="215"/>
      <c r="H83" s="215"/>
      <c r="I83" s="215"/>
      <c r="J83" s="215"/>
      <c r="K83" s="215"/>
      <c r="L83" s="215"/>
      <c r="M83" s="215"/>
      <c r="N83" s="215"/>
      <c r="O83" s="371">
        <v>100</v>
      </c>
      <c r="P83" s="372"/>
      <c r="Q83" s="154"/>
      <c r="R83" s="225"/>
      <c r="S83" s="154"/>
      <c r="T83" s="154"/>
      <c r="U83" s="154"/>
      <c r="V83" s="154"/>
      <c r="W83" s="154"/>
    </row>
    <row r="84" spans="2:23" ht="13.5" customHeight="1">
      <c r="B84" s="204"/>
      <c r="C84" s="313">
        <v>1998</v>
      </c>
      <c r="D84" s="215">
        <v>101.2</v>
      </c>
      <c r="E84" s="215">
        <v>99.1</v>
      </c>
      <c r="F84" s="215">
        <v>97.9</v>
      </c>
      <c r="G84" s="215">
        <v>97.8</v>
      </c>
      <c r="H84" s="215">
        <v>99.7</v>
      </c>
      <c r="I84" s="215">
        <v>99.8</v>
      </c>
      <c r="J84" s="215">
        <v>99.2</v>
      </c>
      <c r="K84" s="215">
        <v>98.1</v>
      </c>
      <c r="L84" s="215">
        <v>100.2</v>
      </c>
      <c r="M84" s="215">
        <v>100.2</v>
      </c>
      <c r="N84" s="215">
        <v>98.3</v>
      </c>
      <c r="O84" s="371">
        <v>98.2</v>
      </c>
      <c r="P84" s="372">
        <v>99.1</v>
      </c>
      <c r="Q84" s="154"/>
      <c r="R84" s="225"/>
      <c r="S84" s="154"/>
      <c r="T84" s="154"/>
      <c r="U84" s="154"/>
      <c r="V84" s="154"/>
      <c r="W84" s="154"/>
    </row>
    <row r="85" spans="2:23" ht="13.5" customHeight="1">
      <c r="B85" s="204"/>
      <c r="C85" s="313">
        <v>1999</v>
      </c>
      <c r="D85" s="215">
        <v>99.1</v>
      </c>
      <c r="E85" s="215">
        <v>99.5</v>
      </c>
      <c r="F85" s="215">
        <v>99.5</v>
      </c>
      <c r="G85" s="215">
        <v>99.5</v>
      </c>
      <c r="H85" s="215">
        <v>99.3</v>
      </c>
      <c r="I85" s="215">
        <v>100</v>
      </c>
      <c r="J85" s="215">
        <v>99.8</v>
      </c>
      <c r="K85" s="215">
        <v>100.6</v>
      </c>
      <c r="L85" s="215">
        <v>99.9</v>
      </c>
      <c r="M85" s="215">
        <v>99.9</v>
      </c>
      <c r="N85" s="215">
        <v>99.7</v>
      </c>
      <c r="O85" s="371">
        <v>99.6</v>
      </c>
      <c r="P85" s="372">
        <v>99.7</v>
      </c>
      <c r="Q85" s="154"/>
      <c r="R85" s="225"/>
      <c r="S85" s="154"/>
      <c r="T85" s="154"/>
      <c r="U85" s="154"/>
      <c r="V85" s="154"/>
      <c r="W85" s="154"/>
    </row>
    <row r="86" spans="2:23" ht="13.5" customHeight="1">
      <c r="B86" s="204"/>
      <c r="C86" s="313">
        <v>2000</v>
      </c>
      <c r="D86" s="215">
        <v>100</v>
      </c>
      <c r="E86" s="215">
        <v>101.1</v>
      </c>
      <c r="F86" s="215">
        <v>99.2</v>
      </c>
      <c r="G86" s="215">
        <v>101.9</v>
      </c>
      <c r="H86" s="215">
        <v>103.1</v>
      </c>
      <c r="I86" s="215">
        <v>100.8</v>
      </c>
      <c r="J86" s="215">
        <v>103.2</v>
      </c>
      <c r="K86" s="215">
        <v>106.2</v>
      </c>
      <c r="L86" s="215">
        <v>106.3</v>
      </c>
      <c r="M86" s="215">
        <v>106.9</v>
      </c>
      <c r="N86" s="215">
        <v>104.2</v>
      </c>
      <c r="O86" s="371">
        <v>103.9</v>
      </c>
      <c r="P86" s="372">
        <v>103.1</v>
      </c>
      <c r="Q86" s="154"/>
      <c r="R86" s="225"/>
      <c r="S86" s="154"/>
      <c r="T86" s="154"/>
      <c r="U86" s="154"/>
      <c r="V86" s="154"/>
      <c r="W86" s="154"/>
    </row>
    <row r="87" spans="2:23" ht="13.5" customHeight="1">
      <c r="B87" s="204"/>
      <c r="C87" s="313">
        <v>2001</v>
      </c>
      <c r="D87" s="215">
        <v>105.3</v>
      </c>
      <c r="E87" s="215">
        <v>104</v>
      </c>
      <c r="F87" s="215">
        <v>104.7</v>
      </c>
      <c r="G87" s="215">
        <v>107.8</v>
      </c>
      <c r="H87" s="215">
        <v>103.1</v>
      </c>
      <c r="I87" s="215">
        <v>103.8</v>
      </c>
      <c r="J87" s="215">
        <v>100.2</v>
      </c>
      <c r="K87" s="215">
        <v>103.5</v>
      </c>
      <c r="L87" s="215">
        <v>103.6</v>
      </c>
      <c r="M87" s="215">
        <v>103.5</v>
      </c>
      <c r="N87" s="215">
        <v>103</v>
      </c>
      <c r="O87" s="371">
        <v>103.9</v>
      </c>
      <c r="P87" s="372">
        <v>103.8</v>
      </c>
      <c r="Q87" s="154"/>
      <c r="R87" s="225"/>
      <c r="S87" s="154"/>
      <c r="T87" s="154"/>
      <c r="U87" s="154"/>
      <c r="V87" s="154"/>
      <c r="W87" s="154"/>
    </row>
    <row r="88" spans="2:23" ht="13.5" customHeight="1">
      <c r="B88" s="204"/>
      <c r="C88" s="313">
        <v>2002</v>
      </c>
      <c r="D88" s="215">
        <v>103.9</v>
      </c>
      <c r="E88" s="215">
        <v>103.8</v>
      </c>
      <c r="F88" s="215">
        <v>103.2</v>
      </c>
      <c r="G88" s="215">
        <v>102</v>
      </c>
      <c r="H88" s="215">
        <v>102.2</v>
      </c>
      <c r="I88" s="215">
        <v>102</v>
      </c>
      <c r="J88" s="215">
        <v>102.1</v>
      </c>
      <c r="K88" s="215">
        <v>103.2</v>
      </c>
      <c r="L88" s="215">
        <v>103</v>
      </c>
      <c r="M88" s="215">
        <v>103.1</v>
      </c>
      <c r="N88" s="215">
        <v>102.3</v>
      </c>
      <c r="O88" s="371">
        <v>102.8</v>
      </c>
      <c r="P88" s="372">
        <v>102.8</v>
      </c>
      <c r="Q88" s="154"/>
      <c r="R88" s="225"/>
      <c r="S88" s="154"/>
      <c r="T88" s="154"/>
      <c r="U88" s="154"/>
      <c r="V88" s="154"/>
      <c r="W88" s="154"/>
    </row>
    <row r="89" spans="2:23" ht="13.5" customHeight="1">
      <c r="B89" s="204"/>
      <c r="C89" s="313">
        <v>2003</v>
      </c>
      <c r="D89" s="215">
        <v>98.6</v>
      </c>
      <c r="E89" s="215">
        <v>100.2</v>
      </c>
      <c r="F89" s="215">
        <v>99.3</v>
      </c>
      <c r="G89" s="215">
        <v>99.5</v>
      </c>
      <c r="H89" s="215">
        <v>99.5</v>
      </c>
      <c r="I89" s="215">
        <v>99</v>
      </c>
      <c r="J89" s="215">
        <v>100.1</v>
      </c>
      <c r="K89" s="215">
        <v>97.7</v>
      </c>
      <c r="L89" s="215">
        <v>94.2</v>
      </c>
      <c r="M89" s="215">
        <v>94.6</v>
      </c>
      <c r="N89" s="215">
        <v>95.7</v>
      </c>
      <c r="O89" s="371">
        <v>95</v>
      </c>
      <c r="P89" s="372">
        <v>97.8</v>
      </c>
      <c r="Q89" s="154"/>
      <c r="R89" s="225"/>
      <c r="S89" s="154"/>
      <c r="T89" s="154"/>
      <c r="U89" s="154"/>
      <c r="V89" s="154"/>
      <c r="W89" s="154"/>
    </row>
    <row r="90" spans="2:23" ht="13.5" customHeight="1">
      <c r="B90" s="204"/>
      <c r="C90" s="313">
        <v>2004</v>
      </c>
      <c r="D90" s="215">
        <v>94.3</v>
      </c>
      <c r="E90" s="215">
        <v>94.9</v>
      </c>
      <c r="F90" s="215">
        <v>94.6</v>
      </c>
      <c r="G90" s="215">
        <v>94.9</v>
      </c>
      <c r="H90" s="215">
        <v>93.1</v>
      </c>
      <c r="I90" s="215">
        <v>93.7</v>
      </c>
      <c r="J90" s="215">
        <v>95.2</v>
      </c>
      <c r="K90" s="215">
        <v>93.5</v>
      </c>
      <c r="L90" s="215">
        <v>93.3</v>
      </c>
      <c r="M90" s="215">
        <v>93</v>
      </c>
      <c r="N90" s="215">
        <v>92.4</v>
      </c>
      <c r="O90" s="371">
        <v>91.4</v>
      </c>
      <c r="P90" s="372">
        <v>93.7</v>
      </c>
      <c r="Q90" s="154"/>
      <c r="R90" s="225"/>
      <c r="S90" s="154"/>
      <c r="T90" s="154"/>
      <c r="U90" s="154"/>
      <c r="V90" s="154"/>
      <c r="W90" s="154"/>
    </row>
    <row r="91" spans="2:23" ht="13.5" customHeight="1">
      <c r="B91" s="204"/>
      <c r="C91" s="313">
        <v>2005</v>
      </c>
      <c r="D91" s="375">
        <v>93.2</v>
      </c>
      <c r="E91" s="375">
        <v>92.3</v>
      </c>
      <c r="F91" s="375">
        <v>92.7</v>
      </c>
      <c r="G91" s="375">
        <v>93.2</v>
      </c>
      <c r="H91" s="375">
        <v>92.1</v>
      </c>
      <c r="I91" s="375">
        <v>93.3</v>
      </c>
      <c r="J91" s="375">
        <v>92.3</v>
      </c>
      <c r="K91" s="375">
        <v>92.8</v>
      </c>
      <c r="L91" s="375">
        <v>92.9</v>
      </c>
      <c r="M91" s="375">
        <v>92.8</v>
      </c>
      <c r="N91" s="375">
        <v>92.7</v>
      </c>
      <c r="O91" s="378">
        <v>92.8</v>
      </c>
      <c r="P91" s="379">
        <v>92.8</v>
      </c>
      <c r="Q91" s="154"/>
      <c r="R91" s="225"/>
      <c r="S91" s="154"/>
      <c r="T91" s="154"/>
      <c r="U91" s="154"/>
      <c r="V91" s="154"/>
      <c r="W91" s="154"/>
    </row>
    <row r="92" spans="2:23" ht="13.5" customHeight="1">
      <c r="B92" s="204"/>
      <c r="C92" s="313">
        <v>2006</v>
      </c>
      <c r="D92" s="372">
        <v>93</v>
      </c>
      <c r="E92" s="372">
        <v>93.6</v>
      </c>
      <c r="F92" s="372">
        <v>93.9</v>
      </c>
      <c r="G92" s="372">
        <v>93.4</v>
      </c>
      <c r="H92" s="372">
        <v>95.4</v>
      </c>
      <c r="I92" s="372">
        <v>95.5</v>
      </c>
      <c r="J92" s="372">
        <v>95.5</v>
      </c>
      <c r="K92" s="372">
        <v>95.5</v>
      </c>
      <c r="L92" s="372">
        <v>95.6</v>
      </c>
      <c r="M92" s="372">
        <v>95.8</v>
      </c>
      <c r="N92" s="372">
        <v>95.7</v>
      </c>
      <c r="O92" s="372">
        <v>94.9</v>
      </c>
      <c r="P92" s="372">
        <v>94.8</v>
      </c>
      <c r="Q92" s="154"/>
      <c r="R92" s="225"/>
      <c r="S92" s="154"/>
      <c r="T92" s="154"/>
      <c r="U92" s="154"/>
      <c r="V92" s="154"/>
      <c r="W92" s="154"/>
    </row>
    <row r="93" spans="2:23" ht="13.5" customHeight="1">
      <c r="B93" s="204"/>
      <c r="C93" s="314">
        <v>2007</v>
      </c>
      <c r="D93" s="372">
        <v>95.4</v>
      </c>
      <c r="E93" s="372">
        <v>95.4</v>
      </c>
      <c r="F93" s="372">
        <v>95.2</v>
      </c>
      <c r="G93" s="372">
        <v>95.4</v>
      </c>
      <c r="H93" s="372">
        <v>95.4</v>
      </c>
      <c r="I93" s="372">
        <v>95.5</v>
      </c>
      <c r="J93" s="372">
        <v>95.7</v>
      </c>
      <c r="K93" s="372">
        <v>95.6</v>
      </c>
      <c r="L93" s="372">
        <v>95.6</v>
      </c>
      <c r="M93" s="379">
        <v>96.3</v>
      </c>
      <c r="N93" s="379">
        <v>95.7</v>
      </c>
      <c r="O93" s="380">
        <v>96</v>
      </c>
      <c r="P93" s="379">
        <v>95.6</v>
      </c>
      <c r="Q93" s="154"/>
      <c r="R93" s="225"/>
      <c r="S93" s="154"/>
      <c r="T93" s="154"/>
      <c r="U93" s="154"/>
      <c r="V93" s="154"/>
      <c r="W93" s="154"/>
    </row>
    <row r="94" spans="2:23" ht="13.5" customHeight="1">
      <c r="B94" s="204"/>
      <c r="C94" s="315">
        <v>2008</v>
      </c>
      <c r="D94" s="374">
        <v>95.8</v>
      </c>
      <c r="E94" s="374">
        <v>96.3</v>
      </c>
      <c r="F94" s="374">
        <v>96.6</v>
      </c>
      <c r="G94" s="374">
        <v>96.8</v>
      </c>
      <c r="H94" s="374">
        <v>97.3</v>
      </c>
      <c r="I94" s="377" t="s">
        <v>278</v>
      </c>
      <c r="J94" s="377" t="s">
        <v>279</v>
      </c>
      <c r="K94" s="377" t="s">
        <v>280</v>
      </c>
      <c r="L94" s="377" t="s">
        <v>281</v>
      </c>
      <c r="M94" s="215"/>
      <c r="N94" s="215"/>
      <c r="O94" s="381"/>
      <c r="P94" s="215"/>
      <c r="Q94" s="154"/>
      <c r="R94" s="225"/>
      <c r="S94" s="154"/>
      <c r="T94" s="154"/>
      <c r="U94" s="154"/>
      <c r="V94" s="154"/>
      <c r="W94" s="154"/>
    </row>
    <row r="95" spans="2:23" ht="13.5" customHeight="1">
      <c r="B95" s="204"/>
      <c r="C95" s="322"/>
      <c r="D95" s="323"/>
      <c r="E95" s="323"/>
      <c r="F95" s="323"/>
      <c r="G95" s="323"/>
      <c r="H95" s="323"/>
      <c r="I95" s="323"/>
      <c r="J95" s="323"/>
      <c r="K95" s="323"/>
      <c r="L95" s="323"/>
      <c r="M95" s="208"/>
      <c r="N95" s="208"/>
      <c r="O95" s="324"/>
      <c r="P95" s="208"/>
      <c r="Q95" s="154"/>
      <c r="R95" s="225"/>
      <c r="S95" s="154"/>
      <c r="T95" s="154"/>
      <c r="U95" s="154"/>
      <c r="V95" s="154"/>
      <c r="W95" s="154"/>
    </row>
    <row r="96" spans="2:23" ht="13.5" customHeight="1">
      <c r="B96" s="204"/>
      <c r="C96" s="312" t="s">
        <v>133</v>
      </c>
      <c r="D96" s="320"/>
      <c r="E96" s="320"/>
      <c r="F96" s="320"/>
      <c r="G96" s="320"/>
      <c r="H96" s="320"/>
      <c r="I96" s="320"/>
      <c r="J96" s="320"/>
      <c r="K96" s="320"/>
      <c r="L96" s="320"/>
      <c r="M96" s="320"/>
      <c r="N96" s="320"/>
      <c r="O96" s="321"/>
      <c r="P96" s="320"/>
      <c r="Q96" s="229"/>
      <c r="R96" s="230"/>
      <c r="S96" s="154"/>
      <c r="T96" s="154"/>
      <c r="U96" s="154"/>
      <c r="V96" s="154"/>
      <c r="W96" s="154"/>
    </row>
    <row r="97" spans="2:23" ht="45" customHeight="1">
      <c r="B97" s="204"/>
      <c r="C97" s="467" t="s">
        <v>35</v>
      </c>
      <c r="D97" s="468"/>
      <c r="E97" s="468"/>
      <c r="F97" s="468"/>
      <c r="G97" s="468"/>
      <c r="H97" s="468"/>
      <c r="I97" s="468"/>
      <c r="J97" s="468"/>
      <c r="K97" s="468"/>
      <c r="L97" s="468"/>
      <c r="M97" s="468"/>
      <c r="N97" s="468"/>
      <c r="O97" s="468"/>
      <c r="P97" s="468"/>
      <c r="Q97" s="468"/>
      <c r="R97" s="278"/>
      <c r="S97" s="154"/>
      <c r="T97" s="154"/>
      <c r="U97" s="154"/>
      <c r="V97" s="154"/>
      <c r="W97" s="154"/>
    </row>
    <row r="98" ht="13.5" customHeight="1"/>
    <row r="99" ht="13.5" customHeight="1"/>
    <row r="100" spans="2:18" ht="13.5" customHeight="1">
      <c r="B100" s="213">
        <v>4</v>
      </c>
      <c r="C100" s="279" t="s">
        <v>34</v>
      </c>
      <c r="D100" s="269"/>
      <c r="E100" s="269"/>
      <c r="F100" s="269"/>
      <c r="G100" s="254"/>
      <c r="H100" s="254"/>
      <c r="I100" s="254"/>
      <c r="J100" s="254"/>
      <c r="K100" s="254"/>
      <c r="L100" s="270"/>
      <c r="M100" s="227"/>
      <c r="N100" s="227"/>
      <c r="O100" s="270" t="s">
        <v>299</v>
      </c>
      <c r="P100" s="270"/>
      <c r="Q100" s="270"/>
      <c r="R100" s="407" t="s">
        <v>303</v>
      </c>
    </row>
    <row r="101" spans="3:18" ht="13.5" customHeight="1">
      <c r="C101" s="256" t="s">
        <v>69</v>
      </c>
      <c r="D101" s="154"/>
      <c r="E101" s="154"/>
      <c r="F101" s="154"/>
      <c r="G101" s="154"/>
      <c r="H101" s="154"/>
      <c r="I101" s="154"/>
      <c r="J101" s="154"/>
      <c r="K101" s="154"/>
      <c r="L101" s="154"/>
      <c r="M101" s="154"/>
      <c r="N101" s="154"/>
      <c r="O101" s="263"/>
      <c r="P101" s="154"/>
      <c r="Q101" s="154"/>
      <c r="R101" s="225"/>
    </row>
    <row r="102" spans="3:18" ht="13.5" customHeight="1">
      <c r="C102" s="256" t="s">
        <v>32</v>
      </c>
      <c r="D102" s="154"/>
      <c r="E102" s="154"/>
      <c r="F102" s="154"/>
      <c r="G102" s="154"/>
      <c r="H102" s="154"/>
      <c r="I102" s="154"/>
      <c r="J102" s="154"/>
      <c r="K102" s="154"/>
      <c r="L102" s="154"/>
      <c r="M102" s="154"/>
      <c r="N102" s="154"/>
      <c r="O102" s="154"/>
      <c r="P102" s="154"/>
      <c r="Q102" s="154"/>
      <c r="R102" s="225"/>
    </row>
    <row r="103" spans="3:18" ht="13.5" customHeight="1">
      <c r="C103" s="256" t="s">
        <v>33</v>
      </c>
      <c r="D103" s="154"/>
      <c r="E103" s="154"/>
      <c r="F103" s="154"/>
      <c r="G103" s="154"/>
      <c r="H103" s="154"/>
      <c r="I103" s="154"/>
      <c r="J103" s="154"/>
      <c r="K103" s="154"/>
      <c r="L103" s="154"/>
      <c r="M103" s="154"/>
      <c r="N103" s="154"/>
      <c r="O103" s="154"/>
      <c r="P103" s="154"/>
      <c r="Q103" s="154"/>
      <c r="R103" s="225"/>
    </row>
    <row r="104" spans="3:18" ht="13.5" customHeight="1">
      <c r="C104" s="325" t="s">
        <v>136</v>
      </c>
      <c r="D104" s="154"/>
      <c r="E104" s="154"/>
      <c r="F104" s="154"/>
      <c r="G104" s="154"/>
      <c r="H104" s="154"/>
      <c r="I104" s="154"/>
      <c r="J104" s="154"/>
      <c r="K104" s="154"/>
      <c r="L104" s="154"/>
      <c r="M104" s="154"/>
      <c r="N104" s="154"/>
      <c r="O104" s="154"/>
      <c r="P104" s="154"/>
      <c r="Q104" s="154"/>
      <c r="R104" s="225"/>
    </row>
    <row r="105" spans="3:18" ht="13.5" customHeight="1">
      <c r="C105" s="313" t="s">
        <v>56</v>
      </c>
      <c r="D105" s="316" t="s">
        <v>57</v>
      </c>
      <c r="E105" s="316" t="s">
        <v>58</v>
      </c>
      <c r="F105" s="316" t="s">
        <v>59</v>
      </c>
      <c r="G105" s="316" t="s">
        <v>60</v>
      </c>
      <c r="H105" s="316" t="s">
        <v>61</v>
      </c>
      <c r="I105" s="316" t="s">
        <v>62</v>
      </c>
      <c r="J105" s="316" t="s">
        <v>63</v>
      </c>
      <c r="K105" s="316" t="s">
        <v>64</v>
      </c>
      <c r="L105" s="316" t="s">
        <v>65</v>
      </c>
      <c r="M105" s="316" t="s">
        <v>66</v>
      </c>
      <c r="N105" s="316" t="s">
        <v>67</v>
      </c>
      <c r="O105" s="317" t="s">
        <v>68</v>
      </c>
      <c r="P105" s="318" t="s">
        <v>803</v>
      </c>
      <c r="Q105" s="154"/>
      <c r="R105" s="225"/>
    </row>
    <row r="106" spans="3:18" ht="13.5" customHeight="1">
      <c r="C106" s="313">
        <v>1995</v>
      </c>
      <c r="D106" s="215">
        <v>124.3</v>
      </c>
      <c r="E106" s="215">
        <v>124.7</v>
      </c>
      <c r="F106" s="215">
        <v>125.3</v>
      </c>
      <c r="G106" s="215">
        <v>125.9</v>
      </c>
      <c r="H106" s="215">
        <v>126.1</v>
      </c>
      <c r="I106" s="215">
        <v>126.2</v>
      </c>
      <c r="J106" s="215">
        <v>126.5</v>
      </c>
      <c r="K106" s="215">
        <v>126.7</v>
      </c>
      <c r="L106" s="215">
        <v>126.9</v>
      </c>
      <c r="M106" s="215">
        <v>126.8</v>
      </c>
      <c r="N106" s="215">
        <v>126.8</v>
      </c>
      <c r="O106" s="371">
        <v>126.8</v>
      </c>
      <c r="P106" s="372">
        <v>126.1</v>
      </c>
      <c r="Q106" s="154"/>
      <c r="R106" s="225"/>
    </row>
    <row r="107" spans="3:18" ht="13.5" customHeight="1">
      <c r="C107" s="313">
        <v>1996</v>
      </c>
      <c r="D107" s="215">
        <v>127</v>
      </c>
      <c r="E107" s="215">
        <v>127.1</v>
      </c>
      <c r="F107" s="215">
        <v>127.3</v>
      </c>
      <c r="G107" s="215">
        <v>127.6</v>
      </c>
      <c r="H107" s="215">
        <v>128.1</v>
      </c>
      <c r="I107" s="215">
        <v>128.4</v>
      </c>
      <c r="J107" s="215">
        <v>128.4</v>
      </c>
      <c r="K107" s="215">
        <v>128.6</v>
      </c>
      <c r="L107" s="215">
        <v>129</v>
      </c>
      <c r="M107" s="215">
        <v>129</v>
      </c>
      <c r="N107" s="215">
        <v>129.3</v>
      </c>
      <c r="O107" s="371">
        <v>129.3</v>
      </c>
      <c r="P107" s="372">
        <v>128.2</v>
      </c>
      <c r="Q107" s="154"/>
      <c r="R107" s="225"/>
    </row>
    <row r="108" spans="3:18" ht="13.5" customHeight="1">
      <c r="C108" s="313">
        <v>1997</v>
      </c>
      <c r="D108" s="215">
        <v>129.6</v>
      </c>
      <c r="E108" s="215">
        <v>129.9</v>
      </c>
      <c r="F108" s="215">
        <v>130</v>
      </c>
      <c r="G108" s="215">
        <v>130.3</v>
      </c>
      <c r="H108" s="215">
        <v>130.7</v>
      </c>
      <c r="I108" s="215">
        <v>130.7</v>
      </c>
      <c r="J108" s="215">
        <v>130.8</v>
      </c>
      <c r="K108" s="215">
        <v>130.9</v>
      </c>
      <c r="L108" s="215">
        <v>130.9</v>
      </c>
      <c r="M108" s="215">
        <v>130.8</v>
      </c>
      <c r="N108" s="215">
        <v>130.9</v>
      </c>
      <c r="O108" s="371">
        <v>130.7</v>
      </c>
      <c r="P108" s="372">
        <v>130.5</v>
      </c>
      <c r="Q108" s="154"/>
      <c r="R108" s="225"/>
    </row>
    <row r="109" spans="3:18" ht="13.5" customHeight="1">
      <c r="C109" s="313">
        <v>1998</v>
      </c>
      <c r="D109" s="215">
        <v>130.6</v>
      </c>
      <c r="E109" s="215">
        <v>130.6</v>
      </c>
      <c r="F109" s="215">
        <v>130.7</v>
      </c>
      <c r="G109" s="215">
        <v>131.1</v>
      </c>
      <c r="H109" s="215">
        <v>131.2</v>
      </c>
      <c r="I109" s="215">
        <v>131.4</v>
      </c>
      <c r="J109" s="215">
        <v>131.6</v>
      </c>
      <c r="K109" s="215">
        <v>131.6</v>
      </c>
      <c r="L109" s="215">
        <v>131.7</v>
      </c>
      <c r="M109" s="215">
        <v>131.6</v>
      </c>
      <c r="N109" s="215">
        <v>131.4</v>
      </c>
      <c r="O109" s="371">
        <v>131.1</v>
      </c>
      <c r="P109" s="372">
        <v>131.2</v>
      </c>
      <c r="Q109" s="154"/>
      <c r="R109" s="225"/>
    </row>
    <row r="110" spans="3:18" ht="13.5" customHeight="1">
      <c r="C110" s="313">
        <v>1999</v>
      </c>
      <c r="D110" s="215">
        <v>131.4</v>
      </c>
      <c r="E110" s="215">
        <v>131.5</v>
      </c>
      <c r="F110" s="215">
        <v>131.8</v>
      </c>
      <c r="G110" s="215">
        <v>132.3</v>
      </c>
      <c r="H110" s="215">
        <v>132.6</v>
      </c>
      <c r="I110" s="215">
        <v>133.1</v>
      </c>
      <c r="J110" s="215">
        <v>133.5</v>
      </c>
      <c r="K110" s="215">
        <v>133.9</v>
      </c>
      <c r="L110" s="215">
        <v>133.9</v>
      </c>
      <c r="M110" s="215">
        <v>133.8</v>
      </c>
      <c r="N110" s="215">
        <v>134</v>
      </c>
      <c r="O110" s="371">
        <v>134.2</v>
      </c>
      <c r="P110" s="372">
        <v>133</v>
      </c>
      <c r="Q110" s="154"/>
      <c r="R110" s="225"/>
    </row>
    <row r="111" spans="3:18" ht="13.5" customHeight="1">
      <c r="C111" s="313">
        <v>2000</v>
      </c>
      <c r="D111" s="215">
        <v>134.7</v>
      </c>
      <c r="E111" s="215">
        <v>135.2</v>
      </c>
      <c r="F111" s="215">
        <v>135.7</v>
      </c>
      <c r="G111" s="215">
        <v>135.8</v>
      </c>
      <c r="H111" s="215">
        <v>135.5</v>
      </c>
      <c r="I111" s="215">
        <v>136</v>
      </c>
      <c r="J111" s="215">
        <v>135.8</v>
      </c>
      <c r="K111" s="215">
        <v>135.5</v>
      </c>
      <c r="L111" s="215">
        <v>135.9</v>
      </c>
      <c r="M111" s="215">
        <v>135.8</v>
      </c>
      <c r="N111" s="215">
        <v>135.7</v>
      </c>
      <c r="O111" s="371">
        <v>135.6</v>
      </c>
      <c r="P111" s="372">
        <v>135.6</v>
      </c>
      <c r="Q111" s="154"/>
      <c r="R111" s="225"/>
    </row>
    <row r="112" spans="3:18" ht="13.5" customHeight="1">
      <c r="C112" s="313">
        <v>2001</v>
      </c>
      <c r="D112" s="215">
        <v>135.8</v>
      </c>
      <c r="E112" s="215">
        <v>136</v>
      </c>
      <c r="F112" s="215">
        <v>135.9</v>
      </c>
      <c r="G112" s="215">
        <v>136.2</v>
      </c>
      <c r="H112" s="215">
        <v>136.8</v>
      </c>
      <c r="I112" s="215">
        <v>136.7</v>
      </c>
      <c r="J112" s="215">
        <v>136.2</v>
      </c>
      <c r="K112" s="215">
        <v>136.2</v>
      </c>
      <c r="L112" s="215">
        <v>136.3</v>
      </c>
      <c r="M112" s="215">
        <v>135.6</v>
      </c>
      <c r="N112" s="215">
        <v>135.3</v>
      </c>
      <c r="O112" s="371">
        <v>134.9</v>
      </c>
      <c r="P112" s="372">
        <v>136</v>
      </c>
      <c r="Q112" s="154"/>
      <c r="R112" s="225"/>
    </row>
    <row r="113" spans="3:18" ht="13.5" customHeight="1">
      <c r="C113" s="313">
        <v>2002</v>
      </c>
      <c r="D113" s="215">
        <v>135.1</v>
      </c>
      <c r="E113" s="215">
        <v>135.1</v>
      </c>
      <c r="F113" s="215">
        <v>135.4</v>
      </c>
      <c r="G113" s="215">
        <v>135.8</v>
      </c>
      <c r="H113" s="215">
        <v>135.8</v>
      </c>
      <c r="I113" s="215">
        <v>135.8</v>
      </c>
      <c r="J113" s="215">
        <v>136</v>
      </c>
      <c r="K113" s="215">
        <v>136.3</v>
      </c>
      <c r="L113" s="215">
        <v>136.4</v>
      </c>
      <c r="M113" s="215">
        <v>136.2</v>
      </c>
      <c r="N113" s="215">
        <v>136</v>
      </c>
      <c r="O113" s="371">
        <v>135.9</v>
      </c>
      <c r="P113" s="372">
        <v>135.8</v>
      </c>
      <c r="Q113" s="154"/>
      <c r="R113" s="225"/>
    </row>
    <row r="114" spans="3:18" ht="13.5" customHeight="1">
      <c r="C114" s="313">
        <v>2003</v>
      </c>
      <c r="D114" s="215">
        <v>136.2</v>
      </c>
      <c r="E114" s="215">
        <v>136.6</v>
      </c>
      <c r="F114" s="215">
        <v>136.8</v>
      </c>
      <c r="G114" s="215">
        <v>136.8</v>
      </c>
      <c r="H114" s="215">
        <v>136.9</v>
      </c>
      <c r="I114" s="215">
        <v>137</v>
      </c>
      <c r="J114" s="215">
        <v>137.5</v>
      </c>
      <c r="K114" s="215">
        <v>137.8</v>
      </c>
      <c r="L114" s="215">
        <v>138.8</v>
      </c>
      <c r="M114" s="215">
        <v>138.9</v>
      </c>
      <c r="N114" s="215">
        <v>139.2</v>
      </c>
      <c r="O114" s="371">
        <v>139.1</v>
      </c>
      <c r="P114" s="372">
        <v>137.6</v>
      </c>
      <c r="Q114" s="154"/>
      <c r="R114" s="225"/>
    </row>
    <row r="115" spans="3:18" ht="13.5" customHeight="1">
      <c r="C115" s="313">
        <v>2004</v>
      </c>
      <c r="D115" s="215">
        <v>140.5</v>
      </c>
      <c r="E115" s="215">
        <v>142</v>
      </c>
      <c r="F115" s="215">
        <v>144</v>
      </c>
      <c r="G115" s="215">
        <v>146.3</v>
      </c>
      <c r="H115" s="215">
        <v>148.2</v>
      </c>
      <c r="I115" s="215">
        <v>148.4</v>
      </c>
      <c r="J115" s="215">
        <v>149.2</v>
      </c>
      <c r="K115" s="215">
        <v>150.8</v>
      </c>
      <c r="L115" s="215">
        <v>151.7</v>
      </c>
      <c r="M115" s="215">
        <v>153.1</v>
      </c>
      <c r="N115" s="215">
        <v>152.9</v>
      </c>
      <c r="O115" s="371">
        <v>152.1</v>
      </c>
      <c r="P115" s="372">
        <v>148.3</v>
      </c>
      <c r="Q115" s="154"/>
      <c r="R115" s="225"/>
    </row>
    <row r="116" spans="3:18" ht="13.5" customHeight="1">
      <c r="C116" s="313">
        <v>2005</v>
      </c>
      <c r="D116" s="215">
        <v>153.9</v>
      </c>
      <c r="E116" s="215">
        <v>155.2</v>
      </c>
      <c r="F116" s="215">
        <v>157</v>
      </c>
      <c r="G116" s="215">
        <v>157.7</v>
      </c>
      <c r="H116" s="215">
        <v>157.4</v>
      </c>
      <c r="I116" s="215">
        <v>158.5</v>
      </c>
      <c r="J116" s="215">
        <v>159.8</v>
      </c>
      <c r="K116" s="215">
        <v>160.7</v>
      </c>
      <c r="L116" s="215">
        <v>163.2</v>
      </c>
      <c r="M116" s="215">
        <v>165.5</v>
      </c>
      <c r="N116" s="215">
        <v>162.7</v>
      </c>
      <c r="O116" s="371">
        <v>163.3</v>
      </c>
      <c r="P116" s="372">
        <v>159.6</v>
      </c>
      <c r="Q116" s="154"/>
      <c r="R116" s="225"/>
    </row>
    <row r="117" spans="3:18" ht="13.5" customHeight="1">
      <c r="C117" s="313">
        <v>2006</v>
      </c>
      <c r="D117" s="215">
        <v>165.3</v>
      </c>
      <c r="E117" s="215">
        <v>165.1</v>
      </c>
      <c r="F117" s="215">
        <v>166.6</v>
      </c>
      <c r="G117" s="215">
        <v>169.1</v>
      </c>
      <c r="H117" s="375">
        <v>170.6</v>
      </c>
      <c r="I117" s="375">
        <v>171.9</v>
      </c>
      <c r="J117" s="375">
        <v>172.7</v>
      </c>
      <c r="K117" s="375">
        <v>173.4</v>
      </c>
      <c r="L117" s="375">
        <v>170.8</v>
      </c>
      <c r="M117" s="375">
        <v>169.6</v>
      </c>
      <c r="N117" s="375">
        <v>169.5</v>
      </c>
      <c r="O117" s="378">
        <v>169.9</v>
      </c>
      <c r="P117" s="372">
        <v>169.6</v>
      </c>
      <c r="Q117" s="154"/>
      <c r="R117" s="225"/>
    </row>
    <row r="118" spans="3:18" ht="13.5" customHeight="1">
      <c r="C118" s="314">
        <v>2007</v>
      </c>
      <c r="D118" s="231">
        <v>169.7</v>
      </c>
      <c r="E118" s="231">
        <v>170.7</v>
      </c>
      <c r="F118" s="231">
        <v>172.6</v>
      </c>
      <c r="G118" s="373">
        <v>174.5</v>
      </c>
      <c r="H118" s="373">
        <v>175.9</v>
      </c>
      <c r="I118" s="373">
        <v>176.1</v>
      </c>
      <c r="J118" s="373">
        <v>177.2</v>
      </c>
      <c r="K118" s="373">
        <v>175.8</v>
      </c>
      <c r="L118" s="373">
        <v>176.3</v>
      </c>
      <c r="M118" s="373">
        <v>176.3</v>
      </c>
      <c r="N118" s="373">
        <v>178.9</v>
      </c>
      <c r="O118" s="373">
        <v>178.1</v>
      </c>
      <c r="P118" s="372">
        <v>175.2</v>
      </c>
      <c r="Q118" s="252"/>
      <c r="R118" s="225"/>
    </row>
    <row r="119" spans="3:18" ht="13.5" customHeight="1">
      <c r="C119" s="318">
        <v>2008</v>
      </c>
      <c r="D119" s="374">
        <v>179.3</v>
      </c>
      <c r="E119" s="374">
        <v>180.3</v>
      </c>
      <c r="F119" s="374">
        <v>183.9</v>
      </c>
      <c r="G119" s="374">
        <v>186.7</v>
      </c>
      <c r="H119" s="374">
        <v>190.9</v>
      </c>
      <c r="I119" s="377" t="s">
        <v>282</v>
      </c>
      <c r="J119" s="377" t="s">
        <v>283</v>
      </c>
      <c r="K119" s="377" t="s">
        <v>284</v>
      </c>
      <c r="L119" s="377" t="s">
        <v>285</v>
      </c>
      <c r="M119" s="374"/>
      <c r="N119" s="374"/>
      <c r="O119" s="374"/>
      <c r="P119" s="372"/>
      <c r="Q119" s="154"/>
      <c r="R119" s="225"/>
    </row>
    <row r="120" spans="3:18" ht="13.5" customHeight="1">
      <c r="C120" s="310"/>
      <c r="D120" s="208"/>
      <c r="E120" s="208"/>
      <c r="F120" s="208"/>
      <c r="G120" s="208"/>
      <c r="H120" s="208"/>
      <c r="I120" s="208"/>
      <c r="J120" s="208"/>
      <c r="K120" s="208"/>
      <c r="L120" s="208"/>
      <c r="M120" s="208"/>
      <c r="N120" s="208"/>
      <c r="O120" s="208"/>
      <c r="P120" s="208"/>
      <c r="Q120" s="154"/>
      <c r="R120" s="225"/>
    </row>
    <row r="121" spans="3:18" ht="13.5" customHeight="1">
      <c r="C121" s="312" t="s">
        <v>133</v>
      </c>
      <c r="D121" s="229"/>
      <c r="E121" s="229"/>
      <c r="F121" s="229"/>
      <c r="G121" s="229"/>
      <c r="H121" s="229"/>
      <c r="I121" s="229"/>
      <c r="J121" s="229"/>
      <c r="K121" s="229"/>
      <c r="L121" s="229"/>
      <c r="M121" s="229"/>
      <c r="N121" s="229"/>
      <c r="O121" s="229"/>
      <c r="P121" s="229"/>
      <c r="Q121" s="229"/>
      <c r="R121" s="230"/>
    </row>
    <row r="122" ht="13.5" customHeight="1"/>
    <row r="123" spans="2:18" ht="13.5" customHeight="1">
      <c r="B123" s="213">
        <v>5</v>
      </c>
      <c r="C123" s="268" t="s">
        <v>74</v>
      </c>
      <c r="D123" s="269"/>
      <c r="E123" s="254"/>
      <c r="F123" s="254"/>
      <c r="G123" s="254"/>
      <c r="H123" s="254"/>
      <c r="I123" s="254"/>
      <c r="J123" s="254"/>
      <c r="K123" s="254"/>
      <c r="L123" s="254"/>
      <c r="M123" s="227"/>
      <c r="N123" s="227"/>
      <c r="O123" s="270" t="s">
        <v>299</v>
      </c>
      <c r="P123" s="270"/>
      <c r="Q123" s="270"/>
      <c r="R123" s="408" t="s">
        <v>298</v>
      </c>
    </row>
    <row r="124" spans="3:18" ht="13.5" customHeight="1">
      <c r="C124" s="255" t="s">
        <v>69</v>
      </c>
      <c r="D124" s="154"/>
      <c r="E124" s="154"/>
      <c r="F124" s="154"/>
      <c r="G124" s="154"/>
      <c r="H124" s="154"/>
      <c r="I124" s="154"/>
      <c r="J124" s="154"/>
      <c r="K124" s="154"/>
      <c r="L124" s="154"/>
      <c r="M124" s="154"/>
      <c r="N124" s="154"/>
      <c r="O124" s="263"/>
      <c r="P124" s="154"/>
      <c r="Q124" s="154"/>
      <c r="R124" s="225"/>
    </row>
    <row r="125" spans="3:18" ht="13.5" customHeight="1">
      <c r="C125" s="255" t="s">
        <v>71</v>
      </c>
      <c r="D125" s="154"/>
      <c r="E125" s="154"/>
      <c r="F125" s="154"/>
      <c r="G125" s="154"/>
      <c r="H125" s="154"/>
      <c r="I125" s="154"/>
      <c r="J125" s="154"/>
      <c r="K125" s="154"/>
      <c r="L125" s="154"/>
      <c r="M125" s="154"/>
      <c r="N125" s="154"/>
      <c r="O125" s="154"/>
      <c r="P125" s="154"/>
      <c r="Q125" s="154"/>
      <c r="R125" s="225"/>
    </row>
    <row r="126" spans="3:18" ht="13.5" customHeight="1">
      <c r="C126" s="255" t="s">
        <v>75</v>
      </c>
      <c r="D126" s="154"/>
      <c r="E126" s="154"/>
      <c r="F126" s="154"/>
      <c r="G126" s="154"/>
      <c r="H126" s="154"/>
      <c r="I126" s="154"/>
      <c r="J126" s="154"/>
      <c r="K126" s="154"/>
      <c r="L126" s="154"/>
      <c r="M126" s="154"/>
      <c r="N126" s="154"/>
      <c r="O126" s="154"/>
      <c r="P126" s="154"/>
      <c r="Q126" s="154"/>
      <c r="R126" s="225"/>
    </row>
    <row r="127" spans="3:18" ht="13.5" customHeight="1">
      <c r="C127" s="319" t="s">
        <v>137</v>
      </c>
      <c r="D127" s="154"/>
      <c r="E127" s="154"/>
      <c r="F127" s="154"/>
      <c r="G127" s="154"/>
      <c r="H127" s="154"/>
      <c r="I127" s="154"/>
      <c r="J127" s="154"/>
      <c r="K127" s="154"/>
      <c r="L127" s="154"/>
      <c r="M127" s="154"/>
      <c r="N127" s="154"/>
      <c r="O127" s="154"/>
      <c r="P127" s="154"/>
      <c r="Q127" s="154"/>
      <c r="R127" s="225"/>
    </row>
    <row r="128" spans="3:18" ht="13.5" customHeight="1">
      <c r="C128" s="313" t="s">
        <v>56</v>
      </c>
      <c r="D128" s="329" t="s">
        <v>57</v>
      </c>
      <c r="E128" s="329" t="s">
        <v>58</v>
      </c>
      <c r="F128" s="329" t="s">
        <v>59</v>
      </c>
      <c r="G128" s="329" t="s">
        <v>60</v>
      </c>
      <c r="H128" s="329" t="s">
        <v>61</v>
      </c>
      <c r="I128" s="329" t="s">
        <v>62</v>
      </c>
      <c r="J128" s="329" t="s">
        <v>63</v>
      </c>
      <c r="K128" s="329" t="s">
        <v>64</v>
      </c>
      <c r="L128" s="329" t="s">
        <v>65</v>
      </c>
      <c r="M128" s="329" t="s">
        <v>66</v>
      </c>
      <c r="N128" s="329" t="s">
        <v>67</v>
      </c>
      <c r="O128" s="330" t="s">
        <v>68</v>
      </c>
      <c r="P128" s="331" t="s">
        <v>803</v>
      </c>
      <c r="Q128" s="154"/>
      <c r="R128" s="225"/>
    </row>
    <row r="129" spans="3:18" ht="13.5" customHeight="1">
      <c r="C129" s="327">
        <v>1995</v>
      </c>
      <c r="D129" s="372">
        <v>181.1</v>
      </c>
      <c r="E129" s="372">
        <v>178.4</v>
      </c>
      <c r="F129" s="372">
        <v>176.9</v>
      </c>
      <c r="G129" s="372">
        <v>177.3</v>
      </c>
      <c r="H129" s="372">
        <v>176.1</v>
      </c>
      <c r="I129" s="372">
        <v>174.2</v>
      </c>
      <c r="J129" s="372">
        <v>173.1</v>
      </c>
      <c r="K129" s="372">
        <v>170.2</v>
      </c>
      <c r="L129" s="372">
        <v>168.7</v>
      </c>
      <c r="M129" s="372">
        <v>167.6</v>
      </c>
      <c r="N129" s="372">
        <v>166.4</v>
      </c>
      <c r="O129" s="372">
        <v>165.8</v>
      </c>
      <c r="P129" s="372">
        <v>173</v>
      </c>
      <c r="Q129" s="154"/>
      <c r="R129" s="225"/>
    </row>
    <row r="130" spans="3:18" ht="13.5" customHeight="1">
      <c r="C130" s="327">
        <v>1996</v>
      </c>
      <c r="D130" s="372">
        <v>163.1</v>
      </c>
      <c r="E130" s="372">
        <v>159.5</v>
      </c>
      <c r="F130" s="372">
        <v>157.5</v>
      </c>
      <c r="G130" s="372">
        <v>153.4</v>
      </c>
      <c r="H130" s="372">
        <v>152.2</v>
      </c>
      <c r="I130" s="372">
        <v>150.5</v>
      </c>
      <c r="J130" s="372">
        <v>148.7</v>
      </c>
      <c r="K130" s="372">
        <v>148</v>
      </c>
      <c r="L130" s="372">
        <v>146.9</v>
      </c>
      <c r="M130" s="372">
        <v>144.8</v>
      </c>
      <c r="N130" s="372">
        <v>142.9</v>
      </c>
      <c r="O130" s="372">
        <v>140.7</v>
      </c>
      <c r="P130" s="372">
        <v>150.7</v>
      </c>
      <c r="Q130" s="154"/>
      <c r="R130" s="225"/>
    </row>
    <row r="131" spans="3:18" ht="13.5" customHeight="1">
      <c r="C131" s="327">
        <v>1997</v>
      </c>
      <c r="D131" s="372">
        <v>139.6</v>
      </c>
      <c r="E131" s="372">
        <v>138</v>
      </c>
      <c r="F131" s="372">
        <v>136.7</v>
      </c>
      <c r="G131" s="372">
        <v>135.1</v>
      </c>
      <c r="H131" s="372">
        <v>130.9</v>
      </c>
      <c r="I131" s="372">
        <v>129.3</v>
      </c>
      <c r="J131" s="372">
        <v>127.9</v>
      </c>
      <c r="K131" s="372">
        <v>126.3</v>
      </c>
      <c r="L131" s="372">
        <v>125</v>
      </c>
      <c r="M131" s="372">
        <v>123.7</v>
      </c>
      <c r="N131" s="372">
        <v>122.4</v>
      </c>
      <c r="O131" s="372">
        <v>121.6</v>
      </c>
      <c r="P131" s="372">
        <v>129.7</v>
      </c>
      <c r="Q131" s="154"/>
      <c r="R131" s="225"/>
    </row>
    <row r="132" spans="3:18" ht="13.5" customHeight="1">
      <c r="C132" s="327">
        <v>1998</v>
      </c>
      <c r="D132" s="372">
        <v>118.9</v>
      </c>
      <c r="E132" s="372">
        <v>116.1</v>
      </c>
      <c r="F132" s="372">
        <v>113.8</v>
      </c>
      <c r="G132" s="372">
        <v>110.9</v>
      </c>
      <c r="H132" s="372">
        <v>109.4</v>
      </c>
      <c r="I132" s="372">
        <v>108.6</v>
      </c>
      <c r="J132" s="372">
        <v>107.3</v>
      </c>
      <c r="K132" s="372">
        <v>105</v>
      </c>
      <c r="L132" s="372">
        <v>104.4</v>
      </c>
      <c r="M132" s="372">
        <v>102.4</v>
      </c>
      <c r="N132" s="372">
        <v>101.8</v>
      </c>
      <c r="O132" s="372">
        <v>100</v>
      </c>
      <c r="P132" s="372">
        <v>108.2</v>
      </c>
      <c r="Q132" s="154"/>
      <c r="R132" s="225"/>
    </row>
    <row r="133" spans="3:18" ht="13.5" customHeight="1">
      <c r="C133" s="327">
        <v>1999</v>
      </c>
      <c r="D133" s="372">
        <v>97.9</v>
      </c>
      <c r="E133" s="372">
        <v>97.3</v>
      </c>
      <c r="F133" s="372">
        <v>96.7</v>
      </c>
      <c r="G133" s="372">
        <v>95</v>
      </c>
      <c r="H133" s="372">
        <v>94.5</v>
      </c>
      <c r="I133" s="372">
        <v>94</v>
      </c>
      <c r="J133" s="372">
        <v>92.9</v>
      </c>
      <c r="K133" s="372">
        <v>91.6</v>
      </c>
      <c r="L133" s="372">
        <v>91.3</v>
      </c>
      <c r="M133" s="372">
        <v>90.8</v>
      </c>
      <c r="N133" s="372">
        <v>90.4</v>
      </c>
      <c r="O133" s="372">
        <v>89.9</v>
      </c>
      <c r="P133" s="372">
        <v>93.5</v>
      </c>
      <c r="Q133" s="154"/>
      <c r="R133" s="225"/>
    </row>
    <row r="134" spans="3:18" ht="13.5" customHeight="1">
      <c r="C134" s="327">
        <v>2000</v>
      </c>
      <c r="D134" s="372">
        <v>88.8</v>
      </c>
      <c r="E134" s="372">
        <v>88.4</v>
      </c>
      <c r="F134" s="372">
        <v>87.7</v>
      </c>
      <c r="G134" s="372">
        <v>87.1</v>
      </c>
      <c r="H134" s="372">
        <v>86.2</v>
      </c>
      <c r="I134" s="372">
        <v>85.9</v>
      </c>
      <c r="J134" s="372">
        <v>86</v>
      </c>
      <c r="K134" s="372">
        <v>85.3</v>
      </c>
      <c r="L134" s="372">
        <v>85.1</v>
      </c>
      <c r="M134" s="372">
        <v>85.2</v>
      </c>
      <c r="N134" s="372">
        <v>85</v>
      </c>
      <c r="O134" s="372">
        <v>84.2</v>
      </c>
      <c r="P134" s="372">
        <v>86.3</v>
      </c>
      <c r="Q134" s="154"/>
      <c r="R134" s="225"/>
    </row>
    <row r="135" spans="3:18" ht="13.5" customHeight="1">
      <c r="C135" s="327">
        <v>2001</v>
      </c>
      <c r="D135" s="372">
        <v>82.9</v>
      </c>
      <c r="E135" s="372">
        <v>81.7</v>
      </c>
      <c r="F135" s="372">
        <v>80.5</v>
      </c>
      <c r="G135" s="372">
        <v>80.4</v>
      </c>
      <c r="H135" s="372">
        <v>80</v>
      </c>
      <c r="I135" s="372">
        <v>79.1</v>
      </c>
      <c r="J135" s="372">
        <v>78.6</v>
      </c>
      <c r="K135" s="372">
        <v>76.1</v>
      </c>
      <c r="L135" s="372">
        <v>76.1</v>
      </c>
      <c r="M135" s="372">
        <v>75.6</v>
      </c>
      <c r="N135" s="372">
        <v>75</v>
      </c>
      <c r="O135" s="372">
        <v>74.6</v>
      </c>
      <c r="P135" s="372">
        <v>78.4</v>
      </c>
      <c r="Q135" s="154"/>
      <c r="R135" s="225"/>
    </row>
    <row r="136" spans="3:18" ht="13.5" customHeight="1">
      <c r="C136" s="327">
        <v>2002</v>
      </c>
      <c r="D136" s="372">
        <v>72.6</v>
      </c>
      <c r="E136" s="372">
        <v>71.5</v>
      </c>
      <c r="F136" s="372">
        <v>71</v>
      </c>
      <c r="G136" s="372">
        <v>70.8</v>
      </c>
      <c r="H136" s="372">
        <v>70.3</v>
      </c>
      <c r="I136" s="372">
        <v>69.4</v>
      </c>
      <c r="J136" s="372">
        <v>68.4</v>
      </c>
      <c r="K136" s="372">
        <v>67.5</v>
      </c>
      <c r="L136" s="372">
        <v>67.1</v>
      </c>
      <c r="M136" s="372">
        <v>66.4</v>
      </c>
      <c r="N136" s="372">
        <v>65.6</v>
      </c>
      <c r="O136" s="372">
        <v>65.4</v>
      </c>
      <c r="P136" s="372">
        <v>68.9</v>
      </c>
      <c r="Q136" s="154"/>
      <c r="R136" s="225"/>
    </row>
    <row r="137" spans="3:18" ht="13.5" customHeight="1">
      <c r="C137" s="327">
        <v>2003</v>
      </c>
      <c r="D137" s="372">
        <v>64.7</v>
      </c>
      <c r="E137" s="372">
        <v>63.9</v>
      </c>
      <c r="F137" s="372">
        <v>62.9</v>
      </c>
      <c r="G137" s="372">
        <v>62.8</v>
      </c>
      <c r="H137" s="372">
        <v>62.1</v>
      </c>
      <c r="I137" s="372">
        <v>61.8</v>
      </c>
      <c r="J137" s="372">
        <v>61.5</v>
      </c>
      <c r="K137" s="372">
        <v>60.7</v>
      </c>
      <c r="L137" s="372">
        <v>60.6</v>
      </c>
      <c r="M137" s="372">
        <v>59.5</v>
      </c>
      <c r="N137" s="372">
        <v>58.9</v>
      </c>
      <c r="O137" s="372">
        <v>58.4</v>
      </c>
      <c r="P137" s="372">
        <v>61.5</v>
      </c>
      <c r="Q137" s="154"/>
      <c r="R137" s="225"/>
    </row>
    <row r="138" spans="3:18" ht="13.5" customHeight="1">
      <c r="C138" s="327">
        <v>2004</v>
      </c>
      <c r="D138" s="372">
        <v>58.2</v>
      </c>
      <c r="E138" s="372">
        <v>57.9</v>
      </c>
      <c r="F138" s="372">
        <v>57.7</v>
      </c>
      <c r="G138" s="372">
        <v>57.7</v>
      </c>
      <c r="H138" s="372">
        <v>57.2</v>
      </c>
      <c r="I138" s="372">
        <v>56.6</v>
      </c>
      <c r="J138" s="372">
        <v>56.5</v>
      </c>
      <c r="K138" s="372">
        <v>56.3</v>
      </c>
      <c r="L138" s="372">
        <v>55.9</v>
      </c>
      <c r="M138" s="372">
        <v>55.7</v>
      </c>
      <c r="N138" s="372">
        <v>54.5</v>
      </c>
      <c r="O138" s="372">
        <v>54.6</v>
      </c>
      <c r="P138" s="372">
        <v>56.6</v>
      </c>
      <c r="Q138" s="154"/>
      <c r="R138" s="225"/>
    </row>
    <row r="139" spans="3:18" ht="13.5" customHeight="1">
      <c r="C139" s="327">
        <v>2005</v>
      </c>
      <c r="D139" s="372">
        <v>53.9</v>
      </c>
      <c r="E139" s="372">
        <v>53.6</v>
      </c>
      <c r="F139" s="372">
        <v>53.1</v>
      </c>
      <c r="G139" s="372">
        <v>53</v>
      </c>
      <c r="H139" s="372">
        <v>52.4</v>
      </c>
      <c r="I139" s="372">
        <v>52.1</v>
      </c>
      <c r="J139" s="372">
        <v>51.7</v>
      </c>
      <c r="K139" s="372">
        <v>51.5</v>
      </c>
      <c r="L139" s="372">
        <v>51</v>
      </c>
      <c r="M139" s="372">
        <v>50.6</v>
      </c>
      <c r="N139" s="372">
        <v>50.5</v>
      </c>
      <c r="O139" s="372">
        <v>49.9</v>
      </c>
      <c r="P139" s="372">
        <v>51.9</v>
      </c>
      <c r="Q139" s="154"/>
      <c r="R139" s="225"/>
    </row>
    <row r="140" spans="3:18" ht="13.5" customHeight="1">
      <c r="C140" s="327">
        <v>2006</v>
      </c>
      <c r="D140" s="372">
        <v>49.8</v>
      </c>
      <c r="E140" s="372">
        <v>49.4</v>
      </c>
      <c r="F140" s="372">
        <v>49.2</v>
      </c>
      <c r="G140" s="372">
        <v>48.6</v>
      </c>
      <c r="H140" s="372">
        <v>48.2</v>
      </c>
      <c r="I140" s="372">
        <v>47.7</v>
      </c>
      <c r="J140" s="372">
        <v>47.5</v>
      </c>
      <c r="K140" s="372">
        <v>47.1</v>
      </c>
      <c r="L140" s="372">
        <v>46.8</v>
      </c>
      <c r="M140" s="372">
        <v>46.5</v>
      </c>
      <c r="N140" s="372">
        <v>46.5</v>
      </c>
      <c r="O140" s="372">
        <v>46.4</v>
      </c>
      <c r="P140" s="372">
        <v>47.8</v>
      </c>
      <c r="Q140" s="154"/>
      <c r="R140" s="225"/>
    </row>
    <row r="141" spans="3:18" ht="13.5" customHeight="1">
      <c r="C141" s="328">
        <v>2007</v>
      </c>
      <c r="D141" s="372">
        <v>46</v>
      </c>
      <c r="E141" s="372">
        <v>45.7</v>
      </c>
      <c r="F141" s="372">
        <v>45.2</v>
      </c>
      <c r="G141" s="372">
        <v>44.8</v>
      </c>
      <c r="H141" s="372">
        <v>44.1</v>
      </c>
      <c r="I141" s="372">
        <v>43.5</v>
      </c>
      <c r="J141" s="372">
        <v>43.2</v>
      </c>
      <c r="K141" s="372">
        <v>42.9</v>
      </c>
      <c r="L141" s="372">
        <v>42.8</v>
      </c>
      <c r="M141" s="372">
        <v>42.6</v>
      </c>
      <c r="N141" s="372">
        <v>42.3</v>
      </c>
      <c r="O141" s="372">
        <v>42.2</v>
      </c>
      <c r="P141" s="372">
        <v>43.8</v>
      </c>
      <c r="Q141" s="154"/>
      <c r="R141" s="225"/>
    </row>
    <row r="142" spans="3:18" ht="13.5" customHeight="1">
      <c r="C142" s="332">
        <v>2008</v>
      </c>
      <c r="D142" s="382">
        <v>42</v>
      </c>
      <c r="E142" s="382">
        <v>41.7</v>
      </c>
      <c r="F142" s="382">
        <v>40.9</v>
      </c>
      <c r="G142" s="382">
        <v>40.7</v>
      </c>
      <c r="H142" s="382">
        <v>40.6</v>
      </c>
      <c r="I142" s="384" t="s">
        <v>286</v>
      </c>
      <c r="J142" s="384" t="s">
        <v>287</v>
      </c>
      <c r="K142" s="384" t="s">
        <v>288</v>
      </c>
      <c r="L142" s="384" t="s">
        <v>289</v>
      </c>
      <c r="M142" s="379"/>
      <c r="N142" s="379"/>
      <c r="O142" s="379"/>
      <c r="P142" s="383"/>
      <c r="Q142" s="154"/>
      <c r="R142" s="225"/>
    </row>
    <row r="143" spans="3:18" ht="13.5" customHeight="1">
      <c r="C143" s="322"/>
      <c r="D143" s="323"/>
      <c r="E143" s="323"/>
      <c r="F143" s="323"/>
      <c r="G143" s="323"/>
      <c r="H143" s="323"/>
      <c r="I143" s="323"/>
      <c r="J143" s="323"/>
      <c r="K143" s="323"/>
      <c r="L143" s="323"/>
      <c r="M143" s="323"/>
      <c r="N143" s="323"/>
      <c r="O143" s="323"/>
      <c r="P143" s="323"/>
      <c r="Q143" s="154"/>
      <c r="R143" s="225"/>
    </row>
    <row r="144" spans="3:18" ht="13.5" customHeight="1">
      <c r="C144" s="312" t="s">
        <v>133</v>
      </c>
      <c r="D144" s="320"/>
      <c r="E144" s="320"/>
      <c r="F144" s="320"/>
      <c r="G144" s="320"/>
      <c r="H144" s="320"/>
      <c r="I144" s="320"/>
      <c r="J144" s="320"/>
      <c r="K144" s="320"/>
      <c r="L144" s="320"/>
      <c r="M144" s="320"/>
      <c r="N144" s="320"/>
      <c r="O144" s="320"/>
      <c r="P144" s="320"/>
      <c r="Q144" s="229"/>
      <c r="R144" s="230"/>
    </row>
    <row r="145" spans="3:18" ht="13.5" customHeight="1">
      <c r="C145" s="208"/>
      <c r="D145" s="208"/>
      <c r="E145" s="208"/>
      <c r="F145" s="208"/>
      <c r="G145" s="208"/>
      <c r="H145" s="208"/>
      <c r="I145" s="208"/>
      <c r="J145" s="208"/>
      <c r="K145" s="208"/>
      <c r="L145" s="208"/>
      <c r="M145" s="208"/>
      <c r="N145" s="208"/>
      <c r="O145" s="208"/>
      <c r="P145" s="208"/>
      <c r="Q145" s="154"/>
      <c r="R145" s="154"/>
    </row>
    <row r="146" spans="12:13" ht="14.25" customHeight="1">
      <c r="L146" s="154"/>
      <c r="M146" s="154"/>
    </row>
    <row r="147" spans="2:29" ht="13.5" customHeight="1">
      <c r="B147" s="213">
        <v>6</v>
      </c>
      <c r="C147" s="268" t="s">
        <v>141</v>
      </c>
      <c r="D147" s="269"/>
      <c r="E147" s="269"/>
      <c r="F147" s="254"/>
      <c r="G147" s="254"/>
      <c r="H147" s="269" t="s">
        <v>300</v>
      </c>
      <c r="I147" s="269"/>
      <c r="J147" s="269"/>
      <c r="K147" s="269"/>
      <c r="L147" s="409" t="s">
        <v>301</v>
      </c>
      <c r="M147" s="253" t="s">
        <v>837</v>
      </c>
      <c r="N147" s="270"/>
      <c r="O147" s="254"/>
      <c r="P147" s="254"/>
      <c r="Q147" s="254"/>
      <c r="R147" s="254"/>
      <c r="S147" s="403"/>
      <c r="T147" s="210"/>
      <c r="U147" s="206"/>
      <c r="V147" s="206"/>
      <c r="W147" s="206"/>
      <c r="X147" s="206"/>
      <c r="Y147" s="206"/>
      <c r="Z147" s="206"/>
      <c r="AA147" s="206"/>
      <c r="AB147" s="206"/>
      <c r="AC147" s="206"/>
    </row>
    <row r="148" spans="3:29" ht="13.5" customHeight="1">
      <c r="C148" s="255" t="s">
        <v>69</v>
      </c>
      <c r="D148" s="154"/>
      <c r="E148" s="154"/>
      <c r="F148" s="154"/>
      <c r="G148" s="154"/>
      <c r="H148" s="154"/>
      <c r="I148" s="154"/>
      <c r="J148" s="154"/>
      <c r="K148" s="154"/>
      <c r="L148" s="154"/>
      <c r="M148" s="255" t="s">
        <v>69</v>
      </c>
      <c r="N148" s="154"/>
      <c r="O148" s="154"/>
      <c r="P148" s="154"/>
      <c r="Q148" s="154"/>
      <c r="R148" s="154"/>
      <c r="S148" s="396"/>
      <c r="T148" s="210"/>
      <c r="U148" s="206"/>
      <c r="V148" s="206"/>
      <c r="W148" s="206"/>
      <c r="X148" s="206"/>
      <c r="Y148" s="206"/>
      <c r="Z148" s="206"/>
      <c r="AA148" s="206"/>
      <c r="AB148" s="206"/>
      <c r="AC148" s="206"/>
    </row>
    <row r="149" spans="3:29" ht="13.5" customHeight="1">
      <c r="C149" s="255" t="s">
        <v>830</v>
      </c>
      <c r="D149" s="154"/>
      <c r="E149" s="154"/>
      <c r="F149" s="154"/>
      <c r="G149" s="154"/>
      <c r="H149" s="154"/>
      <c r="I149" s="154"/>
      <c r="J149" s="154"/>
      <c r="K149" s="154"/>
      <c r="L149" s="154"/>
      <c r="M149" s="255" t="s">
        <v>830</v>
      </c>
      <c r="N149" s="154"/>
      <c r="O149" s="154"/>
      <c r="P149" s="154"/>
      <c r="Q149" s="154"/>
      <c r="R149" s="154"/>
      <c r="S149" s="396"/>
      <c r="T149" s="210"/>
      <c r="U149" s="206"/>
      <c r="V149" s="206"/>
      <c r="W149" s="206"/>
      <c r="X149" s="206"/>
      <c r="Y149" s="206"/>
      <c r="Z149" s="206"/>
      <c r="AA149" s="206"/>
      <c r="AB149" s="206"/>
      <c r="AC149" s="206"/>
    </row>
    <row r="150" spans="3:29" ht="13.5" customHeight="1">
      <c r="C150" s="255" t="s">
        <v>838</v>
      </c>
      <c r="D150" s="154"/>
      <c r="E150" s="154"/>
      <c r="F150" s="154"/>
      <c r="G150" s="154"/>
      <c r="H150" s="207"/>
      <c r="I150" s="280"/>
      <c r="J150" s="280"/>
      <c r="K150" s="280"/>
      <c r="L150" s="280"/>
      <c r="M150" s="255" t="s">
        <v>831</v>
      </c>
      <c r="N150" s="154"/>
      <c r="O150" s="154"/>
      <c r="P150" s="154"/>
      <c r="Q150" s="154"/>
      <c r="R150" s="154"/>
      <c r="S150" s="396"/>
      <c r="T150" s="210"/>
      <c r="U150" s="206"/>
      <c r="V150" s="206"/>
      <c r="W150" s="206"/>
      <c r="X150" s="206"/>
      <c r="Y150" s="206"/>
      <c r="Z150" s="206"/>
      <c r="AA150" s="206"/>
      <c r="AB150" s="206"/>
      <c r="AC150" s="206"/>
    </row>
    <row r="151" spans="3:29" ht="13.5" customHeight="1">
      <c r="C151" s="255" t="s">
        <v>832</v>
      </c>
      <c r="D151" s="154"/>
      <c r="E151" s="154"/>
      <c r="F151" s="154"/>
      <c r="G151" s="154"/>
      <c r="H151" s="207"/>
      <c r="I151" s="208"/>
      <c r="J151" s="208"/>
      <c r="K151" s="208"/>
      <c r="L151" s="208"/>
      <c r="M151" s="255" t="s">
        <v>832</v>
      </c>
      <c r="N151" s="154"/>
      <c r="O151" s="154"/>
      <c r="P151" s="154"/>
      <c r="Q151" s="154"/>
      <c r="R151" s="154"/>
      <c r="S151" s="396"/>
      <c r="T151" s="210"/>
      <c r="U151" s="210"/>
      <c r="V151" s="210"/>
      <c r="W151" s="210"/>
      <c r="X151" s="210"/>
      <c r="Y151" s="210"/>
      <c r="Z151" s="210"/>
      <c r="AA151" s="210"/>
      <c r="AB151" s="210"/>
      <c r="AC151" s="210"/>
    </row>
    <row r="152" spans="3:29" ht="13.5" customHeight="1">
      <c r="C152" s="256" t="s">
        <v>833</v>
      </c>
      <c r="D152" s="154"/>
      <c r="E152" s="154"/>
      <c r="F152" s="154"/>
      <c r="G152" s="154"/>
      <c r="H152" s="207"/>
      <c r="I152" s="271"/>
      <c r="J152" s="271"/>
      <c r="K152" s="154"/>
      <c r="L152" s="154"/>
      <c r="M152" s="256" t="s">
        <v>834</v>
      </c>
      <c r="N152" s="154"/>
      <c r="O152" s="154"/>
      <c r="P152" s="154"/>
      <c r="Q152" s="154"/>
      <c r="R152" s="154"/>
      <c r="S152" s="397"/>
      <c r="T152" s="222"/>
      <c r="U152" s="222"/>
      <c r="V152" s="222"/>
      <c r="W152" s="222"/>
      <c r="X152" s="222"/>
      <c r="Y152" s="222"/>
      <c r="Z152" s="222"/>
      <c r="AA152" s="222"/>
      <c r="AB152" s="209"/>
      <c r="AC152" s="209"/>
    </row>
    <row r="153" spans="3:29" ht="13.5" customHeight="1">
      <c r="C153" s="361" t="s">
        <v>56</v>
      </c>
      <c r="D153" s="361" t="s">
        <v>76</v>
      </c>
      <c r="E153" s="361" t="s">
        <v>77</v>
      </c>
      <c r="F153" s="361" t="s">
        <v>78</v>
      </c>
      <c r="G153" s="361" t="s">
        <v>79</v>
      </c>
      <c r="H153" s="361" t="s">
        <v>803</v>
      </c>
      <c r="I153" s="154"/>
      <c r="J153" s="154"/>
      <c r="K153" s="154"/>
      <c r="L153" s="154"/>
      <c r="M153" s="313" t="s">
        <v>56</v>
      </c>
      <c r="N153" s="399" t="s">
        <v>76</v>
      </c>
      <c r="O153" s="361" t="s">
        <v>77</v>
      </c>
      <c r="P153" s="361" t="s">
        <v>78</v>
      </c>
      <c r="Q153" s="361" t="s">
        <v>79</v>
      </c>
      <c r="R153" s="400" t="s">
        <v>803</v>
      </c>
      <c r="S153" s="398"/>
      <c r="T153" s="208"/>
      <c r="U153" s="208"/>
      <c r="V153" s="208"/>
      <c r="W153" s="208"/>
      <c r="X153" s="208"/>
      <c r="Y153" s="208"/>
      <c r="Z153" s="208"/>
      <c r="AA153" s="208"/>
      <c r="AB153" s="154"/>
      <c r="AC153" s="154"/>
    </row>
    <row r="154" spans="3:29" ht="13.5" customHeight="1">
      <c r="C154" s="327">
        <v>2006</v>
      </c>
      <c r="D154" s="372">
        <v>100.8</v>
      </c>
      <c r="E154" s="372">
        <v>101.5</v>
      </c>
      <c r="F154" s="372">
        <v>102.7</v>
      </c>
      <c r="G154" s="372">
        <v>103.4</v>
      </c>
      <c r="H154" s="391">
        <f>SUM(D154:G154)/4</f>
        <v>102.1</v>
      </c>
      <c r="I154" s="154"/>
      <c r="J154" s="154"/>
      <c r="K154" s="154"/>
      <c r="L154" s="154"/>
      <c r="M154" s="313">
        <v>1995</v>
      </c>
      <c r="N154" s="401">
        <v>69.4</v>
      </c>
      <c r="O154" s="372">
        <v>69.8</v>
      </c>
      <c r="P154" s="372">
        <v>70.4</v>
      </c>
      <c r="Q154" s="372">
        <v>70.7</v>
      </c>
      <c r="R154" s="402">
        <f>SUM(N154:Q154)/4</f>
        <v>70.075</v>
      </c>
      <c r="S154" s="398"/>
      <c r="T154" s="208"/>
      <c r="U154" s="208"/>
      <c r="V154" s="208"/>
      <c r="W154" s="208"/>
      <c r="X154" s="208"/>
      <c r="Y154" s="208"/>
      <c r="Z154" s="208"/>
      <c r="AA154" s="208"/>
      <c r="AB154" s="154"/>
      <c r="AC154" s="154"/>
    </row>
    <row r="155" spans="3:29" ht="13.5" customHeight="1">
      <c r="C155" s="328">
        <v>2007</v>
      </c>
      <c r="D155" s="372">
        <v>104.2</v>
      </c>
      <c r="E155" s="372">
        <v>105.1</v>
      </c>
      <c r="F155" s="372">
        <v>106.2</v>
      </c>
      <c r="G155" s="372">
        <v>106.8</v>
      </c>
      <c r="H155" s="391">
        <f>SUM(D155:G155)/4</f>
        <v>105.575</v>
      </c>
      <c r="I155" s="154"/>
      <c r="J155" s="154"/>
      <c r="K155" s="154"/>
      <c r="L155" s="154"/>
      <c r="M155" s="313">
        <v>1996</v>
      </c>
      <c r="N155" s="401">
        <v>71.3</v>
      </c>
      <c r="O155" s="372">
        <v>71.8</v>
      </c>
      <c r="P155" s="372">
        <v>72.4</v>
      </c>
      <c r="Q155" s="372">
        <v>72.8</v>
      </c>
      <c r="R155" s="402">
        <f aca="true" t="shared" si="0" ref="R155:R164">SUM(N155:Q155)/4</f>
        <v>72.075</v>
      </c>
      <c r="S155" s="398"/>
      <c r="T155" s="208"/>
      <c r="U155" s="208"/>
      <c r="V155" s="208"/>
      <c r="W155" s="208"/>
      <c r="X155" s="208"/>
      <c r="Y155" s="208"/>
      <c r="Z155" s="208"/>
      <c r="AA155" s="208"/>
      <c r="AB155" s="154"/>
      <c r="AC155" s="154"/>
    </row>
    <row r="156" spans="3:29" ht="13.5" customHeight="1">
      <c r="C156" s="332">
        <v>2008</v>
      </c>
      <c r="D156" s="374">
        <v>107.8</v>
      </c>
      <c r="E156" s="374">
        <v>108.5</v>
      </c>
      <c r="F156" s="374"/>
      <c r="G156" s="374"/>
      <c r="H156" s="392"/>
      <c r="I156" s="154"/>
      <c r="J156" s="154"/>
      <c r="K156" s="154"/>
      <c r="L156" s="154"/>
      <c r="M156" s="313">
        <v>1997</v>
      </c>
      <c r="N156" s="401">
        <v>73.3</v>
      </c>
      <c r="O156" s="372">
        <v>73.8</v>
      </c>
      <c r="P156" s="372">
        <v>74.4</v>
      </c>
      <c r="Q156" s="372">
        <v>75</v>
      </c>
      <c r="R156" s="402">
        <f t="shared" si="0"/>
        <v>74.125</v>
      </c>
      <c r="S156" s="398"/>
      <c r="T156" s="208"/>
      <c r="U156" s="208"/>
      <c r="V156" s="208"/>
      <c r="W156" s="208"/>
      <c r="X156" s="208"/>
      <c r="Y156" s="208"/>
      <c r="Z156" s="208"/>
      <c r="AA156" s="208"/>
      <c r="AB156" s="154"/>
      <c r="AC156" s="154"/>
    </row>
    <row r="157" spans="3:29" ht="13.5" customHeight="1">
      <c r="C157" s="310" t="s">
        <v>138</v>
      </c>
      <c r="E157"/>
      <c r="F157"/>
      <c r="G157"/>
      <c r="H157"/>
      <c r="I157" s="154"/>
      <c r="J157" s="154"/>
      <c r="K157" s="154"/>
      <c r="L157" s="154"/>
      <c r="M157" s="313">
        <v>1998</v>
      </c>
      <c r="N157" s="401">
        <v>75.7</v>
      </c>
      <c r="O157" s="372">
        <v>76.2</v>
      </c>
      <c r="P157" s="372">
        <v>77</v>
      </c>
      <c r="Q157" s="372">
        <v>77.4</v>
      </c>
      <c r="R157" s="402">
        <f t="shared" si="0"/>
        <v>76.575</v>
      </c>
      <c r="S157" s="398"/>
      <c r="T157" s="208"/>
      <c r="U157" s="208"/>
      <c r="V157" s="208"/>
      <c r="W157" s="208"/>
      <c r="X157" s="208"/>
      <c r="Y157" s="208"/>
      <c r="Z157" s="208"/>
      <c r="AA157" s="208"/>
      <c r="AB157" s="154"/>
      <c r="AC157" s="154"/>
    </row>
    <row r="158" spans="3:29" ht="13.5" customHeight="1">
      <c r="C158" s="310" t="s">
        <v>139</v>
      </c>
      <c r="E158"/>
      <c r="F158"/>
      <c r="G158"/>
      <c r="H158"/>
      <c r="I158" s="154"/>
      <c r="J158" s="154"/>
      <c r="K158" s="154"/>
      <c r="L158" s="154"/>
      <c r="M158" s="313">
        <v>1999</v>
      </c>
      <c r="N158" s="401">
        <v>77.9</v>
      </c>
      <c r="O158" s="372">
        <v>78.6</v>
      </c>
      <c r="P158" s="372">
        <v>79.4</v>
      </c>
      <c r="Q158" s="372">
        <v>80.1</v>
      </c>
      <c r="R158" s="402">
        <f t="shared" si="0"/>
        <v>79</v>
      </c>
      <c r="S158" s="398"/>
      <c r="T158" s="208"/>
      <c r="U158" s="208"/>
      <c r="V158" s="208"/>
      <c r="W158" s="208"/>
      <c r="X158" s="208"/>
      <c r="Y158" s="208"/>
      <c r="Z158" s="208"/>
      <c r="AA158" s="208"/>
      <c r="AB158" s="154"/>
      <c r="AC158" s="154"/>
    </row>
    <row r="159" spans="3:29" ht="13.5" customHeight="1">
      <c r="C159" s="310" t="s">
        <v>140</v>
      </c>
      <c r="E159"/>
      <c r="F159"/>
      <c r="G159"/>
      <c r="H159"/>
      <c r="I159" s="154"/>
      <c r="J159" s="154"/>
      <c r="K159" s="154"/>
      <c r="L159" s="154"/>
      <c r="M159" s="313">
        <v>2000</v>
      </c>
      <c r="N159" s="401">
        <v>81.1</v>
      </c>
      <c r="O159" s="372">
        <v>81.9</v>
      </c>
      <c r="P159" s="372">
        <v>82.9</v>
      </c>
      <c r="Q159" s="372">
        <v>83.5</v>
      </c>
      <c r="R159" s="402">
        <f t="shared" si="0"/>
        <v>82.35</v>
      </c>
      <c r="S159" s="398"/>
      <c r="T159" s="208"/>
      <c r="U159" s="208"/>
      <c r="V159" s="208"/>
      <c r="W159" s="208"/>
      <c r="X159" s="208"/>
      <c r="Y159" s="208"/>
      <c r="Z159" s="208"/>
      <c r="AA159" s="208"/>
      <c r="AB159" s="154"/>
      <c r="AC159" s="154"/>
    </row>
    <row r="160" spans="3:29" ht="13.5" customHeight="1">
      <c r="C160" s="252"/>
      <c r="D160" s="154"/>
      <c r="E160" s="154"/>
      <c r="F160" s="154"/>
      <c r="G160" s="154"/>
      <c r="H160" s="154"/>
      <c r="I160" s="154"/>
      <c r="J160" s="154"/>
      <c r="K160" s="154"/>
      <c r="L160" s="154"/>
      <c r="M160" s="313">
        <v>2001</v>
      </c>
      <c r="N160" s="401">
        <v>84.6</v>
      </c>
      <c r="O160" s="372">
        <v>85.3</v>
      </c>
      <c r="P160" s="372">
        <v>86.3</v>
      </c>
      <c r="Q160" s="372">
        <v>87</v>
      </c>
      <c r="R160" s="402">
        <f t="shared" si="0"/>
        <v>85.8</v>
      </c>
      <c r="S160" s="398"/>
      <c r="T160" s="208"/>
      <c r="U160" s="208"/>
      <c r="V160" s="208"/>
      <c r="W160" s="208"/>
      <c r="X160" s="208"/>
      <c r="Y160" s="208"/>
      <c r="Z160" s="208"/>
      <c r="AA160" s="208"/>
      <c r="AB160" s="154"/>
      <c r="AC160" s="154"/>
    </row>
    <row r="161" spans="3:29" ht="13.5" customHeight="1">
      <c r="C161" s="252"/>
      <c r="D161" s="154"/>
      <c r="E161" s="154"/>
      <c r="F161" s="154"/>
      <c r="G161" s="154"/>
      <c r="H161" s="154"/>
      <c r="I161" s="154"/>
      <c r="J161" s="154"/>
      <c r="K161" s="154"/>
      <c r="L161" s="154"/>
      <c r="M161" s="313">
        <v>2002</v>
      </c>
      <c r="N161" s="401">
        <v>87.9</v>
      </c>
      <c r="O161" s="372">
        <v>88.6</v>
      </c>
      <c r="P161" s="372">
        <v>89.5</v>
      </c>
      <c r="Q161" s="372">
        <v>90</v>
      </c>
      <c r="R161" s="402">
        <f t="shared" si="0"/>
        <v>89</v>
      </c>
      <c r="S161" s="398"/>
      <c r="T161" s="208"/>
      <c r="U161" s="208"/>
      <c r="V161" s="208"/>
      <c r="W161" s="208"/>
      <c r="X161" s="208"/>
      <c r="Y161" s="208"/>
      <c r="Z161" s="208"/>
      <c r="AA161" s="208"/>
      <c r="AB161" s="154"/>
      <c r="AC161" s="154"/>
    </row>
    <row r="162" spans="2:29" ht="13.5" customHeight="1">
      <c r="B162" s="204"/>
      <c r="C162" s="253" t="s">
        <v>836</v>
      </c>
      <c r="D162" s="254"/>
      <c r="E162" s="254"/>
      <c r="F162" s="254"/>
      <c r="G162" s="254"/>
      <c r="H162" s="254"/>
      <c r="I162" s="254"/>
      <c r="J162" s="254"/>
      <c r="K162" s="254"/>
      <c r="L162" s="254"/>
      <c r="M162" s="313">
        <v>2003</v>
      </c>
      <c r="N162" s="401">
        <v>91.3</v>
      </c>
      <c r="O162" s="372">
        <v>92</v>
      </c>
      <c r="P162" s="372">
        <v>93</v>
      </c>
      <c r="Q162" s="372">
        <v>93.5</v>
      </c>
      <c r="R162" s="402">
        <f t="shared" si="0"/>
        <v>92.45</v>
      </c>
      <c r="S162" s="398"/>
      <c r="T162" s="208"/>
      <c r="U162" s="208"/>
      <c r="V162" s="208"/>
      <c r="W162" s="208"/>
      <c r="X162" s="208"/>
      <c r="Y162" s="208"/>
      <c r="Z162" s="208"/>
      <c r="AA162" s="208"/>
      <c r="AB162" s="154"/>
      <c r="AC162" s="154"/>
    </row>
    <row r="163" spans="2:29" ht="13.5" customHeight="1">
      <c r="B163" s="204"/>
      <c r="C163" s="255" t="s">
        <v>69</v>
      </c>
      <c r="D163" s="154"/>
      <c r="E163" s="154"/>
      <c r="F163" s="154"/>
      <c r="G163" s="154"/>
      <c r="H163" s="154"/>
      <c r="I163" s="154"/>
      <c r="J163" s="154"/>
      <c r="K163" s="154"/>
      <c r="L163" s="154"/>
      <c r="M163" s="313">
        <v>2004</v>
      </c>
      <c r="N163" s="401">
        <v>94.7</v>
      </c>
      <c r="O163" s="372">
        <v>95.6</v>
      </c>
      <c r="P163" s="372">
        <v>96.5</v>
      </c>
      <c r="Q163" s="372">
        <v>97.1</v>
      </c>
      <c r="R163" s="402">
        <f t="shared" si="0"/>
        <v>95.975</v>
      </c>
      <c r="S163" s="398"/>
      <c r="T163" s="208"/>
      <c r="U163" s="208"/>
      <c r="V163" s="208"/>
      <c r="W163" s="208"/>
      <c r="X163" s="208"/>
      <c r="Y163" s="208"/>
      <c r="Z163" s="208"/>
      <c r="AA163" s="208"/>
      <c r="AB163" s="154"/>
      <c r="AC163" s="154"/>
    </row>
    <row r="164" spans="2:29" ht="13.5" customHeight="1">
      <c r="B164" s="204"/>
      <c r="C164" s="255" t="s">
        <v>830</v>
      </c>
      <c r="D164" s="154"/>
      <c r="E164" s="154"/>
      <c r="F164" s="154"/>
      <c r="G164" s="154"/>
      <c r="H164" s="154"/>
      <c r="I164" s="154"/>
      <c r="J164" s="154"/>
      <c r="K164" s="154"/>
      <c r="L164" s="154"/>
      <c r="M164" s="313">
        <v>2005</v>
      </c>
      <c r="N164" s="401">
        <v>98.1</v>
      </c>
      <c r="O164" s="372">
        <v>98.7</v>
      </c>
      <c r="P164" s="372">
        <v>99.6</v>
      </c>
      <c r="Q164" s="372">
        <v>100</v>
      </c>
      <c r="R164" s="402">
        <f t="shared" si="0"/>
        <v>99.1</v>
      </c>
      <c r="S164" s="398"/>
      <c r="T164" s="208"/>
      <c r="U164" s="208"/>
      <c r="V164" s="208"/>
      <c r="W164" s="208"/>
      <c r="X164" s="208"/>
      <c r="Y164" s="208"/>
      <c r="Z164" s="208"/>
      <c r="AA164" s="208"/>
      <c r="AB164" s="154"/>
      <c r="AC164" s="154"/>
    </row>
    <row r="165" spans="2:29" ht="13.5" customHeight="1">
      <c r="B165" s="204"/>
      <c r="C165" s="255" t="s">
        <v>831</v>
      </c>
      <c r="D165" s="154"/>
      <c r="E165" s="154"/>
      <c r="F165" s="154"/>
      <c r="G165" s="154"/>
      <c r="H165" s="154"/>
      <c r="I165" s="154"/>
      <c r="J165" s="154"/>
      <c r="K165" s="154"/>
      <c r="L165" s="154"/>
      <c r="M165" s="313">
        <v>2006</v>
      </c>
      <c r="N165" s="469" t="s">
        <v>389</v>
      </c>
      <c r="O165" s="470"/>
      <c r="P165" s="470"/>
      <c r="Q165" s="470"/>
      <c r="R165" s="471"/>
      <c r="S165" s="398"/>
      <c r="T165" s="208"/>
      <c r="U165" s="208"/>
      <c r="V165" s="208"/>
      <c r="W165" s="208"/>
      <c r="X165" s="208"/>
      <c r="Y165" s="208"/>
      <c r="Z165" s="208"/>
      <c r="AA165" s="208"/>
      <c r="AB165" s="154"/>
      <c r="AC165" s="154"/>
    </row>
    <row r="166" spans="2:29" ht="13.5" customHeight="1">
      <c r="B166" s="204"/>
      <c r="C166" s="255" t="s">
        <v>832</v>
      </c>
      <c r="D166" s="154"/>
      <c r="E166" s="154"/>
      <c r="F166" s="154"/>
      <c r="G166" s="154"/>
      <c r="H166" s="154"/>
      <c r="I166" s="154"/>
      <c r="J166" s="154"/>
      <c r="K166" s="154"/>
      <c r="L166" s="225"/>
      <c r="N166" s="154"/>
      <c r="O166" s="154"/>
      <c r="P166" s="154"/>
      <c r="Q166" s="154"/>
      <c r="R166" s="254"/>
      <c r="S166" s="398"/>
      <c r="T166" s="208"/>
      <c r="U166" s="208"/>
      <c r="V166" s="208"/>
      <c r="W166" s="208"/>
      <c r="X166" s="208"/>
      <c r="Y166" s="208"/>
      <c r="Z166" s="208"/>
      <c r="AA166" s="208"/>
      <c r="AB166" s="154"/>
      <c r="AC166" s="154"/>
    </row>
    <row r="167" spans="2:27" ht="13.5" customHeight="1">
      <c r="B167" s="204"/>
      <c r="C167" s="256" t="s">
        <v>835</v>
      </c>
      <c r="D167" s="154"/>
      <c r="E167" s="154"/>
      <c r="F167" s="154"/>
      <c r="G167" s="154"/>
      <c r="H167" s="154"/>
      <c r="I167" s="154"/>
      <c r="J167" s="154"/>
      <c r="K167" s="154"/>
      <c r="L167" s="225"/>
      <c r="N167" s="154"/>
      <c r="O167" s="154"/>
      <c r="P167" s="154"/>
      <c r="Q167" s="154"/>
      <c r="R167" s="154"/>
      <c r="S167" s="398"/>
      <c r="T167" s="208"/>
      <c r="U167" s="208"/>
      <c r="V167" s="208"/>
      <c r="W167" s="208"/>
      <c r="X167" s="208"/>
      <c r="Y167" s="208"/>
      <c r="Z167" s="208"/>
      <c r="AA167" s="154"/>
    </row>
    <row r="168" spans="3:27" ht="13.5" customHeight="1">
      <c r="C168" s="361" t="s">
        <v>56</v>
      </c>
      <c r="D168" s="361" t="s">
        <v>76</v>
      </c>
      <c r="E168" s="361" t="s">
        <v>77</v>
      </c>
      <c r="F168" s="361" t="s">
        <v>78</v>
      </c>
      <c r="G168" s="361" t="s">
        <v>79</v>
      </c>
      <c r="H168" s="361" t="s">
        <v>803</v>
      </c>
      <c r="I168" s="154"/>
      <c r="J168" s="154"/>
      <c r="K168" s="154"/>
      <c r="L168" s="225"/>
      <c r="N168" s="154"/>
      <c r="O168" s="154"/>
      <c r="P168" s="154"/>
      <c r="Q168" s="154"/>
      <c r="R168" s="154"/>
      <c r="S168" s="398"/>
      <c r="T168" s="208"/>
      <c r="U168" s="208"/>
      <c r="V168" s="208"/>
      <c r="W168" s="208"/>
      <c r="X168" s="208"/>
      <c r="Y168" s="208"/>
      <c r="Z168" s="208"/>
      <c r="AA168" s="154"/>
    </row>
    <row r="169" spans="3:27" ht="13.5" customHeight="1">
      <c r="C169" s="327">
        <v>2001</v>
      </c>
      <c r="D169" s="215">
        <v>84.7</v>
      </c>
      <c r="E169" s="215">
        <v>85.4</v>
      </c>
      <c r="F169" s="215">
        <v>86.5</v>
      </c>
      <c r="G169" s="215">
        <v>87.1</v>
      </c>
      <c r="H169" s="381">
        <f aca="true" t="shared" si="1" ref="H169:H174">SUM(D169:G169)/4</f>
        <v>85.92500000000001</v>
      </c>
      <c r="I169" s="154"/>
      <c r="J169" s="154"/>
      <c r="K169" s="154"/>
      <c r="L169" s="225"/>
      <c r="N169" s="154"/>
      <c r="O169" s="154"/>
      <c r="P169" s="154"/>
      <c r="Q169" s="154"/>
      <c r="R169" s="154"/>
      <c r="S169" s="398"/>
      <c r="T169" s="208"/>
      <c r="U169" s="208"/>
      <c r="V169" s="208"/>
      <c r="W169" s="208"/>
      <c r="X169" s="208"/>
      <c r="Y169" s="208"/>
      <c r="Z169" s="208"/>
      <c r="AA169" s="154"/>
    </row>
    <row r="170" spans="3:27" ht="13.5" customHeight="1">
      <c r="C170" s="327">
        <v>2002</v>
      </c>
      <c r="D170" s="215">
        <v>88</v>
      </c>
      <c r="E170" s="215">
        <v>88.6</v>
      </c>
      <c r="F170" s="215">
        <v>89.5</v>
      </c>
      <c r="G170" s="215">
        <v>90</v>
      </c>
      <c r="H170" s="381">
        <f t="shared" si="1"/>
        <v>89.025</v>
      </c>
      <c r="I170" s="154"/>
      <c r="J170" s="154"/>
      <c r="K170" s="154"/>
      <c r="L170" s="154"/>
      <c r="M170" s="252"/>
      <c r="N170" s="154"/>
      <c r="O170" s="154"/>
      <c r="P170" s="154"/>
      <c r="Q170" s="154"/>
      <c r="R170" s="154"/>
      <c r="S170" s="398"/>
      <c r="T170" s="208"/>
      <c r="U170" s="208"/>
      <c r="V170" s="208"/>
      <c r="W170" s="208"/>
      <c r="X170" s="208"/>
      <c r="Y170" s="208"/>
      <c r="Z170" s="208"/>
      <c r="AA170" s="154"/>
    </row>
    <row r="171" spans="3:29" ht="13.5" customHeight="1">
      <c r="C171" s="327">
        <v>2003</v>
      </c>
      <c r="D171" s="215">
        <v>91.3</v>
      </c>
      <c r="E171" s="215">
        <v>92</v>
      </c>
      <c r="F171" s="215">
        <v>93</v>
      </c>
      <c r="G171" s="215">
        <v>93.5</v>
      </c>
      <c r="H171" s="381">
        <f t="shared" si="1"/>
        <v>92.45</v>
      </c>
      <c r="I171" s="154"/>
      <c r="J171" s="154"/>
      <c r="K171" s="154"/>
      <c r="L171" s="154"/>
      <c r="M171" s="252"/>
      <c r="N171" s="154"/>
      <c r="O171" s="154"/>
      <c r="P171" s="154"/>
      <c r="Q171" s="154"/>
      <c r="R171" s="154"/>
      <c r="S171" s="398"/>
      <c r="T171" s="208"/>
      <c r="U171" s="208"/>
      <c r="V171" s="208"/>
      <c r="W171" s="208"/>
      <c r="X171" s="208"/>
      <c r="Y171" s="208"/>
      <c r="Z171" s="208"/>
      <c r="AA171" s="208"/>
      <c r="AB171" s="154"/>
      <c r="AC171" s="154"/>
    </row>
    <row r="172" spans="3:29" ht="13.5" customHeight="1">
      <c r="C172" s="327">
        <v>2004</v>
      </c>
      <c r="D172" s="215">
        <v>94.7</v>
      </c>
      <c r="E172" s="215">
        <v>95.5</v>
      </c>
      <c r="F172" s="215">
        <v>96.4</v>
      </c>
      <c r="G172" s="215">
        <v>97</v>
      </c>
      <c r="H172" s="381">
        <f t="shared" si="1"/>
        <v>95.9</v>
      </c>
      <c r="I172" s="154"/>
      <c r="J172" s="154"/>
      <c r="K172" s="154"/>
      <c r="L172" s="154"/>
      <c r="M172" s="252"/>
      <c r="N172" s="154"/>
      <c r="O172" s="154"/>
      <c r="P172" s="154"/>
      <c r="Q172" s="154"/>
      <c r="R172" s="154"/>
      <c r="S172" s="398"/>
      <c r="T172" s="208"/>
      <c r="U172" s="208"/>
      <c r="V172" s="208"/>
      <c r="W172" s="208"/>
      <c r="X172" s="208"/>
      <c r="Y172" s="208"/>
      <c r="Z172" s="208"/>
      <c r="AA172" s="208"/>
      <c r="AB172" s="154"/>
      <c r="AC172" s="154"/>
    </row>
    <row r="173" spans="3:29" ht="13.5" customHeight="1">
      <c r="C173" s="327">
        <v>2005</v>
      </c>
      <c r="D173" s="215">
        <v>98</v>
      </c>
      <c r="E173" s="215">
        <v>98.6</v>
      </c>
      <c r="F173" s="215">
        <v>99.5</v>
      </c>
      <c r="G173" s="215">
        <v>100</v>
      </c>
      <c r="H173" s="381">
        <f t="shared" si="1"/>
        <v>99.025</v>
      </c>
      <c r="I173" s="154"/>
      <c r="J173" s="154"/>
      <c r="K173" s="154"/>
      <c r="L173" s="154"/>
      <c r="M173" s="252"/>
      <c r="N173" s="154"/>
      <c r="O173" s="154"/>
      <c r="P173" s="154"/>
      <c r="Q173" s="154"/>
      <c r="R173" s="154"/>
      <c r="S173" s="398"/>
      <c r="T173" s="208"/>
      <c r="U173" s="208"/>
      <c r="V173" s="208"/>
      <c r="W173" s="208"/>
      <c r="X173" s="208"/>
      <c r="Y173" s="208"/>
      <c r="Z173" s="208"/>
      <c r="AA173" s="208"/>
      <c r="AB173" s="154"/>
      <c r="AC173" s="154"/>
    </row>
    <row r="174" spans="3:29" ht="13.5" customHeight="1">
      <c r="C174" s="327">
        <v>2006</v>
      </c>
      <c r="D174" s="215">
        <v>100.8</v>
      </c>
      <c r="E174" s="215">
        <v>101.6</v>
      </c>
      <c r="F174" s="215">
        <v>102.8</v>
      </c>
      <c r="G174" s="215">
        <v>103.4</v>
      </c>
      <c r="H174" s="381">
        <f t="shared" si="1"/>
        <v>102.15</v>
      </c>
      <c r="I174" s="154"/>
      <c r="J174" s="154"/>
      <c r="K174" s="154"/>
      <c r="L174" s="154"/>
      <c r="M174" s="252"/>
      <c r="N174" s="154"/>
      <c r="O174" s="154"/>
      <c r="P174" s="154"/>
      <c r="Q174" s="154"/>
      <c r="R174" s="154"/>
      <c r="S174" s="398"/>
      <c r="T174" s="208"/>
      <c r="U174" s="208"/>
      <c r="V174" s="208"/>
      <c r="W174" s="208"/>
      <c r="X174" s="208"/>
      <c r="Y174" s="208"/>
      <c r="Z174" s="208"/>
      <c r="AA174" s="208"/>
      <c r="AB174" s="154"/>
      <c r="AC174" s="154"/>
    </row>
    <row r="175" spans="3:29" ht="13.5" customHeight="1">
      <c r="C175" s="328">
        <v>2007</v>
      </c>
      <c r="D175" s="462" t="s">
        <v>389</v>
      </c>
      <c r="E175" s="463"/>
      <c r="F175" s="463"/>
      <c r="G175" s="463"/>
      <c r="H175" s="464"/>
      <c r="I175" s="229"/>
      <c r="J175" s="229"/>
      <c r="K175" s="229"/>
      <c r="L175" s="229"/>
      <c r="M175" s="257"/>
      <c r="N175" s="229"/>
      <c r="O175" s="229"/>
      <c r="P175" s="229"/>
      <c r="Q175" s="229"/>
      <c r="R175" s="229"/>
      <c r="S175" s="404"/>
      <c r="T175" s="208"/>
      <c r="U175" s="208"/>
      <c r="V175" s="208"/>
      <c r="W175" s="208"/>
      <c r="X175" s="208"/>
      <c r="Y175" s="208"/>
      <c r="Z175" s="208"/>
      <c r="AA175" s="208"/>
      <c r="AB175" s="154"/>
      <c r="AC175" s="154"/>
    </row>
    <row r="176" spans="3:27" ht="13.5" customHeight="1">
      <c r="C176" s="154"/>
      <c r="D176" s="154"/>
      <c r="E176" s="154"/>
      <c r="F176" s="154"/>
      <c r="G176" s="154"/>
      <c r="H176" s="154"/>
      <c r="I176" s="154"/>
      <c r="J176" s="154"/>
      <c r="K176" s="154"/>
      <c r="L176" s="154"/>
      <c r="M176" s="154"/>
      <c r="N176" s="154"/>
      <c r="O176" s="154"/>
      <c r="P176" s="154"/>
      <c r="Q176" s="154"/>
      <c r="R176" s="154"/>
      <c r="S176" s="223"/>
      <c r="T176" s="208"/>
      <c r="U176" s="208"/>
      <c r="V176" s="208"/>
      <c r="W176" s="208"/>
      <c r="X176" s="208"/>
      <c r="Y176" s="208"/>
      <c r="Z176" s="208"/>
      <c r="AA176" s="154"/>
    </row>
    <row r="177" spans="19:27" ht="13.5" customHeight="1">
      <c r="S177" s="223"/>
      <c r="T177" s="208"/>
      <c r="U177" s="208"/>
      <c r="V177" s="208"/>
      <c r="W177" s="208"/>
      <c r="X177" s="208"/>
      <c r="Y177" s="208"/>
      <c r="Z177" s="208"/>
      <c r="AA177" s="154"/>
    </row>
    <row r="178" spans="2:20" ht="13.5" customHeight="1">
      <c r="B178" s="213">
        <v>7</v>
      </c>
      <c r="C178" s="268" t="s">
        <v>80</v>
      </c>
      <c r="D178" s="269"/>
      <c r="E178" s="269"/>
      <c r="F178" s="269"/>
      <c r="G178" s="254"/>
      <c r="H178" s="254"/>
      <c r="I178" s="254"/>
      <c r="J178" s="254"/>
      <c r="K178" s="254"/>
      <c r="L178" s="281"/>
      <c r="M178" s="254"/>
      <c r="N178" s="281" t="s">
        <v>299</v>
      </c>
      <c r="O178" s="281"/>
      <c r="P178" s="281"/>
      <c r="Q178" s="281"/>
      <c r="R178" s="409" t="s">
        <v>302</v>
      </c>
      <c r="S178" s="405"/>
      <c r="T178" s="154"/>
    </row>
    <row r="179" spans="3:20" ht="13.5" customHeight="1">
      <c r="C179" s="255" t="s">
        <v>69</v>
      </c>
      <c r="D179" s="154"/>
      <c r="E179" s="154"/>
      <c r="F179" s="154"/>
      <c r="G179" s="154"/>
      <c r="H179" s="154"/>
      <c r="I179" s="154"/>
      <c r="J179" s="154"/>
      <c r="K179" s="154"/>
      <c r="L179" s="154"/>
      <c r="M179" s="154"/>
      <c r="N179" s="154"/>
      <c r="O179" s="154"/>
      <c r="P179" s="154"/>
      <c r="Q179" s="154"/>
      <c r="R179" s="154"/>
      <c r="S179" s="225"/>
      <c r="T179" s="154"/>
    </row>
    <row r="180" spans="3:20" ht="13.5" customHeight="1">
      <c r="C180" s="255" t="s">
        <v>81</v>
      </c>
      <c r="D180" s="154"/>
      <c r="E180" s="154"/>
      <c r="F180" s="154"/>
      <c r="G180" s="154"/>
      <c r="H180" s="154"/>
      <c r="I180" s="154"/>
      <c r="J180" s="154"/>
      <c r="K180" s="154"/>
      <c r="L180" s="154"/>
      <c r="M180" s="154"/>
      <c r="N180" s="154"/>
      <c r="O180" s="154"/>
      <c r="P180" s="154"/>
      <c r="Q180" s="154"/>
      <c r="R180" s="154"/>
      <c r="S180" s="225"/>
      <c r="T180" s="154"/>
    </row>
    <row r="181" spans="3:20" ht="13.5" customHeight="1">
      <c r="C181" s="255" t="s">
        <v>36</v>
      </c>
      <c r="D181" s="154"/>
      <c r="E181" s="154"/>
      <c r="F181" s="154"/>
      <c r="G181" s="154"/>
      <c r="H181" s="154"/>
      <c r="I181" s="154"/>
      <c r="J181" s="154"/>
      <c r="K181" s="154"/>
      <c r="L181" s="154"/>
      <c r="M181" s="154"/>
      <c r="N181" s="154"/>
      <c r="O181" s="154"/>
      <c r="P181" s="154"/>
      <c r="Q181" s="154"/>
      <c r="R181" s="154"/>
      <c r="S181" s="225"/>
      <c r="T181" s="154"/>
    </row>
    <row r="182" spans="3:20" ht="13.5" customHeight="1">
      <c r="C182" s="362" t="s">
        <v>142</v>
      </c>
      <c r="D182" s="154"/>
      <c r="E182" s="154"/>
      <c r="F182" s="154"/>
      <c r="G182" s="154"/>
      <c r="H182" s="154"/>
      <c r="I182" s="154"/>
      <c r="J182" s="154"/>
      <c r="K182" s="154"/>
      <c r="L182" s="154"/>
      <c r="M182" s="154"/>
      <c r="N182" s="154"/>
      <c r="O182" s="154"/>
      <c r="P182" s="154"/>
      <c r="Q182" s="154"/>
      <c r="R182" s="154"/>
      <c r="S182" s="225"/>
      <c r="T182" s="154"/>
    </row>
    <row r="183" spans="3:20" ht="25.5">
      <c r="C183" s="313" t="s">
        <v>56</v>
      </c>
      <c r="D183" s="329" t="s">
        <v>57</v>
      </c>
      <c r="E183" s="329" t="s">
        <v>58</v>
      </c>
      <c r="F183" s="329" t="s">
        <v>59</v>
      </c>
      <c r="G183" s="329" t="s">
        <v>60</v>
      </c>
      <c r="H183" s="329" t="s">
        <v>61</v>
      </c>
      <c r="I183" s="329" t="s">
        <v>62</v>
      </c>
      <c r="J183" s="329" t="s">
        <v>63</v>
      </c>
      <c r="K183" s="329" t="s">
        <v>64</v>
      </c>
      <c r="L183" s="329" t="s">
        <v>65</v>
      </c>
      <c r="M183" s="329" t="s">
        <v>66</v>
      </c>
      <c r="N183" s="329" t="s">
        <v>67</v>
      </c>
      <c r="O183" s="330" t="s">
        <v>68</v>
      </c>
      <c r="P183" s="331" t="s">
        <v>803</v>
      </c>
      <c r="Q183" s="331" t="s">
        <v>82</v>
      </c>
      <c r="R183" s="331" t="s">
        <v>83</v>
      </c>
      <c r="S183" s="225"/>
      <c r="T183" s="154"/>
    </row>
    <row r="184" spans="3:20" ht="13.5" customHeight="1">
      <c r="C184" s="327">
        <v>1995</v>
      </c>
      <c r="D184" s="215">
        <v>150.3</v>
      </c>
      <c r="E184" s="215">
        <v>150.9</v>
      </c>
      <c r="F184" s="215">
        <v>151.4</v>
      </c>
      <c r="G184" s="215">
        <v>151.9</v>
      </c>
      <c r="H184" s="215">
        <v>152.2</v>
      </c>
      <c r="I184" s="215">
        <v>152.5</v>
      </c>
      <c r="J184" s="215">
        <v>152.5</v>
      </c>
      <c r="K184" s="215">
        <v>152.9</v>
      </c>
      <c r="L184" s="215">
        <v>153.2</v>
      </c>
      <c r="M184" s="215">
        <v>153.7</v>
      </c>
      <c r="N184" s="215">
        <v>153.6</v>
      </c>
      <c r="O184" s="215">
        <v>153.5</v>
      </c>
      <c r="P184" s="215">
        <v>152.4</v>
      </c>
      <c r="Q184" s="215">
        <v>151.5</v>
      </c>
      <c r="R184" s="228">
        <v>153.2</v>
      </c>
      <c r="S184" s="225"/>
      <c r="T184" s="154"/>
    </row>
    <row r="185" spans="3:20" ht="13.5" customHeight="1">
      <c r="C185" s="327">
        <v>1996</v>
      </c>
      <c r="D185" s="215">
        <v>154.4</v>
      </c>
      <c r="E185" s="215">
        <v>154.9</v>
      </c>
      <c r="F185" s="215">
        <v>155.7</v>
      </c>
      <c r="G185" s="215">
        <v>156.3</v>
      </c>
      <c r="H185" s="215">
        <v>156.6</v>
      </c>
      <c r="I185" s="215">
        <v>156.7</v>
      </c>
      <c r="J185" s="215">
        <v>157</v>
      </c>
      <c r="K185" s="215">
        <v>157.3</v>
      </c>
      <c r="L185" s="215">
        <v>157.8</v>
      </c>
      <c r="M185" s="215">
        <v>158.3</v>
      </c>
      <c r="N185" s="215">
        <v>158.6</v>
      </c>
      <c r="O185" s="215">
        <v>158.6</v>
      </c>
      <c r="P185" s="215">
        <v>156.9</v>
      </c>
      <c r="Q185" s="215">
        <v>155.8</v>
      </c>
      <c r="R185" s="228">
        <v>157.9</v>
      </c>
      <c r="S185" s="225"/>
      <c r="T185" s="154"/>
    </row>
    <row r="186" spans="3:20" ht="13.5" customHeight="1">
      <c r="C186" s="327">
        <v>1997</v>
      </c>
      <c r="D186" s="215">
        <v>159.1</v>
      </c>
      <c r="E186" s="215">
        <v>159.6</v>
      </c>
      <c r="F186" s="215">
        <v>160</v>
      </c>
      <c r="G186" s="215">
        <v>160.2</v>
      </c>
      <c r="H186" s="215">
        <v>160.1</v>
      </c>
      <c r="I186" s="215">
        <v>160.3</v>
      </c>
      <c r="J186" s="215">
        <v>160.5</v>
      </c>
      <c r="K186" s="215">
        <v>160.8</v>
      </c>
      <c r="L186" s="215">
        <v>161.2</v>
      </c>
      <c r="M186" s="215">
        <v>161.6</v>
      </c>
      <c r="N186" s="215">
        <v>161.5</v>
      </c>
      <c r="O186" s="215">
        <v>161.3</v>
      </c>
      <c r="P186" s="215">
        <v>160.5</v>
      </c>
      <c r="Q186" s="215">
        <v>159.9</v>
      </c>
      <c r="R186" s="228">
        <v>161.2</v>
      </c>
      <c r="S186" s="225"/>
      <c r="T186" s="154"/>
    </row>
    <row r="187" spans="3:20" ht="13.5" customHeight="1">
      <c r="C187" s="327">
        <v>1998</v>
      </c>
      <c r="D187" s="215">
        <v>161.6</v>
      </c>
      <c r="E187" s="215">
        <v>161.9</v>
      </c>
      <c r="F187" s="215">
        <v>162.2</v>
      </c>
      <c r="G187" s="215">
        <v>162.5</v>
      </c>
      <c r="H187" s="215">
        <v>162.8</v>
      </c>
      <c r="I187" s="215">
        <v>163</v>
      </c>
      <c r="J187" s="215">
        <v>163.2</v>
      </c>
      <c r="K187" s="215">
        <v>163.4</v>
      </c>
      <c r="L187" s="215">
        <v>163.6</v>
      </c>
      <c r="M187" s="215">
        <v>164</v>
      </c>
      <c r="N187" s="215">
        <v>164</v>
      </c>
      <c r="O187" s="215">
        <v>163.9</v>
      </c>
      <c r="P187" s="215">
        <v>163</v>
      </c>
      <c r="Q187" s="215">
        <v>162.3</v>
      </c>
      <c r="R187" s="228">
        <v>163.7</v>
      </c>
      <c r="S187" s="225"/>
      <c r="T187" s="154"/>
    </row>
    <row r="188" spans="3:20" ht="14.25" customHeight="1">
      <c r="C188" s="327">
        <v>1999</v>
      </c>
      <c r="D188" s="215">
        <v>164.3</v>
      </c>
      <c r="E188" s="215">
        <v>164.5</v>
      </c>
      <c r="F188" s="215">
        <v>165</v>
      </c>
      <c r="G188" s="215">
        <v>166.2</v>
      </c>
      <c r="H188" s="215">
        <v>166.2</v>
      </c>
      <c r="I188" s="215">
        <v>166.2</v>
      </c>
      <c r="J188" s="215">
        <v>166.7</v>
      </c>
      <c r="K188" s="215">
        <v>167.1</v>
      </c>
      <c r="L188" s="215">
        <v>167.9</v>
      </c>
      <c r="M188" s="215">
        <v>168.2</v>
      </c>
      <c r="N188" s="215">
        <v>168.3</v>
      </c>
      <c r="O188" s="215">
        <v>168.3</v>
      </c>
      <c r="P188" s="215">
        <v>166.6</v>
      </c>
      <c r="Q188" s="215">
        <v>165.4</v>
      </c>
      <c r="R188" s="228">
        <v>167.8</v>
      </c>
      <c r="S188" s="225"/>
      <c r="T188" s="154"/>
    </row>
    <row r="189" spans="3:20" ht="13.5" customHeight="1">
      <c r="C189" s="327">
        <v>2000</v>
      </c>
      <c r="D189" s="215">
        <v>168.8</v>
      </c>
      <c r="E189" s="215">
        <v>169.8</v>
      </c>
      <c r="F189" s="215">
        <v>171.2</v>
      </c>
      <c r="G189" s="215">
        <v>171.3</v>
      </c>
      <c r="H189" s="215">
        <v>171.5</v>
      </c>
      <c r="I189" s="215">
        <v>172.4</v>
      </c>
      <c r="J189" s="215">
        <v>172.8</v>
      </c>
      <c r="K189" s="215">
        <v>172.8</v>
      </c>
      <c r="L189" s="215">
        <v>173.7</v>
      </c>
      <c r="M189" s="215">
        <v>174</v>
      </c>
      <c r="N189" s="215">
        <v>174.1</v>
      </c>
      <c r="O189" s="215">
        <v>174</v>
      </c>
      <c r="P189" s="215">
        <v>172.2</v>
      </c>
      <c r="Q189" s="215">
        <v>170.8</v>
      </c>
      <c r="R189" s="228">
        <v>173.6</v>
      </c>
      <c r="S189" s="225"/>
      <c r="T189" s="154"/>
    </row>
    <row r="190" spans="3:20" ht="13.5" customHeight="1">
      <c r="C190" s="327">
        <v>2001</v>
      </c>
      <c r="D190" s="215">
        <v>175.1</v>
      </c>
      <c r="E190" s="215">
        <v>175.8</v>
      </c>
      <c r="F190" s="215">
        <v>176.2</v>
      </c>
      <c r="G190" s="215">
        <v>176.9</v>
      </c>
      <c r="H190" s="215">
        <v>177.7</v>
      </c>
      <c r="I190" s="215">
        <v>178</v>
      </c>
      <c r="J190" s="215">
        <v>177.5</v>
      </c>
      <c r="K190" s="215">
        <v>177.5</v>
      </c>
      <c r="L190" s="215">
        <v>178.3</v>
      </c>
      <c r="M190" s="215">
        <v>177.7</v>
      </c>
      <c r="N190" s="215">
        <v>177.4</v>
      </c>
      <c r="O190" s="215">
        <v>176.7</v>
      </c>
      <c r="P190" s="215">
        <v>177.1</v>
      </c>
      <c r="Q190" s="215">
        <v>176.6</v>
      </c>
      <c r="R190" s="228">
        <v>177.5</v>
      </c>
      <c r="S190" s="225"/>
      <c r="T190" s="154"/>
    </row>
    <row r="191" spans="3:20" ht="14.25" customHeight="1">
      <c r="C191" s="327">
        <v>2002</v>
      </c>
      <c r="D191" s="215">
        <v>177.1</v>
      </c>
      <c r="E191" s="215">
        <v>177.8</v>
      </c>
      <c r="F191" s="215">
        <v>178.8</v>
      </c>
      <c r="G191" s="215">
        <v>179.8</v>
      </c>
      <c r="H191" s="215">
        <v>179.8</v>
      </c>
      <c r="I191" s="215">
        <v>179.9</v>
      </c>
      <c r="J191" s="215">
        <v>180.1</v>
      </c>
      <c r="K191" s="215">
        <v>180.7</v>
      </c>
      <c r="L191" s="215">
        <v>181</v>
      </c>
      <c r="M191" s="215">
        <v>181.3</v>
      </c>
      <c r="N191" s="215">
        <v>181.3</v>
      </c>
      <c r="O191" s="215">
        <v>180.9</v>
      </c>
      <c r="P191" s="215">
        <v>179.9</v>
      </c>
      <c r="Q191" s="215">
        <v>178.9</v>
      </c>
      <c r="R191" s="228">
        <v>180.9</v>
      </c>
      <c r="S191" s="225"/>
      <c r="T191" s="154"/>
    </row>
    <row r="192" spans="3:20" ht="13.5" customHeight="1">
      <c r="C192" s="327">
        <v>2003</v>
      </c>
      <c r="D192" s="215">
        <v>181.7</v>
      </c>
      <c r="E192" s="215">
        <v>183.1</v>
      </c>
      <c r="F192" s="215">
        <v>184.2</v>
      </c>
      <c r="G192" s="215">
        <v>183.8</v>
      </c>
      <c r="H192" s="215">
        <v>183.5</v>
      </c>
      <c r="I192" s="215">
        <v>183.7</v>
      </c>
      <c r="J192" s="215">
        <v>183.9</v>
      </c>
      <c r="K192" s="215">
        <v>184.6</v>
      </c>
      <c r="L192" s="215">
        <v>185.2</v>
      </c>
      <c r="M192" s="215">
        <v>185</v>
      </c>
      <c r="N192" s="215">
        <v>184.5</v>
      </c>
      <c r="O192" s="215">
        <v>184.3</v>
      </c>
      <c r="P192" s="215">
        <v>184</v>
      </c>
      <c r="Q192" s="215">
        <v>183.3</v>
      </c>
      <c r="R192" s="228">
        <v>184.6</v>
      </c>
      <c r="S192" s="225"/>
      <c r="T192" s="154"/>
    </row>
    <row r="193" spans="3:20" ht="13.5" customHeight="1">
      <c r="C193" s="327">
        <v>2004</v>
      </c>
      <c r="D193" s="215">
        <v>185.2</v>
      </c>
      <c r="E193" s="215">
        <v>186.2</v>
      </c>
      <c r="F193" s="215">
        <v>187.4</v>
      </c>
      <c r="G193" s="215">
        <v>188</v>
      </c>
      <c r="H193" s="215">
        <v>189.1</v>
      </c>
      <c r="I193" s="215">
        <v>189.7</v>
      </c>
      <c r="J193" s="215">
        <v>189.4</v>
      </c>
      <c r="K193" s="215">
        <v>189.5</v>
      </c>
      <c r="L193" s="215">
        <v>189.9</v>
      </c>
      <c r="M193" s="215">
        <v>190.9</v>
      </c>
      <c r="N193" s="215">
        <v>191</v>
      </c>
      <c r="O193" s="215">
        <v>190.3</v>
      </c>
      <c r="P193" s="215">
        <v>188.9</v>
      </c>
      <c r="Q193" s="215">
        <v>187.6</v>
      </c>
      <c r="R193" s="228">
        <v>190.2</v>
      </c>
      <c r="S193" s="225"/>
      <c r="T193" s="154"/>
    </row>
    <row r="194" spans="3:20" ht="13.5" customHeight="1">
      <c r="C194" s="327">
        <v>2005</v>
      </c>
      <c r="D194" s="215">
        <v>190.7</v>
      </c>
      <c r="E194" s="215">
        <v>191.8</v>
      </c>
      <c r="F194" s="215">
        <v>193.3</v>
      </c>
      <c r="G194" s="215">
        <v>194.6</v>
      </c>
      <c r="H194" s="215">
        <v>194.4</v>
      </c>
      <c r="I194" s="215">
        <v>194.5</v>
      </c>
      <c r="J194" s="215">
        <v>195.4</v>
      </c>
      <c r="K194" s="215">
        <v>196.4</v>
      </c>
      <c r="L194" s="215">
        <v>198.8</v>
      </c>
      <c r="M194" s="215">
        <v>199.2</v>
      </c>
      <c r="N194" s="215">
        <v>197.6</v>
      </c>
      <c r="O194" s="215">
        <v>196.8</v>
      </c>
      <c r="P194" s="215">
        <v>195.3</v>
      </c>
      <c r="Q194" s="381">
        <v>193.2</v>
      </c>
      <c r="R194" s="385">
        <v>197.4</v>
      </c>
      <c r="S194" s="225"/>
      <c r="T194" s="154"/>
    </row>
    <row r="195" spans="3:20" ht="13.5" customHeight="1">
      <c r="C195" s="327">
        <v>2006</v>
      </c>
      <c r="D195" s="375">
        <v>198.3</v>
      </c>
      <c r="E195" s="375">
        <v>198.7</v>
      </c>
      <c r="F195" s="375">
        <v>199.8</v>
      </c>
      <c r="G195" s="375">
        <v>201.5</v>
      </c>
      <c r="H195" s="375">
        <v>202.5</v>
      </c>
      <c r="I195" s="375">
        <v>202.9</v>
      </c>
      <c r="J195" s="375">
        <v>203.5</v>
      </c>
      <c r="K195" s="375">
        <v>203.9</v>
      </c>
      <c r="L195" s="375">
        <v>202.9</v>
      </c>
      <c r="M195" s="375">
        <v>201.8</v>
      </c>
      <c r="N195" s="375">
        <v>201.5</v>
      </c>
      <c r="O195" s="375">
        <v>201.8</v>
      </c>
      <c r="P195" s="375">
        <v>201.6</v>
      </c>
      <c r="Q195" s="375">
        <v>200.6</v>
      </c>
      <c r="R195" s="376">
        <v>202.6</v>
      </c>
      <c r="S195" s="225"/>
      <c r="T195" s="154"/>
    </row>
    <row r="196" spans="3:20" ht="13.5" customHeight="1">
      <c r="C196" s="328">
        <v>2007</v>
      </c>
      <c r="D196" s="386">
        <v>202.416</v>
      </c>
      <c r="E196" s="386">
        <v>203.499</v>
      </c>
      <c r="F196" s="386">
        <v>205.352</v>
      </c>
      <c r="G196" s="386">
        <v>206.686</v>
      </c>
      <c r="H196" s="386">
        <v>207.949</v>
      </c>
      <c r="I196" s="386">
        <v>208.352</v>
      </c>
      <c r="J196" s="386">
        <v>208.299</v>
      </c>
      <c r="K196" s="386">
        <v>207.917</v>
      </c>
      <c r="L196" s="386">
        <v>208.49</v>
      </c>
      <c r="M196" s="387">
        <v>208.936</v>
      </c>
      <c r="N196" s="387">
        <v>210.177</v>
      </c>
      <c r="O196" s="387">
        <v>210.036</v>
      </c>
      <c r="P196" s="387">
        <v>207.342</v>
      </c>
      <c r="Q196" s="380">
        <v>205.709</v>
      </c>
      <c r="R196" s="380">
        <v>209</v>
      </c>
      <c r="S196" s="225"/>
      <c r="T196" s="154"/>
    </row>
    <row r="197" spans="3:20" ht="13.5" customHeight="1">
      <c r="C197" s="332">
        <v>2008</v>
      </c>
      <c r="D197" s="374">
        <v>211.08</v>
      </c>
      <c r="E197" s="374">
        <v>211.693</v>
      </c>
      <c r="F197" s="374">
        <v>213.528</v>
      </c>
      <c r="G197" s="374">
        <v>214.823</v>
      </c>
      <c r="H197" s="374">
        <v>216.632</v>
      </c>
      <c r="I197" s="374">
        <v>218.815</v>
      </c>
      <c r="J197" s="374">
        <v>219.964</v>
      </c>
      <c r="K197" s="374">
        <v>219.086</v>
      </c>
      <c r="L197" s="374">
        <v>218.783</v>
      </c>
      <c r="M197" s="388"/>
      <c r="N197" s="388"/>
      <c r="O197" s="388"/>
      <c r="P197" s="388"/>
      <c r="Q197" s="381">
        <v>214.4</v>
      </c>
      <c r="R197" s="215"/>
      <c r="S197" s="406"/>
      <c r="T197" s="154"/>
    </row>
    <row r="198" spans="3:20" ht="13.5" customHeight="1">
      <c r="C198" s="154"/>
      <c r="D198" s="282"/>
      <c r="E198" s="282"/>
      <c r="F198" s="282"/>
      <c r="G198" s="282"/>
      <c r="H198" s="282"/>
      <c r="I198" s="282"/>
      <c r="J198" s="282"/>
      <c r="K198" s="282"/>
      <c r="L198" s="282"/>
      <c r="M198" s="282"/>
      <c r="N198" s="282"/>
      <c r="O198" s="282"/>
      <c r="P198" s="282"/>
      <c r="Q198" s="283"/>
      <c r="R198" s="283"/>
      <c r="S198" s="154"/>
      <c r="T198" s="154"/>
    </row>
    <row r="199" spans="3:20" ht="13.5" customHeight="1">
      <c r="C199" s="154"/>
      <c r="D199" s="154"/>
      <c r="E199" s="154"/>
      <c r="F199" s="154"/>
      <c r="G199" s="154"/>
      <c r="H199" s="154"/>
      <c r="I199" s="154"/>
      <c r="J199" s="154"/>
      <c r="K199" s="154"/>
      <c r="L199" s="154"/>
      <c r="M199" s="154"/>
      <c r="N199" s="154"/>
      <c r="O199" s="154"/>
      <c r="P199" s="154"/>
      <c r="Q199" s="154"/>
      <c r="R199" s="154"/>
      <c r="S199" s="154"/>
      <c r="T199" s="154"/>
    </row>
    <row r="200" spans="2:18" ht="13.5" customHeight="1">
      <c r="B200" s="214">
        <v>8</v>
      </c>
      <c r="C200" s="279" t="s">
        <v>390</v>
      </c>
      <c r="D200" s="254"/>
      <c r="E200" s="254"/>
      <c r="F200" s="254"/>
      <c r="G200" s="254"/>
      <c r="H200" s="254"/>
      <c r="I200" s="254"/>
      <c r="J200" s="254"/>
      <c r="K200" s="254"/>
      <c r="L200" s="254"/>
      <c r="M200" s="254"/>
      <c r="N200" s="254"/>
      <c r="O200" s="269" t="s">
        <v>299</v>
      </c>
      <c r="P200" s="254"/>
      <c r="Q200" s="254"/>
      <c r="R200" s="407" t="s">
        <v>298</v>
      </c>
    </row>
    <row r="201" spans="3:18" ht="13.5" customHeight="1">
      <c r="C201" s="284" t="s">
        <v>69</v>
      </c>
      <c r="D201" s="285"/>
      <c r="E201" s="285"/>
      <c r="F201" s="285"/>
      <c r="G201" s="285"/>
      <c r="H201" s="285"/>
      <c r="I201" s="285"/>
      <c r="J201" s="285"/>
      <c r="K201" s="285"/>
      <c r="L201" s="285"/>
      <c r="M201" s="285"/>
      <c r="N201" s="154"/>
      <c r="O201" s="285"/>
      <c r="P201" s="285"/>
      <c r="Q201" s="154"/>
      <c r="R201" s="225"/>
    </row>
    <row r="202" spans="3:18" ht="13.5" customHeight="1">
      <c r="C202" s="284" t="s">
        <v>40</v>
      </c>
      <c r="D202" s="210"/>
      <c r="E202" s="210"/>
      <c r="F202" s="210"/>
      <c r="G202" s="210"/>
      <c r="H202" s="210"/>
      <c r="I202" s="210"/>
      <c r="J202" s="210"/>
      <c r="K202" s="210"/>
      <c r="L202" s="210"/>
      <c r="M202" s="210"/>
      <c r="N202" s="210"/>
      <c r="O202" s="210"/>
      <c r="P202" s="210"/>
      <c r="Q202" s="154"/>
      <c r="R202" s="225"/>
    </row>
    <row r="203" spans="3:18" ht="13.5" customHeight="1">
      <c r="C203" s="284" t="s">
        <v>39</v>
      </c>
      <c r="D203" s="210"/>
      <c r="E203" s="210"/>
      <c r="F203" s="210"/>
      <c r="G203" s="210"/>
      <c r="H203" s="210"/>
      <c r="I203" s="210"/>
      <c r="J203" s="210"/>
      <c r="K203" s="210"/>
      <c r="L203" s="210"/>
      <c r="M203" s="210"/>
      <c r="N203" s="210"/>
      <c r="O203" s="210"/>
      <c r="P203" s="210"/>
      <c r="Q203" s="154"/>
      <c r="R203" s="225"/>
    </row>
    <row r="204" spans="3:18" ht="13.5" customHeight="1">
      <c r="C204" s="460" t="s">
        <v>143</v>
      </c>
      <c r="D204" s="461"/>
      <c r="E204" s="461"/>
      <c r="F204" s="461"/>
      <c r="G204" s="461"/>
      <c r="H204" s="461"/>
      <c r="I204" s="461"/>
      <c r="J204" s="461"/>
      <c r="K204" s="461"/>
      <c r="L204" s="461"/>
      <c r="M204" s="461"/>
      <c r="N204" s="461"/>
      <c r="O204" s="461"/>
      <c r="P204" s="461"/>
      <c r="Q204" s="154"/>
      <c r="R204" s="225"/>
    </row>
    <row r="205" spans="3:18" ht="13.5" customHeight="1">
      <c r="C205" s="313" t="s">
        <v>56</v>
      </c>
      <c r="D205" s="329" t="s">
        <v>57</v>
      </c>
      <c r="E205" s="329" t="s">
        <v>58</v>
      </c>
      <c r="F205" s="329" t="s">
        <v>59</v>
      </c>
      <c r="G205" s="329" t="s">
        <v>60</v>
      </c>
      <c r="H205" s="329" t="s">
        <v>61</v>
      </c>
      <c r="I205" s="329" t="s">
        <v>62</v>
      </c>
      <c r="J205" s="329" t="s">
        <v>63</v>
      </c>
      <c r="K205" s="329" t="s">
        <v>64</v>
      </c>
      <c r="L205" s="329" t="s">
        <v>65</v>
      </c>
      <c r="M205" s="329" t="s">
        <v>66</v>
      </c>
      <c r="N205" s="329" t="s">
        <v>67</v>
      </c>
      <c r="O205" s="330" t="s">
        <v>68</v>
      </c>
      <c r="P205" s="331" t="s">
        <v>803</v>
      </c>
      <c r="Q205" s="154"/>
      <c r="R205" s="225"/>
    </row>
    <row r="206" spans="3:18" ht="13.5" customHeight="1">
      <c r="C206" s="327">
        <v>2003</v>
      </c>
      <c r="D206" s="215">
        <v>103.4</v>
      </c>
      <c r="E206" s="215">
        <v>103.2</v>
      </c>
      <c r="F206" s="215">
        <v>103</v>
      </c>
      <c r="G206" s="215">
        <v>103.9</v>
      </c>
      <c r="H206" s="215">
        <v>103.8</v>
      </c>
      <c r="I206" s="215">
        <v>104</v>
      </c>
      <c r="J206" s="215">
        <v>103.9</v>
      </c>
      <c r="K206" s="215">
        <v>103.3</v>
      </c>
      <c r="L206" s="215">
        <v>103.3</v>
      </c>
      <c r="M206" s="215">
        <v>102</v>
      </c>
      <c r="N206" s="215">
        <v>101.4</v>
      </c>
      <c r="O206" s="215">
        <v>101.2</v>
      </c>
      <c r="P206" s="228">
        <v>103</v>
      </c>
      <c r="Q206" s="154"/>
      <c r="R206" s="225"/>
    </row>
    <row r="207" spans="3:18" ht="13.5" customHeight="1">
      <c r="C207" s="327">
        <v>2004</v>
      </c>
      <c r="D207" s="215">
        <v>100.9</v>
      </c>
      <c r="E207" s="215">
        <v>100.2</v>
      </c>
      <c r="F207" s="215">
        <v>100.4</v>
      </c>
      <c r="G207" s="215">
        <v>101.4</v>
      </c>
      <c r="H207" s="215">
        <v>102.2</v>
      </c>
      <c r="I207" s="215">
        <v>106.2</v>
      </c>
      <c r="J207" s="215">
        <v>104.6</v>
      </c>
      <c r="K207" s="215">
        <v>105.3</v>
      </c>
      <c r="L207" s="215">
        <v>105.6</v>
      </c>
      <c r="M207" s="215">
        <v>107</v>
      </c>
      <c r="N207" s="215">
        <v>108.2</v>
      </c>
      <c r="O207" s="215">
        <v>108.2</v>
      </c>
      <c r="P207" s="228">
        <v>104.2</v>
      </c>
      <c r="Q207" s="154"/>
      <c r="R207" s="225"/>
    </row>
    <row r="208" spans="3:18" ht="13.5" customHeight="1">
      <c r="C208" s="327">
        <v>2005</v>
      </c>
      <c r="D208" s="215">
        <v>108.2</v>
      </c>
      <c r="E208" s="215">
        <v>110.1</v>
      </c>
      <c r="F208" s="215">
        <v>110.7</v>
      </c>
      <c r="G208" s="215">
        <v>110.6</v>
      </c>
      <c r="H208" s="215">
        <v>110.8</v>
      </c>
      <c r="I208" s="215">
        <v>110.2</v>
      </c>
      <c r="J208" s="215">
        <v>109.7</v>
      </c>
      <c r="K208" s="215">
        <v>109</v>
      </c>
      <c r="L208" s="215">
        <v>108.8</v>
      </c>
      <c r="M208" s="215">
        <v>108.7</v>
      </c>
      <c r="N208" s="215">
        <v>107.7</v>
      </c>
      <c r="O208" s="215">
        <v>107.8</v>
      </c>
      <c r="P208" s="228">
        <v>109.3</v>
      </c>
      <c r="Q208" s="154"/>
      <c r="R208" s="225"/>
    </row>
    <row r="209" spans="3:18" ht="13.5" customHeight="1">
      <c r="C209" s="327">
        <v>2006</v>
      </c>
      <c r="D209" s="215">
        <v>109.9</v>
      </c>
      <c r="E209" s="215">
        <v>111.5</v>
      </c>
      <c r="F209" s="215">
        <v>111.5</v>
      </c>
      <c r="G209" s="215">
        <v>114</v>
      </c>
      <c r="H209" s="215">
        <v>115.5</v>
      </c>
      <c r="I209" s="215">
        <v>116.7</v>
      </c>
      <c r="J209" s="215">
        <v>118.1</v>
      </c>
      <c r="K209" s="215">
        <v>116.7</v>
      </c>
      <c r="L209" s="375">
        <v>119.9</v>
      </c>
      <c r="M209" s="375">
        <v>119.2</v>
      </c>
      <c r="N209" s="375">
        <v>119.3</v>
      </c>
      <c r="O209" s="375">
        <v>119.3</v>
      </c>
      <c r="P209" s="375">
        <v>116</v>
      </c>
      <c r="Q209" s="154"/>
      <c r="R209" s="225"/>
    </row>
    <row r="210" spans="3:18" ht="13.5" customHeight="1">
      <c r="C210" s="328">
        <v>2007</v>
      </c>
      <c r="D210" s="231">
        <v>119.6</v>
      </c>
      <c r="E210" s="231">
        <v>119.6</v>
      </c>
      <c r="F210" s="231">
        <v>119.6</v>
      </c>
      <c r="G210" s="231">
        <v>119.6</v>
      </c>
      <c r="H210" s="231">
        <v>119.9</v>
      </c>
      <c r="I210" s="231">
        <v>120.5</v>
      </c>
      <c r="J210" s="231">
        <v>120.7</v>
      </c>
      <c r="K210" s="373">
        <v>120.6</v>
      </c>
      <c r="L210" s="373">
        <v>120.5</v>
      </c>
      <c r="M210" s="373">
        <v>121.3</v>
      </c>
      <c r="N210" s="373">
        <v>123.9</v>
      </c>
      <c r="O210" s="373">
        <v>124.2</v>
      </c>
      <c r="P210" s="372">
        <v>120.8</v>
      </c>
      <c r="Q210" s="154"/>
      <c r="R210" s="225"/>
    </row>
    <row r="211" spans="3:18" ht="13.5" customHeight="1">
      <c r="C211" s="332">
        <v>2008</v>
      </c>
      <c r="D211" s="374">
        <v>123.7</v>
      </c>
      <c r="E211" s="374">
        <v>123.7</v>
      </c>
      <c r="F211" s="374">
        <v>125.7</v>
      </c>
      <c r="G211" s="374">
        <v>128.3</v>
      </c>
      <c r="H211" s="374">
        <v>130</v>
      </c>
      <c r="I211" s="377" t="s">
        <v>290</v>
      </c>
      <c r="J211" s="377" t="s">
        <v>291</v>
      </c>
      <c r="K211" s="377" t="s">
        <v>292</v>
      </c>
      <c r="L211" s="377" t="s">
        <v>293</v>
      </c>
      <c r="M211" s="374"/>
      <c r="N211" s="374"/>
      <c r="O211" s="374"/>
      <c r="P211" s="374"/>
      <c r="Q211" s="154"/>
      <c r="R211" s="225"/>
    </row>
    <row r="212" spans="3:18" ht="13.5" customHeight="1">
      <c r="C212" s="366"/>
      <c r="D212" s="365"/>
      <c r="E212" s="365"/>
      <c r="F212" s="365"/>
      <c r="G212" s="365"/>
      <c r="H212" s="365"/>
      <c r="I212" s="365"/>
      <c r="J212" s="365"/>
      <c r="K212" s="365"/>
      <c r="L212" s="365"/>
      <c r="M212" s="365"/>
      <c r="N212" s="365"/>
      <c r="O212" s="365"/>
      <c r="P212" s="365"/>
      <c r="Q212" s="154"/>
      <c r="R212" s="225"/>
    </row>
    <row r="213" spans="3:18" ht="13.5" customHeight="1">
      <c r="C213" s="312" t="s">
        <v>133</v>
      </c>
      <c r="D213" s="363"/>
      <c r="E213" s="364"/>
      <c r="F213" s="364"/>
      <c r="G213" s="364"/>
      <c r="H213" s="364"/>
      <c r="I213" s="364"/>
      <c r="J213" s="364"/>
      <c r="K213" s="364"/>
      <c r="L213" s="364"/>
      <c r="M213" s="364"/>
      <c r="N213" s="364"/>
      <c r="O213" s="364"/>
      <c r="P213" s="364"/>
      <c r="Q213" s="229"/>
      <c r="R213" s="230"/>
    </row>
    <row r="214" spans="3:18" ht="13.5" customHeight="1">
      <c r="C214" s="326"/>
      <c r="D214" s="208"/>
      <c r="E214" s="208"/>
      <c r="F214" s="208"/>
      <c r="G214" s="208"/>
      <c r="H214" s="208"/>
      <c r="I214" s="208"/>
      <c r="J214" s="208"/>
      <c r="K214" s="208"/>
      <c r="L214" s="208"/>
      <c r="M214" s="208"/>
      <c r="N214" s="208"/>
      <c r="O214" s="208"/>
      <c r="P214" s="208"/>
      <c r="Q214" s="154"/>
      <c r="R214" s="154"/>
    </row>
    <row r="215" ht="13.5" customHeight="1"/>
    <row r="216" ht="13.5" customHeight="1"/>
    <row r="217" spans="2:18" ht="13.5" customHeight="1">
      <c r="B217" s="214">
        <v>9</v>
      </c>
      <c r="C217" s="279" t="s">
        <v>852</v>
      </c>
      <c r="D217" s="269"/>
      <c r="E217" s="269"/>
      <c r="F217" s="254"/>
      <c r="G217" s="254"/>
      <c r="H217" s="254"/>
      <c r="I217" s="254"/>
      <c r="J217" s="254"/>
      <c r="K217" s="254"/>
      <c r="L217" s="254"/>
      <c r="M217" s="269"/>
      <c r="N217" s="269"/>
      <c r="O217" s="269" t="s">
        <v>299</v>
      </c>
      <c r="P217" s="254"/>
      <c r="Q217" s="254"/>
      <c r="R217" s="407" t="s">
        <v>298</v>
      </c>
    </row>
    <row r="218" spans="3:18" ht="13.5" customHeight="1">
      <c r="C218" s="256" t="s">
        <v>69</v>
      </c>
      <c r="D218" s="154"/>
      <c r="E218" s="154"/>
      <c r="F218" s="154"/>
      <c r="G218" s="154"/>
      <c r="H218" s="154"/>
      <c r="I218" s="154"/>
      <c r="J218" s="154"/>
      <c r="K218" s="154"/>
      <c r="L218" s="154"/>
      <c r="M218" s="154"/>
      <c r="N218" s="154"/>
      <c r="O218" s="154"/>
      <c r="P218" s="154"/>
      <c r="Q218" s="154"/>
      <c r="R218" s="225"/>
    </row>
    <row r="219" spans="3:18" ht="13.5" customHeight="1">
      <c r="C219" s="256" t="s">
        <v>38</v>
      </c>
      <c r="D219" s="154"/>
      <c r="E219" s="154"/>
      <c r="F219" s="154"/>
      <c r="G219" s="154"/>
      <c r="H219" s="154"/>
      <c r="I219" s="154"/>
      <c r="J219" s="154"/>
      <c r="K219" s="154"/>
      <c r="L219" s="154"/>
      <c r="M219" s="154"/>
      <c r="N219" s="154"/>
      <c r="O219" s="154"/>
      <c r="P219" s="154"/>
      <c r="Q219" s="154"/>
      <c r="R219" s="225"/>
    </row>
    <row r="220" spans="3:18" ht="13.5" customHeight="1">
      <c r="C220" s="256" t="s">
        <v>37</v>
      </c>
      <c r="D220" s="154"/>
      <c r="E220" s="154"/>
      <c r="F220" s="154"/>
      <c r="G220" s="154"/>
      <c r="H220" s="154"/>
      <c r="I220" s="154"/>
      <c r="J220" s="154"/>
      <c r="K220" s="154"/>
      <c r="L220" s="154"/>
      <c r="M220" s="154"/>
      <c r="N220" s="154"/>
      <c r="O220" s="154"/>
      <c r="P220" s="154"/>
      <c r="Q220" s="154"/>
      <c r="R220" s="225"/>
    </row>
    <row r="221" spans="3:18" ht="13.5" customHeight="1">
      <c r="C221" s="362" t="s">
        <v>144</v>
      </c>
      <c r="D221" s="154"/>
      <c r="E221" s="154"/>
      <c r="F221" s="154"/>
      <c r="G221" s="154"/>
      <c r="H221" s="154"/>
      <c r="I221" s="154"/>
      <c r="J221" s="154"/>
      <c r="K221" s="154"/>
      <c r="L221" s="154"/>
      <c r="M221" s="154"/>
      <c r="N221" s="154"/>
      <c r="O221" s="154"/>
      <c r="P221" s="154"/>
      <c r="Q221" s="154"/>
      <c r="R221" s="225"/>
    </row>
    <row r="222" spans="3:18" ht="13.5" customHeight="1">
      <c r="C222" s="313" t="s">
        <v>56</v>
      </c>
      <c r="D222" s="329" t="s">
        <v>57</v>
      </c>
      <c r="E222" s="329" t="s">
        <v>58</v>
      </c>
      <c r="F222" s="329" t="s">
        <v>59</v>
      </c>
      <c r="G222" s="329" t="s">
        <v>60</v>
      </c>
      <c r="H222" s="329" t="s">
        <v>61</v>
      </c>
      <c r="I222" s="329" t="s">
        <v>62</v>
      </c>
      <c r="J222" s="329" t="s">
        <v>63</v>
      </c>
      <c r="K222" s="329" t="s">
        <v>64</v>
      </c>
      <c r="L222" s="329" t="s">
        <v>65</v>
      </c>
      <c r="M222" s="329" t="s">
        <v>66</v>
      </c>
      <c r="N222" s="329" t="s">
        <v>67</v>
      </c>
      <c r="O222" s="330" t="s">
        <v>68</v>
      </c>
      <c r="P222" s="331" t="s">
        <v>803</v>
      </c>
      <c r="Q222" s="154"/>
      <c r="R222" s="225"/>
    </row>
    <row r="223" spans="3:18" ht="13.5" customHeight="1">
      <c r="C223" s="327">
        <v>2004</v>
      </c>
      <c r="D223" s="215">
        <v>151.6</v>
      </c>
      <c r="E223" s="215">
        <v>156.8</v>
      </c>
      <c r="F223" s="215">
        <v>164.3</v>
      </c>
      <c r="G223" s="215">
        <v>169.4</v>
      </c>
      <c r="H223" s="215">
        <v>174.9</v>
      </c>
      <c r="I223" s="215">
        <v>173.7</v>
      </c>
      <c r="J223" s="215">
        <v>177.4</v>
      </c>
      <c r="K223" s="215">
        <v>181.4</v>
      </c>
      <c r="L223" s="215">
        <v>184</v>
      </c>
      <c r="M223" s="215">
        <v>185.9</v>
      </c>
      <c r="N223" s="215">
        <v>186.7</v>
      </c>
      <c r="O223" s="215">
        <v>186.9</v>
      </c>
      <c r="P223" s="228">
        <v>174.4</v>
      </c>
      <c r="Q223" s="154"/>
      <c r="R223" s="225"/>
    </row>
    <row r="224" spans="3:18" ht="13.5" customHeight="1">
      <c r="C224" s="327">
        <v>2005</v>
      </c>
      <c r="D224" s="215">
        <v>187.2</v>
      </c>
      <c r="E224" s="215">
        <v>186.6</v>
      </c>
      <c r="F224" s="215">
        <v>186.9</v>
      </c>
      <c r="G224" s="215">
        <v>186.8</v>
      </c>
      <c r="H224" s="215">
        <v>186.2</v>
      </c>
      <c r="I224" s="215">
        <v>187.6</v>
      </c>
      <c r="J224" s="215">
        <v>187.2</v>
      </c>
      <c r="K224" s="215">
        <v>187.6</v>
      </c>
      <c r="L224" s="215">
        <v>189.3</v>
      </c>
      <c r="M224" s="215">
        <v>191.4</v>
      </c>
      <c r="N224" s="215">
        <v>192.3</v>
      </c>
      <c r="O224" s="215">
        <v>191.8</v>
      </c>
      <c r="P224" s="228">
        <v>188.4</v>
      </c>
      <c r="Q224" s="154"/>
      <c r="R224" s="225"/>
    </row>
    <row r="225" spans="3:18" ht="13.5" customHeight="1">
      <c r="C225" s="327">
        <v>2006</v>
      </c>
      <c r="D225" s="215">
        <v>194</v>
      </c>
      <c r="E225" s="215">
        <v>191.7</v>
      </c>
      <c r="F225" s="215">
        <v>192.9</v>
      </c>
      <c r="G225" s="215">
        <v>193.9</v>
      </c>
      <c r="H225" s="215">
        <v>194.3</v>
      </c>
      <c r="I225" s="215">
        <v>197.5</v>
      </c>
      <c r="J225" s="215">
        <v>200</v>
      </c>
      <c r="K225" s="215">
        <v>201.4</v>
      </c>
      <c r="L225" s="215">
        <v>201.6</v>
      </c>
      <c r="M225" s="215">
        <v>201.6</v>
      </c>
      <c r="N225" s="215">
        <v>198.7</v>
      </c>
      <c r="O225" s="215">
        <v>198.9</v>
      </c>
      <c r="P225" s="228">
        <v>197.2</v>
      </c>
      <c r="Q225" s="154"/>
      <c r="R225" s="225"/>
    </row>
    <row r="226" spans="3:18" ht="13.5" customHeight="1">
      <c r="C226" s="328">
        <v>2007</v>
      </c>
      <c r="D226" s="231">
        <v>199.1</v>
      </c>
      <c r="E226" s="231">
        <v>202.6</v>
      </c>
      <c r="F226" s="231">
        <v>202.9</v>
      </c>
      <c r="G226" s="231">
        <v>205.5</v>
      </c>
      <c r="H226" s="231">
        <v>207.1</v>
      </c>
      <c r="I226" s="232">
        <v>208</v>
      </c>
      <c r="J226" s="232">
        <v>208.1</v>
      </c>
      <c r="K226" s="232">
        <v>207.9</v>
      </c>
      <c r="L226" s="232">
        <v>207.6</v>
      </c>
      <c r="M226" s="367">
        <v>209.1</v>
      </c>
      <c r="N226" s="367">
        <v>210</v>
      </c>
      <c r="O226" s="367">
        <v>211.8</v>
      </c>
      <c r="P226" s="368">
        <v>206.6</v>
      </c>
      <c r="Q226" s="154"/>
      <c r="R226" s="225"/>
    </row>
    <row r="227" spans="3:18" ht="12.75">
      <c r="C227" s="332">
        <v>2008</v>
      </c>
      <c r="D227" s="389">
        <v>212.7</v>
      </c>
      <c r="E227" s="389">
        <v>216.6</v>
      </c>
      <c r="F227" s="389">
        <v>222.5</v>
      </c>
      <c r="G227" s="389">
        <v>235.6</v>
      </c>
      <c r="H227" s="389">
        <v>240.9</v>
      </c>
      <c r="I227" s="390" t="s">
        <v>294</v>
      </c>
      <c r="J227" s="390" t="s">
        <v>295</v>
      </c>
      <c r="K227" s="390" t="s">
        <v>296</v>
      </c>
      <c r="L227" s="390" t="s">
        <v>297</v>
      </c>
      <c r="M227" s="369"/>
      <c r="N227" s="369"/>
      <c r="O227" s="369"/>
      <c r="P227" s="369"/>
      <c r="Q227" s="370"/>
      <c r="R227" s="225"/>
    </row>
    <row r="228" spans="3:18" ht="12.75">
      <c r="C228" s="366"/>
      <c r="D228" s="365"/>
      <c r="E228" s="365"/>
      <c r="F228" s="365"/>
      <c r="G228" s="365"/>
      <c r="H228" s="365"/>
      <c r="I228" s="365"/>
      <c r="J228" s="365"/>
      <c r="K228" s="365"/>
      <c r="L228" s="365"/>
      <c r="M228" s="154"/>
      <c r="N228" s="154"/>
      <c r="O228" s="154"/>
      <c r="P228" s="154"/>
      <c r="Q228" s="154"/>
      <c r="R228" s="225"/>
    </row>
    <row r="229" spans="3:18" ht="12.75">
      <c r="C229" s="312" t="s">
        <v>133</v>
      </c>
      <c r="D229" s="229"/>
      <c r="E229" s="229"/>
      <c r="F229" s="229"/>
      <c r="G229" s="229"/>
      <c r="H229" s="229"/>
      <c r="I229" s="229"/>
      <c r="J229" s="229"/>
      <c r="K229" s="229"/>
      <c r="L229" s="229"/>
      <c r="M229" s="229"/>
      <c r="N229" s="229"/>
      <c r="O229" s="229"/>
      <c r="P229" s="229"/>
      <c r="Q229" s="229"/>
      <c r="R229" s="230"/>
    </row>
  </sheetData>
  <mergeCells count="22">
    <mergeCell ref="F22:M22"/>
    <mergeCell ref="F23:M23"/>
    <mergeCell ref="C204:P204"/>
    <mergeCell ref="D175:H175"/>
    <mergeCell ref="C24:E24"/>
    <mergeCell ref="C25:E25"/>
    <mergeCell ref="C97:Q97"/>
    <mergeCell ref="N165:R165"/>
    <mergeCell ref="F24:M24"/>
    <mergeCell ref="F25:M25"/>
    <mergeCell ref="C22:E22"/>
    <mergeCell ref="C23:E23"/>
    <mergeCell ref="C18:E18"/>
    <mergeCell ref="C19:E19"/>
    <mergeCell ref="C20:E20"/>
    <mergeCell ref="F17:M17"/>
    <mergeCell ref="F18:M18"/>
    <mergeCell ref="F19:M19"/>
    <mergeCell ref="C21:E21"/>
    <mergeCell ref="C17:E17"/>
    <mergeCell ref="F20:M20"/>
    <mergeCell ref="F21:M21"/>
  </mergeCells>
  <hyperlinks>
    <hyperlink ref="R100" r:id="rId1" display="www.bls.gov/ppi "/>
    <hyperlink ref="R31" r:id="rId2" display="www.bls.gov/ppi    "/>
    <hyperlink ref="R55" r:id="rId3" display="www.bls.gov/ppi    "/>
    <hyperlink ref="R78" r:id="rId4" display="www.bls.gov/ppi    "/>
    <hyperlink ref="R123" r:id="rId5" display="www.bls.gov/ppi    "/>
    <hyperlink ref="L147" r:id="rId6" display="www.bls.gov/ncs/ect/home.htm "/>
    <hyperlink ref="R178" r:id="rId7" display="www.bls.gov/cpi/home.htm "/>
    <hyperlink ref="R200" r:id="rId8" display="www.bls.gov/ppi    "/>
    <hyperlink ref="R217" r:id="rId9" display="www.bls.gov/ppi    "/>
  </hyperlinks>
  <printOptions horizontalCentered="1"/>
  <pageMargins left="0.75" right="0.75" top="1" bottom="0.5" header="0.5" footer="0.5"/>
  <pageSetup fitToHeight="5" horizontalDpi="600" verticalDpi="600" orientation="landscape" scale="68" r:id="rId10"/>
  <headerFooter alignWithMargins="0">
    <oddHeader>&amp;C&amp;"Arial,Regular"&amp;16Index Information for the ITS Unit Costs Database (as of October 2008)</oddHeader>
    <oddFooter>&amp;C&amp;"Arial,Regular"&amp;9&amp;P</oddFooter>
  </headerFooter>
  <rowBreaks count="4" manualBreakCount="4">
    <brk id="28" max="22" man="1"/>
    <brk id="77" max="22" man="1"/>
    <brk id="122" max="22" man="1"/>
    <brk id="176" max="22" man="1"/>
  </rowBreaks>
</worksheet>
</file>

<file path=xl/worksheets/sheet3.xml><?xml version="1.0" encoding="utf-8"?>
<worksheet xmlns="http://schemas.openxmlformats.org/spreadsheetml/2006/main" xmlns:r="http://schemas.openxmlformats.org/officeDocument/2006/relationships">
  <dimension ref="A1:IV317"/>
  <sheetViews>
    <sheetView zoomScale="80" zoomScaleNormal="80" zoomScaleSheetLayoutView="50" workbookViewId="0" topLeftCell="A1">
      <pane xSplit="5" ySplit="2" topLeftCell="F3" activePane="bottomRight" state="frozen"/>
      <selection pane="topLeft" activeCell="A1" sqref="A1"/>
      <selection pane="topRight" activeCell="F1" sqref="F1"/>
      <selection pane="bottomLeft" activeCell="A3" sqref="A3"/>
      <selection pane="bottomRight" activeCell="B4" sqref="B4:E4"/>
    </sheetView>
  </sheetViews>
  <sheetFormatPr defaultColWidth="9.33203125" defaultRowHeight="12.75"/>
  <cols>
    <col min="1" max="1" width="3.5" style="247" customWidth="1"/>
    <col min="2" max="2" width="2.83203125" style="248" customWidth="1"/>
    <col min="3" max="4" width="2.83203125" style="249" customWidth="1"/>
    <col min="5" max="5" width="48.83203125" style="299" customWidth="1"/>
    <col min="6" max="6" width="8.83203125" style="250" customWidth="1"/>
    <col min="7" max="7" width="12.83203125" style="19" customWidth="1"/>
    <col min="8" max="9" width="10.83203125" style="19" customWidth="1"/>
    <col min="10" max="10" width="15.83203125" style="20" customWidth="1"/>
    <col min="11" max="12" width="10.83203125" style="19" customWidth="1"/>
    <col min="13" max="13" width="15.83203125" style="20" customWidth="1"/>
    <col min="14" max="14" width="139.16015625" style="251" customWidth="1"/>
    <col min="15" max="16384" width="9.33203125" style="5" customWidth="1"/>
  </cols>
  <sheetData>
    <row r="1" spans="1:256" s="233" customFormat="1" ht="34.5" customHeight="1">
      <c r="A1" s="487" t="s">
        <v>49</v>
      </c>
      <c r="B1" s="493" t="s">
        <v>825</v>
      </c>
      <c r="C1" s="446"/>
      <c r="D1" s="446"/>
      <c r="E1" s="447"/>
      <c r="F1" s="425" t="s">
        <v>578</v>
      </c>
      <c r="G1" s="425" t="s">
        <v>102</v>
      </c>
      <c r="H1" s="489" t="s">
        <v>810</v>
      </c>
      <c r="I1" s="490"/>
      <c r="J1" s="423" t="s">
        <v>55</v>
      </c>
      <c r="K1" s="489" t="s">
        <v>368</v>
      </c>
      <c r="L1" s="490"/>
      <c r="M1" s="423" t="s">
        <v>55</v>
      </c>
      <c r="N1" s="421" t="s">
        <v>366</v>
      </c>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s="4" customFormat="1" ht="24.75" customHeight="1">
      <c r="A2" s="488"/>
      <c r="B2" s="494"/>
      <c r="C2" s="448"/>
      <c r="D2" s="448"/>
      <c r="E2" s="449"/>
      <c r="F2" s="426"/>
      <c r="G2" s="492"/>
      <c r="H2" s="28" t="s">
        <v>823</v>
      </c>
      <c r="I2" s="29" t="s">
        <v>824</v>
      </c>
      <c r="J2" s="491"/>
      <c r="K2" s="30" t="s">
        <v>823</v>
      </c>
      <c r="L2" s="29" t="s">
        <v>824</v>
      </c>
      <c r="M2" s="491"/>
      <c r="N2" s="422"/>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194" customFormat="1" ht="21" customHeight="1">
      <c r="A3" s="31"/>
      <c r="B3" s="45" t="s">
        <v>370</v>
      </c>
      <c r="C3" s="45"/>
      <c r="D3" s="45"/>
      <c r="E3" s="45"/>
      <c r="F3" s="88"/>
      <c r="G3" s="88"/>
      <c r="H3" s="88"/>
      <c r="I3" s="88"/>
      <c r="J3" s="89"/>
      <c r="K3" s="88"/>
      <c r="L3" s="88"/>
      <c r="M3" s="90"/>
      <c r="N3" s="294"/>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236" customFormat="1" ht="28.5">
      <c r="A4" s="147">
        <v>1</v>
      </c>
      <c r="B4" s="433" t="s">
        <v>371</v>
      </c>
      <c r="C4" s="417"/>
      <c r="D4" s="417"/>
      <c r="E4" s="417"/>
      <c r="F4" s="234" t="s">
        <v>372</v>
      </c>
      <c r="G4" s="235">
        <v>20</v>
      </c>
      <c r="H4" s="87">
        <f>'Equipment List Not Adjusted'!H4*Indexes!E5</f>
        <v>0.4603033006244425</v>
      </c>
      <c r="I4" s="85">
        <f>'Equipment List Not Adjusted'!I4*Indexes!E5</f>
        <v>0.920606601248885</v>
      </c>
      <c r="J4" s="49">
        <v>1995</v>
      </c>
      <c r="K4" s="84">
        <f>'Equipment List Not Adjusted'!K4*Indexes!Q5</f>
        <v>0.5869194312796209</v>
      </c>
      <c r="L4" s="85">
        <f>'Equipment List Not Adjusted'!L4*Indexes!Q5</f>
        <v>1.1738388625592417</v>
      </c>
      <c r="M4" s="49">
        <v>2003</v>
      </c>
      <c r="N4" s="7" t="s">
        <v>493</v>
      </c>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row>
    <row r="5" spans="1:256" s="40" customFormat="1" ht="28.5">
      <c r="A5" s="146">
        <v>1</v>
      </c>
      <c r="B5" s="432" t="s">
        <v>373</v>
      </c>
      <c r="C5" s="432"/>
      <c r="D5" s="432"/>
      <c r="E5" s="433"/>
      <c r="F5" s="133" t="s">
        <v>374</v>
      </c>
      <c r="G5" s="134">
        <v>20</v>
      </c>
      <c r="H5" s="87">
        <f>'Equipment List Not Adjusted'!H5*Indexes!E5</f>
        <v>0.4603033006244425</v>
      </c>
      <c r="I5" s="85">
        <f>'Equipment List Not Adjusted'!I5*Indexes!E5</f>
        <v>0.920606601248885</v>
      </c>
      <c r="J5" s="49">
        <v>1995</v>
      </c>
      <c r="K5" s="58">
        <f>'Equipment List Not Adjusted'!K5*Indexes!U5</f>
        <v>4.832780487804878</v>
      </c>
      <c r="L5" s="51">
        <f>'Equipment List Not Adjusted'!L5*Indexes!U5</f>
        <v>9.665560975609756</v>
      </c>
      <c r="M5" s="49">
        <v>2005</v>
      </c>
      <c r="N5" s="8" t="s">
        <v>452</v>
      </c>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row>
    <row r="6" spans="1:256" s="237" customFormat="1" ht="28.5">
      <c r="A6" s="147">
        <v>1</v>
      </c>
      <c r="B6" s="432" t="s">
        <v>375</v>
      </c>
      <c r="C6" s="432"/>
      <c r="D6" s="432"/>
      <c r="E6" s="433"/>
      <c r="F6" s="137" t="s">
        <v>376</v>
      </c>
      <c r="G6" s="136">
        <v>20</v>
      </c>
      <c r="H6" s="87">
        <f>'Equipment List Not Adjusted'!H6*Indexes!E5</f>
        <v>2.761819803746655</v>
      </c>
      <c r="I6" s="85">
        <f>'Equipment List Not Adjusted'!I6*Indexes!E5</f>
        <v>4.603033006244425</v>
      </c>
      <c r="J6" s="49">
        <v>1995</v>
      </c>
      <c r="K6" s="56">
        <f>'Equipment List Not Adjusted'!K6*Indexes!M5</f>
        <v>22.61917808219178</v>
      </c>
      <c r="L6" s="50">
        <f>'Equipment List Not Adjusted'!L6*Indexes!M5</f>
        <v>67.85753424657534</v>
      </c>
      <c r="M6" s="49">
        <v>2001</v>
      </c>
      <c r="N6" s="9" t="s">
        <v>453</v>
      </c>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s="40" customFormat="1" ht="15">
      <c r="A7" s="146">
        <v>1</v>
      </c>
      <c r="B7" s="434" t="s">
        <v>377</v>
      </c>
      <c r="C7" s="434"/>
      <c r="D7" s="434"/>
      <c r="E7" s="435"/>
      <c r="F7" s="137" t="s">
        <v>378</v>
      </c>
      <c r="G7" s="136" t="s">
        <v>379</v>
      </c>
      <c r="H7" s="77"/>
      <c r="I7" s="57"/>
      <c r="J7" s="49"/>
      <c r="K7" s="83">
        <f>'Equipment List Not Adjusted'!K7*Indexes!S5</f>
        <v>0.16983543078412394</v>
      </c>
      <c r="L7" s="51">
        <f>'Equipment List Not Adjusted'!L7*Indexes!S5</f>
        <v>0.5994191674733785</v>
      </c>
      <c r="M7" s="49">
        <v>2004</v>
      </c>
      <c r="N7" s="160" t="s">
        <v>506</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s="40" customFormat="1" ht="28.5">
      <c r="A8" s="146">
        <v>1</v>
      </c>
      <c r="B8" s="434" t="s">
        <v>499</v>
      </c>
      <c r="C8" s="434"/>
      <c r="D8" s="434"/>
      <c r="E8" s="435"/>
      <c r="F8" s="133"/>
      <c r="G8" s="134">
        <v>20</v>
      </c>
      <c r="H8" s="81">
        <f>'Equipment List Not Adjusted'!H8*Indexes!U5</f>
        <v>50.34146341463415</v>
      </c>
      <c r="I8" s="50">
        <f>'Equipment List Not Adjusted'!I8*Indexes!U5</f>
        <v>75.51219512195122</v>
      </c>
      <c r="J8" s="49">
        <v>2005</v>
      </c>
      <c r="K8" s="484">
        <f>'Equipment List Not Adjusted'!K8:L8*Indexes!U5</f>
        <v>3.020487804878049</v>
      </c>
      <c r="L8" s="484"/>
      <c r="M8" s="49">
        <v>2005</v>
      </c>
      <c r="N8" s="10" t="s">
        <v>454</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row>
    <row r="9" spans="1:256" s="40" customFormat="1" ht="15">
      <c r="A9" s="146">
        <v>1</v>
      </c>
      <c r="B9" s="434" t="s">
        <v>86</v>
      </c>
      <c r="C9" s="434"/>
      <c r="D9" s="434"/>
      <c r="E9" s="435"/>
      <c r="F9" s="137"/>
      <c r="G9" s="136">
        <v>20</v>
      </c>
      <c r="H9" s="50">
        <f>'Equipment List Not Adjusted'!H9*Indexes!S5</f>
        <v>10.989351403678606</v>
      </c>
      <c r="I9" s="76">
        <f>'Equipment List Not Adjusted'!I9*Indexes!S5</f>
        <v>15.784704743465635</v>
      </c>
      <c r="J9" s="49">
        <v>2004</v>
      </c>
      <c r="K9" s="481">
        <f>'Equipment List Not Adjusted'!G9:M9*Indexes!S5</f>
        <v>1.9980638915779285</v>
      </c>
      <c r="L9" s="481"/>
      <c r="M9" s="49">
        <v>2004</v>
      </c>
      <c r="N9" s="9" t="s">
        <v>87</v>
      </c>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40" customFormat="1" ht="28.5">
      <c r="A10" s="146">
        <v>1</v>
      </c>
      <c r="B10" s="434" t="s">
        <v>88</v>
      </c>
      <c r="C10" s="434"/>
      <c r="D10" s="434"/>
      <c r="E10" s="435"/>
      <c r="F10" s="137"/>
      <c r="G10" s="136">
        <v>20</v>
      </c>
      <c r="H10" s="81">
        <f>'Equipment List Not Adjusted'!H10*Indexes!U5</f>
        <v>20.13658536585366</v>
      </c>
      <c r="I10" s="50">
        <f>'Equipment List Not Adjusted'!I10*Indexes!U5</f>
        <v>52.355121951219516</v>
      </c>
      <c r="J10" s="49">
        <v>2005</v>
      </c>
      <c r="K10" s="157">
        <f>'Equipment List Not Adjusted'!K10*Indexes!U5</f>
        <v>1.006829268292683</v>
      </c>
      <c r="L10" s="76">
        <f>'Equipment List Not Adjusted'!L10*Indexes!U5</f>
        <v>2.5170731707317073</v>
      </c>
      <c r="M10" s="49">
        <v>2005</v>
      </c>
      <c r="N10" s="22" t="s">
        <v>89</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40" customFormat="1" ht="15">
      <c r="A11" s="146">
        <v>1</v>
      </c>
      <c r="B11" s="432" t="s">
        <v>9</v>
      </c>
      <c r="C11" s="432"/>
      <c r="D11" s="432"/>
      <c r="E11" s="433"/>
      <c r="F11" s="137"/>
      <c r="G11" s="136">
        <v>10</v>
      </c>
      <c r="H11" s="486">
        <f>'Equipment List Not Adjusted'!H11:I11*Indexes!I5</f>
        <v>8.241348713398402</v>
      </c>
      <c r="I11" s="485"/>
      <c r="J11" s="49">
        <v>1999</v>
      </c>
      <c r="K11" s="58">
        <f>'Equipment List Not Adjusted'!K11*Indexes!S5</f>
        <v>0.09990319457889643</v>
      </c>
      <c r="L11" s="51">
        <f>'Equipment List Not Adjusted'!L11*Indexes!S5</f>
        <v>0.3996127783155857</v>
      </c>
      <c r="M11" s="49">
        <v>2004</v>
      </c>
      <c r="N11" s="9" t="s">
        <v>90</v>
      </c>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s="40" customFormat="1" ht="15">
      <c r="A12" s="146">
        <v>1</v>
      </c>
      <c r="B12" s="432" t="s">
        <v>10</v>
      </c>
      <c r="C12" s="432"/>
      <c r="D12" s="432"/>
      <c r="E12" s="433"/>
      <c r="F12" s="137"/>
      <c r="G12" s="136">
        <v>10</v>
      </c>
      <c r="H12" s="81">
        <f>'Equipment List Not Adjusted'!H12*Indexes!U5</f>
        <v>5.034146341463415</v>
      </c>
      <c r="I12" s="51">
        <f>'Equipment List Not Adjusted'!I12*Indexes!U5</f>
        <v>19.230439024390247</v>
      </c>
      <c r="J12" s="49">
        <v>2005</v>
      </c>
      <c r="K12" s="58">
        <f>'Equipment List Not Adjusted'!K12*Indexes!U5</f>
        <v>0.5034146341463415</v>
      </c>
      <c r="L12" s="50">
        <f>'Equipment List Not Adjusted'!L12*Indexes!U5</f>
        <v>1.006829268292683</v>
      </c>
      <c r="M12" s="49">
        <v>2005</v>
      </c>
      <c r="N12" s="160" t="s">
        <v>91</v>
      </c>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row>
    <row r="13" spans="1:256" s="237" customFormat="1" ht="15">
      <c r="A13" s="146">
        <v>1</v>
      </c>
      <c r="B13" s="432" t="s">
        <v>503</v>
      </c>
      <c r="C13" s="432"/>
      <c r="D13" s="432"/>
      <c r="E13" s="433"/>
      <c r="F13" s="137" t="s">
        <v>380</v>
      </c>
      <c r="G13" s="136" t="s">
        <v>379</v>
      </c>
      <c r="H13" s="77"/>
      <c r="I13" s="57"/>
      <c r="J13" s="49"/>
      <c r="K13" s="83">
        <f>'Equipment List Not Adjusted'!K13*Indexes!Q5</f>
        <v>0.11738388625592416</v>
      </c>
      <c r="L13" s="51">
        <f>'Equipment List Not Adjusted'!L13*Indexes!Q5</f>
        <v>0.1956398104265403</v>
      </c>
      <c r="M13" s="49">
        <v>2003</v>
      </c>
      <c r="N13" s="9" t="s">
        <v>120</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row>
    <row r="14" spans="1:256" s="40" customFormat="1" ht="15">
      <c r="A14" s="146">
        <v>1</v>
      </c>
      <c r="B14" s="432" t="s">
        <v>504</v>
      </c>
      <c r="C14" s="432"/>
      <c r="D14" s="432"/>
      <c r="E14" s="433"/>
      <c r="F14" s="133" t="s">
        <v>381</v>
      </c>
      <c r="G14" s="134" t="s">
        <v>379</v>
      </c>
      <c r="H14" s="77"/>
      <c r="I14" s="57"/>
      <c r="J14" s="49"/>
      <c r="K14" s="58">
        <f>'Equipment List Not Adjusted'!K14*Indexes!E5</f>
        <v>0.552363960749331</v>
      </c>
      <c r="L14" s="51">
        <f>'Equipment List Not Adjusted'!L14*Indexes!E5</f>
        <v>0.6444246208742195</v>
      </c>
      <c r="M14" s="49">
        <v>1995</v>
      </c>
      <c r="N14" s="8" t="s">
        <v>121</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row r="15" spans="1:256" s="40" customFormat="1" ht="15">
      <c r="A15" s="146">
        <v>1</v>
      </c>
      <c r="B15" s="432" t="s">
        <v>505</v>
      </c>
      <c r="C15" s="432"/>
      <c r="D15" s="432"/>
      <c r="E15" s="433"/>
      <c r="F15" s="137" t="s">
        <v>382</v>
      </c>
      <c r="G15" s="136">
        <v>20</v>
      </c>
      <c r="H15" s="76">
        <f>'Equipment List Not Adjusted'!H15*Indexes!E5</f>
        <v>0.4603033006244425</v>
      </c>
      <c r="I15" s="51">
        <f>'Equipment List Not Adjusted'!I15*Indexes!E5</f>
        <v>0.920606601248885</v>
      </c>
      <c r="J15" s="49">
        <v>1995</v>
      </c>
      <c r="K15" s="58">
        <f>'Equipment List Not Adjusted'!K15*Indexes!O5</f>
        <v>1.1509293680297399</v>
      </c>
      <c r="L15" s="51">
        <f>'Equipment List Not Adjusted'!L15*Indexes!O5</f>
        <v>1.72639405204461</v>
      </c>
      <c r="M15" s="49">
        <v>2002</v>
      </c>
      <c r="N15" s="9" t="s">
        <v>122</v>
      </c>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row>
    <row r="16" spans="1:256" s="238" customFormat="1" ht="28.5">
      <c r="A16" s="146">
        <v>1</v>
      </c>
      <c r="B16" s="432" t="s">
        <v>84</v>
      </c>
      <c r="C16" s="432"/>
      <c r="D16" s="432"/>
      <c r="E16" s="433"/>
      <c r="F16" s="133"/>
      <c r="G16" s="134">
        <v>10</v>
      </c>
      <c r="H16" s="158">
        <f>'Equipment List Not Adjusted'!H16*Indexes!S5</f>
        <v>3.996127783155857</v>
      </c>
      <c r="I16" s="159">
        <f>'Equipment List Not Adjusted'!I16*Indexes!S5</f>
        <v>6.793417231364957</v>
      </c>
      <c r="J16" s="52">
        <v>2004</v>
      </c>
      <c r="K16" s="59">
        <f>'Equipment List Not Adjusted'!K16*Indexes!S5</f>
        <v>0.24975798644724106</v>
      </c>
      <c r="L16" s="106">
        <f>'Equipment List Not Adjusted'!L16*Indexes!S5</f>
        <v>0.5794385285575993</v>
      </c>
      <c r="M16" s="52">
        <v>2004</v>
      </c>
      <c r="N16" s="8" t="s">
        <v>85</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row>
    <row r="17" spans="1:256" s="195" customFormat="1" ht="15.75">
      <c r="A17" s="72"/>
      <c r="B17" s="45" t="s">
        <v>383</v>
      </c>
      <c r="C17" s="45"/>
      <c r="D17" s="45"/>
      <c r="E17" s="45"/>
      <c r="F17" s="143"/>
      <c r="G17" s="55"/>
      <c r="H17" s="55"/>
      <c r="I17" s="55"/>
      <c r="J17" s="53"/>
      <c r="K17" s="55"/>
      <c r="L17" s="55"/>
      <c r="M17" s="53"/>
      <c r="N17" s="29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239" customFormat="1" ht="15">
      <c r="A18" s="146">
        <v>2</v>
      </c>
      <c r="B18" s="432" t="s">
        <v>92</v>
      </c>
      <c r="C18" s="432"/>
      <c r="D18" s="432"/>
      <c r="E18" s="433"/>
      <c r="F18" s="133"/>
      <c r="G18" s="134">
        <v>5</v>
      </c>
      <c r="H18" s="79">
        <f>'Equipment List Not Adjusted'!H18*Indexes!M6</f>
        <v>2.629392971246006</v>
      </c>
      <c r="I18" s="80">
        <f>'Equipment List Not Adjusted'!I18*Indexes!M6</f>
        <v>7.011714589989349</v>
      </c>
      <c r="J18" s="49">
        <v>2001</v>
      </c>
      <c r="K18" s="84">
        <f>'Equipment List Not Adjusted'!K18*Indexes!U6</f>
        <v>0.37839080459770114</v>
      </c>
      <c r="L18" s="85">
        <f>'Equipment List Not Adjusted'!L18*Indexes!U6</f>
        <v>0.5675862068965517</v>
      </c>
      <c r="M18" s="49">
        <v>2005</v>
      </c>
      <c r="N18" s="8" t="s">
        <v>104</v>
      </c>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row>
    <row r="19" spans="1:256" s="239" customFormat="1" ht="15">
      <c r="A19" s="146">
        <v>2</v>
      </c>
      <c r="B19" s="432" t="s">
        <v>93</v>
      </c>
      <c r="C19" s="432"/>
      <c r="D19" s="432"/>
      <c r="E19" s="433"/>
      <c r="F19" s="137"/>
      <c r="G19" s="136">
        <v>5</v>
      </c>
      <c r="H19" s="76">
        <f>'Equipment List Not Adjusted'!H19*Indexes!U6</f>
        <v>8.135402298850574</v>
      </c>
      <c r="I19" s="51">
        <f>'Equipment List Not Adjusted'!I19*Indexes!U6</f>
        <v>14.473448275862069</v>
      </c>
      <c r="J19" s="49">
        <v>2005</v>
      </c>
      <c r="K19" s="58">
        <f>'Equipment List Not Adjusted'!K19*Indexes!U6</f>
        <v>0.8513793103448276</v>
      </c>
      <c r="L19" s="51">
        <f>'Equipment List Not Adjusted'!L19*Indexes!U6</f>
        <v>1.3243678160919539</v>
      </c>
      <c r="M19" s="49">
        <v>2005</v>
      </c>
      <c r="N19" s="9" t="s">
        <v>103</v>
      </c>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s="239" customFormat="1" ht="15">
      <c r="A20" s="146">
        <v>2</v>
      </c>
      <c r="B20" s="432" t="s">
        <v>94</v>
      </c>
      <c r="C20" s="432"/>
      <c r="D20" s="432"/>
      <c r="E20" s="433"/>
      <c r="F20" s="133"/>
      <c r="G20" s="134">
        <v>10</v>
      </c>
      <c r="H20" s="76">
        <f>'Equipment List Not Adjusted'!H20*Indexes!Q6</f>
        <v>19.66861233480176</v>
      </c>
      <c r="I20" s="50">
        <f>'Equipment List Not Adjusted'!I20*Indexes!Q6</f>
        <v>26.285242290748897</v>
      </c>
      <c r="J20" s="49">
        <v>2003</v>
      </c>
      <c r="K20" s="58">
        <f>'Equipment List Not Adjusted'!K20*Indexes!Q6</f>
        <v>0.18127753303964758</v>
      </c>
      <c r="L20" s="51">
        <f>'Equipment List Not Adjusted'!L20*Indexes!Q6</f>
        <v>0.36255506607929516</v>
      </c>
      <c r="M20" s="49">
        <v>2003</v>
      </c>
      <c r="N20" s="8" t="s">
        <v>95</v>
      </c>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row>
    <row r="21" spans="1:256" s="239" customFormat="1" ht="15">
      <c r="A21" s="146">
        <v>2</v>
      </c>
      <c r="B21" s="432" t="s">
        <v>96</v>
      </c>
      <c r="C21" s="432"/>
      <c r="D21" s="432"/>
      <c r="E21" s="433"/>
      <c r="F21" s="137"/>
      <c r="G21" s="136">
        <v>10</v>
      </c>
      <c r="H21" s="81">
        <f>'Equipment List Not Adjusted'!H21*Indexes!U6</f>
        <v>15.135632183908045</v>
      </c>
      <c r="I21" s="51">
        <f>'Equipment List Not Adjusted'!I21*Indexes!U6</f>
        <v>24.122413793103448</v>
      </c>
      <c r="J21" s="49">
        <v>2005</v>
      </c>
      <c r="K21" s="155">
        <f>'Equipment List Not Adjusted'!K21*Indexes!U6</f>
        <v>0.18919540229885057</v>
      </c>
      <c r="L21" s="81">
        <f>'Equipment List Not Adjusted'!L21*Indexes!U6</f>
        <v>0.9459770114942528</v>
      </c>
      <c r="M21" s="49">
        <v>2005</v>
      </c>
      <c r="N21" s="24" t="s">
        <v>97</v>
      </c>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row>
    <row r="22" spans="1:256" s="239" customFormat="1" ht="57">
      <c r="A22" s="146">
        <v>2</v>
      </c>
      <c r="B22" s="432" t="s">
        <v>98</v>
      </c>
      <c r="C22" s="432"/>
      <c r="D22" s="432"/>
      <c r="E22" s="433"/>
      <c r="F22" s="133"/>
      <c r="G22" s="134" t="s">
        <v>379</v>
      </c>
      <c r="H22" s="76">
        <f>'Equipment List Not Adjusted'!H22*Indexes!O6</f>
        <v>3.2955627705627704</v>
      </c>
      <c r="I22" s="51">
        <f>'Equipment List Not Adjusted'!I22*Indexes!O6</f>
        <v>7.125541125541125</v>
      </c>
      <c r="J22" s="49">
        <v>2002</v>
      </c>
      <c r="K22" s="58">
        <f>'Equipment List Not Adjusted'!K22*Indexes!G6</f>
        <v>0.1646</v>
      </c>
      <c r="L22" s="51">
        <f>'Equipment List Not Adjusted'!L22*Indexes!G6</f>
        <v>0.3292</v>
      </c>
      <c r="M22" s="49">
        <v>1998</v>
      </c>
      <c r="N22" s="8" t="s">
        <v>455</v>
      </c>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row>
    <row r="23" spans="1:256" s="239" customFormat="1" ht="15">
      <c r="A23" s="146">
        <v>2</v>
      </c>
      <c r="B23" s="432" t="s">
        <v>101</v>
      </c>
      <c r="C23" s="432"/>
      <c r="D23" s="432"/>
      <c r="E23" s="433"/>
      <c r="F23" s="137"/>
      <c r="G23" s="136" t="s">
        <v>379</v>
      </c>
      <c r="H23" s="81">
        <f>'Equipment List Not Adjusted'!H23*Indexes!M6</f>
        <v>4.382321618743344</v>
      </c>
      <c r="I23" s="50">
        <f>'Equipment List Not Adjusted'!I23*Indexes!M6</f>
        <v>13.14696485623003</v>
      </c>
      <c r="J23" s="49">
        <v>2001</v>
      </c>
      <c r="K23" s="58">
        <f>'Equipment List Not Adjusted'!K23*Indexes!O6</f>
        <v>0.17813852813852815</v>
      </c>
      <c r="L23" s="51">
        <f>'Equipment List Not Adjusted'!L23*Indexes!O6</f>
        <v>0.3562770562770563</v>
      </c>
      <c r="M23" s="49">
        <v>2002</v>
      </c>
      <c r="N23" s="9" t="s">
        <v>456</v>
      </c>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row>
    <row r="24" spans="1:256" s="239" customFormat="1" ht="15">
      <c r="A24" s="146">
        <v>2</v>
      </c>
      <c r="B24" s="432" t="s">
        <v>113</v>
      </c>
      <c r="C24" s="432"/>
      <c r="D24" s="432"/>
      <c r="E24" s="433"/>
      <c r="F24" s="133"/>
      <c r="G24" s="134">
        <v>10</v>
      </c>
      <c r="H24" s="81">
        <f>'Equipment List Not Adjusted'!H24*Indexes!U6</f>
        <v>8.513793103448275</v>
      </c>
      <c r="I24" s="50">
        <f>'Equipment List Not Adjusted'!I24*Indexes!U6</f>
        <v>12.297701149425286</v>
      </c>
      <c r="J24" s="49">
        <v>2005</v>
      </c>
      <c r="K24" s="155">
        <f>'Equipment List Not Adjusted'!K24*Indexes!U6</f>
        <v>0.09459770114942528</v>
      </c>
      <c r="L24" s="106">
        <f>'Equipment List Not Adjusted'!L24*Indexes!U6</f>
        <v>0.5486666666666666</v>
      </c>
      <c r="M24" s="49">
        <v>2005</v>
      </c>
      <c r="N24" s="8" t="s">
        <v>116</v>
      </c>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row>
    <row r="25" spans="1:256" s="239" customFormat="1" ht="30" customHeight="1">
      <c r="A25" s="146">
        <v>2</v>
      </c>
      <c r="B25" s="432" t="s">
        <v>114</v>
      </c>
      <c r="C25" s="432"/>
      <c r="D25" s="432"/>
      <c r="E25" s="433"/>
      <c r="F25" s="137"/>
      <c r="G25" s="136">
        <v>10</v>
      </c>
      <c r="H25" s="482">
        <f>'Equipment List Not Adjusted'!H25:I25*Indexes!M6</f>
        <v>15.776357827476037</v>
      </c>
      <c r="I25" s="484"/>
      <c r="J25" s="49">
        <v>2001</v>
      </c>
      <c r="K25" s="485">
        <f>'Equipment List Not Adjusted'!G25:M25*Indexes!M6</f>
        <v>0.08764643237486687</v>
      </c>
      <c r="L25" s="485"/>
      <c r="M25" s="49">
        <v>2001</v>
      </c>
      <c r="N25" s="9" t="s">
        <v>457</v>
      </c>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row>
    <row r="26" spans="1:256" s="239" customFormat="1" ht="15">
      <c r="A26" s="146">
        <v>2</v>
      </c>
      <c r="B26" s="434" t="s">
        <v>123</v>
      </c>
      <c r="C26" s="434"/>
      <c r="D26" s="434"/>
      <c r="E26" s="435"/>
      <c r="F26" s="137"/>
      <c r="G26" s="136"/>
      <c r="H26" s="76">
        <f>'Equipment List Not Adjusted'!H26*Indexes!K6</f>
        <v>5.085478887744594</v>
      </c>
      <c r="I26" s="82">
        <f>'Equipment List Not Adjusted'!I26*Indexes!K6</f>
        <v>6.356848609680742</v>
      </c>
      <c r="J26" s="49">
        <v>2000</v>
      </c>
      <c r="K26" s="86"/>
      <c r="L26" s="57"/>
      <c r="M26" s="49"/>
      <c r="N26" s="24" t="s">
        <v>115</v>
      </c>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row>
    <row r="27" spans="1:256" s="239" customFormat="1" ht="15">
      <c r="A27" s="146">
        <v>2</v>
      </c>
      <c r="B27" s="434" t="s">
        <v>124</v>
      </c>
      <c r="C27" s="434"/>
      <c r="D27" s="434"/>
      <c r="E27" s="435"/>
      <c r="F27" s="133"/>
      <c r="G27" s="134"/>
      <c r="H27" s="76">
        <f>'Equipment List Not Adjusted'!H27*Indexes!O6</f>
        <v>0.6234848484848484</v>
      </c>
      <c r="I27" s="51">
        <f>'Equipment List Not Adjusted'!I27*Indexes!O6</f>
        <v>1.0688311688311687</v>
      </c>
      <c r="J27" s="49">
        <v>2002</v>
      </c>
      <c r="K27" s="86"/>
      <c r="L27" s="57"/>
      <c r="M27" s="49"/>
      <c r="N27" s="10" t="s">
        <v>117</v>
      </c>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row>
    <row r="28" spans="1:256" s="239" customFormat="1" ht="14.25" customHeight="1">
      <c r="A28" s="146">
        <v>2</v>
      </c>
      <c r="B28" s="432" t="s">
        <v>384</v>
      </c>
      <c r="C28" s="432"/>
      <c r="D28" s="432"/>
      <c r="E28" s="433"/>
      <c r="F28" s="137" t="s">
        <v>385</v>
      </c>
      <c r="G28" s="136">
        <v>10</v>
      </c>
      <c r="H28" s="81">
        <f>'Equipment List Not Adjusted'!H28*Indexes!U6</f>
        <v>8.513793103448275</v>
      </c>
      <c r="I28" s="50">
        <f>'Equipment List Not Adjusted'!I28*Indexes!U6</f>
        <v>17.973563218390805</v>
      </c>
      <c r="J28" s="49">
        <v>2005</v>
      </c>
      <c r="K28" s="56">
        <f>'Equipment List Not Adjusted'!K28*Indexes!S6</f>
        <v>0.9268018018018018</v>
      </c>
      <c r="L28" s="51">
        <f>'Equipment List Not Adjusted'!L28*Indexes!S6</f>
        <v>2.131644144144144</v>
      </c>
      <c r="M28" s="49">
        <v>2004</v>
      </c>
      <c r="N28" s="9" t="s">
        <v>747</v>
      </c>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s="239" customFormat="1" ht="28.5">
      <c r="A29" s="146">
        <v>9</v>
      </c>
      <c r="B29" s="432" t="s">
        <v>386</v>
      </c>
      <c r="C29" s="432"/>
      <c r="D29" s="432"/>
      <c r="E29" s="433"/>
      <c r="F29" s="137" t="s">
        <v>553</v>
      </c>
      <c r="G29" s="136">
        <v>20</v>
      </c>
      <c r="H29" s="81">
        <f>'Equipment List Not Adjusted'!H29*Indexes!U13</f>
        <v>4.386411889596602</v>
      </c>
      <c r="I29" s="50">
        <f>'Equipment List Not Adjusted'!I29*Indexes!U13</f>
        <v>13.159235668789808</v>
      </c>
      <c r="J29" s="49">
        <v>2005</v>
      </c>
      <c r="K29" s="61"/>
      <c r="L29" s="60"/>
      <c r="M29" s="49"/>
      <c r="N29" s="160" t="s">
        <v>507</v>
      </c>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s="239" customFormat="1" ht="28.5">
      <c r="A30" s="146">
        <v>2</v>
      </c>
      <c r="B30" s="432" t="s">
        <v>125</v>
      </c>
      <c r="C30" s="432"/>
      <c r="D30" s="432"/>
      <c r="E30" s="433"/>
      <c r="F30" s="137"/>
      <c r="G30" s="136"/>
      <c r="H30" s="486">
        <f>'Equipment List Not Adjusted'!H30:I30*Indexes!M6</f>
        <v>0.5258785942492011</v>
      </c>
      <c r="I30" s="485"/>
      <c r="J30" s="49">
        <v>2001</v>
      </c>
      <c r="K30" s="86"/>
      <c r="L30" s="57"/>
      <c r="M30" s="49"/>
      <c r="N30" s="24" t="s">
        <v>106</v>
      </c>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s="239" customFormat="1" ht="28.5">
      <c r="A31" s="146">
        <v>2</v>
      </c>
      <c r="B31" s="432" t="s">
        <v>126</v>
      </c>
      <c r="C31" s="432"/>
      <c r="D31" s="432"/>
      <c r="E31" s="433"/>
      <c r="F31" s="133"/>
      <c r="G31" s="134"/>
      <c r="H31" s="76">
        <f>'Equipment List Not Adjusted'!H31*Indexes!O6</f>
        <v>0.26720779220779217</v>
      </c>
      <c r="I31" s="51">
        <f>'Equipment List Not Adjusted'!I31*Indexes!O6</f>
        <v>0.4453463203463203</v>
      </c>
      <c r="J31" s="49">
        <v>2002</v>
      </c>
      <c r="K31" s="86"/>
      <c r="L31" s="57"/>
      <c r="M31" s="49"/>
      <c r="N31" s="10" t="s">
        <v>107</v>
      </c>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s="239" customFormat="1" ht="74.25" customHeight="1">
      <c r="A32" s="146">
        <v>2</v>
      </c>
      <c r="B32" s="432" t="s">
        <v>118</v>
      </c>
      <c r="C32" s="432"/>
      <c r="D32" s="432"/>
      <c r="E32" s="433"/>
      <c r="F32" s="240"/>
      <c r="G32" s="136">
        <v>25</v>
      </c>
      <c r="H32" s="81">
        <f>'Equipment List Not Adjusted'!H32*Indexes!U6</f>
        <v>27.433333333333334</v>
      </c>
      <c r="I32" s="50">
        <f>'Equipment List Not Adjusted'!I32*Indexes!U6</f>
        <v>45.40689655172414</v>
      </c>
      <c r="J32" s="49">
        <v>2005</v>
      </c>
      <c r="K32" s="58">
        <f>'Equipment List Not Adjusted'!K32*Indexes!S6</f>
        <v>1.7609234234234235</v>
      </c>
      <c r="L32" s="50">
        <f>'Equipment List Not Adjusted'!L32*Indexes!S6</f>
        <v>3.7072072072072073</v>
      </c>
      <c r="M32" s="49">
        <v>2004</v>
      </c>
      <c r="N32" s="24" t="s">
        <v>508</v>
      </c>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row>
    <row r="33" spans="1:256" s="239" customFormat="1" ht="71.25">
      <c r="A33" s="146">
        <v>2</v>
      </c>
      <c r="B33" s="432" t="s">
        <v>119</v>
      </c>
      <c r="C33" s="432"/>
      <c r="D33" s="432"/>
      <c r="E33" s="433"/>
      <c r="F33" s="133"/>
      <c r="G33" s="134"/>
      <c r="H33" s="81">
        <f>'Equipment List Not Adjusted'!H33*Indexes!M6</f>
        <v>65.73482428115015</v>
      </c>
      <c r="I33" s="50">
        <f>'Equipment List Not Adjusted'!I33*Indexes!M6</f>
        <v>119.19914802981894</v>
      </c>
      <c r="J33" s="49">
        <v>2001</v>
      </c>
      <c r="K33" s="484">
        <f>'Equipment List Not Adjusted'!H33:M33*Indexes!M6</f>
        <v>52.58785942492012</v>
      </c>
      <c r="L33" s="484"/>
      <c r="M33" s="49">
        <v>2001</v>
      </c>
      <c r="N33" s="10" t="s">
        <v>509</v>
      </c>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row>
    <row r="34" spans="1:256" s="239" customFormat="1" ht="42.75">
      <c r="A34" s="147">
        <v>2</v>
      </c>
      <c r="B34" s="432" t="s">
        <v>127</v>
      </c>
      <c r="C34" s="432"/>
      <c r="D34" s="432"/>
      <c r="E34" s="433"/>
      <c r="F34" s="137"/>
      <c r="G34" s="136">
        <v>15</v>
      </c>
      <c r="H34" s="76">
        <f>'Equipment List Not Adjusted'!H34*Indexes!O6</f>
        <v>4.453463203463203</v>
      </c>
      <c r="I34" s="51">
        <f>'Equipment List Not Adjusted'!I34*Indexes!O6</f>
        <v>13.36038961038961</v>
      </c>
      <c r="J34" s="49">
        <v>2002</v>
      </c>
      <c r="K34" s="86"/>
      <c r="L34" s="57"/>
      <c r="M34" s="49"/>
      <c r="N34" s="24" t="s">
        <v>147</v>
      </c>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row>
    <row r="35" spans="1:256" s="239" customFormat="1" ht="42.75">
      <c r="A35" s="146">
        <v>2</v>
      </c>
      <c r="B35" s="432" t="s">
        <v>148</v>
      </c>
      <c r="C35" s="432"/>
      <c r="D35" s="432"/>
      <c r="E35" s="433"/>
      <c r="F35" s="137"/>
      <c r="G35" s="136"/>
      <c r="H35" s="81">
        <f>'Equipment List Not Adjusted'!H35*Indexes!Q6</f>
        <v>72.51101321585904</v>
      </c>
      <c r="I35" s="50">
        <f>'Equipment List Not Adjusted'!I35*Indexes!Q6</f>
        <v>90.63876651982379</v>
      </c>
      <c r="J35" s="54">
        <v>2003</v>
      </c>
      <c r="K35" s="86"/>
      <c r="L35" s="57"/>
      <c r="M35" s="54"/>
      <c r="N35" s="25" t="s">
        <v>315</v>
      </c>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row>
    <row r="36" spans="1:256" s="196" customFormat="1" ht="15.75">
      <c r="A36" s="73"/>
      <c r="B36" s="45" t="s">
        <v>355</v>
      </c>
      <c r="C36" s="45"/>
      <c r="D36" s="45"/>
      <c r="E36" s="45"/>
      <c r="F36" s="143"/>
      <c r="G36" s="55"/>
      <c r="H36" s="55"/>
      <c r="I36" s="55"/>
      <c r="J36" s="53"/>
      <c r="K36" s="55"/>
      <c r="L36" s="55"/>
      <c r="M36" s="53"/>
      <c r="N36" s="29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239" customFormat="1" ht="15">
      <c r="A37" s="146">
        <v>2</v>
      </c>
      <c r="B37" s="432" t="s">
        <v>554</v>
      </c>
      <c r="C37" s="432"/>
      <c r="D37" s="432"/>
      <c r="E37" s="433"/>
      <c r="F37" s="133" t="s">
        <v>555</v>
      </c>
      <c r="G37" s="134">
        <v>20</v>
      </c>
      <c r="H37" s="79">
        <f>'Equipment List Not Adjusted'!H37*Indexes!U6</f>
        <v>21.757471264367815</v>
      </c>
      <c r="I37" s="80">
        <f>'Equipment List Not Adjusted'!I37*Indexes!U6</f>
        <v>51.08275862068965</v>
      </c>
      <c r="J37" s="49">
        <v>2005</v>
      </c>
      <c r="K37" s="84">
        <f>'Equipment List Not Adjusted'!K37*Indexes!E6</f>
        <v>0.2897887323943662</v>
      </c>
      <c r="L37" s="85">
        <f>'Equipment List Not Adjusted'!L37*Indexes!E6</f>
        <v>0.5795774647887324</v>
      </c>
      <c r="M37" s="49">
        <v>1995</v>
      </c>
      <c r="N37" s="8" t="s">
        <v>129</v>
      </c>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row>
    <row r="38" spans="1:256" s="239" customFormat="1" ht="15">
      <c r="A38" s="146">
        <v>2</v>
      </c>
      <c r="B38" s="432" t="s">
        <v>556</v>
      </c>
      <c r="C38" s="432"/>
      <c r="D38" s="432"/>
      <c r="E38" s="433"/>
      <c r="F38" s="137" t="s">
        <v>557</v>
      </c>
      <c r="G38" s="136">
        <v>20</v>
      </c>
      <c r="H38" s="76">
        <f>'Equipment List Not Adjusted'!H38*Indexes!Q6</f>
        <v>2.265969162995595</v>
      </c>
      <c r="I38" s="82">
        <f>'Equipment List Not Adjusted'!I38*Indexes!Q6</f>
        <v>5.438325991189427</v>
      </c>
      <c r="J38" s="49">
        <v>2003</v>
      </c>
      <c r="K38" s="58">
        <f>'Equipment List Not Adjusted'!K38*Indexes!U6</f>
        <v>0.18919540229885057</v>
      </c>
      <c r="L38" s="51">
        <f>'Equipment List Not Adjusted'!L38*Indexes!U6</f>
        <v>0.37839080459770114</v>
      </c>
      <c r="M38" s="49">
        <v>2005</v>
      </c>
      <c r="N38" s="9" t="s">
        <v>130</v>
      </c>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row>
    <row r="39" spans="1:256" s="239" customFormat="1" ht="15">
      <c r="A39" s="146">
        <v>2</v>
      </c>
      <c r="B39" s="432" t="s">
        <v>128</v>
      </c>
      <c r="C39" s="432"/>
      <c r="D39" s="432"/>
      <c r="E39" s="433"/>
      <c r="F39" s="133"/>
      <c r="G39" s="134" t="s">
        <v>379</v>
      </c>
      <c r="H39" s="81">
        <f>'Equipment List Not Adjusted'!H39*Indexes!U6</f>
        <v>7.567816091954023</v>
      </c>
      <c r="I39" s="50">
        <f>'Equipment List Not Adjusted'!I39*Indexes!U6</f>
        <v>13.24367816091954</v>
      </c>
      <c r="J39" s="49">
        <v>2005</v>
      </c>
      <c r="K39" s="58">
        <f>'Equipment List Not Adjusted'!K39*Indexes!U6</f>
        <v>0.18919540229885057</v>
      </c>
      <c r="L39" s="51">
        <f>'Equipment List Not Adjusted'!L39*Indexes!U6</f>
        <v>0.4729885057471264</v>
      </c>
      <c r="M39" s="49">
        <v>2005</v>
      </c>
      <c r="N39" s="8" t="s">
        <v>318</v>
      </c>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row>
    <row r="40" spans="1:256" s="239" customFormat="1" ht="28.5">
      <c r="A40" s="147">
        <v>2</v>
      </c>
      <c r="B40" s="432" t="s">
        <v>319</v>
      </c>
      <c r="C40" s="432"/>
      <c r="D40" s="432"/>
      <c r="E40" s="433"/>
      <c r="F40" s="137"/>
      <c r="G40" s="136" t="s">
        <v>379</v>
      </c>
      <c r="H40" s="81">
        <f>'Equipment List Not Adjusted'!H40*Indexes!M6</f>
        <v>83.26411075612353</v>
      </c>
      <c r="I40" s="50">
        <f>'Equipment List Not Adjusted'!I40*Indexes!M6</f>
        <v>100.7933972310969</v>
      </c>
      <c r="J40" s="49">
        <v>2001</v>
      </c>
      <c r="K40" s="58">
        <f>'Equipment List Not Adjusted'!K40*Indexes!I6</f>
        <v>2.011405295315682</v>
      </c>
      <c r="L40" s="51">
        <f>'Equipment List Not Adjusted'!L40*Indexes!I6</f>
        <v>2.5142566191446027</v>
      </c>
      <c r="M40" s="49">
        <v>1999</v>
      </c>
      <c r="N40" s="24" t="s">
        <v>459</v>
      </c>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row>
    <row r="41" spans="1:256" s="239" customFormat="1" ht="15">
      <c r="A41" s="146">
        <v>2</v>
      </c>
      <c r="B41" s="432" t="s">
        <v>558</v>
      </c>
      <c r="C41" s="432"/>
      <c r="D41" s="432"/>
      <c r="E41" s="433"/>
      <c r="F41" s="133" t="s">
        <v>559</v>
      </c>
      <c r="G41" s="134">
        <v>5</v>
      </c>
      <c r="H41" s="81">
        <f>'Equipment List Not Adjusted'!H41*Indexes!S6</f>
        <v>1.8536036036036037</v>
      </c>
      <c r="I41" s="50">
        <f>'Equipment List Not Adjusted'!I41*Indexes!S6</f>
        <v>5.5608108108108105</v>
      </c>
      <c r="J41" s="49">
        <v>2004</v>
      </c>
      <c r="K41" s="83">
        <f>'Equipment List Not Adjusted'!K41*Indexes!S6</f>
        <v>0.037072072072072075</v>
      </c>
      <c r="L41" s="51">
        <f>'Equipment List Not Adjusted'!L41*Indexes!S6</f>
        <v>0.18536036036036038</v>
      </c>
      <c r="M41" s="49">
        <v>2004</v>
      </c>
      <c r="N41" s="8" t="s">
        <v>819</v>
      </c>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row>
    <row r="42" spans="1:256" s="239" customFormat="1" ht="30" customHeight="1">
      <c r="A42" s="146">
        <v>2</v>
      </c>
      <c r="B42" s="432" t="s">
        <v>369</v>
      </c>
      <c r="C42" s="432"/>
      <c r="D42" s="432"/>
      <c r="E42" s="433"/>
      <c r="F42" s="137" t="s">
        <v>560</v>
      </c>
      <c r="G42" s="136">
        <v>10</v>
      </c>
      <c r="H42" s="81">
        <f>'Equipment List Not Adjusted'!H42*Indexes!U6</f>
        <v>1.8919540229885057</v>
      </c>
      <c r="I42" s="50">
        <f>'Equipment List Not Adjusted'!I42*Indexes!U6</f>
        <v>3.7839080459770114</v>
      </c>
      <c r="J42" s="49">
        <v>2005</v>
      </c>
      <c r="K42" s="86"/>
      <c r="L42" s="57"/>
      <c r="M42" s="49"/>
      <c r="N42" s="9" t="s">
        <v>820</v>
      </c>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row>
    <row r="43" spans="1:256" s="239" customFormat="1" ht="57">
      <c r="A43" s="146">
        <v>2</v>
      </c>
      <c r="B43" s="432" t="s">
        <v>320</v>
      </c>
      <c r="C43" s="432"/>
      <c r="D43" s="432"/>
      <c r="E43" s="433"/>
      <c r="F43" s="133"/>
      <c r="G43" s="134">
        <v>10</v>
      </c>
      <c r="H43" s="81">
        <f>'Equipment List Not Adjusted'!H43*Indexes!U6</f>
        <v>4.7298850574712645</v>
      </c>
      <c r="I43" s="50">
        <f>'Equipment List Not Adjusted'!I43*Indexes!U6</f>
        <v>5.675862068965517</v>
      </c>
      <c r="J43" s="49">
        <v>2005</v>
      </c>
      <c r="K43" s="58">
        <f>'Equipment List Not Adjusted'!K43*Indexes!U6</f>
        <v>0.18919540229885057</v>
      </c>
      <c r="L43" s="50">
        <f>'Equipment List Not Adjusted'!L43*Indexes!U6</f>
        <v>0.9459770114942528</v>
      </c>
      <c r="M43" s="49">
        <v>2005</v>
      </c>
      <c r="N43" s="10" t="s">
        <v>510</v>
      </c>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row>
    <row r="44" spans="1:256" s="239" customFormat="1" ht="15">
      <c r="A44" s="147">
        <v>2</v>
      </c>
      <c r="B44" s="432" t="s">
        <v>561</v>
      </c>
      <c r="C44" s="432"/>
      <c r="D44" s="432"/>
      <c r="E44" s="433"/>
      <c r="F44" s="137" t="s">
        <v>562</v>
      </c>
      <c r="G44" s="136">
        <v>5</v>
      </c>
      <c r="H44" s="81">
        <f>'Equipment List Not Adjusted'!H44*Indexes!Q6</f>
        <v>22.659691629955947</v>
      </c>
      <c r="I44" s="50">
        <f>'Equipment List Not Adjusted'!I44*Indexes!Q6</f>
        <v>45.319383259911895</v>
      </c>
      <c r="J44" s="49">
        <v>2003</v>
      </c>
      <c r="K44" s="58">
        <f>'Equipment List Not Adjusted'!K44*Indexes!Q6</f>
        <v>1.0876651982378853</v>
      </c>
      <c r="L44" s="51">
        <f>'Equipment List Not Adjusted'!L44*Indexes!Q6</f>
        <v>2.537885462555066</v>
      </c>
      <c r="M44" s="49">
        <v>2003</v>
      </c>
      <c r="N44" s="9" t="s">
        <v>145</v>
      </c>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row>
    <row r="45" spans="1:256" s="239" customFormat="1" ht="15">
      <c r="A45" s="146">
        <v>3</v>
      </c>
      <c r="B45" s="432" t="s">
        <v>563</v>
      </c>
      <c r="C45" s="432"/>
      <c r="D45" s="432"/>
      <c r="E45" s="433"/>
      <c r="F45" s="133" t="s">
        <v>564</v>
      </c>
      <c r="G45" s="134">
        <v>20</v>
      </c>
      <c r="H45" s="81">
        <f>'Equipment List Not Adjusted'!H45*Indexes!E7</f>
        <v>24.50276809514045</v>
      </c>
      <c r="I45" s="50">
        <f>'Equipment List Not Adjusted'!I45*Indexes!E7</f>
        <v>49.0055361902809</v>
      </c>
      <c r="J45" s="49">
        <v>1995</v>
      </c>
      <c r="K45" s="56">
        <f>'Equipment List Not Adjusted'!K45*Indexes!E7</f>
        <v>2.4502768095140453</v>
      </c>
      <c r="L45" s="50">
        <f>'Equipment List Not Adjusted'!L45*Indexes!E7</f>
        <v>4.9005536190280905</v>
      </c>
      <c r="M45" s="49">
        <v>1995</v>
      </c>
      <c r="N45" s="9" t="s">
        <v>0</v>
      </c>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row>
    <row r="46" spans="1:256" s="239" customFormat="1" ht="15">
      <c r="A46" s="147">
        <v>2</v>
      </c>
      <c r="B46" s="432" t="s">
        <v>566</v>
      </c>
      <c r="C46" s="432"/>
      <c r="D46" s="432"/>
      <c r="E46" s="433"/>
      <c r="F46" s="137" t="s">
        <v>567</v>
      </c>
      <c r="G46" s="136">
        <v>20</v>
      </c>
      <c r="H46" s="81">
        <f>'Equipment List Not Adjusted'!H46*Indexes!E6</f>
        <v>72.44718309859155</v>
      </c>
      <c r="I46" s="50">
        <f>'Equipment List Not Adjusted'!I46*Indexes!E6</f>
        <v>108.67077464788733</v>
      </c>
      <c r="J46" s="49">
        <v>1995</v>
      </c>
      <c r="K46" s="58">
        <f>'Equipment List Not Adjusted'!K46*Indexes!E6</f>
        <v>1.448943661971831</v>
      </c>
      <c r="L46" s="50">
        <f>'Equipment List Not Adjusted'!L46*Indexes!E6</f>
        <v>2.1734154929577465</v>
      </c>
      <c r="M46" s="49">
        <v>1995</v>
      </c>
      <c r="N46" s="9" t="s">
        <v>1</v>
      </c>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row>
    <row r="47" spans="1:256" s="239" customFormat="1" ht="15">
      <c r="A47" s="146">
        <v>2</v>
      </c>
      <c r="B47" s="432" t="s">
        <v>568</v>
      </c>
      <c r="C47" s="432"/>
      <c r="D47" s="432"/>
      <c r="E47" s="433"/>
      <c r="F47" s="137" t="s">
        <v>569</v>
      </c>
      <c r="G47" s="136">
        <v>20</v>
      </c>
      <c r="H47" s="81">
        <f>'Equipment List Not Adjusted'!H47*Indexes!E6</f>
        <v>4.346830985915493</v>
      </c>
      <c r="I47" s="50">
        <f>'Equipment List Not Adjusted'!I47*Indexes!E6</f>
        <v>5.795774647887324</v>
      </c>
      <c r="J47" s="49">
        <v>1995</v>
      </c>
      <c r="K47" s="58">
        <f>'Equipment List Not Adjusted'!K47*Indexes!E6</f>
        <v>0.4346830985915493</v>
      </c>
      <c r="L47" s="51">
        <f>'Equipment List Not Adjusted'!L47*Indexes!E6</f>
        <v>0.5795774647887324</v>
      </c>
      <c r="M47" s="49">
        <v>1995</v>
      </c>
      <c r="N47" s="22" t="s">
        <v>2</v>
      </c>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39"/>
    </row>
    <row r="48" spans="1:256" s="239" customFormat="1" ht="42.75">
      <c r="A48" s="146">
        <v>2</v>
      </c>
      <c r="B48" s="432" t="s">
        <v>500</v>
      </c>
      <c r="C48" s="432"/>
      <c r="D48" s="432"/>
      <c r="E48" s="433"/>
      <c r="F48" s="133"/>
      <c r="G48" s="134">
        <v>12</v>
      </c>
      <c r="H48" s="482">
        <f>'Equipment List Not Adjusted'!H48:I48*Indexes!G6</f>
        <v>20.575</v>
      </c>
      <c r="I48" s="484"/>
      <c r="J48" s="49">
        <v>1998</v>
      </c>
      <c r="K48" s="485">
        <f>'Equipment List Not Adjusted'!G48:M48*Indexes!G6</f>
        <v>1.646</v>
      </c>
      <c r="L48" s="485"/>
      <c r="M48" s="49">
        <v>1998</v>
      </c>
      <c r="N48" s="10" t="s">
        <v>511</v>
      </c>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39"/>
    </row>
    <row r="49" spans="1:256" s="239" customFormat="1" ht="57">
      <c r="A49" s="241">
        <v>2</v>
      </c>
      <c r="B49" s="432" t="s">
        <v>501</v>
      </c>
      <c r="C49" s="432"/>
      <c r="D49" s="432"/>
      <c r="E49" s="433"/>
      <c r="F49" s="137"/>
      <c r="G49" s="136">
        <v>12</v>
      </c>
      <c r="H49" s="78">
        <f>'Equipment List Not Adjusted'!H49*Indexes!I6</f>
        <v>41.90427698574338</v>
      </c>
      <c r="I49" s="91">
        <f>'Equipment List Not Adjusted'!I49*Indexes!I6</f>
        <v>414.8523421588594</v>
      </c>
      <c r="J49" s="52">
        <v>1999</v>
      </c>
      <c r="K49" s="201">
        <f>'Equipment List Not Adjusted'!K49*Indexes!I6</f>
        <v>1.2571283095723014</v>
      </c>
      <c r="L49" s="62">
        <f>'Equipment List Not Adjusted'!L49*Indexes!I6</f>
        <v>24.72352342158859</v>
      </c>
      <c r="M49" s="52">
        <v>1999</v>
      </c>
      <c r="N49" s="24" t="s">
        <v>463</v>
      </c>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c r="IU49" s="39"/>
      <c r="IV49" s="39"/>
    </row>
    <row r="50" spans="1:256" s="196" customFormat="1" ht="15.75">
      <c r="A50" s="73"/>
      <c r="B50" s="45" t="s">
        <v>356</v>
      </c>
      <c r="C50" s="45"/>
      <c r="D50" s="45"/>
      <c r="E50" s="45"/>
      <c r="F50" s="144"/>
      <c r="G50" s="145"/>
      <c r="H50" s="55"/>
      <c r="I50" s="55"/>
      <c r="J50" s="53"/>
      <c r="K50" s="55"/>
      <c r="L50" s="55"/>
      <c r="M50" s="53"/>
      <c r="N50" s="29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239" customFormat="1" ht="15">
      <c r="A51" s="147">
        <v>2</v>
      </c>
      <c r="B51" s="432" t="s">
        <v>570</v>
      </c>
      <c r="C51" s="432"/>
      <c r="D51" s="432"/>
      <c r="E51" s="433"/>
      <c r="F51" s="137" t="s">
        <v>571</v>
      </c>
      <c r="G51" s="136">
        <v>20</v>
      </c>
      <c r="H51" s="79">
        <f>'Equipment List Not Adjusted'!H51*Indexes!E6</f>
        <v>36.223591549295776</v>
      </c>
      <c r="I51" s="80">
        <f>'Equipment List Not Adjusted'!I51*Indexes!E6</f>
        <v>54.335387323943664</v>
      </c>
      <c r="J51" s="49">
        <v>1995</v>
      </c>
      <c r="K51" s="92">
        <f>'Equipment List Not Adjusted'!K51*Indexes!E6</f>
        <v>1.8111795774647887</v>
      </c>
      <c r="L51" s="80">
        <f>'Equipment List Not Adjusted'!L51*Indexes!E6</f>
        <v>2.716769366197183</v>
      </c>
      <c r="M51" s="49">
        <v>1995</v>
      </c>
      <c r="N51" s="7" t="s">
        <v>826</v>
      </c>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c r="IR51" s="39"/>
      <c r="IS51" s="39"/>
      <c r="IT51" s="39"/>
      <c r="IU51" s="39"/>
      <c r="IV51" s="39"/>
    </row>
    <row r="52" spans="1:256" s="239" customFormat="1" ht="15">
      <c r="A52" s="146">
        <v>1</v>
      </c>
      <c r="B52" s="432" t="s">
        <v>572</v>
      </c>
      <c r="C52" s="432"/>
      <c r="D52" s="432"/>
      <c r="E52" s="433"/>
      <c r="F52" s="133" t="s">
        <v>573</v>
      </c>
      <c r="G52" s="134">
        <v>20</v>
      </c>
      <c r="H52" s="81">
        <f>'Equipment List Not Adjusted'!H52*Indexes!E5</f>
        <v>5.52363960749331</v>
      </c>
      <c r="I52" s="50">
        <f>'Equipment List Not Adjusted'!I52*Indexes!E5</f>
        <v>8.285459411239966</v>
      </c>
      <c r="J52" s="49">
        <v>1995</v>
      </c>
      <c r="K52" s="86"/>
      <c r="L52" s="57"/>
      <c r="M52" s="49"/>
      <c r="N52" s="8" t="s">
        <v>462</v>
      </c>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c r="IV52" s="39"/>
    </row>
    <row r="53" spans="1:256" s="239" customFormat="1" ht="28.5">
      <c r="A53" s="147">
        <v>2</v>
      </c>
      <c r="B53" s="432" t="s">
        <v>460</v>
      </c>
      <c r="C53" s="432"/>
      <c r="D53" s="432"/>
      <c r="E53" s="433"/>
      <c r="F53" s="137" t="s">
        <v>574</v>
      </c>
      <c r="G53" s="136">
        <v>10</v>
      </c>
      <c r="H53" s="81">
        <f>'Equipment List Not Adjusted'!H53*Indexes!U6</f>
        <v>44.46091954022988</v>
      </c>
      <c r="I53" s="50">
        <f>'Equipment List Not Adjusted'!I53*Indexes!U6</f>
        <v>110.67931034482758</v>
      </c>
      <c r="J53" s="49">
        <v>2005</v>
      </c>
      <c r="K53" s="58">
        <f>'Equipment List Not Adjusted'!K53*Indexes!U6</f>
        <v>2.1757471264367814</v>
      </c>
      <c r="L53" s="50">
        <f>'Equipment List Not Adjusted'!L53*Indexes!U6</f>
        <v>5.675862068965517</v>
      </c>
      <c r="M53" s="49">
        <v>2005</v>
      </c>
      <c r="N53" s="9" t="s">
        <v>464</v>
      </c>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row>
    <row r="54" spans="1:256" s="239" customFormat="1" ht="28.5">
      <c r="A54" s="146">
        <v>9</v>
      </c>
      <c r="B54" s="432" t="s">
        <v>461</v>
      </c>
      <c r="C54" s="432"/>
      <c r="D54" s="432"/>
      <c r="E54" s="433"/>
      <c r="F54" s="137" t="s">
        <v>575</v>
      </c>
      <c r="G54" s="136">
        <v>20</v>
      </c>
      <c r="H54" s="81">
        <f>'Equipment List Not Adjusted'!H54*Indexes!U13</f>
        <v>27.415074309978767</v>
      </c>
      <c r="I54" s="50">
        <f>'Equipment List Not Adjusted'!I54*Indexes!U13</f>
        <v>131.59235668789808</v>
      </c>
      <c r="J54" s="49">
        <v>2005</v>
      </c>
      <c r="K54" s="61"/>
      <c r="L54" s="60"/>
      <c r="M54" s="49"/>
      <c r="N54" s="8" t="s">
        <v>494</v>
      </c>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row>
    <row r="55" spans="1:256" s="239" customFormat="1" ht="30" customHeight="1">
      <c r="A55" s="146">
        <v>2</v>
      </c>
      <c r="B55" s="432" t="s">
        <v>498</v>
      </c>
      <c r="C55" s="432"/>
      <c r="D55" s="432"/>
      <c r="E55" s="433"/>
      <c r="F55" s="137"/>
      <c r="G55" s="136">
        <v>14</v>
      </c>
      <c r="H55" s="76">
        <f>'Equipment List Not Adjusted'!H55*Indexes!U6</f>
        <v>17.311379310344826</v>
      </c>
      <c r="I55" s="50">
        <f>'Equipment List Not Adjusted'!I55*Indexes!U6</f>
        <v>22.70344827586207</v>
      </c>
      <c r="J55" s="49">
        <v>2005</v>
      </c>
      <c r="K55" s="58">
        <f>'Equipment List Not Adjusted'!K55*Indexes!U6</f>
        <v>0.5675862068965517</v>
      </c>
      <c r="L55" s="51">
        <f>'Equipment List Not Adjusted'!L55*Indexes!U6</f>
        <v>1.7027586206896552</v>
      </c>
      <c r="M55" s="49">
        <v>2005</v>
      </c>
      <c r="N55" s="24" t="s">
        <v>486</v>
      </c>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c r="IU55" s="39"/>
      <c r="IV55" s="39"/>
    </row>
    <row r="56" spans="1:256" s="239" customFormat="1" ht="42.75">
      <c r="A56" s="146">
        <v>1</v>
      </c>
      <c r="B56" s="432" t="s">
        <v>817</v>
      </c>
      <c r="C56" s="432"/>
      <c r="D56" s="432"/>
      <c r="E56" s="433"/>
      <c r="F56" s="133" t="s">
        <v>576</v>
      </c>
      <c r="G56" s="134">
        <v>20</v>
      </c>
      <c r="H56" s="81">
        <f>'Equipment List Not Adjusted'!H56*Indexes!U5</f>
        <v>15.102439024390243</v>
      </c>
      <c r="I56" s="50">
        <f>'Equipment List Not Adjusted'!I56*Indexes!U5</f>
        <v>35.239024390243905</v>
      </c>
      <c r="J56" s="49">
        <v>2005</v>
      </c>
      <c r="K56" s="58">
        <f>'Equipment List Not Adjusted'!K56*Indexes!U5</f>
        <v>0.6040975609756097</v>
      </c>
      <c r="L56" s="50">
        <f>'Equipment List Not Adjusted'!L56*Indexes!U5</f>
        <v>1.006829268292683</v>
      </c>
      <c r="M56" s="49">
        <v>2005</v>
      </c>
      <c r="N56" s="8" t="s">
        <v>512</v>
      </c>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c r="IU56" s="39"/>
      <c r="IV56" s="39"/>
    </row>
    <row r="57" spans="1:256" s="239" customFormat="1" ht="15">
      <c r="A57" s="146">
        <v>2</v>
      </c>
      <c r="B57" s="432" t="s">
        <v>322</v>
      </c>
      <c r="C57" s="432"/>
      <c r="D57" s="432"/>
      <c r="E57" s="433"/>
      <c r="F57" s="137"/>
      <c r="G57" s="136">
        <v>10</v>
      </c>
      <c r="H57" s="50">
        <f>'Equipment List Not Adjusted'!H57*Indexes!U6</f>
        <v>4.7298850574712645</v>
      </c>
      <c r="I57" s="81">
        <f>'Equipment List Not Adjusted'!I57*Indexes!U6</f>
        <v>8.513793103448275</v>
      </c>
      <c r="J57" s="49">
        <v>2005</v>
      </c>
      <c r="K57" s="481">
        <f>'Equipment List Not Adjusted'!K57:L57*Indexes!U6</f>
        <v>0.2364942528735632</v>
      </c>
      <c r="L57" s="481"/>
      <c r="M57" s="49">
        <v>2005</v>
      </c>
      <c r="N57" s="9" t="s">
        <v>146</v>
      </c>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row>
    <row r="58" spans="1:256" s="239" customFormat="1" ht="15">
      <c r="A58" s="146">
        <v>2</v>
      </c>
      <c r="B58" s="432" t="s">
        <v>816</v>
      </c>
      <c r="C58" s="432"/>
      <c r="D58" s="432"/>
      <c r="E58" s="433"/>
      <c r="F58" s="137" t="s">
        <v>577</v>
      </c>
      <c r="G58" s="136">
        <v>5</v>
      </c>
      <c r="H58" s="81">
        <f>'Equipment List Not Adjusted'!H58*Indexes!M6</f>
        <v>4.382321618743344</v>
      </c>
      <c r="I58" s="50">
        <f>'Equipment List Not Adjusted'!I58*Indexes!M6</f>
        <v>7.011714589989349</v>
      </c>
      <c r="J58" s="49">
        <v>2001</v>
      </c>
      <c r="K58" s="58">
        <f>'Equipment List Not Adjusted'!K58*Indexes!M6</f>
        <v>0.43823216187433434</v>
      </c>
      <c r="L58" s="51">
        <f>'Equipment List Not Adjusted'!L58*Indexes!M6</f>
        <v>0.701171458998935</v>
      </c>
      <c r="M58" s="49">
        <v>2001</v>
      </c>
      <c r="N58" s="10" t="s">
        <v>814</v>
      </c>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row>
    <row r="59" spans="1:256" s="239" customFormat="1" ht="42.75">
      <c r="A59" s="146">
        <v>2</v>
      </c>
      <c r="B59" s="432" t="s">
        <v>323</v>
      </c>
      <c r="C59" s="432"/>
      <c r="D59" s="432"/>
      <c r="E59" s="433"/>
      <c r="F59" s="137"/>
      <c r="G59" s="136">
        <v>10</v>
      </c>
      <c r="H59" s="93">
        <f>'Equipment List Not Adjusted'!H59*Indexes!M6</f>
        <v>0.28485090521831735</v>
      </c>
      <c r="I59" s="94">
        <f>'Equipment List Not Adjusted'!I59*Indexes!M6</f>
        <v>0.39440894568690094</v>
      </c>
      <c r="J59" s="49">
        <v>2001</v>
      </c>
      <c r="K59" s="86"/>
      <c r="L59" s="57"/>
      <c r="M59" s="49"/>
      <c r="N59" s="9" t="s">
        <v>448</v>
      </c>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c r="IU59" s="39"/>
      <c r="IV59" s="39"/>
    </row>
    <row r="60" spans="1:256" s="239" customFormat="1" ht="57">
      <c r="A60" s="146">
        <v>2</v>
      </c>
      <c r="B60" s="432" t="s">
        <v>324</v>
      </c>
      <c r="C60" s="432"/>
      <c r="D60" s="432"/>
      <c r="E60" s="433"/>
      <c r="F60" s="133"/>
      <c r="G60" s="134">
        <v>5</v>
      </c>
      <c r="H60" s="97">
        <f>'Equipment List Not Adjusted'!H60*Indexes!Q6</f>
        <v>24.925660792951543</v>
      </c>
      <c r="I60" s="91">
        <f>'Equipment List Not Adjusted'!I60*Indexes!Q6</f>
        <v>38.06828193832599</v>
      </c>
      <c r="J60" s="49">
        <v>2003</v>
      </c>
      <c r="K60" s="201">
        <f>'Equipment List Not Adjusted'!K60*Indexes!M6</f>
        <v>2.4102768903088387</v>
      </c>
      <c r="L60" s="91">
        <f>'Equipment List Not Adjusted'!L60*Indexes!M6</f>
        <v>3.6811501597444085</v>
      </c>
      <c r="M60" s="49">
        <v>2001</v>
      </c>
      <c r="N60" s="10" t="s">
        <v>449</v>
      </c>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c r="IU60" s="39"/>
      <c r="IV60" s="39"/>
    </row>
    <row r="61" spans="1:256" s="239" customFormat="1" ht="28.5">
      <c r="A61" s="146">
        <v>2</v>
      </c>
      <c r="B61" s="432" t="s">
        <v>325</v>
      </c>
      <c r="C61" s="432"/>
      <c r="D61" s="432"/>
      <c r="E61" s="433"/>
      <c r="F61" s="137"/>
      <c r="G61" s="136"/>
      <c r="H61" s="97">
        <f>'Equipment List Not Adjusted'!H61*Indexes!M6</f>
        <v>3.2429179978700744</v>
      </c>
      <c r="I61" s="62">
        <f>'Equipment List Not Adjusted'!I61*Indexes!M6</f>
        <v>4.382321618743344</v>
      </c>
      <c r="J61" s="52">
        <v>2001</v>
      </c>
      <c r="K61" s="98"/>
      <c r="L61" s="96"/>
      <c r="M61" s="52"/>
      <c r="N61" s="9" t="s">
        <v>326</v>
      </c>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row>
    <row r="62" spans="1:256" s="196" customFormat="1" ht="15.75">
      <c r="A62" s="73"/>
      <c r="B62" s="45" t="s">
        <v>357</v>
      </c>
      <c r="C62" s="45"/>
      <c r="D62" s="45"/>
      <c r="E62" s="45"/>
      <c r="F62" s="144"/>
      <c r="G62" s="145"/>
      <c r="H62" s="55"/>
      <c r="I62" s="55"/>
      <c r="J62" s="53"/>
      <c r="K62" s="55"/>
      <c r="L62" s="55"/>
      <c r="M62" s="53"/>
      <c r="N62" s="296"/>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239" customFormat="1" ht="15">
      <c r="A63" s="147">
        <v>2</v>
      </c>
      <c r="B63" s="432" t="s">
        <v>579</v>
      </c>
      <c r="C63" s="432"/>
      <c r="D63" s="432"/>
      <c r="E63" s="433"/>
      <c r="F63" s="137" t="s">
        <v>580</v>
      </c>
      <c r="G63" s="136">
        <v>20</v>
      </c>
      <c r="H63" s="79">
        <f>'Equipment List Not Adjusted'!H63*Indexes!E6</f>
        <v>83.31426056338029</v>
      </c>
      <c r="I63" s="80">
        <f>'Equipment List Not Adjusted'!I63*Indexes!E6</f>
        <v>94.18133802816901</v>
      </c>
      <c r="J63" s="49">
        <v>1995</v>
      </c>
      <c r="K63" s="84">
        <f>'Equipment List Not Adjusted'!K63*Indexes!E6</f>
        <v>3.079005281690141</v>
      </c>
      <c r="L63" s="85">
        <f>'Equipment List Not Adjusted'!L63*Indexes!E6</f>
        <v>3.51368838028169</v>
      </c>
      <c r="M63" s="49">
        <v>1995</v>
      </c>
      <c r="N63" s="9" t="s">
        <v>3</v>
      </c>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c r="IR63" s="39"/>
      <c r="IS63" s="39"/>
      <c r="IT63" s="39"/>
      <c r="IU63" s="39"/>
      <c r="IV63" s="39"/>
    </row>
    <row r="64" spans="1:256" s="239" customFormat="1" ht="28.5">
      <c r="A64" s="146">
        <v>2</v>
      </c>
      <c r="B64" s="432" t="s">
        <v>581</v>
      </c>
      <c r="C64" s="432"/>
      <c r="D64" s="432"/>
      <c r="E64" s="433"/>
      <c r="F64" s="133" t="s">
        <v>582</v>
      </c>
      <c r="G64" s="134">
        <v>20</v>
      </c>
      <c r="H64" s="81">
        <f>'Equipment List Not Adjusted'!H64*Indexes!E6</f>
        <v>11.591549295774648</v>
      </c>
      <c r="I64" s="50">
        <f>'Equipment List Not Adjusted'!I64*Indexes!E6</f>
        <v>15.576144366197184</v>
      </c>
      <c r="J64" s="49">
        <v>1995</v>
      </c>
      <c r="K64" s="58">
        <f>'Equipment List Not Adjusted'!K64*Indexes!E6</f>
        <v>0.557843309859155</v>
      </c>
      <c r="L64" s="59">
        <f>'Equipment List Not Adjusted'!L64*Indexes!E6</f>
        <v>0.746205985915493</v>
      </c>
      <c r="M64" s="49">
        <v>1995</v>
      </c>
      <c r="N64" s="8" t="s">
        <v>4</v>
      </c>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c r="IR64" s="39"/>
      <c r="IS64" s="39"/>
      <c r="IT64" s="39"/>
      <c r="IU64" s="39"/>
      <c r="IV64" s="39"/>
    </row>
    <row r="65" spans="1:256" s="239" customFormat="1" ht="15">
      <c r="A65" s="147">
        <v>2</v>
      </c>
      <c r="B65" s="432" t="s">
        <v>583</v>
      </c>
      <c r="C65" s="432"/>
      <c r="D65" s="432"/>
      <c r="E65" s="433"/>
      <c r="F65" s="137" t="s">
        <v>584</v>
      </c>
      <c r="G65" s="136">
        <v>10</v>
      </c>
      <c r="H65" s="81">
        <f>'Equipment List Not Adjusted'!H65*Indexes!E6</f>
        <v>5.795774647887324</v>
      </c>
      <c r="I65" s="50">
        <f>'Equipment List Not Adjusted'!I65*Indexes!E6</f>
        <v>7.244718309859155</v>
      </c>
      <c r="J65" s="49">
        <v>1995</v>
      </c>
      <c r="K65" s="58">
        <f>'Equipment List Not Adjusted'!K65*Indexes!E6</f>
        <v>0.2897887323943662</v>
      </c>
      <c r="L65" s="51">
        <f>'Equipment List Not Adjusted'!L65*Indexes!E6</f>
        <v>0.36223591549295775</v>
      </c>
      <c r="M65" s="49">
        <v>1995</v>
      </c>
      <c r="N65" s="9" t="s">
        <v>5</v>
      </c>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c r="IR65" s="39"/>
      <c r="IS65" s="39"/>
      <c r="IT65" s="39"/>
      <c r="IU65" s="39"/>
      <c r="IV65" s="39"/>
    </row>
    <row r="66" spans="1:256" s="239" customFormat="1" ht="30" customHeight="1">
      <c r="A66" s="146">
        <v>2</v>
      </c>
      <c r="B66" s="432" t="s">
        <v>585</v>
      </c>
      <c r="C66" s="432"/>
      <c r="D66" s="432"/>
      <c r="E66" s="433"/>
      <c r="F66" s="133" t="s">
        <v>586</v>
      </c>
      <c r="G66" s="134">
        <v>20</v>
      </c>
      <c r="H66" s="81">
        <f>'Equipment List Not Adjusted'!H66*Indexes!E6</f>
        <v>7.244718309859155</v>
      </c>
      <c r="I66" s="50">
        <f>'Equipment List Not Adjusted'!I66*Indexes!E6</f>
        <v>10.867077464788732</v>
      </c>
      <c r="J66" s="49">
        <v>1995</v>
      </c>
      <c r="K66" s="58">
        <f>'Equipment List Not Adjusted'!K66*Indexes!E6</f>
        <v>0.1448943661971831</v>
      </c>
      <c r="L66" s="51">
        <f>'Equipment List Not Adjusted'!L66*Indexes!E6</f>
        <v>0.21734154929577465</v>
      </c>
      <c r="M66" s="49">
        <v>1995</v>
      </c>
      <c r="N66" s="8" t="s">
        <v>6</v>
      </c>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c r="IR66" s="39"/>
      <c r="IS66" s="39"/>
      <c r="IT66" s="39"/>
      <c r="IU66" s="39"/>
      <c r="IV66" s="39"/>
    </row>
    <row r="67" spans="1:256" s="239" customFormat="1" ht="15">
      <c r="A67" s="147">
        <v>2</v>
      </c>
      <c r="B67" s="432" t="s">
        <v>587</v>
      </c>
      <c r="C67" s="432"/>
      <c r="D67" s="432"/>
      <c r="E67" s="433"/>
      <c r="F67" s="137" t="s">
        <v>588</v>
      </c>
      <c r="G67" s="136">
        <v>10</v>
      </c>
      <c r="H67" s="78">
        <f>'Equipment List Not Adjusted'!H67*Indexes!E6</f>
        <v>18.111795774647888</v>
      </c>
      <c r="I67" s="91">
        <f>'Equipment List Not Adjusted'!I67*Indexes!E6</f>
        <v>21.734154929577464</v>
      </c>
      <c r="J67" s="49">
        <v>1995</v>
      </c>
      <c r="K67" s="99">
        <f>'Equipment List Not Adjusted'!K67*Indexes!E6</f>
        <v>0.9055897887323944</v>
      </c>
      <c r="L67" s="62">
        <f>'Equipment List Not Adjusted'!L67*Indexes!E6</f>
        <v>1.0867077464788732</v>
      </c>
      <c r="M67" s="49">
        <v>1995</v>
      </c>
      <c r="N67" s="9" t="s">
        <v>7</v>
      </c>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row>
    <row r="68" spans="1:256" s="197" customFormat="1" ht="15.75">
      <c r="A68" s="74"/>
      <c r="B68" s="45" t="s">
        <v>327</v>
      </c>
      <c r="C68" s="45"/>
      <c r="D68" s="45"/>
      <c r="E68" s="45"/>
      <c r="F68" s="144"/>
      <c r="G68" s="145"/>
      <c r="H68" s="55"/>
      <c r="I68" s="55"/>
      <c r="J68" s="53"/>
      <c r="K68" s="55"/>
      <c r="L68" s="55"/>
      <c r="M68" s="53"/>
      <c r="N68" s="296"/>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239" customFormat="1" ht="14.25" customHeight="1">
      <c r="A69" s="150">
        <v>2</v>
      </c>
      <c r="B69" s="432" t="s">
        <v>328</v>
      </c>
      <c r="C69" s="432"/>
      <c r="D69" s="432"/>
      <c r="E69" s="433"/>
      <c r="F69" s="137"/>
      <c r="G69" s="136">
        <v>10</v>
      </c>
      <c r="H69" s="79">
        <f>'Equipment List Not Adjusted'!H69*Indexes!E6</f>
        <v>1.448943661971831</v>
      </c>
      <c r="I69" s="80">
        <f>'Equipment List Not Adjusted'!I69*Indexes!E6</f>
        <v>3.6223591549295775</v>
      </c>
      <c r="J69" s="49">
        <v>1995</v>
      </c>
      <c r="K69" s="84">
        <f>'Equipment List Not Adjusted'!K69*Indexes!E6</f>
        <v>0.1448943661971831</v>
      </c>
      <c r="L69" s="85">
        <f>'Equipment List Not Adjusted'!L69*Indexes!E6</f>
        <v>0.36223591549295775</v>
      </c>
      <c r="M69" s="49">
        <v>1995</v>
      </c>
      <c r="N69" s="9" t="s">
        <v>13</v>
      </c>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row>
    <row r="70" spans="1:256" s="239" customFormat="1" ht="15">
      <c r="A70" s="151">
        <v>2</v>
      </c>
      <c r="B70" s="432" t="s">
        <v>330</v>
      </c>
      <c r="C70" s="432"/>
      <c r="D70" s="432"/>
      <c r="E70" s="433"/>
      <c r="F70" s="133"/>
      <c r="G70" s="134">
        <v>10</v>
      </c>
      <c r="H70" s="81">
        <f>'Equipment List Not Adjusted'!H70*Indexes!E6</f>
        <v>1.448943661971831</v>
      </c>
      <c r="I70" s="50">
        <f>'Equipment List Not Adjusted'!I70*Indexes!E6</f>
        <v>3.6223591549295775</v>
      </c>
      <c r="J70" s="49">
        <v>1995</v>
      </c>
      <c r="K70" s="58">
        <f>'Equipment List Not Adjusted'!K70*Indexes!E6</f>
        <v>0.1448943661971831</v>
      </c>
      <c r="L70" s="51">
        <f>'Equipment List Not Adjusted'!L70*Indexes!E6</f>
        <v>0.36223591549295775</v>
      </c>
      <c r="M70" s="49">
        <v>1995</v>
      </c>
      <c r="N70" s="8" t="s">
        <v>331</v>
      </c>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c r="IR70" s="39"/>
      <c r="IS70" s="39"/>
      <c r="IT70" s="39"/>
      <c r="IU70" s="39"/>
      <c r="IV70" s="39"/>
    </row>
    <row r="71" spans="1:256" s="239" customFormat="1" ht="15">
      <c r="A71" s="150">
        <v>3</v>
      </c>
      <c r="B71" s="432" t="s">
        <v>332</v>
      </c>
      <c r="C71" s="432"/>
      <c r="D71" s="432"/>
      <c r="E71" s="433"/>
      <c r="F71" s="137"/>
      <c r="G71" s="136">
        <v>10</v>
      </c>
      <c r="H71" s="81">
        <f>'Equipment List Not Adjusted'!H71*Indexes!E7</f>
        <v>9.801107238056181</v>
      </c>
      <c r="I71" s="50">
        <f>'Equipment List Not Adjusted'!I71*Indexes!E7</f>
        <v>14.70166085708427</v>
      </c>
      <c r="J71" s="49">
        <v>1995</v>
      </c>
      <c r="K71" s="56">
        <f>'Equipment List Not Adjusted'!K71*Indexes!E7</f>
        <v>0.980110723805618</v>
      </c>
      <c r="L71" s="50">
        <f>'Equipment List Not Adjusted'!L71*Indexes!E7</f>
        <v>1.960221447611236</v>
      </c>
      <c r="M71" s="49">
        <v>1995</v>
      </c>
      <c r="N71" s="9" t="s">
        <v>333</v>
      </c>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row>
    <row r="72" spans="1:256" s="239" customFormat="1" ht="15">
      <c r="A72" s="151">
        <v>2</v>
      </c>
      <c r="B72" s="432" t="s">
        <v>334</v>
      </c>
      <c r="C72" s="432"/>
      <c r="D72" s="432"/>
      <c r="E72" s="433"/>
      <c r="F72" s="133"/>
      <c r="G72" s="134">
        <v>10</v>
      </c>
      <c r="H72" s="81">
        <f>'Equipment List Not Adjusted'!H72*Indexes!G6</f>
        <v>17.282999999999998</v>
      </c>
      <c r="I72" s="50">
        <f>'Equipment List Not Adjusted'!I72*Indexes!G6</f>
        <v>37.858</v>
      </c>
      <c r="J72" s="49">
        <v>1998</v>
      </c>
      <c r="K72" s="86"/>
      <c r="L72" s="57"/>
      <c r="M72" s="49"/>
      <c r="N72" s="9" t="s">
        <v>335</v>
      </c>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c r="IV72" s="39"/>
    </row>
    <row r="73" spans="1:256" s="196" customFormat="1" ht="15.75">
      <c r="A73" s="73"/>
      <c r="B73" s="45" t="s">
        <v>358</v>
      </c>
      <c r="C73" s="45"/>
      <c r="D73" s="45"/>
      <c r="E73" s="45"/>
      <c r="F73" s="143"/>
      <c r="G73" s="55"/>
      <c r="H73" s="55"/>
      <c r="I73" s="55"/>
      <c r="J73" s="53"/>
      <c r="K73" s="55"/>
      <c r="L73" s="55"/>
      <c r="M73" s="53"/>
      <c r="N73" s="29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239" customFormat="1" ht="15">
      <c r="A74" s="147">
        <v>2</v>
      </c>
      <c r="B74" s="432" t="s">
        <v>589</v>
      </c>
      <c r="C74" s="432"/>
      <c r="D74" s="432"/>
      <c r="E74" s="433"/>
      <c r="F74" s="234" t="s">
        <v>590</v>
      </c>
      <c r="G74" s="235">
        <v>10</v>
      </c>
      <c r="H74" s="79">
        <f>'Equipment List Not Adjusted'!H74*Indexes!M6</f>
        <v>1.7529286474973373</v>
      </c>
      <c r="I74" s="80">
        <f>'Equipment List Not Adjusted'!I74*Indexes!M6</f>
        <v>4.382321618743344</v>
      </c>
      <c r="J74" s="49">
        <v>2001</v>
      </c>
      <c r="K74" s="84">
        <f>'Equipment List Not Adjusted'!K74*Indexes!M6</f>
        <v>0.17529286474973374</v>
      </c>
      <c r="L74" s="85">
        <f>'Equipment List Not Adjusted'!L74*Indexes!M6</f>
        <v>0.43823216187433434</v>
      </c>
      <c r="M74" s="49">
        <v>2001</v>
      </c>
      <c r="N74" s="26" t="s">
        <v>800</v>
      </c>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row>
    <row r="75" spans="1:256" s="239" customFormat="1" ht="15">
      <c r="A75" s="146">
        <v>2</v>
      </c>
      <c r="B75" s="432" t="s">
        <v>591</v>
      </c>
      <c r="C75" s="432"/>
      <c r="D75" s="432"/>
      <c r="E75" s="433"/>
      <c r="F75" s="133" t="s">
        <v>592</v>
      </c>
      <c r="G75" s="134">
        <v>10</v>
      </c>
      <c r="H75" s="81">
        <f>'Equipment List Not Adjusted'!H75*Indexes!Q6</f>
        <v>6.344713656387665</v>
      </c>
      <c r="I75" s="50">
        <f>'Equipment List Not Adjusted'!I75*Indexes!Q6</f>
        <v>9.06387665198238</v>
      </c>
      <c r="J75" s="49">
        <v>2003</v>
      </c>
      <c r="K75" s="58">
        <f>'Equipment List Not Adjusted'!K75*Indexes!E6</f>
        <v>0.36223591549295775</v>
      </c>
      <c r="L75" s="51">
        <f>'Equipment List Not Adjusted'!L75*Indexes!E6</f>
        <v>0.7244718309859155</v>
      </c>
      <c r="M75" s="49">
        <v>1995</v>
      </c>
      <c r="N75" s="8" t="s">
        <v>109</v>
      </c>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row>
    <row r="76" spans="1:256" s="239" customFormat="1" ht="15">
      <c r="A76" s="147">
        <v>3</v>
      </c>
      <c r="B76" s="432" t="s">
        <v>593</v>
      </c>
      <c r="C76" s="432"/>
      <c r="D76" s="432"/>
      <c r="E76" s="433"/>
      <c r="F76" s="137" t="s">
        <v>594</v>
      </c>
      <c r="G76" s="136">
        <v>10</v>
      </c>
      <c r="H76" s="81">
        <f>'Equipment List Not Adjusted'!H76*Indexes!E7</f>
        <v>4.9005536190280905</v>
      </c>
      <c r="I76" s="50">
        <f>'Equipment List Not Adjusted'!I76*Indexes!E7</f>
        <v>9.801107238056181</v>
      </c>
      <c r="J76" s="49">
        <v>1995</v>
      </c>
      <c r="K76" s="86"/>
      <c r="L76" s="57"/>
      <c r="M76" s="49"/>
      <c r="N76" s="9" t="s">
        <v>884</v>
      </c>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c r="IR76" s="39"/>
      <c r="IS76" s="39"/>
      <c r="IT76" s="39"/>
      <c r="IU76" s="39"/>
      <c r="IV76" s="39"/>
    </row>
    <row r="77" spans="1:256" s="239" customFormat="1" ht="15">
      <c r="A77" s="146">
        <v>4</v>
      </c>
      <c r="B77" s="432" t="s">
        <v>595</v>
      </c>
      <c r="C77" s="432"/>
      <c r="D77" s="432"/>
      <c r="E77" s="433"/>
      <c r="F77" s="137" t="s">
        <v>596</v>
      </c>
      <c r="G77" s="136">
        <v>20</v>
      </c>
      <c r="H77" s="81">
        <f>'Equipment List Not Adjusted'!H77*Indexes!E8</f>
        <v>13.893735130848533</v>
      </c>
      <c r="I77" s="50">
        <f>'Equipment List Not Adjusted'!I77*Indexes!E8</f>
        <v>20.8406026962728</v>
      </c>
      <c r="J77" s="54">
        <v>1995</v>
      </c>
      <c r="K77" s="86" t="s">
        <v>379</v>
      </c>
      <c r="L77" s="57" t="s">
        <v>379</v>
      </c>
      <c r="M77" s="54"/>
      <c r="N77" s="9" t="s">
        <v>8</v>
      </c>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c r="IR77" s="39"/>
      <c r="IS77" s="39"/>
      <c r="IT77" s="39"/>
      <c r="IU77" s="39"/>
      <c r="IV77" s="39"/>
    </row>
    <row r="78" spans="1:256" s="197" customFormat="1" ht="15.75">
      <c r="A78" s="72"/>
      <c r="B78" s="45" t="s">
        <v>359</v>
      </c>
      <c r="C78" s="45"/>
      <c r="D78" s="45"/>
      <c r="E78" s="45"/>
      <c r="F78" s="143"/>
      <c r="G78" s="55"/>
      <c r="H78" s="55"/>
      <c r="I78" s="55"/>
      <c r="J78" s="53"/>
      <c r="K78" s="55"/>
      <c r="L78" s="55"/>
      <c r="M78" s="53"/>
      <c r="N78" s="29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239" customFormat="1" ht="28.5">
      <c r="A79" s="146">
        <v>2</v>
      </c>
      <c r="B79" s="432" t="s">
        <v>597</v>
      </c>
      <c r="C79" s="432"/>
      <c r="D79" s="432"/>
      <c r="E79" s="433"/>
      <c r="F79" s="133" t="s">
        <v>598</v>
      </c>
      <c r="G79" s="134">
        <v>7</v>
      </c>
      <c r="H79" s="79">
        <f>'Equipment List Not Adjusted'!H79*Indexes!U6</f>
        <v>1.8919540229885057</v>
      </c>
      <c r="I79" s="80">
        <f>'Equipment List Not Adjusted'!I79*Indexes!U6</f>
        <v>4.7298850574712645</v>
      </c>
      <c r="J79" s="49">
        <v>2005</v>
      </c>
      <c r="K79" s="84">
        <f>'Equipment List Not Adjusted'!K79*Indexes!S6</f>
        <v>0.09268018018018019</v>
      </c>
      <c r="L79" s="105">
        <f>'Equipment List Not Adjusted'!L79*Indexes!S6</f>
        <v>0.22243243243243244</v>
      </c>
      <c r="M79" s="49">
        <v>2004</v>
      </c>
      <c r="N79" s="8" t="s">
        <v>24</v>
      </c>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row>
    <row r="80" spans="1:256" s="242" customFormat="1" ht="15">
      <c r="A80" s="146">
        <v>3</v>
      </c>
      <c r="B80" s="432" t="s">
        <v>599</v>
      </c>
      <c r="C80" s="432"/>
      <c r="D80" s="432"/>
      <c r="E80" s="433"/>
      <c r="F80" s="137" t="s">
        <v>600</v>
      </c>
      <c r="G80" s="136">
        <v>10</v>
      </c>
      <c r="H80" s="81">
        <f>'Equipment List Not Adjusted'!H80*Indexes!E7</f>
        <v>1.960221447611236</v>
      </c>
      <c r="I80" s="51">
        <f>'Equipment List Not Adjusted'!I80*Indexes!E7</f>
        <v>2.4502768095140453</v>
      </c>
      <c r="J80" s="49">
        <v>1995</v>
      </c>
      <c r="K80" s="86"/>
      <c r="L80" s="57"/>
      <c r="M80" s="49"/>
      <c r="N80" s="9" t="s">
        <v>1</v>
      </c>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row>
    <row r="81" spans="1:256" s="239" customFormat="1" ht="15">
      <c r="A81" s="146">
        <v>2</v>
      </c>
      <c r="B81" s="432" t="s">
        <v>601</v>
      </c>
      <c r="C81" s="432"/>
      <c r="D81" s="432"/>
      <c r="E81" s="433"/>
      <c r="F81" s="133" t="s">
        <v>602</v>
      </c>
      <c r="G81" s="134">
        <v>7</v>
      </c>
      <c r="H81" s="100">
        <f>'Equipment List Not Adjusted'!H81*Indexes!S6</f>
        <v>10.19481981981982</v>
      </c>
      <c r="I81" s="82">
        <f>'Equipment List Not Adjusted'!I81*Indexes!S6</f>
        <v>22.243243243243242</v>
      </c>
      <c r="J81" s="49">
        <v>2004</v>
      </c>
      <c r="K81" s="200">
        <f>'Equipment List Not Adjusted'!K81*Indexes!G6</f>
        <v>0.9875999999999999</v>
      </c>
      <c r="L81" s="51">
        <f>'Equipment List Not Adjusted'!L81*Indexes!G6</f>
        <v>4.115</v>
      </c>
      <c r="M81" s="49">
        <v>1998</v>
      </c>
      <c r="N81" s="8" t="s">
        <v>565</v>
      </c>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row>
    <row r="82" spans="1:256" s="239" customFormat="1" ht="15">
      <c r="A82" s="146">
        <v>3</v>
      </c>
      <c r="B82" s="432" t="s">
        <v>603</v>
      </c>
      <c r="C82" s="432"/>
      <c r="D82" s="432"/>
      <c r="E82" s="433"/>
      <c r="F82" s="137" t="s">
        <v>604</v>
      </c>
      <c r="G82" s="136">
        <v>7</v>
      </c>
      <c r="H82" s="76">
        <f>'Equipment List Not Adjusted'!H82*Indexes!U7</f>
        <v>2.163362068965517</v>
      </c>
      <c r="I82" s="51">
        <f>'Equipment List Not Adjusted'!I82*Indexes!U7</f>
        <v>26.8875</v>
      </c>
      <c r="J82" s="49">
        <v>2005</v>
      </c>
      <c r="K82" s="86"/>
      <c r="L82" s="57"/>
      <c r="M82" s="49"/>
      <c r="N82" s="9" t="s">
        <v>827</v>
      </c>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row>
    <row r="83" spans="1:256" s="239" customFormat="1" ht="15">
      <c r="A83" s="146">
        <v>3</v>
      </c>
      <c r="B83" s="432" t="s">
        <v>605</v>
      </c>
      <c r="C83" s="432"/>
      <c r="D83" s="432"/>
      <c r="E83" s="433"/>
      <c r="F83" s="133" t="s">
        <v>606</v>
      </c>
      <c r="G83" s="134">
        <v>5</v>
      </c>
      <c r="H83" s="81">
        <f>'Equipment List Not Adjusted'!H83*Indexes!E7</f>
        <v>4.9005536190280905</v>
      </c>
      <c r="I83" s="50">
        <f>'Equipment List Not Adjusted'!I83*Indexes!E7</f>
        <v>7.840885790444944</v>
      </c>
      <c r="J83" s="49">
        <v>1995</v>
      </c>
      <c r="K83" s="58">
        <f>'Equipment List Not Adjusted'!K83*Indexes!E7</f>
        <v>0.490055361902809</v>
      </c>
      <c r="L83" s="51">
        <f>'Equipment List Not Adjusted'!L83*Indexes!E7</f>
        <v>0.7840885790444945</v>
      </c>
      <c r="M83" s="49">
        <v>1995</v>
      </c>
      <c r="N83" s="8" t="s">
        <v>11</v>
      </c>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row>
    <row r="84" spans="1:256" s="239" customFormat="1" ht="15">
      <c r="A84" s="146">
        <v>3</v>
      </c>
      <c r="B84" s="432" t="s">
        <v>607</v>
      </c>
      <c r="C84" s="432"/>
      <c r="D84" s="432"/>
      <c r="E84" s="433"/>
      <c r="F84" s="137" t="s">
        <v>608</v>
      </c>
      <c r="G84" s="136">
        <v>5</v>
      </c>
      <c r="H84" s="81">
        <f>'Equipment List Not Adjusted'!H84*Indexes!E7</f>
        <v>9.801107238056181</v>
      </c>
      <c r="I84" s="50">
        <f>'Equipment List Not Adjusted'!I84*Indexes!E7</f>
        <v>11.761328685667417</v>
      </c>
      <c r="J84" s="49">
        <v>1995</v>
      </c>
      <c r="K84" s="86"/>
      <c r="L84" s="57"/>
      <c r="M84" s="49"/>
      <c r="N84" s="9" t="s">
        <v>828</v>
      </c>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row>
    <row r="85" spans="1:256" s="239" customFormat="1" ht="28.5">
      <c r="A85" s="146">
        <v>2</v>
      </c>
      <c r="B85" s="432" t="s">
        <v>336</v>
      </c>
      <c r="C85" s="432"/>
      <c r="D85" s="432"/>
      <c r="E85" s="433"/>
      <c r="F85" s="133"/>
      <c r="G85" s="134">
        <v>10</v>
      </c>
      <c r="H85" s="81">
        <f>'Equipment List Not Adjusted'!H85*Indexes!U6</f>
        <v>3.7839080459770114</v>
      </c>
      <c r="I85" s="50">
        <f>'Equipment List Not Adjusted'!I85*Indexes!U6</f>
        <v>7.567816091954023</v>
      </c>
      <c r="J85" s="49">
        <v>2005</v>
      </c>
      <c r="K85" s="86" t="s">
        <v>379</v>
      </c>
      <c r="L85" s="57" t="s">
        <v>379</v>
      </c>
      <c r="M85" s="49"/>
      <c r="N85" s="10" t="s">
        <v>337</v>
      </c>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row>
    <row r="86" spans="1:256" s="239" customFormat="1" ht="15">
      <c r="A86" s="146">
        <v>2</v>
      </c>
      <c r="B86" s="432" t="s">
        <v>609</v>
      </c>
      <c r="C86" s="432"/>
      <c r="D86" s="432"/>
      <c r="E86" s="433"/>
      <c r="F86" s="137" t="s">
        <v>610</v>
      </c>
      <c r="G86" s="136">
        <v>5</v>
      </c>
      <c r="H86" s="81">
        <f>'Equipment List Not Adjusted'!H86*Indexes!E6</f>
        <v>26.805457746478872</v>
      </c>
      <c r="I86" s="50">
        <f>'Equipment List Not Adjusted'!I86*Indexes!E6</f>
        <v>28.97887323943662</v>
      </c>
      <c r="J86" s="49">
        <v>1995</v>
      </c>
      <c r="K86" s="58">
        <f>'Equipment List Not Adjusted'!K86*Indexes!E6</f>
        <v>1.3402728873239438</v>
      </c>
      <c r="L86" s="51">
        <f>'Equipment List Not Adjusted'!L86*Indexes!E6</f>
        <v>1.448943661971831</v>
      </c>
      <c r="M86" s="49">
        <v>1995</v>
      </c>
      <c r="N86" s="9" t="s">
        <v>12</v>
      </c>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row>
    <row r="87" spans="1:256" s="239" customFormat="1" ht="15">
      <c r="A87" s="146">
        <v>3</v>
      </c>
      <c r="B87" s="432" t="s">
        <v>611</v>
      </c>
      <c r="C87" s="432"/>
      <c r="D87" s="432"/>
      <c r="E87" s="433"/>
      <c r="F87" s="133" t="s">
        <v>612</v>
      </c>
      <c r="G87" s="134">
        <v>20</v>
      </c>
      <c r="H87" s="78">
        <f>'Equipment List Not Adjusted'!H87*Indexes!E7</f>
        <v>2.940332171416854</v>
      </c>
      <c r="I87" s="91">
        <f>'Equipment List Not Adjusted'!I87*Indexes!E7</f>
        <v>4.9005536190280905</v>
      </c>
      <c r="J87" s="49">
        <v>1995</v>
      </c>
      <c r="K87" s="98"/>
      <c r="L87" s="96"/>
      <c r="M87" s="49"/>
      <c r="N87" s="9" t="s">
        <v>828</v>
      </c>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row>
    <row r="88" spans="1:256" s="196" customFormat="1" ht="15.75">
      <c r="A88" s="75"/>
      <c r="B88" s="45" t="s">
        <v>360</v>
      </c>
      <c r="C88" s="45"/>
      <c r="D88" s="45"/>
      <c r="E88" s="45"/>
      <c r="F88" s="143"/>
      <c r="G88" s="55"/>
      <c r="H88" s="55"/>
      <c r="I88" s="55"/>
      <c r="J88" s="53"/>
      <c r="K88" s="55"/>
      <c r="L88" s="55"/>
      <c r="M88" s="53"/>
      <c r="N88" s="29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s="239" customFormat="1" ht="28.5">
      <c r="A89" s="146">
        <v>4</v>
      </c>
      <c r="B89" s="432" t="s">
        <v>487</v>
      </c>
      <c r="C89" s="432"/>
      <c r="D89" s="432"/>
      <c r="E89" s="433"/>
      <c r="F89" s="133" t="s">
        <v>613</v>
      </c>
      <c r="G89" s="134" t="s">
        <v>379</v>
      </c>
      <c r="H89" s="482">
        <f>'Equipment List Not Adjusted'!H89*Indexes!E8</f>
        <v>5557.4940523394125</v>
      </c>
      <c r="I89" s="483"/>
      <c r="J89" s="49">
        <v>1995</v>
      </c>
      <c r="K89" s="92">
        <f>'Equipment List Not Adjusted'!K89*Indexes!E8</f>
        <v>555.7494052339413</v>
      </c>
      <c r="L89" s="80">
        <f>'Equipment List Not Adjusted'!L89*Indexes!E8</f>
        <v>833.624107850912</v>
      </c>
      <c r="M89" s="49">
        <v>1995</v>
      </c>
      <c r="N89" s="8" t="s">
        <v>822</v>
      </c>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c r="IU89" s="39"/>
      <c r="IV89" s="39"/>
    </row>
    <row r="90" spans="1:256" s="239" customFormat="1" ht="28.5">
      <c r="A90" s="146">
        <v>4</v>
      </c>
      <c r="B90" s="432" t="s">
        <v>488</v>
      </c>
      <c r="C90" s="432"/>
      <c r="D90" s="432"/>
      <c r="E90" s="433"/>
      <c r="F90" s="137" t="s">
        <v>614</v>
      </c>
      <c r="G90" s="136" t="s">
        <v>379</v>
      </c>
      <c r="H90" s="482">
        <f>'Equipment List Not Adjusted'!H90*Indexes!E8</f>
        <v>4445.99524187153</v>
      </c>
      <c r="I90" s="483"/>
      <c r="J90" s="49">
        <v>1995</v>
      </c>
      <c r="K90" s="56">
        <f>'Equipment List Not Adjusted'!K90*Indexes!E8</f>
        <v>555.7494052339413</v>
      </c>
      <c r="L90" s="50">
        <f>'Equipment List Not Adjusted'!L90*Indexes!E8</f>
        <v>666.8992862807296</v>
      </c>
      <c r="M90" s="49">
        <v>1995</v>
      </c>
      <c r="N90" s="9" t="s">
        <v>805</v>
      </c>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c r="IR90" s="39"/>
      <c r="IS90" s="39"/>
      <c r="IT90" s="39"/>
      <c r="IU90" s="39"/>
      <c r="IV90" s="39"/>
    </row>
    <row r="91" spans="1:256" s="239" customFormat="1" ht="28.5">
      <c r="A91" s="147">
        <v>4</v>
      </c>
      <c r="B91" s="432" t="s">
        <v>489</v>
      </c>
      <c r="C91" s="432"/>
      <c r="D91" s="432"/>
      <c r="E91" s="433"/>
      <c r="F91" s="133" t="s">
        <v>615</v>
      </c>
      <c r="G91" s="134" t="s">
        <v>379</v>
      </c>
      <c r="H91" s="482">
        <f>'Equipment List Not Adjusted'!H91*Indexes!E8</f>
        <v>3890.245836637589</v>
      </c>
      <c r="I91" s="483"/>
      <c r="J91" s="49">
        <v>1995</v>
      </c>
      <c r="K91" s="56">
        <f>'Equipment List Not Adjusted'!K91*Indexes!E8</f>
        <v>555.7494052339413</v>
      </c>
      <c r="L91" s="50">
        <f>'Equipment List Not Adjusted'!L91*Indexes!E8</f>
        <v>583.5368754956384</v>
      </c>
      <c r="M91" s="49">
        <v>1995</v>
      </c>
      <c r="N91" s="8" t="s">
        <v>806</v>
      </c>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c r="IR91" s="39"/>
      <c r="IS91" s="39"/>
      <c r="IT91" s="39"/>
      <c r="IU91" s="39"/>
      <c r="IV91" s="39"/>
    </row>
    <row r="92" spans="1:256" s="239" customFormat="1" ht="15">
      <c r="A92" s="146">
        <v>5</v>
      </c>
      <c r="B92" s="432" t="s">
        <v>616</v>
      </c>
      <c r="C92" s="432"/>
      <c r="D92" s="432"/>
      <c r="E92" s="433"/>
      <c r="F92" s="137" t="s">
        <v>617</v>
      </c>
      <c r="G92" s="136">
        <v>5</v>
      </c>
      <c r="H92" s="81">
        <f>'Equipment List Not Adjusted'!H92*Indexes!S9</f>
        <v>6.964664310954063</v>
      </c>
      <c r="I92" s="50">
        <f>'Equipment List Not Adjusted'!I92*Indexes!S9</f>
        <v>9.286219081272083</v>
      </c>
      <c r="J92" s="49">
        <v>2004</v>
      </c>
      <c r="K92" s="83">
        <f>'Equipment List Not Adjusted'!K92*Indexes!S9</f>
        <v>0.13929328621908127</v>
      </c>
      <c r="L92" s="59">
        <f>'Equipment List Not Adjusted'!L92*Indexes!S10</f>
        <v>0.26399999999999996</v>
      </c>
      <c r="M92" s="49">
        <v>2004</v>
      </c>
      <c r="N92" s="9" t="s">
        <v>110</v>
      </c>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c r="IM92" s="39"/>
      <c r="IN92" s="39"/>
      <c r="IO92" s="39"/>
      <c r="IP92" s="39"/>
      <c r="IQ92" s="39"/>
      <c r="IR92" s="39"/>
      <c r="IS92" s="39"/>
      <c r="IT92" s="39"/>
      <c r="IU92" s="39"/>
      <c r="IV92" s="39"/>
    </row>
    <row r="93" spans="1:256" s="239" customFormat="1" ht="15">
      <c r="A93" s="147">
        <v>3</v>
      </c>
      <c r="B93" s="432" t="s">
        <v>618</v>
      </c>
      <c r="C93" s="432"/>
      <c r="D93" s="432"/>
      <c r="E93" s="433"/>
      <c r="F93" s="133" t="s">
        <v>619</v>
      </c>
      <c r="G93" s="134">
        <v>10</v>
      </c>
      <c r="H93" s="81">
        <f>'Equipment List Not Adjusted'!H93*Indexes!E7</f>
        <v>68.60775066639326</v>
      </c>
      <c r="I93" s="50">
        <f>'Equipment List Not Adjusted'!I93*Indexes!E7</f>
        <v>147.0166085708427</v>
      </c>
      <c r="J93" s="49">
        <v>1995</v>
      </c>
      <c r="K93" s="58">
        <f>'Equipment List Not Adjusted'!K93*Indexes!E7</f>
        <v>0.490055361902809</v>
      </c>
      <c r="L93" s="51">
        <f>'Equipment List Not Adjusted'!L93*Indexes!E7</f>
        <v>3.430387533319663</v>
      </c>
      <c r="M93" s="49">
        <v>1995</v>
      </c>
      <c r="N93" s="8" t="s">
        <v>815</v>
      </c>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row>
    <row r="94" spans="1:256" s="239" customFormat="1" ht="15">
      <c r="A94" s="146">
        <v>6</v>
      </c>
      <c r="B94" s="432" t="s">
        <v>620</v>
      </c>
      <c r="C94" s="432"/>
      <c r="D94" s="432"/>
      <c r="E94" s="433"/>
      <c r="F94" s="137" t="s">
        <v>621</v>
      </c>
      <c r="G94" s="136" t="s">
        <v>379</v>
      </c>
      <c r="H94" s="77"/>
      <c r="I94" s="57"/>
      <c r="J94" s="49"/>
      <c r="K94" s="56">
        <f>'Equipment List Not Adjusted'!K94*Indexes!E10</f>
        <v>75.320970042796</v>
      </c>
      <c r="L94" s="50">
        <f>'Equipment List Not Adjusted'!L94*Indexes!E10</f>
        <v>248.55920114122682</v>
      </c>
      <c r="M94" s="49">
        <v>1995</v>
      </c>
      <c r="N94" s="9" t="s">
        <v>22</v>
      </c>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c r="IR94" s="39"/>
      <c r="IS94" s="39"/>
      <c r="IT94" s="39"/>
      <c r="IU94" s="39"/>
      <c r="IV94" s="39"/>
    </row>
    <row r="95" spans="1:256" s="239" customFormat="1" ht="30" customHeight="1">
      <c r="A95" s="146">
        <v>3</v>
      </c>
      <c r="B95" s="432" t="s">
        <v>622</v>
      </c>
      <c r="C95" s="450"/>
      <c r="D95" s="450"/>
      <c r="E95" s="420"/>
      <c r="F95" s="133" t="s">
        <v>623</v>
      </c>
      <c r="G95" s="134">
        <v>20</v>
      </c>
      <c r="H95" s="81">
        <f>'Equipment List Not Adjusted'!H95*Indexes!E7</f>
        <v>4.9005536190280905</v>
      </c>
      <c r="I95" s="50">
        <f>'Equipment List Not Adjusted'!I95*Indexes!E7</f>
        <v>9.801107238056181</v>
      </c>
      <c r="J95" s="49">
        <v>1995</v>
      </c>
      <c r="K95" s="58">
        <f>'Equipment List Not Adjusted'!K95*Indexes!E7</f>
        <v>2.4502768095140453</v>
      </c>
      <c r="L95" s="50">
        <f>'Equipment List Not Adjusted'!L95*Indexes!E7</f>
        <v>4.9005536190280905</v>
      </c>
      <c r="M95" s="49">
        <v>1995</v>
      </c>
      <c r="N95" s="9" t="s">
        <v>465</v>
      </c>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c r="IR95" s="39"/>
      <c r="IS95" s="39"/>
      <c r="IT95" s="39"/>
      <c r="IU95" s="39"/>
      <c r="IV95" s="39"/>
    </row>
    <row r="96" spans="1:256" s="239" customFormat="1" ht="30" customHeight="1">
      <c r="A96" s="147">
        <v>3</v>
      </c>
      <c r="B96" s="432" t="s">
        <v>496</v>
      </c>
      <c r="C96" s="432"/>
      <c r="D96" s="432"/>
      <c r="E96" s="433"/>
      <c r="F96" s="137" t="s">
        <v>624</v>
      </c>
      <c r="G96" s="136">
        <v>10</v>
      </c>
      <c r="H96" s="81">
        <f>'Equipment List Not Adjusted'!H96*Indexes!E7</f>
        <v>102.91162599958989</v>
      </c>
      <c r="I96" s="50">
        <f>'Equipment List Not Adjusted'!I96*Indexes!E7</f>
        <v>176.41993028501125</v>
      </c>
      <c r="J96" s="49">
        <v>1995</v>
      </c>
      <c r="K96" s="58">
        <f>'Equipment List Not Adjusted'!K96*Indexes!E7</f>
        <v>1.6661882304695506</v>
      </c>
      <c r="L96" s="51">
        <f>'Equipment List Not Adjusted'!L96*Indexes!E7</f>
        <v>2.4502768095140453</v>
      </c>
      <c r="M96" s="49">
        <v>1995</v>
      </c>
      <c r="N96" s="9" t="s">
        <v>466</v>
      </c>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c r="IR96" s="39"/>
      <c r="IS96" s="39"/>
      <c r="IT96" s="39"/>
      <c r="IU96" s="39"/>
      <c r="IV96" s="39"/>
    </row>
    <row r="97" spans="1:256" s="239" customFormat="1" ht="15">
      <c r="A97" s="146">
        <v>1</v>
      </c>
      <c r="B97" s="432" t="s">
        <v>502</v>
      </c>
      <c r="C97" s="432"/>
      <c r="D97" s="432"/>
      <c r="E97" s="433"/>
      <c r="F97" s="133"/>
      <c r="G97" s="134">
        <v>5</v>
      </c>
      <c r="H97" s="97">
        <f>'Equipment List Not Adjusted'!H97*Indexes!M5</f>
        <v>0.7539726027397261</v>
      </c>
      <c r="I97" s="62">
        <f>'Equipment List Not Adjusted'!I97*Indexes!M5</f>
        <v>1.6021917808219177</v>
      </c>
      <c r="J97" s="52">
        <v>2001</v>
      </c>
      <c r="K97" s="101">
        <f>'Equipment List Not Adjusted'!K97*Indexes!M5</f>
        <v>0.08482191780821918</v>
      </c>
      <c r="L97" s="102">
        <f>'Equipment List Not Adjusted'!L97*Indexes!M5</f>
        <v>0.1130958904109589</v>
      </c>
      <c r="M97" s="52">
        <v>2001</v>
      </c>
      <c r="N97" s="9" t="s">
        <v>338</v>
      </c>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row>
    <row r="98" spans="1:256" s="196" customFormat="1" ht="15.75">
      <c r="A98" s="73"/>
      <c r="B98" s="45" t="s">
        <v>361</v>
      </c>
      <c r="C98" s="45"/>
      <c r="D98" s="45"/>
      <c r="E98" s="45"/>
      <c r="F98" s="143"/>
      <c r="G98" s="55"/>
      <c r="H98" s="55"/>
      <c r="I98" s="55"/>
      <c r="J98" s="53"/>
      <c r="K98" s="55"/>
      <c r="L98" s="55"/>
      <c r="M98" s="53"/>
      <c r="N98" s="29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s="239" customFormat="1" ht="15">
      <c r="A99" s="146">
        <v>1</v>
      </c>
      <c r="B99" s="432" t="s">
        <v>625</v>
      </c>
      <c r="C99" s="432"/>
      <c r="D99" s="432"/>
      <c r="E99" s="433"/>
      <c r="F99" s="137" t="s">
        <v>626</v>
      </c>
      <c r="G99" s="136">
        <v>10</v>
      </c>
      <c r="H99" s="87">
        <f>'Equipment List Not Adjusted'!H99*Indexes!S5</f>
        <v>0.29970958373668927</v>
      </c>
      <c r="I99" s="80">
        <f>'Equipment List Not Adjusted'!I99*Indexes!S5</f>
        <v>1.9980638915779285</v>
      </c>
      <c r="J99" s="49">
        <v>2004</v>
      </c>
      <c r="K99" s="497">
        <f>'Equipment List Not Adjusted'!K99:L99*Indexes!E5</f>
        <v>0.0184121320249777</v>
      </c>
      <c r="L99" s="497"/>
      <c r="M99" s="49">
        <v>1995</v>
      </c>
      <c r="N99" s="22" t="s">
        <v>354</v>
      </c>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row>
    <row r="100" spans="1:256" s="239" customFormat="1" ht="28.5">
      <c r="A100" s="146">
        <v>2</v>
      </c>
      <c r="B100" s="434" t="s">
        <v>339</v>
      </c>
      <c r="C100" s="434"/>
      <c r="D100" s="434"/>
      <c r="E100" s="435"/>
      <c r="F100" s="137"/>
      <c r="G100" s="136">
        <v>10</v>
      </c>
      <c r="H100" s="97">
        <f>'Equipment List Not Adjusted'!H100*Indexes!U6</f>
        <v>0.4729885057471264</v>
      </c>
      <c r="I100" s="62">
        <f>'Equipment List Not Adjusted'!I100*Indexes!U6</f>
        <v>1.9865517241379311</v>
      </c>
      <c r="J100" s="52">
        <v>2005</v>
      </c>
      <c r="K100" s="98"/>
      <c r="L100" s="96"/>
      <c r="M100" s="52"/>
      <c r="N100" s="24" t="s">
        <v>340</v>
      </c>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c r="IP100" s="39"/>
      <c r="IQ100" s="39"/>
      <c r="IR100" s="39"/>
      <c r="IS100" s="39"/>
      <c r="IT100" s="39"/>
      <c r="IU100" s="39"/>
      <c r="IV100" s="39"/>
    </row>
    <row r="101" spans="1:256" s="196" customFormat="1" ht="15.75">
      <c r="A101" s="75"/>
      <c r="B101" s="45" t="s">
        <v>362</v>
      </c>
      <c r="C101" s="45"/>
      <c r="D101" s="45"/>
      <c r="E101" s="45"/>
      <c r="F101" s="144"/>
      <c r="G101" s="145"/>
      <c r="H101" s="55"/>
      <c r="I101" s="55"/>
      <c r="J101" s="53"/>
      <c r="K101" s="55"/>
      <c r="L101" s="55"/>
      <c r="M101" s="53"/>
      <c r="N101" s="296"/>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s="239" customFormat="1" ht="28.5">
      <c r="A102" s="146">
        <v>4</v>
      </c>
      <c r="B102" s="432" t="s">
        <v>487</v>
      </c>
      <c r="C102" s="432"/>
      <c r="D102" s="432"/>
      <c r="E102" s="433"/>
      <c r="F102" s="137" t="s">
        <v>627</v>
      </c>
      <c r="G102" s="136" t="s">
        <v>379</v>
      </c>
      <c r="H102" s="482">
        <f>'Equipment List Not Adjusted'!H102*Indexes!E8</f>
        <v>5557.4940523394125</v>
      </c>
      <c r="I102" s="483"/>
      <c r="J102" s="49">
        <v>1995</v>
      </c>
      <c r="K102" s="92">
        <f>'Equipment List Not Adjusted'!K102*Indexes!E8</f>
        <v>555.7494052339413</v>
      </c>
      <c r="L102" s="80">
        <f>'Equipment List Not Adjusted'!L102*Indexes!E8</f>
        <v>833.624107850912</v>
      </c>
      <c r="M102" s="49">
        <v>1995</v>
      </c>
      <c r="N102" s="9" t="s">
        <v>807</v>
      </c>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row>
    <row r="103" spans="1:256" s="239" customFormat="1" ht="42.75">
      <c r="A103" s="147">
        <v>4</v>
      </c>
      <c r="B103" s="432" t="s">
        <v>488</v>
      </c>
      <c r="C103" s="432"/>
      <c r="D103" s="432"/>
      <c r="E103" s="433"/>
      <c r="F103" s="133" t="s">
        <v>628</v>
      </c>
      <c r="G103" s="134" t="s">
        <v>379</v>
      </c>
      <c r="H103" s="482">
        <f>'Equipment List Not Adjusted'!H103*Indexes!E8</f>
        <v>4445.99524187153</v>
      </c>
      <c r="I103" s="483"/>
      <c r="J103" s="49">
        <v>1995</v>
      </c>
      <c r="K103" s="56">
        <f>'Equipment List Not Adjusted'!K103*Indexes!E8</f>
        <v>555.7494052339413</v>
      </c>
      <c r="L103" s="50">
        <f>'Equipment List Not Adjusted'!L103*Indexes!E8</f>
        <v>666.8992862807296</v>
      </c>
      <c r="M103" s="49">
        <v>1995</v>
      </c>
      <c r="N103" s="8" t="s">
        <v>808</v>
      </c>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row>
    <row r="104" spans="1:256" s="239" customFormat="1" ht="28.5">
      <c r="A104" s="146">
        <v>4</v>
      </c>
      <c r="B104" s="432" t="s">
        <v>490</v>
      </c>
      <c r="C104" s="432"/>
      <c r="D104" s="432"/>
      <c r="E104" s="433"/>
      <c r="F104" s="137" t="s">
        <v>629</v>
      </c>
      <c r="G104" s="136" t="s">
        <v>379</v>
      </c>
      <c r="H104" s="482">
        <f>'Equipment List Not Adjusted'!H104*Indexes!E8</f>
        <v>3890.245836637589</v>
      </c>
      <c r="I104" s="483"/>
      <c r="J104" s="49">
        <v>1995</v>
      </c>
      <c r="K104" s="56">
        <f>'Equipment List Not Adjusted'!K104*Indexes!E8</f>
        <v>555.7494052339413</v>
      </c>
      <c r="L104" s="50">
        <f>'Equipment List Not Adjusted'!L104*Indexes!E8</f>
        <v>583.5368754956384</v>
      </c>
      <c r="M104" s="49">
        <v>1995</v>
      </c>
      <c r="N104" s="9" t="s">
        <v>809</v>
      </c>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row>
    <row r="105" spans="1:256" s="239" customFormat="1" ht="28.5">
      <c r="A105" s="147">
        <v>5</v>
      </c>
      <c r="B105" s="432" t="s">
        <v>630</v>
      </c>
      <c r="C105" s="432"/>
      <c r="D105" s="432"/>
      <c r="E105" s="433"/>
      <c r="F105" s="133" t="s">
        <v>631</v>
      </c>
      <c r="G105" s="134">
        <v>5</v>
      </c>
      <c r="H105" s="81">
        <f>'Equipment List Not Adjusted'!H105*Indexes!S9</f>
        <v>20.89399293286219</v>
      </c>
      <c r="I105" s="50">
        <f>'Equipment List Not Adjusted'!I105*Indexes!S9</f>
        <v>30.954063604240282</v>
      </c>
      <c r="J105" s="49">
        <v>2004</v>
      </c>
      <c r="K105" s="58">
        <f>'Equipment List Not Adjusted'!K105*Indexes!S9</f>
        <v>0.4178798586572438</v>
      </c>
      <c r="L105" s="51">
        <f>'Equipment List Not Adjusted'!L105*Indexes!S9</f>
        <v>0.6036042402826854</v>
      </c>
      <c r="M105" s="49">
        <v>2004</v>
      </c>
      <c r="N105" s="8" t="s">
        <v>111</v>
      </c>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row>
    <row r="106" spans="1:256" s="239" customFormat="1" ht="15">
      <c r="A106" s="146">
        <v>3</v>
      </c>
      <c r="B106" s="432" t="s">
        <v>632</v>
      </c>
      <c r="C106" s="432"/>
      <c r="D106" s="432"/>
      <c r="E106" s="433"/>
      <c r="F106" s="137" t="s">
        <v>633</v>
      </c>
      <c r="G106" s="136">
        <v>20</v>
      </c>
      <c r="H106" s="81">
        <f>'Equipment List Not Adjusted'!H106*Indexes!G7</f>
        <v>86.82139253279516</v>
      </c>
      <c r="I106" s="50">
        <f>'Equipment List Not Adjusted'!I106*Indexes!G7</f>
        <v>106.11503531786074</v>
      </c>
      <c r="J106" s="49">
        <v>1998</v>
      </c>
      <c r="K106" s="86"/>
      <c r="L106" s="57"/>
      <c r="M106" s="49"/>
      <c r="N106" s="9" t="s">
        <v>23</v>
      </c>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row>
    <row r="107" spans="1:256" s="239" customFormat="1" ht="15">
      <c r="A107" s="147">
        <v>3</v>
      </c>
      <c r="B107" s="432" t="s">
        <v>634</v>
      </c>
      <c r="C107" s="432"/>
      <c r="D107" s="432"/>
      <c r="E107" s="433"/>
      <c r="F107" s="133" t="s">
        <v>635</v>
      </c>
      <c r="G107" s="134">
        <v>20</v>
      </c>
      <c r="H107" s="81">
        <f>'Equipment List Not Adjusted'!H107*Indexes!E7</f>
        <v>269.53044904654496</v>
      </c>
      <c r="I107" s="50">
        <f>'Equipment List Not Adjusted'!I107*Indexes!E7</f>
        <v>539.0608980930899</v>
      </c>
      <c r="J107" s="49">
        <v>1995</v>
      </c>
      <c r="K107" s="58">
        <f>'Equipment List Not Adjusted'!K107*Indexes!E7</f>
        <v>13.476522452327249</v>
      </c>
      <c r="L107" s="51">
        <f>'Equipment List Not Adjusted'!L107*Indexes!E7</f>
        <v>26.953044904654497</v>
      </c>
      <c r="M107" s="49">
        <v>1995</v>
      </c>
      <c r="N107" s="10" t="s">
        <v>829</v>
      </c>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row>
    <row r="108" spans="1:256" s="239" customFormat="1" ht="15">
      <c r="A108" s="146">
        <v>3</v>
      </c>
      <c r="B108" s="432" t="s">
        <v>636</v>
      </c>
      <c r="C108" s="432"/>
      <c r="D108" s="432"/>
      <c r="E108" s="433"/>
      <c r="F108" s="137" t="s">
        <v>637</v>
      </c>
      <c r="G108" s="136">
        <v>2</v>
      </c>
      <c r="H108" s="81">
        <f>'Equipment List Not Adjusted'!H108*Indexes!U7</f>
        <v>10.301724137931034</v>
      </c>
      <c r="I108" s="50">
        <f>'Equipment List Not Adjusted'!I108*Indexes!U7</f>
        <v>28.844827586206897</v>
      </c>
      <c r="J108" s="49">
        <v>2005</v>
      </c>
      <c r="K108" s="86"/>
      <c r="L108" s="57"/>
      <c r="M108" s="49"/>
      <c r="N108" s="9" t="s">
        <v>828</v>
      </c>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row>
    <row r="109" spans="1:256" s="239" customFormat="1" ht="15">
      <c r="A109" s="147">
        <v>6</v>
      </c>
      <c r="B109" s="432" t="s">
        <v>638</v>
      </c>
      <c r="C109" s="432"/>
      <c r="D109" s="432"/>
      <c r="E109" s="433"/>
      <c r="F109" s="133" t="s">
        <v>639</v>
      </c>
      <c r="G109" s="134" t="s">
        <v>379</v>
      </c>
      <c r="H109" s="77"/>
      <c r="I109" s="57"/>
      <c r="J109" s="49"/>
      <c r="K109" s="56">
        <f>'Equipment List Not Adjusted'!K109*Indexes!E10</f>
        <v>263.623395149786</v>
      </c>
      <c r="L109" s="50">
        <f>'Equipment List Not Adjusted'!L109*Indexes!E10</f>
        <v>376.60485021398006</v>
      </c>
      <c r="M109" s="49">
        <v>1995</v>
      </c>
      <c r="N109" s="8" t="s">
        <v>513</v>
      </c>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row>
    <row r="110" spans="1:256" s="239" customFormat="1" ht="15">
      <c r="A110" s="146">
        <v>1</v>
      </c>
      <c r="B110" s="432" t="s">
        <v>640</v>
      </c>
      <c r="C110" s="432"/>
      <c r="D110" s="432"/>
      <c r="E110" s="433"/>
      <c r="F110" s="137" t="s">
        <v>641</v>
      </c>
      <c r="G110" s="136" t="s">
        <v>379</v>
      </c>
      <c r="H110" s="77"/>
      <c r="I110" s="57"/>
      <c r="J110" s="49"/>
      <c r="K110" s="56">
        <f>'Equipment List Not Adjusted'!K110*Indexes!E5</f>
        <v>110.47279214986621</v>
      </c>
      <c r="L110" s="50">
        <f>'Equipment List Not Adjusted'!L110*Indexes!E5</f>
        <v>220.94558429973242</v>
      </c>
      <c r="M110" s="49">
        <v>1995</v>
      </c>
      <c r="N110" s="9" t="s">
        <v>25</v>
      </c>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c r="IR110" s="39"/>
      <c r="IS110" s="39"/>
      <c r="IT110" s="39"/>
      <c r="IU110" s="39"/>
      <c r="IV110" s="39"/>
    </row>
    <row r="111" spans="1:256" s="239" customFormat="1" ht="28.5">
      <c r="A111" s="147">
        <v>5</v>
      </c>
      <c r="B111" s="432" t="s">
        <v>642</v>
      </c>
      <c r="C111" s="432"/>
      <c r="D111" s="432"/>
      <c r="E111" s="433"/>
      <c r="F111" s="133" t="s">
        <v>643</v>
      </c>
      <c r="G111" s="134">
        <v>5</v>
      </c>
      <c r="H111" s="81">
        <f>'Equipment List Not Adjusted'!H111*Indexes!S9</f>
        <v>9.286219081272083</v>
      </c>
      <c r="I111" s="50">
        <f>'Equipment List Not Adjusted'!I111*Indexes!S9</f>
        <v>13.929328621908127</v>
      </c>
      <c r="J111" s="49">
        <v>2004</v>
      </c>
      <c r="K111" s="83">
        <f>'Equipment List Not Adjusted'!K111*Indexes!S9</f>
        <v>0.18572438162544166</v>
      </c>
      <c r="L111" s="59">
        <f>'Equipment List Not Adjusted'!L111*Indexes!S9</f>
        <v>0.27858657243816254</v>
      </c>
      <c r="M111" s="49">
        <v>2004</v>
      </c>
      <c r="N111" s="8" t="s">
        <v>112</v>
      </c>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c r="IM111" s="39"/>
      <c r="IN111" s="39"/>
      <c r="IO111" s="39"/>
      <c r="IP111" s="39"/>
      <c r="IQ111" s="39"/>
      <c r="IR111" s="39"/>
      <c r="IS111" s="39"/>
      <c r="IT111" s="39"/>
      <c r="IU111" s="39"/>
      <c r="IV111" s="39"/>
    </row>
    <row r="112" spans="1:256" s="239" customFormat="1" ht="15">
      <c r="A112" s="146">
        <v>3</v>
      </c>
      <c r="B112" s="432" t="s">
        <v>644</v>
      </c>
      <c r="C112" s="432"/>
      <c r="D112" s="432"/>
      <c r="E112" s="433"/>
      <c r="F112" s="137" t="s">
        <v>645</v>
      </c>
      <c r="G112" s="136">
        <v>20</v>
      </c>
      <c r="H112" s="81">
        <f>'Equipment List Not Adjusted'!H112*Indexes!E7</f>
        <v>245.0276809514045</v>
      </c>
      <c r="I112" s="50">
        <f>'Equipment List Not Adjusted'!I112*Indexes!E7</f>
        <v>490.055361902809</v>
      </c>
      <c r="J112" s="49">
        <v>1995</v>
      </c>
      <c r="K112" s="56">
        <f>'Equipment List Not Adjusted'!K112*Indexes!E7</f>
        <v>12.251384047570225</v>
      </c>
      <c r="L112" s="50">
        <f>'Equipment List Not Adjusted'!L112*Indexes!E7</f>
        <v>24.50276809514045</v>
      </c>
      <c r="M112" s="49">
        <v>1995</v>
      </c>
      <c r="N112" s="9" t="s">
        <v>849</v>
      </c>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c r="IR112" s="39"/>
      <c r="IS112" s="39"/>
      <c r="IT112" s="39"/>
      <c r="IU112" s="39"/>
      <c r="IV112" s="39"/>
    </row>
    <row r="113" spans="1:256" s="239" customFormat="1" ht="15">
      <c r="A113" s="147">
        <v>6</v>
      </c>
      <c r="B113" s="432" t="s">
        <v>646</v>
      </c>
      <c r="C113" s="432"/>
      <c r="D113" s="432"/>
      <c r="E113" s="433"/>
      <c r="F113" s="133" t="s">
        <v>647</v>
      </c>
      <c r="G113" s="134" t="s">
        <v>379</v>
      </c>
      <c r="H113" s="77"/>
      <c r="I113" s="57"/>
      <c r="J113" s="49"/>
      <c r="K113" s="56">
        <f>'Equipment List Not Adjusted'!K113*Indexes!E10</f>
        <v>150.641940085592</v>
      </c>
      <c r="L113" s="50">
        <f>'Equipment List Not Adjusted'!L113*Indexes!E10</f>
        <v>225.96291012838802</v>
      </c>
      <c r="M113" s="49">
        <v>1995</v>
      </c>
      <c r="N113" s="8" t="s">
        <v>514</v>
      </c>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c r="IM113" s="39"/>
      <c r="IN113" s="39"/>
      <c r="IO113" s="39"/>
      <c r="IP113" s="39"/>
      <c r="IQ113" s="39"/>
      <c r="IR113" s="39"/>
      <c r="IS113" s="39"/>
      <c r="IT113" s="39"/>
      <c r="IU113" s="39"/>
      <c r="IV113" s="39"/>
    </row>
    <row r="114" spans="1:256" s="239" customFormat="1" ht="15">
      <c r="A114" s="146">
        <v>3</v>
      </c>
      <c r="B114" s="432" t="s">
        <v>648</v>
      </c>
      <c r="C114" s="432"/>
      <c r="D114" s="432"/>
      <c r="E114" s="433"/>
      <c r="F114" s="137" t="s">
        <v>649</v>
      </c>
      <c r="G114" s="136">
        <v>20</v>
      </c>
      <c r="H114" s="81">
        <f>'Equipment List Not Adjusted'!H114*Indexes!E7</f>
        <v>245.0276809514045</v>
      </c>
      <c r="I114" s="50">
        <f>'Equipment List Not Adjusted'!I114*Indexes!E7</f>
        <v>490.055361902809</v>
      </c>
      <c r="J114" s="49">
        <v>1995</v>
      </c>
      <c r="K114" s="56">
        <f>'Equipment List Not Adjusted'!K114*Indexes!E7</f>
        <v>12.251384047570225</v>
      </c>
      <c r="L114" s="50">
        <f>'Equipment List Not Adjusted'!L114*Indexes!E7</f>
        <v>24.50276809514045</v>
      </c>
      <c r="M114" s="49">
        <v>1995</v>
      </c>
      <c r="N114" s="9" t="s">
        <v>850</v>
      </c>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c r="IR114" s="39"/>
      <c r="IS114" s="39"/>
      <c r="IT114" s="39"/>
      <c r="IU114" s="39"/>
      <c r="IV114" s="39"/>
    </row>
    <row r="115" spans="1:256" s="239" customFormat="1" ht="15">
      <c r="A115" s="147">
        <v>3</v>
      </c>
      <c r="B115" s="432" t="s">
        <v>650</v>
      </c>
      <c r="C115" s="432"/>
      <c r="D115" s="432"/>
      <c r="E115" s="433"/>
      <c r="F115" s="133" t="s">
        <v>651</v>
      </c>
      <c r="G115" s="134">
        <v>2</v>
      </c>
      <c r="H115" s="81">
        <f>'Equipment List Not Adjusted'!H115*Indexes!E7</f>
        <v>98.0110723805618</v>
      </c>
      <c r="I115" s="50">
        <f>'Equipment List Not Adjusted'!I115*Indexes!E7</f>
        <v>196.0221447611236</v>
      </c>
      <c r="J115" s="49">
        <v>1995</v>
      </c>
      <c r="K115" s="86"/>
      <c r="L115" s="57"/>
      <c r="M115" s="49"/>
      <c r="N115" s="8" t="s">
        <v>26</v>
      </c>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c r="IK115" s="39"/>
      <c r="IL115" s="39"/>
      <c r="IM115" s="39"/>
      <c r="IN115" s="39"/>
      <c r="IO115" s="39"/>
      <c r="IP115" s="39"/>
      <c r="IQ115" s="39"/>
      <c r="IR115" s="39"/>
      <c r="IS115" s="39"/>
      <c r="IT115" s="39"/>
      <c r="IU115" s="39"/>
      <c r="IV115" s="39"/>
    </row>
    <row r="116" spans="1:256" s="239" customFormat="1" ht="30" customHeight="1">
      <c r="A116" s="146">
        <v>5</v>
      </c>
      <c r="B116" s="432" t="s">
        <v>652</v>
      </c>
      <c r="C116" s="432"/>
      <c r="D116" s="432"/>
      <c r="E116" s="433"/>
      <c r="F116" s="137" t="s">
        <v>653</v>
      </c>
      <c r="G116" s="136">
        <v>5</v>
      </c>
      <c r="H116" s="81">
        <f>'Equipment List Not Adjusted'!H116*Indexes!S9</f>
        <v>4.643109540636042</v>
      </c>
      <c r="I116" s="50">
        <f>'Equipment List Not Adjusted'!I116*Indexes!S9</f>
        <v>7.738515901060071</v>
      </c>
      <c r="J116" s="49">
        <v>2004</v>
      </c>
      <c r="K116" s="83">
        <f>'Equipment List Not Adjusted'!K116*Indexes!S9</f>
        <v>0.09286219081272083</v>
      </c>
      <c r="L116" s="51">
        <f>'Equipment List Not Adjusted'!L116*Indexes!S9</f>
        <v>0.15477031802120142</v>
      </c>
      <c r="M116" s="49">
        <v>2004</v>
      </c>
      <c r="N116" s="9" t="s">
        <v>429</v>
      </c>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c r="IK116" s="39"/>
      <c r="IL116" s="39"/>
      <c r="IM116" s="39"/>
      <c r="IN116" s="39"/>
      <c r="IO116" s="39"/>
      <c r="IP116" s="39"/>
      <c r="IQ116" s="39"/>
      <c r="IR116" s="39"/>
      <c r="IS116" s="39"/>
      <c r="IT116" s="39"/>
      <c r="IU116" s="39"/>
      <c r="IV116" s="39"/>
    </row>
    <row r="117" spans="1:256" s="239" customFormat="1" ht="30" customHeight="1">
      <c r="A117" s="146">
        <v>3</v>
      </c>
      <c r="B117" s="432" t="s">
        <v>654</v>
      </c>
      <c r="C117" s="432"/>
      <c r="D117" s="432"/>
      <c r="E117" s="433"/>
      <c r="F117" s="133" t="s">
        <v>655</v>
      </c>
      <c r="G117" s="134">
        <v>20</v>
      </c>
      <c r="H117" s="81">
        <f>'Equipment List Not Adjusted'!H117*Indexes!E7</f>
        <v>49.0055361902809</v>
      </c>
      <c r="I117" s="50">
        <f>'Equipment List Not Adjusted'!I117*Indexes!E7</f>
        <v>98.0110723805618</v>
      </c>
      <c r="J117" s="49">
        <v>1995</v>
      </c>
      <c r="K117" s="58">
        <f>'Equipment List Not Adjusted'!K117*Indexes!E7</f>
        <v>2.4502768095140453</v>
      </c>
      <c r="L117" s="50">
        <f>'Equipment List Not Adjusted'!L117*Indexes!E7</f>
        <v>4.9005536190280905</v>
      </c>
      <c r="M117" s="49">
        <v>1995</v>
      </c>
      <c r="N117" s="8" t="s">
        <v>27</v>
      </c>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c r="IK117" s="39"/>
      <c r="IL117" s="39"/>
      <c r="IM117" s="39"/>
      <c r="IN117" s="39"/>
      <c r="IO117" s="39"/>
      <c r="IP117" s="39"/>
      <c r="IQ117" s="39"/>
      <c r="IR117" s="39"/>
      <c r="IS117" s="39"/>
      <c r="IT117" s="39"/>
      <c r="IU117" s="39"/>
      <c r="IV117" s="39"/>
    </row>
    <row r="118" spans="1:256" s="239" customFormat="1" ht="15">
      <c r="A118" s="147">
        <v>5</v>
      </c>
      <c r="B118" s="432" t="s">
        <v>656</v>
      </c>
      <c r="C118" s="432"/>
      <c r="D118" s="432"/>
      <c r="E118" s="433"/>
      <c r="F118" s="137" t="s">
        <v>657</v>
      </c>
      <c r="G118" s="136">
        <v>5</v>
      </c>
      <c r="H118" s="81">
        <f>'Equipment List Not Adjusted'!H118*Indexes!S9</f>
        <v>4.643109540636042</v>
      </c>
      <c r="I118" s="50">
        <f>'Equipment List Not Adjusted'!I118*Indexes!S9</f>
        <v>6.190812720848056</v>
      </c>
      <c r="J118" s="49">
        <v>2004</v>
      </c>
      <c r="K118" s="83">
        <f>'Equipment List Not Adjusted'!K118*Indexes!S9</f>
        <v>0.09286219081272083</v>
      </c>
      <c r="L118" s="59">
        <f>'Equipment List Not Adjusted'!L118*Indexes!S9</f>
        <v>0.12381625441696112</v>
      </c>
      <c r="M118" s="49">
        <v>2004</v>
      </c>
      <c r="N118" s="9" t="s">
        <v>430</v>
      </c>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c r="IK118" s="39"/>
      <c r="IL118" s="39"/>
      <c r="IM118" s="39"/>
      <c r="IN118" s="39"/>
      <c r="IO118" s="39"/>
      <c r="IP118" s="39"/>
      <c r="IQ118" s="39"/>
      <c r="IR118" s="39"/>
      <c r="IS118" s="39"/>
      <c r="IT118" s="39"/>
      <c r="IU118" s="39"/>
      <c r="IV118" s="39"/>
    </row>
    <row r="119" spans="1:256" s="239" customFormat="1" ht="15">
      <c r="A119" s="146">
        <v>3</v>
      </c>
      <c r="B119" s="432" t="s">
        <v>658</v>
      </c>
      <c r="C119" s="432"/>
      <c r="D119" s="432"/>
      <c r="E119" s="433"/>
      <c r="F119" s="133" t="s">
        <v>659</v>
      </c>
      <c r="G119" s="134">
        <v>20</v>
      </c>
      <c r="H119" s="81">
        <f>'Equipment List Not Adjusted'!H119*Indexes!G7</f>
        <v>96.46821392532794</v>
      </c>
      <c r="I119" s="50">
        <f>'Equipment List Not Adjusted'!I119*Indexes!G7</f>
        <v>192.9364278506559</v>
      </c>
      <c r="J119" s="49">
        <v>1998</v>
      </c>
      <c r="K119" s="56">
        <f>'Equipment List Not Adjusted'!K119*Indexes!E7</f>
        <v>4.9005536190280905</v>
      </c>
      <c r="L119" s="50">
        <f>'Equipment List Not Adjusted'!L119*Indexes!E7</f>
        <v>9.801107238056181</v>
      </c>
      <c r="M119" s="49">
        <v>1995</v>
      </c>
      <c r="N119" s="8" t="s">
        <v>878</v>
      </c>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c r="IK119" s="39"/>
      <c r="IL119" s="39"/>
      <c r="IM119" s="39"/>
      <c r="IN119" s="39"/>
      <c r="IO119" s="39"/>
      <c r="IP119" s="39"/>
      <c r="IQ119" s="39"/>
      <c r="IR119" s="39"/>
      <c r="IS119" s="39"/>
      <c r="IT119" s="39"/>
      <c r="IU119" s="39"/>
      <c r="IV119" s="39"/>
    </row>
    <row r="120" spans="1:256" s="239" customFormat="1" ht="15">
      <c r="A120" s="147">
        <v>6</v>
      </c>
      <c r="B120" s="432" t="s">
        <v>660</v>
      </c>
      <c r="C120" s="432"/>
      <c r="D120" s="432"/>
      <c r="E120" s="433"/>
      <c r="F120" s="137" t="s">
        <v>661</v>
      </c>
      <c r="G120" s="136" t="s">
        <v>379</v>
      </c>
      <c r="H120" s="77" t="s">
        <v>379</v>
      </c>
      <c r="I120" s="57" t="s">
        <v>379</v>
      </c>
      <c r="J120" s="49"/>
      <c r="K120" s="56">
        <f>'Equipment List Not Adjusted'!K120*Indexes!E10</f>
        <v>150.641940085592</v>
      </c>
      <c r="L120" s="50">
        <f>'Equipment List Not Adjusted'!L120*Indexes!E10</f>
        <v>225.96291012838802</v>
      </c>
      <c r="M120" s="49">
        <v>1995</v>
      </c>
      <c r="N120" s="9" t="s">
        <v>514</v>
      </c>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c r="IK120" s="39"/>
      <c r="IL120" s="39"/>
      <c r="IM120" s="39"/>
      <c r="IN120" s="39"/>
      <c r="IO120" s="39"/>
      <c r="IP120" s="39"/>
      <c r="IQ120" s="39"/>
      <c r="IR120" s="39"/>
      <c r="IS120" s="39"/>
      <c r="IT120" s="39"/>
      <c r="IU120" s="39"/>
      <c r="IV120" s="39"/>
    </row>
    <row r="121" spans="1:256" s="239" customFormat="1" ht="15">
      <c r="A121" s="146">
        <v>7</v>
      </c>
      <c r="B121" s="432" t="s">
        <v>662</v>
      </c>
      <c r="C121" s="432"/>
      <c r="D121" s="432"/>
      <c r="E121" s="433"/>
      <c r="F121" s="133" t="s">
        <v>663</v>
      </c>
      <c r="G121" s="134" t="s">
        <v>379</v>
      </c>
      <c r="H121" s="77" t="s">
        <v>379</v>
      </c>
      <c r="I121" s="57" t="s">
        <v>379</v>
      </c>
      <c r="J121" s="49"/>
      <c r="K121" s="56">
        <f>'Equipment List Not Adjusted'!K121*Indexes!E11</f>
        <v>68.0255905511811</v>
      </c>
      <c r="L121" s="50">
        <f>'Equipment List Not Adjusted'!L121*Indexes!E11</f>
        <v>136.0511811023622</v>
      </c>
      <c r="M121" s="49">
        <v>1995</v>
      </c>
      <c r="N121" s="8" t="s">
        <v>515</v>
      </c>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c r="IK121" s="39"/>
      <c r="IL121" s="39"/>
      <c r="IM121" s="39"/>
      <c r="IN121" s="39"/>
      <c r="IO121" s="39"/>
      <c r="IP121" s="39"/>
      <c r="IQ121" s="39"/>
      <c r="IR121" s="39"/>
      <c r="IS121" s="39"/>
      <c r="IT121" s="39"/>
      <c r="IU121" s="39"/>
      <c r="IV121" s="39"/>
    </row>
    <row r="122" spans="1:256" s="239" customFormat="1" ht="30" customHeight="1">
      <c r="A122" s="146">
        <v>3</v>
      </c>
      <c r="B122" s="432" t="s">
        <v>664</v>
      </c>
      <c r="C122" s="432"/>
      <c r="D122" s="432"/>
      <c r="E122" s="433"/>
      <c r="F122" s="137" t="s">
        <v>665</v>
      </c>
      <c r="G122" s="136">
        <v>20</v>
      </c>
      <c r="H122" s="81">
        <f>'Equipment List Not Adjusted'!H122*Indexes!E7</f>
        <v>245.0276809514045</v>
      </c>
      <c r="I122" s="50">
        <f>'Equipment List Not Adjusted'!I122*Indexes!E7</f>
        <v>490.055361902809</v>
      </c>
      <c r="J122" s="54">
        <v>1995</v>
      </c>
      <c r="K122" s="56">
        <f>'Equipment List Not Adjusted'!K122*Indexes!E7</f>
        <v>12.251384047570225</v>
      </c>
      <c r="L122" s="50">
        <f>'Equipment List Not Adjusted'!L122*Indexes!E7</f>
        <v>24.50276809514045</v>
      </c>
      <c r="M122" s="54">
        <v>1995</v>
      </c>
      <c r="N122" s="9" t="s">
        <v>879</v>
      </c>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c r="IK122" s="39"/>
      <c r="IL122" s="39"/>
      <c r="IM122" s="39"/>
      <c r="IN122" s="39"/>
      <c r="IO122" s="39"/>
      <c r="IP122" s="39"/>
      <c r="IQ122" s="39"/>
      <c r="IR122" s="39"/>
      <c r="IS122" s="39"/>
      <c r="IT122" s="39"/>
      <c r="IU122" s="39"/>
      <c r="IV122" s="39"/>
    </row>
    <row r="123" spans="1:256" s="196" customFormat="1" ht="15.75">
      <c r="A123" s="73"/>
      <c r="B123" s="45" t="s">
        <v>44</v>
      </c>
      <c r="C123" s="45"/>
      <c r="D123" s="45"/>
      <c r="E123" s="45"/>
      <c r="F123" s="143"/>
      <c r="G123" s="55"/>
      <c r="H123" s="55"/>
      <c r="I123" s="55"/>
      <c r="J123" s="53"/>
      <c r="K123" s="55"/>
      <c r="L123" s="55"/>
      <c r="M123" s="53"/>
      <c r="N123" s="29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s="239" customFormat="1" ht="42.75">
      <c r="A124" s="147">
        <v>4</v>
      </c>
      <c r="B124" s="432" t="s">
        <v>487</v>
      </c>
      <c r="C124" s="432"/>
      <c r="D124" s="432"/>
      <c r="E124" s="433"/>
      <c r="F124" s="234" t="s">
        <v>666</v>
      </c>
      <c r="G124" s="235" t="s">
        <v>379</v>
      </c>
      <c r="H124" s="79">
        <f>'Equipment List Not Adjusted'!H124*Indexes!Q8</f>
        <v>4456.39534883721</v>
      </c>
      <c r="I124" s="80">
        <f>'Equipment List Not Adjusted'!I124*Indexes!Q8</f>
        <v>10186.046511627907</v>
      </c>
      <c r="J124" s="49">
        <v>2003</v>
      </c>
      <c r="K124" s="92">
        <f>'Equipment List Not Adjusted'!K124*Indexes!Q8</f>
        <v>445.63953488372096</v>
      </c>
      <c r="L124" s="80">
        <f>'Equipment List Not Adjusted'!L124*Indexes!Q8</f>
        <v>1527.906976744186</v>
      </c>
      <c r="M124" s="49">
        <v>2003</v>
      </c>
      <c r="N124" s="7" t="s">
        <v>470</v>
      </c>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c r="IK124" s="39"/>
      <c r="IL124" s="39"/>
      <c r="IM124" s="39"/>
      <c r="IN124" s="39"/>
      <c r="IO124" s="39"/>
      <c r="IP124" s="39"/>
      <c r="IQ124" s="39"/>
      <c r="IR124" s="39"/>
      <c r="IS124" s="39"/>
      <c r="IT124" s="39"/>
      <c r="IU124" s="39"/>
      <c r="IV124" s="39"/>
    </row>
    <row r="125" spans="1:256" s="239" customFormat="1" ht="42.75">
      <c r="A125" s="146">
        <v>4</v>
      </c>
      <c r="B125" s="432" t="s">
        <v>488</v>
      </c>
      <c r="C125" s="432"/>
      <c r="D125" s="432"/>
      <c r="E125" s="433"/>
      <c r="F125" s="133" t="s">
        <v>667</v>
      </c>
      <c r="G125" s="134" t="s">
        <v>379</v>
      </c>
      <c r="H125" s="482">
        <f>'Equipment List Not Adjusted'!H125*Indexes!E8</f>
        <v>4445.99524187153</v>
      </c>
      <c r="I125" s="483"/>
      <c r="J125" s="49">
        <v>1995</v>
      </c>
      <c r="K125" s="56">
        <f>'Equipment List Not Adjusted'!K125*Indexes!E8</f>
        <v>555.7494052339413</v>
      </c>
      <c r="L125" s="50">
        <f>'Equipment List Not Adjusted'!L125*Indexes!E8</f>
        <v>666.8992862807296</v>
      </c>
      <c r="M125" s="49">
        <v>1995</v>
      </c>
      <c r="N125" s="8" t="s">
        <v>450</v>
      </c>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c r="IM125" s="39"/>
      <c r="IN125" s="39"/>
      <c r="IO125" s="39"/>
      <c r="IP125" s="39"/>
      <c r="IQ125" s="39"/>
      <c r="IR125" s="39"/>
      <c r="IS125" s="39"/>
      <c r="IT125" s="39"/>
      <c r="IU125" s="39"/>
      <c r="IV125" s="39"/>
    </row>
    <row r="126" spans="1:256" s="239" customFormat="1" ht="42.75">
      <c r="A126" s="147">
        <v>4</v>
      </c>
      <c r="B126" s="432" t="s">
        <v>490</v>
      </c>
      <c r="C126" s="432"/>
      <c r="D126" s="432"/>
      <c r="E126" s="433"/>
      <c r="F126" s="137" t="s">
        <v>668</v>
      </c>
      <c r="G126" s="136" t="s">
        <v>379</v>
      </c>
      <c r="H126" s="482">
        <f>'Equipment List Not Adjusted'!H126*Indexes!E8</f>
        <v>3890.245836637589</v>
      </c>
      <c r="I126" s="483"/>
      <c r="J126" s="49">
        <v>1995</v>
      </c>
      <c r="K126" s="56">
        <f>'Equipment List Not Adjusted'!K126*Indexes!E8</f>
        <v>555.7494052339413</v>
      </c>
      <c r="L126" s="50">
        <f>'Equipment List Not Adjusted'!L126*Indexes!E8</f>
        <v>583.5368754956384</v>
      </c>
      <c r="M126" s="49">
        <v>1995</v>
      </c>
      <c r="N126" s="9" t="s">
        <v>451</v>
      </c>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c r="IO126" s="39"/>
      <c r="IP126" s="39"/>
      <c r="IQ126" s="39"/>
      <c r="IR126" s="39"/>
      <c r="IS126" s="39"/>
      <c r="IT126" s="39"/>
      <c r="IU126" s="39"/>
      <c r="IV126" s="39"/>
    </row>
    <row r="127" spans="1:256" s="239" customFormat="1" ht="15">
      <c r="A127" s="146">
        <v>5</v>
      </c>
      <c r="B127" s="432" t="s">
        <v>669</v>
      </c>
      <c r="C127" s="432"/>
      <c r="D127" s="432"/>
      <c r="E127" s="433"/>
      <c r="F127" s="133" t="s">
        <v>670</v>
      </c>
      <c r="G127" s="134">
        <v>5</v>
      </c>
      <c r="H127" s="81">
        <f>'Equipment List Not Adjusted'!H127*Indexes!S9</f>
        <v>16.250883392226147</v>
      </c>
      <c r="I127" s="50">
        <f>'Equipment List Not Adjusted'!I127*Indexes!S9</f>
        <v>23.21554770318021</v>
      </c>
      <c r="J127" s="49">
        <v>2004</v>
      </c>
      <c r="K127" s="56">
        <f>'Equipment List Not Adjusted'!K127*Indexes!Q9</f>
        <v>6.409756097560975</v>
      </c>
      <c r="L127" s="51">
        <f>'Equipment List Not Adjusted'!L127*Indexes!Q9</f>
        <v>7.478048780487804</v>
      </c>
      <c r="M127" s="49">
        <v>2003</v>
      </c>
      <c r="N127" s="8" t="s">
        <v>516</v>
      </c>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c r="IO127" s="39"/>
      <c r="IP127" s="39"/>
      <c r="IQ127" s="39"/>
      <c r="IR127" s="39"/>
      <c r="IS127" s="39"/>
      <c r="IT127" s="39"/>
      <c r="IU127" s="39"/>
      <c r="IV127" s="39"/>
    </row>
    <row r="128" spans="1:256" s="239" customFormat="1" ht="15">
      <c r="A128" s="146">
        <v>3</v>
      </c>
      <c r="B128" s="432" t="s">
        <v>671</v>
      </c>
      <c r="C128" s="432"/>
      <c r="D128" s="432"/>
      <c r="E128" s="433"/>
      <c r="F128" s="137" t="s">
        <v>672</v>
      </c>
      <c r="G128" s="136">
        <v>5</v>
      </c>
      <c r="H128" s="81">
        <f>'Equipment List Not Adjusted'!H128*Indexes!Q7</f>
        <v>102.63803680981594</v>
      </c>
      <c r="I128" s="50">
        <f>'Equipment List Not Adjusted'!I128*Indexes!Q7</f>
        <v>146.62576687116564</v>
      </c>
      <c r="J128" s="49">
        <v>2003</v>
      </c>
      <c r="K128" s="482">
        <f>'Equipment List Not Adjusted'!K128:L128*Indexes!Q7</f>
        <v>146.62576687116564</v>
      </c>
      <c r="L128" s="496"/>
      <c r="M128" s="49">
        <v>2003</v>
      </c>
      <c r="N128" s="9" t="s">
        <v>517</v>
      </c>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c r="IO128" s="39"/>
      <c r="IP128" s="39"/>
      <c r="IQ128" s="39"/>
      <c r="IR128" s="39"/>
      <c r="IS128" s="39"/>
      <c r="IT128" s="39"/>
      <c r="IU128" s="39"/>
      <c r="IV128" s="39"/>
    </row>
    <row r="129" spans="1:256" s="239" customFormat="1" ht="42.75">
      <c r="A129" s="147">
        <v>6</v>
      </c>
      <c r="B129" s="432" t="s">
        <v>673</v>
      </c>
      <c r="C129" s="432"/>
      <c r="D129" s="432"/>
      <c r="E129" s="433"/>
      <c r="F129" s="133" t="s">
        <v>674</v>
      </c>
      <c r="G129" s="134" t="s">
        <v>379</v>
      </c>
      <c r="H129" s="77"/>
      <c r="I129" s="57"/>
      <c r="J129" s="49"/>
      <c r="K129" s="56">
        <f>'Equipment List Not Adjusted'!K129*Indexes!M10</f>
        <v>598.1538461538462</v>
      </c>
      <c r="L129" s="50">
        <f>'Equipment List Not Adjusted'!L129*Indexes!M10</f>
        <v>731.0769230769231</v>
      </c>
      <c r="M129" s="49">
        <v>2001</v>
      </c>
      <c r="N129" s="8" t="s">
        <v>527</v>
      </c>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c r="IO129" s="39"/>
      <c r="IP129" s="39"/>
      <c r="IQ129" s="39"/>
      <c r="IR129" s="39"/>
      <c r="IS129" s="39"/>
      <c r="IT129" s="39"/>
      <c r="IU129" s="39"/>
      <c r="IV129" s="39"/>
    </row>
    <row r="130" spans="1:256" s="239" customFormat="1" ht="15">
      <c r="A130" s="146">
        <v>3</v>
      </c>
      <c r="B130" s="432" t="s">
        <v>675</v>
      </c>
      <c r="C130" s="432"/>
      <c r="D130" s="432"/>
      <c r="E130" s="433"/>
      <c r="F130" s="137" t="s">
        <v>676</v>
      </c>
      <c r="G130" s="136">
        <v>20</v>
      </c>
      <c r="H130" s="81">
        <f>'Equipment List Not Adjusted'!H130*Indexes!E7</f>
        <v>132.31494771375844</v>
      </c>
      <c r="I130" s="50">
        <f>'Equipment List Not Adjusted'!I130*Indexes!E7</f>
        <v>161.71826942792697</v>
      </c>
      <c r="J130" s="49">
        <v>1995</v>
      </c>
      <c r="K130" s="58">
        <f>'Equipment List Not Adjusted'!K130*Indexes!E7</f>
        <v>6.615747385687921</v>
      </c>
      <c r="L130" s="51">
        <f>'Equipment List Not Adjusted'!L130*Indexes!E7</f>
        <v>8.08591347139635</v>
      </c>
      <c r="M130" s="49">
        <v>1995</v>
      </c>
      <c r="N130" s="9" t="s">
        <v>45</v>
      </c>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row>
    <row r="131" spans="1:256" s="239" customFormat="1" ht="15">
      <c r="A131" s="147">
        <v>3</v>
      </c>
      <c r="B131" s="432" t="s">
        <v>677</v>
      </c>
      <c r="C131" s="432"/>
      <c r="D131" s="432"/>
      <c r="E131" s="433"/>
      <c r="F131" s="133" t="s">
        <v>678</v>
      </c>
      <c r="G131" s="134">
        <v>20</v>
      </c>
      <c r="H131" s="81">
        <f>'Equipment List Not Adjusted'!H131*Indexes!E7</f>
        <v>220.52491285626405</v>
      </c>
      <c r="I131" s="50">
        <f>'Equipment List Not Adjusted'!I131*Indexes!E7</f>
        <v>269.53044904654496</v>
      </c>
      <c r="J131" s="49">
        <v>1995</v>
      </c>
      <c r="K131" s="58">
        <f>'Equipment List Not Adjusted'!K131*Indexes!E7</f>
        <v>11.026245642813203</v>
      </c>
      <c r="L131" s="51">
        <f>'Equipment List Not Adjusted'!L131*Indexes!E7</f>
        <v>13.476522452327249</v>
      </c>
      <c r="M131" s="49">
        <v>1995</v>
      </c>
      <c r="N131" s="8" t="s">
        <v>23</v>
      </c>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row>
    <row r="132" spans="1:256" s="239" customFormat="1" ht="15">
      <c r="A132" s="146">
        <v>5</v>
      </c>
      <c r="B132" s="432" t="s">
        <v>679</v>
      </c>
      <c r="C132" s="432"/>
      <c r="D132" s="432"/>
      <c r="E132" s="433"/>
      <c r="F132" s="137" t="s">
        <v>680</v>
      </c>
      <c r="G132" s="136">
        <v>5</v>
      </c>
      <c r="H132" s="81">
        <f>'Equipment List Not Adjusted'!H132*Indexes!S9</f>
        <v>6.964664310954063</v>
      </c>
      <c r="I132" s="50">
        <f>'Equipment List Not Adjusted'!I132*Indexes!S9</f>
        <v>9.286219081272083</v>
      </c>
      <c r="J132" s="49">
        <v>2004</v>
      </c>
      <c r="K132" s="59">
        <f>'Equipment List Not Adjusted'!K132*Indexes!S9</f>
        <v>0.34823321554770315</v>
      </c>
      <c r="L132" s="76">
        <f>'Equipment List Not Adjusted'!L132*Indexes!S9</f>
        <v>0.4643109540636042</v>
      </c>
      <c r="M132" s="49">
        <v>2004</v>
      </c>
      <c r="N132" s="9" t="s">
        <v>472</v>
      </c>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c r="IO132" s="39"/>
      <c r="IP132" s="39"/>
      <c r="IQ132" s="39"/>
      <c r="IR132" s="39"/>
      <c r="IS132" s="39"/>
      <c r="IT132" s="39"/>
      <c r="IU132" s="39"/>
      <c r="IV132" s="39"/>
    </row>
    <row r="133" spans="1:256" s="239" customFormat="1" ht="28.5">
      <c r="A133" s="147">
        <v>3</v>
      </c>
      <c r="B133" s="432" t="s">
        <v>681</v>
      </c>
      <c r="C133" s="432"/>
      <c r="D133" s="432"/>
      <c r="E133" s="433"/>
      <c r="F133" s="133" t="s">
        <v>682</v>
      </c>
      <c r="G133" s="134">
        <v>5</v>
      </c>
      <c r="H133" s="81">
        <f>'Equipment List Not Adjusted'!H133*Indexes!O7</f>
        <v>167.3929961089494</v>
      </c>
      <c r="I133" s="50">
        <f>'Equipment List Not Adjusted'!I133*Indexes!O7</f>
        <v>204.59143968871592</v>
      </c>
      <c r="J133" s="49">
        <v>2002</v>
      </c>
      <c r="K133" s="86"/>
      <c r="L133" s="57"/>
      <c r="M133" s="49"/>
      <c r="N133" s="8" t="s">
        <v>497</v>
      </c>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c r="IO133" s="39"/>
      <c r="IP133" s="39"/>
      <c r="IQ133" s="39"/>
      <c r="IR133" s="39"/>
      <c r="IS133" s="39"/>
      <c r="IT133" s="39"/>
      <c r="IU133" s="39"/>
      <c r="IV133" s="39"/>
    </row>
    <row r="134" spans="1:256" s="239" customFormat="1" ht="28.5">
      <c r="A134" s="146">
        <v>6</v>
      </c>
      <c r="B134" s="432" t="s">
        <v>683</v>
      </c>
      <c r="C134" s="432"/>
      <c r="D134" s="432"/>
      <c r="E134" s="433"/>
      <c r="F134" s="137" t="s">
        <v>684</v>
      </c>
      <c r="G134" s="136" t="s">
        <v>379</v>
      </c>
      <c r="H134" s="77"/>
      <c r="I134" s="57"/>
      <c r="J134" s="49"/>
      <c r="K134" s="56">
        <f>'Equipment List Not Adjusted'!K134*Indexes!M10</f>
        <v>276.92307692307696</v>
      </c>
      <c r="L134" s="50">
        <f>'Equipment List Not Adjusted'!L134*Indexes!M10</f>
        <v>338.46153846153845</v>
      </c>
      <c r="M134" s="49">
        <v>2001</v>
      </c>
      <c r="N134" s="9" t="s">
        <v>526</v>
      </c>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c r="IO134" s="39"/>
      <c r="IP134" s="39"/>
      <c r="IQ134" s="39"/>
      <c r="IR134" s="39"/>
      <c r="IS134" s="39"/>
      <c r="IT134" s="39"/>
      <c r="IU134" s="39"/>
      <c r="IV134" s="39"/>
    </row>
    <row r="135" spans="1:256" s="239" customFormat="1" ht="15">
      <c r="A135" s="147">
        <v>5</v>
      </c>
      <c r="B135" s="432" t="s">
        <v>685</v>
      </c>
      <c r="C135" s="432"/>
      <c r="D135" s="432"/>
      <c r="E135" s="433"/>
      <c r="F135" s="133" t="s">
        <v>686</v>
      </c>
      <c r="G135" s="134">
        <v>5</v>
      </c>
      <c r="H135" s="81">
        <f>'Equipment List Not Adjusted'!H135*Indexes!S9</f>
        <v>2.321554770318021</v>
      </c>
      <c r="I135" s="50">
        <f>'Equipment List Not Adjusted'!I135*Indexes!S9</f>
        <v>3.095406360424028</v>
      </c>
      <c r="J135" s="49">
        <v>2004</v>
      </c>
      <c r="K135" s="83">
        <f>'Equipment List Not Adjusted'!K135*Indexes!S9</f>
        <v>0.11607773851590104</v>
      </c>
      <c r="L135" s="51">
        <f>'Equipment List Not Adjusted'!L135*Indexes!S9</f>
        <v>0.15477031802120142</v>
      </c>
      <c r="M135" s="49">
        <v>2004</v>
      </c>
      <c r="N135" s="8" t="s">
        <v>473</v>
      </c>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c r="IM135" s="39"/>
      <c r="IN135" s="39"/>
      <c r="IO135" s="39"/>
      <c r="IP135" s="39"/>
      <c r="IQ135" s="39"/>
      <c r="IR135" s="39"/>
      <c r="IS135" s="39"/>
      <c r="IT135" s="39"/>
      <c r="IU135" s="39"/>
      <c r="IV135" s="39"/>
    </row>
    <row r="136" spans="1:256" s="239" customFormat="1" ht="28.5">
      <c r="A136" s="146">
        <v>3</v>
      </c>
      <c r="B136" s="432" t="s">
        <v>687</v>
      </c>
      <c r="C136" s="432"/>
      <c r="D136" s="432"/>
      <c r="E136" s="433"/>
      <c r="F136" s="137" t="s">
        <v>688</v>
      </c>
      <c r="G136" s="136">
        <v>10</v>
      </c>
      <c r="H136" s="81">
        <f>'Equipment List Not Adjusted'!H136*Indexes!E7</f>
        <v>220.52491285626405</v>
      </c>
      <c r="I136" s="50">
        <f>'Equipment List Not Adjusted'!I136*Indexes!E7</f>
        <v>269.53044904654496</v>
      </c>
      <c r="J136" s="49">
        <v>1995</v>
      </c>
      <c r="K136" s="56">
        <f>'Equipment List Not Adjusted'!K136*Indexes!E7</f>
        <v>11.026245642813203</v>
      </c>
      <c r="L136" s="50">
        <f>'Equipment List Not Adjusted'!L136*Indexes!E7</f>
        <v>13.476522452327249</v>
      </c>
      <c r="M136" s="49">
        <v>1995</v>
      </c>
      <c r="N136" s="9" t="s">
        <v>47</v>
      </c>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c r="IO136" s="39"/>
      <c r="IP136" s="39"/>
      <c r="IQ136" s="39"/>
      <c r="IR136" s="39"/>
      <c r="IS136" s="39"/>
      <c r="IT136" s="39"/>
      <c r="IU136" s="39"/>
      <c r="IV136" s="39"/>
    </row>
    <row r="137" spans="1:256" s="239" customFormat="1" ht="15">
      <c r="A137" s="147">
        <v>6</v>
      </c>
      <c r="B137" s="432" t="s">
        <v>689</v>
      </c>
      <c r="C137" s="432"/>
      <c r="D137" s="432"/>
      <c r="E137" s="433"/>
      <c r="F137" s="133" t="s">
        <v>690</v>
      </c>
      <c r="G137" s="134" t="s">
        <v>379</v>
      </c>
      <c r="H137" s="77"/>
      <c r="I137" s="57"/>
      <c r="J137" s="49"/>
      <c r="K137" s="56">
        <f>'Equipment List Not Adjusted'!K137*Indexes!M10</f>
        <v>110.76923076923077</v>
      </c>
      <c r="L137" s="50">
        <f>'Equipment List Not Adjusted'!L137*Indexes!M10</f>
        <v>135.3846153846154</v>
      </c>
      <c r="M137" s="49">
        <v>2001</v>
      </c>
      <c r="N137" s="8" t="s">
        <v>518</v>
      </c>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c r="IK137" s="39"/>
      <c r="IL137" s="39"/>
      <c r="IM137" s="39"/>
      <c r="IN137" s="39"/>
      <c r="IO137" s="39"/>
      <c r="IP137" s="39"/>
      <c r="IQ137" s="39"/>
      <c r="IR137" s="39"/>
      <c r="IS137" s="39"/>
      <c r="IT137" s="39"/>
      <c r="IU137" s="39"/>
      <c r="IV137" s="39"/>
    </row>
    <row r="138" spans="1:256" s="239" customFormat="1" ht="15">
      <c r="A138" s="146">
        <v>3</v>
      </c>
      <c r="B138" s="432" t="s">
        <v>691</v>
      </c>
      <c r="C138" s="432"/>
      <c r="D138" s="432"/>
      <c r="E138" s="433"/>
      <c r="F138" s="137" t="s">
        <v>692</v>
      </c>
      <c r="G138" s="136">
        <v>10</v>
      </c>
      <c r="H138" s="81">
        <f>'Equipment List Not Adjusted'!H138*Indexes!G7</f>
        <v>289.40464177598386</v>
      </c>
      <c r="I138" s="82">
        <f>'Equipment List Not Adjusted'!I138*Indexes!G7</f>
        <v>385.8728557013118</v>
      </c>
      <c r="J138" s="49">
        <v>1998</v>
      </c>
      <c r="K138" s="86"/>
      <c r="L138" s="57"/>
      <c r="M138" s="49"/>
      <c r="N138" s="9" t="s">
        <v>491</v>
      </c>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c r="IM138" s="39"/>
      <c r="IN138" s="39"/>
      <c r="IO138" s="39"/>
      <c r="IP138" s="39"/>
      <c r="IQ138" s="39"/>
      <c r="IR138" s="39"/>
      <c r="IS138" s="39"/>
      <c r="IT138" s="39"/>
      <c r="IU138" s="39"/>
      <c r="IV138" s="39"/>
    </row>
    <row r="139" spans="1:256" s="239" customFormat="1" ht="42.75">
      <c r="A139" s="146">
        <v>3</v>
      </c>
      <c r="B139" s="434" t="s">
        <v>341</v>
      </c>
      <c r="C139" s="434"/>
      <c r="D139" s="434"/>
      <c r="E139" s="435"/>
      <c r="F139" s="133"/>
      <c r="G139" s="134">
        <v>10</v>
      </c>
      <c r="H139" s="81">
        <f>'Equipment List Not Adjusted'!H139*Indexes!M7</f>
        <v>110.52023121387282</v>
      </c>
      <c r="I139" s="50">
        <f>'Equipment List Not Adjusted'!I139*Indexes!M7</f>
        <v>138.15028901734104</v>
      </c>
      <c r="J139" s="49">
        <v>2001</v>
      </c>
      <c r="K139" s="484">
        <f>'Equipment List Not Adjusted'!G139:M139*Indexes!M7</f>
        <v>18.42003853564547</v>
      </c>
      <c r="L139" s="484"/>
      <c r="M139" s="49">
        <v>2001</v>
      </c>
      <c r="N139" s="10" t="s">
        <v>434</v>
      </c>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c r="IM139" s="39"/>
      <c r="IN139" s="39"/>
      <c r="IO139" s="39"/>
      <c r="IP139" s="39"/>
      <c r="IQ139" s="39"/>
      <c r="IR139" s="39"/>
      <c r="IS139" s="39"/>
      <c r="IT139" s="39"/>
      <c r="IU139" s="39"/>
      <c r="IV139" s="39"/>
    </row>
    <row r="140" spans="1:256" s="239" customFormat="1" ht="28.5">
      <c r="A140" s="146">
        <v>6</v>
      </c>
      <c r="B140" s="432" t="s">
        <v>693</v>
      </c>
      <c r="C140" s="432"/>
      <c r="D140" s="432"/>
      <c r="E140" s="433"/>
      <c r="F140" s="137" t="s">
        <v>694</v>
      </c>
      <c r="G140" s="136" t="s">
        <v>379</v>
      </c>
      <c r="H140" s="77"/>
      <c r="I140" s="57"/>
      <c r="J140" s="49"/>
      <c r="K140" s="56">
        <f>'Equipment List Not Adjusted'!K140*Indexes!M10</f>
        <v>221.53846153846155</v>
      </c>
      <c r="L140" s="50">
        <f>'Equipment List Not Adjusted'!L140*Indexes!M10</f>
        <v>270.7692307692308</v>
      </c>
      <c r="M140" s="49">
        <v>2001</v>
      </c>
      <c r="N140" s="9" t="s">
        <v>528</v>
      </c>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c r="IM140" s="39"/>
      <c r="IN140" s="39"/>
      <c r="IO140" s="39"/>
      <c r="IP140" s="39"/>
      <c r="IQ140" s="39"/>
      <c r="IR140" s="39"/>
      <c r="IS140" s="39"/>
      <c r="IT140" s="39"/>
      <c r="IU140" s="39"/>
      <c r="IV140" s="39"/>
    </row>
    <row r="141" spans="1:256" s="239" customFormat="1" ht="15">
      <c r="A141" s="146">
        <v>5</v>
      </c>
      <c r="B141" s="432" t="s">
        <v>695</v>
      </c>
      <c r="C141" s="432"/>
      <c r="D141" s="432"/>
      <c r="E141" s="433"/>
      <c r="F141" s="133" t="s">
        <v>696</v>
      </c>
      <c r="G141" s="134">
        <v>10</v>
      </c>
      <c r="H141" s="81">
        <f>'Equipment List Not Adjusted'!H141*Indexes!Q9</f>
        <v>40.59512195121951</v>
      </c>
      <c r="I141" s="50">
        <f>'Equipment List Not Adjusted'!I141*Indexes!Q9</f>
        <v>73.35609756097561</v>
      </c>
      <c r="J141" s="49">
        <v>2003</v>
      </c>
      <c r="K141" s="56">
        <f>'Equipment List Not Adjusted'!K141*Indexes!Q9</f>
        <v>2.1365853658536587</v>
      </c>
      <c r="L141" s="50">
        <f>'Equipment List Not Adjusted'!L141*Indexes!Q9</f>
        <v>3.560975609756097</v>
      </c>
      <c r="M141" s="49">
        <v>2003</v>
      </c>
      <c r="N141" s="8" t="s">
        <v>877</v>
      </c>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c r="IK141" s="39"/>
      <c r="IL141" s="39"/>
      <c r="IM141" s="39"/>
      <c r="IN141" s="39"/>
      <c r="IO141" s="39"/>
      <c r="IP141" s="39"/>
      <c r="IQ141" s="39"/>
      <c r="IR141" s="39"/>
      <c r="IS141" s="39"/>
      <c r="IT141" s="39"/>
      <c r="IU141" s="39"/>
      <c r="IV141" s="39"/>
    </row>
    <row r="142" spans="1:256" s="239" customFormat="1" ht="28.5">
      <c r="A142" s="146">
        <v>5</v>
      </c>
      <c r="B142" s="432" t="s">
        <v>697</v>
      </c>
      <c r="C142" s="432"/>
      <c r="D142" s="432"/>
      <c r="E142" s="433"/>
      <c r="F142" s="137" t="s">
        <v>698</v>
      </c>
      <c r="G142" s="136">
        <v>5</v>
      </c>
      <c r="H142" s="76">
        <f>'Equipment List Not Adjusted'!H142*Indexes!S9</f>
        <v>30.799293286219076</v>
      </c>
      <c r="I142" s="51">
        <f>'Equipment List Not Adjusted'!I142*Indexes!S9</f>
        <v>47.66925795053003</v>
      </c>
      <c r="J142" s="49">
        <v>2004</v>
      </c>
      <c r="K142" s="56">
        <f>'Equipment List Not Adjusted'!K142*Indexes!S9</f>
        <v>1.547703180212014</v>
      </c>
      <c r="L142" s="50">
        <f>'Equipment List Not Adjusted'!L142*Indexes!S9</f>
        <v>2.321554770318021</v>
      </c>
      <c r="M142" s="49">
        <v>2004</v>
      </c>
      <c r="N142" s="9" t="s">
        <v>436</v>
      </c>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c r="IK142" s="39"/>
      <c r="IL142" s="39"/>
      <c r="IM142" s="39"/>
      <c r="IN142" s="39"/>
      <c r="IO142" s="39"/>
      <c r="IP142" s="39"/>
      <c r="IQ142" s="39"/>
      <c r="IR142" s="39"/>
      <c r="IS142" s="39"/>
      <c r="IT142" s="39"/>
      <c r="IU142" s="39"/>
      <c r="IV142" s="39"/>
    </row>
    <row r="143" spans="1:256" s="239" customFormat="1" ht="15">
      <c r="A143" s="146">
        <v>3</v>
      </c>
      <c r="B143" s="432" t="s">
        <v>699</v>
      </c>
      <c r="C143" s="432"/>
      <c r="D143" s="432"/>
      <c r="E143" s="433"/>
      <c r="F143" s="133" t="s">
        <v>700</v>
      </c>
      <c r="G143" s="134">
        <v>20</v>
      </c>
      <c r="H143" s="81">
        <f>'Equipment List Not Adjusted'!H143*Indexes!E7</f>
        <v>88.20996514250562</v>
      </c>
      <c r="I143" s="50">
        <f>'Equipment List Not Adjusted'!I143*Indexes!E7</f>
        <v>107.81217961861799</v>
      </c>
      <c r="J143" s="49">
        <v>1995</v>
      </c>
      <c r="K143" s="58">
        <f>'Equipment List Not Adjusted'!K143*Indexes!E7</f>
        <v>4.4104982571252815</v>
      </c>
      <c r="L143" s="51">
        <f>'Equipment List Not Adjusted'!L143*Indexes!E7</f>
        <v>5.3906089809308995</v>
      </c>
      <c r="M143" s="49">
        <v>1995</v>
      </c>
      <c r="N143" s="8" t="s">
        <v>23</v>
      </c>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c r="IM143" s="39"/>
      <c r="IN143" s="39"/>
      <c r="IO143" s="39"/>
      <c r="IP143" s="39"/>
      <c r="IQ143" s="39"/>
      <c r="IR143" s="39"/>
      <c r="IS143" s="39"/>
      <c r="IT143" s="39"/>
      <c r="IU143" s="39"/>
      <c r="IV143" s="39"/>
    </row>
    <row r="144" spans="1:256" s="239" customFormat="1" ht="15">
      <c r="A144" s="146">
        <v>3</v>
      </c>
      <c r="B144" s="432" t="s">
        <v>701</v>
      </c>
      <c r="C144" s="432"/>
      <c r="D144" s="432"/>
      <c r="E144" s="433"/>
      <c r="F144" s="137" t="s">
        <v>702</v>
      </c>
      <c r="G144" s="136">
        <v>5</v>
      </c>
      <c r="H144" s="81">
        <f>'Equipment List Not Adjusted'!H144*Indexes!O7</f>
        <v>83.6964980544747</v>
      </c>
      <c r="I144" s="50">
        <f>'Equipment List Not Adjusted'!I144*Indexes!O7</f>
        <v>102.29571984435796</v>
      </c>
      <c r="J144" s="49">
        <v>2002</v>
      </c>
      <c r="K144" s="58">
        <f>'Equipment List Not Adjusted'!K144*Indexes!O7</f>
        <v>4.184824902723735</v>
      </c>
      <c r="L144" s="50">
        <f>'Equipment List Not Adjusted'!L144*Indexes!O7</f>
        <v>5.114785992217898</v>
      </c>
      <c r="M144" s="49">
        <v>2002</v>
      </c>
      <c r="N144" s="9" t="s">
        <v>367</v>
      </c>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c r="IM144" s="39"/>
      <c r="IN144" s="39"/>
      <c r="IO144" s="39"/>
      <c r="IP144" s="39"/>
      <c r="IQ144" s="39"/>
      <c r="IR144" s="39"/>
      <c r="IS144" s="39"/>
      <c r="IT144" s="39"/>
      <c r="IU144" s="39"/>
      <c r="IV144" s="39"/>
    </row>
    <row r="145" spans="1:256" s="239" customFormat="1" ht="15">
      <c r="A145" s="146">
        <v>6</v>
      </c>
      <c r="B145" s="432" t="s">
        <v>703</v>
      </c>
      <c r="C145" s="432"/>
      <c r="D145" s="432"/>
      <c r="E145" s="433"/>
      <c r="F145" s="137" t="s">
        <v>704</v>
      </c>
      <c r="G145" s="136" t="s">
        <v>379</v>
      </c>
      <c r="H145" s="77"/>
      <c r="I145" s="57"/>
      <c r="J145" s="49"/>
      <c r="K145" s="56">
        <f>'Equipment List Not Adjusted'!K145*Indexes!M10</f>
        <v>775.3846153846155</v>
      </c>
      <c r="L145" s="50">
        <f>'Equipment List Not Adjusted'!L145*Indexes!M10</f>
        <v>947.6923076923077</v>
      </c>
      <c r="M145" s="49">
        <v>2001</v>
      </c>
      <c r="N145" s="22" t="s">
        <v>519</v>
      </c>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c r="IO145" s="39"/>
      <c r="IP145" s="39"/>
      <c r="IQ145" s="39"/>
      <c r="IR145" s="39"/>
      <c r="IS145" s="39"/>
      <c r="IT145" s="39"/>
      <c r="IU145" s="39"/>
      <c r="IV145" s="39"/>
    </row>
    <row r="146" spans="1:256" s="239" customFormat="1" ht="15">
      <c r="A146" s="146">
        <v>5</v>
      </c>
      <c r="B146" s="432" t="s">
        <v>705</v>
      </c>
      <c r="C146" s="432"/>
      <c r="D146" s="432"/>
      <c r="E146" s="433"/>
      <c r="F146" s="133" t="s">
        <v>706</v>
      </c>
      <c r="G146" s="134">
        <v>5</v>
      </c>
      <c r="H146" s="81">
        <f>'Equipment List Not Adjusted'!H146*Indexes!S9</f>
        <v>2.321554770318021</v>
      </c>
      <c r="I146" s="50">
        <f>'Equipment List Not Adjusted'!I146*Indexes!S9</f>
        <v>3.095406360424028</v>
      </c>
      <c r="J146" s="49">
        <v>2004</v>
      </c>
      <c r="K146" s="83">
        <f>'Equipment List Not Adjusted'!K146*Indexes!S9</f>
        <v>0.11607773851590104</v>
      </c>
      <c r="L146" s="51">
        <f>'Equipment List Not Adjusted'!L146*Indexes!S9</f>
        <v>0.15477031802120142</v>
      </c>
      <c r="M146" s="49">
        <v>2004</v>
      </c>
      <c r="N146" s="8" t="s">
        <v>474</v>
      </c>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c r="IM146" s="39"/>
      <c r="IN146" s="39"/>
      <c r="IO146" s="39"/>
      <c r="IP146" s="39"/>
      <c r="IQ146" s="39"/>
      <c r="IR146" s="39"/>
      <c r="IS146" s="39"/>
      <c r="IT146" s="39"/>
      <c r="IU146" s="39"/>
      <c r="IV146" s="39"/>
    </row>
    <row r="147" spans="1:256" s="239" customFormat="1" ht="15">
      <c r="A147" s="146">
        <v>3</v>
      </c>
      <c r="B147" s="432" t="s">
        <v>707</v>
      </c>
      <c r="C147" s="432"/>
      <c r="D147" s="432"/>
      <c r="E147" s="433"/>
      <c r="F147" s="137" t="s">
        <v>708</v>
      </c>
      <c r="G147" s="136">
        <v>20</v>
      </c>
      <c r="H147" s="81">
        <f>'Equipment List Not Adjusted'!H147*Indexes!E7</f>
        <v>176.41993028501125</v>
      </c>
      <c r="I147" s="50">
        <f>'Equipment List Not Adjusted'!I147*Indexes!E7</f>
        <v>215.62435923723598</v>
      </c>
      <c r="J147" s="49">
        <v>1995</v>
      </c>
      <c r="K147" s="86"/>
      <c r="L147" s="57"/>
      <c r="M147" s="49"/>
      <c r="N147" s="9" t="s">
        <v>23</v>
      </c>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c r="IM147" s="39"/>
      <c r="IN147" s="39"/>
      <c r="IO147" s="39"/>
      <c r="IP147" s="39"/>
      <c r="IQ147" s="39"/>
      <c r="IR147" s="39"/>
      <c r="IS147" s="39"/>
      <c r="IT147" s="39"/>
      <c r="IU147" s="39"/>
      <c r="IV147" s="39"/>
    </row>
    <row r="148" spans="1:256" s="239" customFormat="1" ht="15">
      <c r="A148" s="146">
        <v>3</v>
      </c>
      <c r="B148" s="432" t="s">
        <v>709</v>
      </c>
      <c r="C148" s="432"/>
      <c r="D148" s="432"/>
      <c r="E148" s="433"/>
      <c r="F148" s="133" t="s">
        <v>710</v>
      </c>
      <c r="G148" s="134">
        <v>2</v>
      </c>
      <c r="H148" s="81">
        <f>'Equipment List Not Adjusted'!H148*Indexes!E7</f>
        <v>13.231494771375843</v>
      </c>
      <c r="I148" s="50">
        <f>'Equipment List Not Adjusted'!I148*Indexes!E7</f>
        <v>16.1718269427927</v>
      </c>
      <c r="J148" s="49">
        <v>1995</v>
      </c>
      <c r="K148" s="103">
        <f>'Equipment List Not Adjusted'!K148*Indexes!E7</f>
        <v>0.6615747385687922</v>
      </c>
      <c r="L148" s="94">
        <f>'Equipment List Not Adjusted'!L148*Indexes!E7</f>
        <v>0.8085913471396349</v>
      </c>
      <c r="M148" s="49">
        <v>1995</v>
      </c>
      <c r="N148" s="9" t="s">
        <v>828</v>
      </c>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c r="IM148" s="39"/>
      <c r="IN148" s="39"/>
      <c r="IO148" s="39"/>
      <c r="IP148" s="39"/>
      <c r="IQ148" s="39"/>
      <c r="IR148" s="39"/>
      <c r="IS148" s="39"/>
      <c r="IT148" s="39"/>
      <c r="IU148" s="39"/>
      <c r="IV148" s="39"/>
    </row>
    <row r="149" spans="1:256" s="239" customFormat="1" ht="15" customHeight="1">
      <c r="A149" s="146">
        <v>6</v>
      </c>
      <c r="B149" s="498" t="s">
        <v>711</v>
      </c>
      <c r="C149" s="442"/>
      <c r="D149" s="442"/>
      <c r="E149" s="443"/>
      <c r="F149" s="137" t="s">
        <v>712</v>
      </c>
      <c r="G149" s="136" t="s">
        <v>379</v>
      </c>
      <c r="H149" s="77"/>
      <c r="I149" s="57"/>
      <c r="J149" s="49"/>
      <c r="K149" s="56">
        <f>'Equipment List Not Adjusted'!K149*Indexes!M10</f>
        <v>110.76923076923077</v>
      </c>
      <c r="L149" s="50">
        <f>'Equipment List Not Adjusted'!L149*Indexes!M10</f>
        <v>135.3846153846154</v>
      </c>
      <c r="M149" s="49">
        <v>2001</v>
      </c>
      <c r="N149" s="9" t="s">
        <v>520</v>
      </c>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c r="IO149" s="39"/>
      <c r="IP149" s="39"/>
      <c r="IQ149" s="39"/>
      <c r="IR149" s="39"/>
      <c r="IS149" s="39"/>
      <c r="IT149" s="39"/>
      <c r="IU149" s="39"/>
      <c r="IV149" s="39"/>
    </row>
    <row r="150" spans="1:256" s="239" customFormat="1" ht="15">
      <c r="A150" s="146">
        <v>2</v>
      </c>
      <c r="B150" s="432" t="s">
        <v>99</v>
      </c>
      <c r="C150" s="432"/>
      <c r="D150" s="432"/>
      <c r="E150" s="433"/>
      <c r="F150" s="137"/>
      <c r="G150" s="136">
        <v>5</v>
      </c>
      <c r="H150" s="486">
        <f>'Equipment List Not Adjusted'!G150:J150*Indexes!M6</f>
        <v>13.14696485623003</v>
      </c>
      <c r="I150" s="495"/>
      <c r="J150" s="49">
        <v>2001</v>
      </c>
      <c r="K150" s="56"/>
      <c r="L150" s="50"/>
      <c r="M150" s="49"/>
      <c r="N150" s="9" t="s">
        <v>100</v>
      </c>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c r="IM150" s="39"/>
      <c r="IN150" s="39"/>
      <c r="IO150" s="39"/>
      <c r="IP150" s="39"/>
      <c r="IQ150" s="39"/>
      <c r="IR150" s="39"/>
      <c r="IS150" s="39"/>
      <c r="IT150" s="39"/>
      <c r="IU150" s="39"/>
      <c r="IV150" s="39"/>
    </row>
    <row r="151" spans="1:256" s="239" customFormat="1" ht="30" customHeight="1">
      <c r="A151" s="146">
        <v>5</v>
      </c>
      <c r="B151" s="432" t="s">
        <v>713</v>
      </c>
      <c r="C151" s="432"/>
      <c r="D151" s="432"/>
      <c r="E151" s="433"/>
      <c r="F151" s="137" t="s">
        <v>714</v>
      </c>
      <c r="G151" s="136">
        <v>5</v>
      </c>
      <c r="H151" s="81">
        <f>'Equipment List Not Adjusted'!H151*Indexes!S9</f>
        <v>2.321554770318021</v>
      </c>
      <c r="I151" s="50">
        <f>'Equipment List Not Adjusted'!I151*Indexes!S9</f>
        <v>3.095406360424028</v>
      </c>
      <c r="J151" s="49">
        <v>2004</v>
      </c>
      <c r="K151" s="83">
        <f>'Equipment List Not Adjusted'!K151*Indexes!S9</f>
        <v>0.11607773851590104</v>
      </c>
      <c r="L151" s="51">
        <f>'Equipment List Not Adjusted'!L151*Indexes!S9</f>
        <v>0.15477031802120142</v>
      </c>
      <c r="M151" s="49">
        <v>2004</v>
      </c>
      <c r="N151" s="22" t="s">
        <v>476</v>
      </c>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c r="IM151" s="39"/>
      <c r="IN151" s="39"/>
      <c r="IO151" s="39"/>
      <c r="IP151" s="39"/>
      <c r="IQ151" s="39"/>
      <c r="IR151" s="39"/>
      <c r="IS151" s="39"/>
      <c r="IT151" s="39"/>
      <c r="IU151" s="39"/>
      <c r="IV151" s="39"/>
    </row>
    <row r="152" spans="1:256" s="239" customFormat="1" ht="30" customHeight="1">
      <c r="A152" s="147">
        <v>3</v>
      </c>
      <c r="B152" s="432" t="s">
        <v>715</v>
      </c>
      <c r="C152" s="432"/>
      <c r="D152" s="432"/>
      <c r="E152" s="433"/>
      <c r="F152" s="133" t="s">
        <v>716</v>
      </c>
      <c r="G152" s="134">
        <v>5</v>
      </c>
      <c r="H152" s="81">
        <f>'Equipment List Not Adjusted'!H152*Indexes!E7</f>
        <v>17.641993028501126</v>
      </c>
      <c r="I152" s="50">
        <f>'Equipment List Not Adjusted'!I152*Indexes!E7</f>
        <v>21.562435923723598</v>
      </c>
      <c r="J152" s="49">
        <v>1995</v>
      </c>
      <c r="K152" s="58">
        <f>'Equipment List Not Adjusted'!K152*Indexes!E7</f>
        <v>0.8820996514250562</v>
      </c>
      <c r="L152" s="50">
        <f>'Equipment List Not Adjusted'!L152*Indexes!E7</f>
        <v>1.07812179618618</v>
      </c>
      <c r="M152" s="49">
        <v>1995</v>
      </c>
      <c r="N152" s="8" t="s">
        <v>828</v>
      </c>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row>
    <row r="153" spans="1:256" s="239" customFormat="1" ht="30" customHeight="1">
      <c r="A153" s="146">
        <v>3</v>
      </c>
      <c r="B153" s="432" t="s">
        <v>727</v>
      </c>
      <c r="C153" s="432"/>
      <c r="D153" s="432"/>
      <c r="E153" s="433"/>
      <c r="F153" s="137" t="s">
        <v>728</v>
      </c>
      <c r="G153" s="136">
        <v>20</v>
      </c>
      <c r="H153" s="81">
        <f>'Equipment List Not Adjusted'!H153*Indexes!K7</f>
        <v>83.45295829291949</v>
      </c>
      <c r="I153" s="50">
        <f>'Equipment List Not Adjusted'!I153*Indexes!K7</f>
        <v>101.9980601357905</v>
      </c>
      <c r="J153" s="49">
        <v>2000</v>
      </c>
      <c r="K153" s="58">
        <f>'Equipment List Not Adjusted'!K153*Indexes!E7</f>
        <v>4.4104982571252815</v>
      </c>
      <c r="L153" s="51">
        <f>'Equipment List Not Adjusted'!L153*Indexes!E7</f>
        <v>5.3906089809308995</v>
      </c>
      <c r="M153" s="49">
        <v>1995</v>
      </c>
      <c r="N153" s="9" t="s">
        <v>23</v>
      </c>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row>
    <row r="154" spans="1:256" s="239" customFormat="1" ht="15">
      <c r="A154" s="146">
        <v>6</v>
      </c>
      <c r="B154" s="432" t="s">
        <v>729</v>
      </c>
      <c r="C154" s="432"/>
      <c r="D154" s="432"/>
      <c r="E154" s="433"/>
      <c r="F154" s="133" t="s">
        <v>730</v>
      </c>
      <c r="G154" s="134" t="s">
        <v>379</v>
      </c>
      <c r="H154" s="77"/>
      <c r="I154" s="57"/>
      <c r="J154" s="49"/>
      <c r="K154" s="56">
        <f>'Equipment List Not Adjusted'!K154*Indexes!M10</f>
        <v>110.76923076923077</v>
      </c>
      <c r="L154" s="50">
        <f>'Equipment List Not Adjusted'!L154*Indexes!M10</f>
        <v>135.3846153846154</v>
      </c>
      <c r="M154" s="49">
        <v>2001</v>
      </c>
      <c r="N154" s="8" t="s">
        <v>521</v>
      </c>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row>
    <row r="155" spans="1:256" s="239" customFormat="1" ht="15">
      <c r="A155" s="147">
        <v>3</v>
      </c>
      <c r="B155" s="432" t="s">
        <v>731</v>
      </c>
      <c r="C155" s="432"/>
      <c r="D155" s="432"/>
      <c r="E155" s="433"/>
      <c r="F155" s="137" t="s">
        <v>732</v>
      </c>
      <c r="G155" s="136">
        <v>5</v>
      </c>
      <c r="H155" s="81">
        <f>'Equipment List Not Adjusted'!H155*Indexes!E7</f>
        <v>22.052491285626406</v>
      </c>
      <c r="I155" s="50">
        <f>'Equipment List Not Adjusted'!I155*Indexes!E7</f>
        <v>26.953044904654497</v>
      </c>
      <c r="J155" s="49">
        <v>1995</v>
      </c>
      <c r="K155" s="58">
        <f>'Equipment List Not Adjusted'!K155*Indexes!E7</f>
        <v>1.1026245642813204</v>
      </c>
      <c r="L155" s="51">
        <f>'Equipment List Not Adjusted'!L155*Indexes!E7</f>
        <v>1.3476522452327249</v>
      </c>
      <c r="M155" s="49">
        <v>1995</v>
      </c>
      <c r="N155" s="9" t="s">
        <v>479</v>
      </c>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c r="IK155" s="39"/>
      <c r="IL155" s="39"/>
      <c r="IM155" s="39"/>
      <c r="IN155" s="39"/>
      <c r="IO155" s="39"/>
      <c r="IP155" s="39"/>
      <c r="IQ155" s="39"/>
      <c r="IR155" s="39"/>
      <c r="IS155" s="39"/>
      <c r="IT155" s="39"/>
      <c r="IU155" s="39"/>
      <c r="IV155" s="39"/>
    </row>
    <row r="156" spans="1:256" s="239" customFormat="1" ht="15">
      <c r="A156" s="146">
        <v>3</v>
      </c>
      <c r="B156" s="432" t="s">
        <v>733</v>
      </c>
      <c r="C156" s="432"/>
      <c r="D156" s="432"/>
      <c r="E156" s="433"/>
      <c r="F156" s="137" t="s">
        <v>734</v>
      </c>
      <c r="G156" s="136">
        <v>20</v>
      </c>
      <c r="H156" s="81">
        <f>'Equipment List Not Adjusted'!H156*Indexes!E7</f>
        <v>88.20996514250562</v>
      </c>
      <c r="I156" s="50">
        <f>'Equipment List Not Adjusted'!I156*Indexes!E7</f>
        <v>107.81217961861799</v>
      </c>
      <c r="J156" s="49">
        <v>1995</v>
      </c>
      <c r="K156" s="58">
        <f>'Equipment List Not Adjusted'!K156*Indexes!E7</f>
        <v>4.4104982571252815</v>
      </c>
      <c r="L156" s="51">
        <f>'Equipment List Not Adjusted'!L156*Indexes!E7</f>
        <v>5.3906089809308995</v>
      </c>
      <c r="M156" s="49">
        <v>1995</v>
      </c>
      <c r="N156" s="9" t="s">
        <v>23</v>
      </c>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c r="IH156" s="39"/>
      <c r="II156" s="39"/>
      <c r="IJ156" s="39"/>
      <c r="IK156" s="39"/>
      <c r="IL156" s="39"/>
      <c r="IM156" s="39"/>
      <c r="IN156" s="39"/>
      <c r="IO156" s="39"/>
      <c r="IP156" s="39"/>
      <c r="IQ156" s="39"/>
      <c r="IR156" s="39"/>
      <c r="IS156" s="39"/>
      <c r="IT156" s="39"/>
      <c r="IU156" s="39"/>
      <c r="IV156" s="39"/>
    </row>
    <row r="157" spans="1:256" s="239" customFormat="1" ht="15">
      <c r="A157" s="146">
        <v>5</v>
      </c>
      <c r="B157" s="432" t="s">
        <v>735</v>
      </c>
      <c r="C157" s="432"/>
      <c r="D157" s="432"/>
      <c r="E157" s="433"/>
      <c r="F157" s="137" t="s">
        <v>736</v>
      </c>
      <c r="G157" s="136">
        <v>3</v>
      </c>
      <c r="H157" s="81">
        <f>'Equipment List Not Adjusted'!H157*Indexes!S9</f>
        <v>2.321554770318021</v>
      </c>
      <c r="I157" s="50">
        <f>'Equipment List Not Adjusted'!I157*Indexes!S9</f>
        <v>3.095406360424028</v>
      </c>
      <c r="J157" s="49">
        <v>2004</v>
      </c>
      <c r="K157" s="83">
        <f>'Equipment List Not Adjusted'!K157*Indexes!S9</f>
        <v>0.11607773851590104</v>
      </c>
      <c r="L157" s="51">
        <f>'Equipment List Not Adjusted'!L157*Indexes!S9</f>
        <v>0.15477031802120142</v>
      </c>
      <c r="M157" s="49">
        <v>2004</v>
      </c>
      <c r="N157" s="8" t="s">
        <v>476</v>
      </c>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c r="HJ157" s="39"/>
      <c r="HK157" s="39"/>
      <c r="HL157" s="39"/>
      <c r="HM157" s="39"/>
      <c r="HN157" s="39"/>
      <c r="HO157" s="39"/>
      <c r="HP157" s="39"/>
      <c r="HQ157" s="39"/>
      <c r="HR157" s="39"/>
      <c r="HS157" s="39"/>
      <c r="HT157" s="39"/>
      <c r="HU157" s="39"/>
      <c r="HV157" s="39"/>
      <c r="HW157" s="39"/>
      <c r="HX157" s="39"/>
      <c r="HY157" s="39"/>
      <c r="HZ157" s="39"/>
      <c r="IA157" s="39"/>
      <c r="IB157" s="39"/>
      <c r="IC157" s="39"/>
      <c r="ID157" s="39"/>
      <c r="IE157" s="39"/>
      <c r="IF157" s="39"/>
      <c r="IG157" s="39"/>
      <c r="IH157" s="39"/>
      <c r="II157" s="39"/>
      <c r="IJ157" s="39"/>
      <c r="IK157" s="39"/>
      <c r="IL157" s="39"/>
      <c r="IM157" s="39"/>
      <c r="IN157" s="39"/>
      <c r="IO157" s="39"/>
      <c r="IP157" s="39"/>
      <c r="IQ157" s="39"/>
      <c r="IR157" s="39"/>
      <c r="IS157" s="39"/>
      <c r="IT157" s="39"/>
      <c r="IU157" s="39"/>
      <c r="IV157" s="39"/>
    </row>
    <row r="158" spans="1:256" s="239" customFormat="1" ht="15">
      <c r="A158" s="146">
        <v>3</v>
      </c>
      <c r="B158" s="432" t="s">
        <v>737</v>
      </c>
      <c r="C158" s="432"/>
      <c r="D158" s="432"/>
      <c r="E158" s="433"/>
      <c r="F158" s="137" t="s">
        <v>738</v>
      </c>
      <c r="G158" s="136">
        <v>5</v>
      </c>
      <c r="H158" s="81">
        <f>'Equipment List Not Adjusted'!H158*Indexes!E7</f>
        <v>17.641993028501126</v>
      </c>
      <c r="I158" s="50">
        <f>'Equipment List Not Adjusted'!I158*Indexes!E7</f>
        <v>21.562435923723598</v>
      </c>
      <c r="J158" s="49">
        <v>1995</v>
      </c>
      <c r="K158" s="58">
        <f>'Equipment List Not Adjusted'!K158*Indexes!E7</f>
        <v>1.7641993028501124</v>
      </c>
      <c r="L158" s="51">
        <f>'Equipment List Not Adjusted'!L158*Indexes!E7</f>
        <v>2.15624359237236</v>
      </c>
      <c r="M158" s="49">
        <v>1995</v>
      </c>
      <c r="N158" s="9" t="s">
        <v>479</v>
      </c>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c r="HD158" s="39"/>
      <c r="HE158" s="39"/>
      <c r="HF158" s="39"/>
      <c r="HG158" s="39"/>
      <c r="HH158" s="39"/>
      <c r="HI158" s="39"/>
      <c r="HJ158" s="39"/>
      <c r="HK158" s="39"/>
      <c r="HL158" s="39"/>
      <c r="HM158" s="39"/>
      <c r="HN158" s="39"/>
      <c r="HO158" s="39"/>
      <c r="HP158" s="39"/>
      <c r="HQ158" s="39"/>
      <c r="HR158" s="39"/>
      <c r="HS158" s="39"/>
      <c r="HT158" s="39"/>
      <c r="HU158" s="39"/>
      <c r="HV158" s="39"/>
      <c r="HW158" s="39"/>
      <c r="HX158" s="39"/>
      <c r="HY158" s="39"/>
      <c r="HZ158" s="39"/>
      <c r="IA158" s="39"/>
      <c r="IB158" s="39"/>
      <c r="IC158" s="39"/>
      <c r="ID158" s="39"/>
      <c r="IE158" s="39"/>
      <c r="IF158" s="39"/>
      <c r="IG158" s="39"/>
      <c r="IH158" s="39"/>
      <c r="II158" s="39"/>
      <c r="IJ158" s="39"/>
      <c r="IK158" s="39"/>
      <c r="IL158" s="39"/>
      <c r="IM158" s="39"/>
      <c r="IN158" s="39"/>
      <c r="IO158" s="39"/>
      <c r="IP158" s="39"/>
      <c r="IQ158" s="39"/>
      <c r="IR158" s="39"/>
      <c r="IS158" s="39"/>
      <c r="IT158" s="39"/>
      <c r="IU158" s="39"/>
      <c r="IV158" s="39"/>
    </row>
    <row r="159" spans="1:256" s="239" customFormat="1" ht="15">
      <c r="A159" s="147">
        <v>3</v>
      </c>
      <c r="B159" s="432" t="s">
        <v>739</v>
      </c>
      <c r="C159" s="432"/>
      <c r="D159" s="432"/>
      <c r="E159" s="433"/>
      <c r="F159" s="234" t="s">
        <v>740</v>
      </c>
      <c r="G159" s="235">
        <v>20</v>
      </c>
      <c r="H159" s="81">
        <f>'Equipment List Not Adjusted'!H159*Indexes!E7</f>
        <v>132.31494771375844</v>
      </c>
      <c r="I159" s="50">
        <f>'Equipment List Not Adjusted'!I159*Indexes!E7</f>
        <v>161.71826942792697</v>
      </c>
      <c r="J159" s="49">
        <v>1995</v>
      </c>
      <c r="K159" s="56">
        <f>'Equipment List Not Adjusted'!K159*Indexes!E7</f>
        <v>13.231494771375843</v>
      </c>
      <c r="L159" s="50">
        <f>'Equipment List Not Adjusted'!L159*Indexes!E7</f>
        <v>16.1718269427927</v>
      </c>
      <c r="M159" s="49">
        <v>1995</v>
      </c>
      <c r="N159" s="7" t="s">
        <v>23</v>
      </c>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c r="HJ159" s="39"/>
      <c r="HK159" s="39"/>
      <c r="HL159" s="39"/>
      <c r="HM159" s="39"/>
      <c r="HN159" s="39"/>
      <c r="HO159" s="39"/>
      <c r="HP159" s="39"/>
      <c r="HQ159" s="39"/>
      <c r="HR159" s="39"/>
      <c r="HS159" s="39"/>
      <c r="HT159" s="39"/>
      <c r="HU159" s="39"/>
      <c r="HV159" s="39"/>
      <c r="HW159" s="39"/>
      <c r="HX159" s="39"/>
      <c r="HY159" s="39"/>
      <c r="HZ159" s="39"/>
      <c r="IA159" s="39"/>
      <c r="IB159" s="39"/>
      <c r="IC159" s="39"/>
      <c r="ID159" s="39"/>
      <c r="IE159" s="39"/>
      <c r="IF159" s="39"/>
      <c r="IG159" s="39"/>
      <c r="IH159" s="39"/>
      <c r="II159" s="39"/>
      <c r="IJ159" s="39"/>
      <c r="IK159" s="39"/>
      <c r="IL159" s="39"/>
      <c r="IM159" s="39"/>
      <c r="IN159" s="39"/>
      <c r="IO159" s="39"/>
      <c r="IP159" s="39"/>
      <c r="IQ159" s="39"/>
      <c r="IR159" s="39"/>
      <c r="IS159" s="39"/>
      <c r="IT159" s="39"/>
      <c r="IU159" s="39"/>
      <c r="IV159" s="39"/>
    </row>
    <row r="160" spans="1:256" s="239" customFormat="1" ht="28.5">
      <c r="A160" s="146">
        <v>6</v>
      </c>
      <c r="B160" s="432" t="s">
        <v>741</v>
      </c>
      <c r="C160" s="432"/>
      <c r="D160" s="432"/>
      <c r="E160" s="433"/>
      <c r="F160" s="243" t="s">
        <v>742</v>
      </c>
      <c r="G160" s="244" t="s">
        <v>379</v>
      </c>
      <c r="H160" s="77"/>
      <c r="I160" s="57"/>
      <c r="J160" s="49"/>
      <c r="K160" s="56">
        <f>'Equipment List Not Adjusted'!K160*Indexes!M10</f>
        <v>55.38461538461539</v>
      </c>
      <c r="L160" s="50">
        <f>'Equipment List Not Adjusted'!L160*Indexes!M10</f>
        <v>67.6923076923077</v>
      </c>
      <c r="M160" s="49">
        <v>2001</v>
      </c>
      <c r="N160" s="11" t="s">
        <v>522</v>
      </c>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c r="HJ160" s="39"/>
      <c r="HK160" s="39"/>
      <c r="HL160" s="39"/>
      <c r="HM160" s="39"/>
      <c r="HN160" s="39"/>
      <c r="HO160" s="39"/>
      <c r="HP160" s="39"/>
      <c r="HQ160" s="39"/>
      <c r="HR160" s="39"/>
      <c r="HS160" s="39"/>
      <c r="HT160" s="39"/>
      <c r="HU160" s="39"/>
      <c r="HV160" s="39"/>
      <c r="HW160" s="39"/>
      <c r="HX160" s="39"/>
      <c r="HY160" s="39"/>
      <c r="HZ160" s="39"/>
      <c r="IA160" s="39"/>
      <c r="IB160" s="39"/>
      <c r="IC160" s="39"/>
      <c r="ID160" s="39"/>
      <c r="IE160" s="39"/>
      <c r="IF160" s="39"/>
      <c r="IG160" s="39"/>
      <c r="IH160" s="39"/>
      <c r="II160" s="39"/>
      <c r="IJ160" s="39"/>
      <c r="IK160" s="39"/>
      <c r="IL160" s="39"/>
      <c r="IM160" s="39"/>
      <c r="IN160" s="39"/>
      <c r="IO160" s="39"/>
      <c r="IP160" s="39"/>
      <c r="IQ160" s="39"/>
      <c r="IR160" s="39"/>
      <c r="IS160" s="39"/>
      <c r="IT160" s="39"/>
      <c r="IU160" s="39"/>
      <c r="IV160" s="39"/>
    </row>
    <row r="161" spans="1:256" s="239" customFormat="1" ht="15">
      <c r="A161" s="147">
        <v>3</v>
      </c>
      <c r="B161" s="432" t="s">
        <v>743</v>
      </c>
      <c r="C161" s="432"/>
      <c r="D161" s="432"/>
      <c r="E161" s="433"/>
      <c r="F161" s="137" t="s">
        <v>744</v>
      </c>
      <c r="G161" s="136">
        <v>5</v>
      </c>
      <c r="H161" s="81">
        <f>'Equipment List Not Adjusted'!H161*Indexes!E7</f>
        <v>17.641993028501126</v>
      </c>
      <c r="I161" s="50">
        <f>'Equipment List Not Adjusted'!I161*Indexes!E7</f>
        <v>21.562435923723598</v>
      </c>
      <c r="J161" s="49">
        <v>1995</v>
      </c>
      <c r="K161" s="58">
        <f>'Equipment List Not Adjusted'!K161*Indexes!E7</f>
        <v>1.7641993028501124</v>
      </c>
      <c r="L161" s="51">
        <f>'Equipment List Not Adjusted'!L161*Indexes!E7</f>
        <v>2.15624359237236</v>
      </c>
      <c r="M161" s="49">
        <v>1995</v>
      </c>
      <c r="N161" s="9" t="s">
        <v>479</v>
      </c>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c r="ID161" s="39"/>
      <c r="IE161" s="39"/>
      <c r="IF161" s="39"/>
      <c r="IG161" s="39"/>
      <c r="IH161" s="39"/>
      <c r="II161" s="39"/>
      <c r="IJ161" s="39"/>
      <c r="IK161" s="39"/>
      <c r="IL161" s="39"/>
      <c r="IM161" s="39"/>
      <c r="IN161" s="39"/>
      <c r="IO161" s="39"/>
      <c r="IP161" s="39"/>
      <c r="IQ161" s="39"/>
      <c r="IR161" s="39"/>
      <c r="IS161" s="39"/>
      <c r="IT161" s="39"/>
      <c r="IU161" s="39"/>
      <c r="IV161" s="39"/>
    </row>
    <row r="162" spans="1:256" s="239" customFormat="1" ht="15">
      <c r="A162" s="146">
        <v>3</v>
      </c>
      <c r="B162" s="432" t="s">
        <v>745</v>
      </c>
      <c r="C162" s="432"/>
      <c r="D162" s="432"/>
      <c r="E162" s="433"/>
      <c r="F162" s="133" t="s">
        <v>746</v>
      </c>
      <c r="G162" s="134">
        <v>20</v>
      </c>
      <c r="H162" s="81">
        <f>'Equipment List Not Adjusted'!H162*Indexes!E7</f>
        <v>88.20996514250562</v>
      </c>
      <c r="I162" s="50">
        <f>'Equipment List Not Adjusted'!I162*Indexes!E7</f>
        <v>107.81217961861799</v>
      </c>
      <c r="J162" s="49">
        <v>1995</v>
      </c>
      <c r="K162" s="86"/>
      <c r="L162" s="57"/>
      <c r="M162" s="49"/>
      <c r="N162" s="8" t="s">
        <v>23</v>
      </c>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c r="ID162" s="39"/>
      <c r="IE162" s="39"/>
      <c r="IF162" s="39"/>
      <c r="IG162" s="39"/>
      <c r="IH162" s="39"/>
      <c r="II162" s="39"/>
      <c r="IJ162" s="39"/>
      <c r="IK162" s="39"/>
      <c r="IL162" s="39"/>
      <c r="IM162" s="39"/>
      <c r="IN162" s="39"/>
      <c r="IO162" s="39"/>
      <c r="IP162" s="39"/>
      <c r="IQ162" s="39"/>
      <c r="IR162" s="39"/>
      <c r="IS162" s="39"/>
      <c r="IT162" s="39"/>
      <c r="IU162" s="39"/>
      <c r="IV162" s="39"/>
    </row>
    <row r="163" spans="1:256" s="239" customFormat="1" ht="15">
      <c r="A163" s="146">
        <v>6</v>
      </c>
      <c r="B163" s="432" t="s">
        <v>748</v>
      </c>
      <c r="C163" s="432"/>
      <c r="D163" s="432"/>
      <c r="E163" s="433"/>
      <c r="F163" s="243" t="s">
        <v>749</v>
      </c>
      <c r="G163" s="244" t="s">
        <v>379</v>
      </c>
      <c r="H163" s="77"/>
      <c r="I163" s="57"/>
      <c r="J163" s="49"/>
      <c r="K163" s="56">
        <f>'Equipment List Not Adjusted'!K163*Indexes!M10</f>
        <v>55.38461538461539</v>
      </c>
      <c r="L163" s="50">
        <f>'Equipment List Not Adjusted'!L163*Indexes!M10</f>
        <v>67.6923076923077</v>
      </c>
      <c r="M163" s="49">
        <v>2001</v>
      </c>
      <c r="N163" s="11" t="s">
        <v>529</v>
      </c>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c r="HN163" s="39"/>
      <c r="HO163" s="39"/>
      <c r="HP163" s="39"/>
      <c r="HQ163" s="39"/>
      <c r="HR163" s="39"/>
      <c r="HS163" s="39"/>
      <c r="HT163" s="39"/>
      <c r="HU163" s="39"/>
      <c r="HV163" s="39"/>
      <c r="HW163" s="39"/>
      <c r="HX163" s="39"/>
      <c r="HY163" s="39"/>
      <c r="HZ163" s="39"/>
      <c r="IA163" s="39"/>
      <c r="IB163" s="39"/>
      <c r="IC163" s="39"/>
      <c r="ID163" s="39"/>
      <c r="IE163" s="39"/>
      <c r="IF163" s="39"/>
      <c r="IG163" s="39"/>
      <c r="IH163" s="39"/>
      <c r="II163" s="39"/>
      <c r="IJ163" s="39"/>
      <c r="IK163" s="39"/>
      <c r="IL163" s="39"/>
      <c r="IM163" s="39"/>
      <c r="IN163" s="39"/>
      <c r="IO163" s="39"/>
      <c r="IP163" s="39"/>
      <c r="IQ163" s="39"/>
      <c r="IR163" s="39"/>
      <c r="IS163" s="39"/>
      <c r="IT163" s="39"/>
      <c r="IU163" s="39"/>
      <c r="IV163" s="39"/>
    </row>
    <row r="164" spans="1:256" s="239" customFormat="1" ht="71.25">
      <c r="A164" s="152">
        <v>5</v>
      </c>
      <c r="B164" s="434" t="s">
        <v>344</v>
      </c>
      <c r="C164" s="434"/>
      <c r="D164" s="434"/>
      <c r="E164" s="435"/>
      <c r="F164" s="137"/>
      <c r="G164" s="136">
        <v>25</v>
      </c>
      <c r="H164" s="482">
        <f>'Equipment List Not Adjusted'!H164:I164*Indexes!G9</f>
        <v>10.120147874306838</v>
      </c>
      <c r="I164" s="484"/>
      <c r="J164" s="54">
        <v>1998</v>
      </c>
      <c r="K164" s="58">
        <f>'Equipment List Not Adjusted'!K164*Indexes!M9</f>
        <v>0.223469387755102</v>
      </c>
      <c r="L164" s="50">
        <f>'Equipment List Not Adjusted'!L164*Indexes!M9</f>
        <v>1.3966836734693875</v>
      </c>
      <c r="M164" s="54">
        <v>2001</v>
      </c>
      <c r="N164" s="24" t="s">
        <v>523</v>
      </c>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c r="HJ164" s="39"/>
      <c r="HK164" s="39"/>
      <c r="HL164" s="39"/>
      <c r="HM164" s="39"/>
      <c r="HN164" s="39"/>
      <c r="HO164" s="39"/>
      <c r="HP164" s="39"/>
      <c r="HQ164" s="39"/>
      <c r="HR164" s="39"/>
      <c r="HS164" s="39"/>
      <c r="HT164" s="39"/>
      <c r="HU164" s="39"/>
      <c r="HV164" s="39"/>
      <c r="HW164" s="39"/>
      <c r="HX164" s="39"/>
      <c r="HY164" s="39"/>
      <c r="HZ164" s="39"/>
      <c r="IA164" s="39"/>
      <c r="IB164" s="39"/>
      <c r="IC164" s="39"/>
      <c r="ID164" s="39"/>
      <c r="IE164" s="39"/>
      <c r="IF164" s="39"/>
      <c r="IG164" s="39"/>
      <c r="IH164" s="39"/>
      <c r="II164" s="39"/>
      <c r="IJ164" s="39"/>
      <c r="IK164" s="39"/>
      <c r="IL164" s="39"/>
      <c r="IM164" s="39"/>
      <c r="IN164" s="39"/>
      <c r="IO164" s="39"/>
      <c r="IP164" s="39"/>
      <c r="IQ164" s="39"/>
      <c r="IR164" s="39"/>
      <c r="IS164" s="39"/>
      <c r="IT164" s="39"/>
      <c r="IU164" s="39"/>
      <c r="IV164" s="39"/>
    </row>
    <row r="165" spans="1:256" s="196" customFormat="1" ht="15.75">
      <c r="A165" s="75"/>
      <c r="B165" s="45" t="s">
        <v>363</v>
      </c>
      <c r="C165" s="45"/>
      <c r="D165" s="45"/>
      <c r="E165" s="45"/>
      <c r="F165" s="143"/>
      <c r="G165" s="55"/>
      <c r="H165" s="55"/>
      <c r="I165" s="55"/>
      <c r="J165" s="53"/>
      <c r="K165" s="55"/>
      <c r="L165" s="55"/>
      <c r="M165" s="53"/>
      <c r="N165" s="29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row>
    <row r="166" spans="1:256" s="239" customFormat="1" ht="28.5">
      <c r="A166" s="146">
        <v>4</v>
      </c>
      <c r="B166" s="432" t="s">
        <v>487</v>
      </c>
      <c r="C166" s="432"/>
      <c r="D166" s="432"/>
      <c r="E166" s="433"/>
      <c r="F166" s="133" t="s">
        <v>750</v>
      </c>
      <c r="G166" s="134" t="s">
        <v>379</v>
      </c>
      <c r="H166" s="482">
        <f>'Equipment List Not Adjusted'!H166*Indexes!E8</f>
        <v>5557.4940523394125</v>
      </c>
      <c r="I166" s="483"/>
      <c r="J166" s="49">
        <v>1995</v>
      </c>
      <c r="K166" s="92">
        <f>'Equipment List Not Adjusted'!K166*Indexes!E8</f>
        <v>555.7494052339413</v>
      </c>
      <c r="L166" s="80">
        <f>'Equipment List Not Adjusted'!L166*Indexes!E8</f>
        <v>833.624107850912</v>
      </c>
      <c r="M166" s="49">
        <v>1995</v>
      </c>
      <c r="N166" s="8" t="s">
        <v>813</v>
      </c>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c r="HJ166" s="39"/>
      <c r="HK166" s="39"/>
      <c r="HL166" s="39"/>
      <c r="HM166" s="39"/>
      <c r="HN166" s="39"/>
      <c r="HO166" s="39"/>
      <c r="HP166" s="39"/>
      <c r="HQ166" s="39"/>
      <c r="HR166" s="39"/>
      <c r="HS166" s="39"/>
      <c r="HT166" s="39"/>
      <c r="HU166" s="39"/>
      <c r="HV166" s="39"/>
      <c r="HW166" s="39"/>
      <c r="HX166" s="39"/>
      <c r="HY166" s="39"/>
      <c r="HZ166" s="39"/>
      <c r="IA166" s="39"/>
      <c r="IB166" s="39"/>
      <c r="IC166" s="39"/>
      <c r="ID166" s="39"/>
      <c r="IE166" s="39"/>
      <c r="IF166" s="39"/>
      <c r="IG166" s="39"/>
      <c r="IH166" s="39"/>
      <c r="II166" s="39"/>
      <c r="IJ166" s="39"/>
      <c r="IK166" s="39"/>
      <c r="IL166" s="39"/>
      <c r="IM166" s="39"/>
      <c r="IN166" s="39"/>
      <c r="IO166" s="39"/>
      <c r="IP166" s="39"/>
      <c r="IQ166" s="39"/>
      <c r="IR166" s="39"/>
      <c r="IS166" s="39"/>
      <c r="IT166" s="39"/>
      <c r="IU166" s="39"/>
      <c r="IV166" s="39"/>
    </row>
    <row r="167" spans="1:256" s="239" customFormat="1" ht="28.5">
      <c r="A167" s="147">
        <v>4</v>
      </c>
      <c r="B167" s="432" t="s">
        <v>488</v>
      </c>
      <c r="C167" s="432"/>
      <c r="D167" s="432"/>
      <c r="E167" s="433"/>
      <c r="F167" s="137" t="s">
        <v>751</v>
      </c>
      <c r="G167" s="136" t="s">
        <v>379</v>
      </c>
      <c r="H167" s="482">
        <f>'Equipment List Not Adjusted'!H167*Indexes!E8</f>
        <v>4445.99524187153</v>
      </c>
      <c r="I167" s="483"/>
      <c r="J167" s="49">
        <v>1995</v>
      </c>
      <c r="K167" s="56">
        <f>'Equipment List Not Adjusted'!K167*Indexes!E8</f>
        <v>555.7494052339413</v>
      </c>
      <c r="L167" s="50">
        <f>'Equipment List Not Adjusted'!L167*Indexes!E8</f>
        <v>666.8992862807296</v>
      </c>
      <c r="M167" s="49">
        <v>1995</v>
      </c>
      <c r="N167" s="9" t="s">
        <v>811</v>
      </c>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39"/>
      <c r="HD167" s="39"/>
      <c r="HE167" s="39"/>
      <c r="HF167" s="39"/>
      <c r="HG167" s="39"/>
      <c r="HH167" s="39"/>
      <c r="HI167" s="39"/>
      <c r="HJ167" s="39"/>
      <c r="HK167" s="39"/>
      <c r="HL167" s="39"/>
      <c r="HM167" s="39"/>
      <c r="HN167" s="39"/>
      <c r="HO167" s="39"/>
      <c r="HP167" s="39"/>
      <c r="HQ167" s="39"/>
      <c r="HR167" s="39"/>
      <c r="HS167" s="39"/>
      <c r="HT167" s="39"/>
      <c r="HU167" s="39"/>
      <c r="HV167" s="39"/>
      <c r="HW167" s="39"/>
      <c r="HX167" s="39"/>
      <c r="HY167" s="39"/>
      <c r="HZ167" s="39"/>
      <c r="IA167" s="39"/>
      <c r="IB167" s="39"/>
      <c r="IC167" s="39"/>
      <c r="ID167" s="39"/>
      <c r="IE167" s="39"/>
      <c r="IF167" s="39"/>
      <c r="IG167" s="39"/>
      <c r="IH167" s="39"/>
      <c r="II167" s="39"/>
      <c r="IJ167" s="39"/>
      <c r="IK167" s="39"/>
      <c r="IL167" s="39"/>
      <c r="IM167" s="39"/>
      <c r="IN167" s="39"/>
      <c r="IO167" s="39"/>
      <c r="IP167" s="39"/>
      <c r="IQ167" s="39"/>
      <c r="IR167" s="39"/>
      <c r="IS167" s="39"/>
      <c r="IT167" s="39"/>
      <c r="IU167" s="39"/>
      <c r="IV167" s="39"/>
    </row>
    <row r="168" spans="1:256" s="239" customFormat="1" ht="28.5">
      <c r="A168" s="146">
        <v>4</v>
      </c>
      <c r="B168" s="432" t="s">
        <v>490</v>
      </c>
      <c r="C168" s="432"/>
      <c r="D168" s="432"/>
      <c r="E168" s="433"/>
      <c r="F168" s="133" t="s">
        <v>752</v>
      </c>
      <c r="G168" s="134" t="s">
        <v>379</v>
      </c>
      <c r="H168" s="482">
        <f>'Equipment List Not Adjusted'!H168*Indexes!E8</f>
        <v>3890.245836637589</v>
      </c>
      <c r="I168" s="483"/>
      <c r="J168" s="49">
        <v>1995</v>
      </c>
      <c r="K168" s="56">
        <f>'Equipment List Not Adjusted'!K168*Indexes!E8</f>
        <v>555.7494052339413</v>
      </c>
      <c r="L168" s="50">
        <f>'Equipment List Not Adjusted'!L168*Indexes!E8</f>
        <v>583.5368754956384</v>
      </c>
      <c r="M168" s="49">
        <v>1995</v>
      </c>
      <c r="N168" s="8" t="s">
        <v>812</v>
      </c>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39"/>
      <c r="HD168" s="39"/>
      <c r="HE168" s="39"/>
      <c r="HF168" s="39"/>
      <c r="HG168" s="39"/>
      <c r="HH168" s="39"/>
      <c r="HI168" s="39"/>
      <c r="HJ168" s="39"/>
      <c r="HK168" s="39"/>
      <c r="HL168" s="39"/>
      <c r="HM168" s="39"/>
      <c r="HN168" s="39"/>
      <c r="HO168" s="39"/>
      <c r="HP168" s="39"/>
      <c r="HQ168" s="39"/>
      <c r="HR168" s="39"/>
      <c r="HS168" s="39"/>
      <c r="HT168" s="39"/>
      <c r="HU168" s="39"/>
      <c r="HV168" s="39"/>
      <c r="HW168" s="39"/>
      <c r="HX168" s="39"/>
      <c r="HY168" s="39"/>
      <c r="HZ168" s="39"/>
      <c r="IA168" s="39"/>
      <c r="IB168" s="39"/>
      <c r="IC168" s="39"/>
      <c r="ID168" s="39"/>
      <c r="IE168" s="39"/>
      <c r="IF168" s="39"/>
      <c r="IG168" s="39"/>
      <c r="IH168" s="39"/>
      <c r="II168" s="39"/>
      <c r="IJ168" s="39"/>
      <c r="IK168" s="39"/>
      <c r="IL168" s="39"/>
      <c r="IM168" s="39"/>
      <c r="IN168" s="39"/>
      <c r="IO168" s="39"/>
      <c r="IP168" s="39"/>
      <c r="IQ168" s="39"/>
      <c r="IR168" s="39"/>
      <c r="IS168" s="39"/>
      <c r="IT168" s="39"/>
      <c r="IU168" s="39"/>
      <c r="IV168" s="39"/>
    </row>
    <row r="169" spans="1:256" s="239" customFormat="1" ht="15">
      <c r="A169" s="147">
        <v>5</v>
      </c>
      <c r="B169" s="432" t="s">
        <v>753</v>
      </c>
      <c r="C169" s="432"/>
      <c r="D169" s="432"/>
      <c r="E169" s="433"/>
      <c r="F169" s="137" t="s">
        <v>754</v>
      </c>
      <c r="G169" s="136">
        <v>5</v>
      </c>
      <c r="H169" s="81">
        <f>'Equipment List Not Adjusted'!H169*Indexes!S9</f>
        <v>6.964664310954063</v>
      </c>
      <c r="I169" s="50">
        <f>'Equipment List Not Adjusted'!I169*Indexes!S9</f>
        <v>9.286219081272083</v>
      </c>
      <c r="J169" s="49">
        <v>2004</v>
      </c>
      <c r="K169" s="83">
        <f>'Equipment List Not Adjusted'!K169*Indexes!S9</f>
        <v>0.13929328621908127</v>
      </c>
      <c r="L169" s="59">
        <f>'Equipment List Not Adjusted'!L169*Indexes!S9</f>
        <v>0.18572438162544166</v>
      </c>
      <c r="M169" s="49">
        <v>2004</v>
      </c>
      <c r="N169" s="9" t="s">
        <v>439</v>
      </c>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39"/>
      <c r="HD169" s="39"/>
      <c r="HE169" s="39"/>
      <c r="HF169" s="39"/>
      <c r="HG169" s="39"/>
      <c r="HH169" s="39"/>
      <c r="HI169" s="39"/>
      <c r="HJ169" s="39"/>
      <c r="HK169" s="39"/>
      <c r="HL169" s="39"/>
      <c r="HM169" s="39"/>
      <c r="HN169" s="39"/>
      <c r="HO169" s="39"/>
      <c r="HP169" s="39"/>
      <c r="HQ169" s="39"/>
      <c r="HR169" s="39"/>
      <c r="HS169" s="39"/>
      <c r="HT169" s="39"/>
      <c r="HU169" s="39"/>
      <c r="HV169" s="39"/>
      <c r="HW169" s="39"/>
      <c r="HX169" s="39"/>
      <c r="HY169" s="39"/>
      <c r="HZ169" s="39"/>
      <c r="IA169" s="39"/>
      <c r="IB169" s="39"/>
      <c r="IC169" s="39"/>
      <c r="ID169" s="39"/>
      <c r="IE169" s="39"/>
      <c r="IF169" s="39"/>
      <c r="IG169" s="39"/>
      <c r="IH169" s="39"/>
      <c r="II169" s="39"/>
      <c r="IJ169" s="39"/>
      <c r="IK169" s="39"/>
      <c r="IL169" s="39"/>
      <c r="IM169" s="39"/>
      <c r="IN169" s="39"/>
      <c r="IO169" s="39"/>
      <c r="IP169" s="39"/>
      <c r="IQ169" s="39"/>
      <c r="IR169" s="39"/>
      <c r="IS169" s="39"/>
      <c r="IT169" s="39"/>
      <c r="IU169" s="39"/>
      <c r="IV169" s="39"/>
    </row>
    <row r="170" spans="1:256" s="239" customFormat="1" ht="28.5">
      <c r="A170" s="146">
        <v>3</v>
      </c>
      <c r="B170" s="432" t="s">
        <v>755</v>
      </c>
      <c r="C170" s="432"/>
      <c r="D170" s="432"/>
      <c r="E170" s="433"/>
      <c r="F170" s="133" t="s">
        <v>756</v>
      </c>
      <c r="G170" s="134">
        <v>20</v>
      </c>
      <c r="H170" s="81">
        <f>'Equipment List Not Adjusted'!H170*Indexes!U7</f>
        <v>798.3836206896551</v>
      </c>
      <c r="I170" s="50">
        <f>'Equipment List Not Adjusted'!I170*Indexes!U7</f>
        <v>1685.3620689655172</v>
      </c>
      <c r="J170" s="49">
        <v>2005</v>
      </c>
      <c r="K170" s="56">
        <f>'Equipment List Not Adjusted'!K170*Indexes!E7</f>
        <v>5.880664342833708</v>
      </c>
      <c r="L170" s="50">
        <f>'Equipment List Not Adjusted'!L170*Indexes!E7</f>
        <v>11.761328685667417</v>
      </c>
      <c r="M170" s="49">
        <v>1995</v>
      </c>
      <c r="N170" s="8" t="s">
        <v>349</v>
      </c>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c r="HJ170" s="39"/>
      <c r="HK170" s="39"/>
      <c r="HL170" s="39"/>
      <c r="HM170" s="39"/>
      <c r="HN170" s="39"/>
      <c r="HO170" s="39"/>
      <c r="HP170" s="39"/>
      <c r="HQ170" s="39"/>
      <c r="HR170" s="39"/>
      <c r="HS170" s="39"/>
      <c r="HT170" s="39"/>
      <c r="HU170" s="39"/>
      <c r="HV170" s="39"/>
      <c r="HW170" s="39"/>
      <c r="HX170" s="39"/>
      <c r="HY170" s="39"/>
      <c r="HZ170" s="39"/>
      <c r="IA170" s="39"/>
      <c r="IB170" s="39"/>
      <c r="IC170" s="39"/>
      <c r="ID170" s="39"/>
      <c r="IE170" s="39"/>
      <c r="IF170" s="39"/>
      <c r="IG170" s="39"/>
      <c r="IH170" s="39"/>
      <c r="II170" s="39"/>
      <c r="IJ170" s="39"/>
      <c r="IK170" s="39"/>
      <c r="IL170" s="39"/>
      <c r="IM170" s="39"/>
      <c r="IN170" s="39"/>
      <c r="IO170" s="39"/>
      <c r="IP170" s="39"/>
      <c r="IQ170" s="39"/>
      <c r="IR170" s="39"/>
      <c r="IS170" s="39"/>
      <c r="IT170" s="39"/>
      <c r="IU170" s="39"/>
      <c r="IV170" s="39"/>
    </row>
    <row r="171" spans="1:256" s="239" customFormat="1" ht="15">
      <c r="A171" s="147">
        <v>4</v>
      </c>
      <c r="B171" s="432" t="s">
        <v>757</v>
      </c>
      <c r="C171" s="432"/>
      <c r="D171" s="432"/>
      <c r="E171" s="433"/>
      <c r="F171" s="137" t="s">
        <v>758</v>
      </c>
      <c r="G171" s="136" t="s">
        <v>379</v>
      </c>
      <c r="H171" s="77"/>
      <c r="I171" s="57"/>
      <c r="J171" s="49"/>
      <c r="K171" s="56">
        <f>'Equipment List Not Adjusted'!K171*Indexes!E8</f>
        <v>8.336241078509119</v>
      </c>
      <c r="L171" s="50">
        <f>'Equipment List Not Adjusted'!L171*Indexes!E8</f>
        <v>12.50436161776368</v>
      </c>
      <c r="M171" s="49">
        <v>1995</v>
      </c>
      <c r="N171" s="9" t="s">
        <v>530</v>
      </c>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c r="HN171" s="39"/>
      <c r="HO171" s="39"/>
      <c r="HP171" s="39"/>
      <c r="HQ171" s="39"/>
      <c r="HR171" s="39"/>
      <c r="HS171" s="39"/>
      <c r="HT171" s="39"/>
      <c r="HU171" s="39"/>
      <c r="HV171" s="39"/>
      <c r="HW171" s="39"/>
      <c r="HX171" s="39"/>
      <c r="HY171" s="39"/>
      <c r="HZ171" s="39"/>
      <c r="IA171" s="39"/>
      <c r="IB171" s="39"/>
      <c r="IC171" s="39"/>
      <c r="ID171" s="39"/>
      <c r="IE171" s="39"/>
      <c r="IF171" s="39"/>
      <c r="IG171" s="39"/>
      <c r="IH171" s="39"/>
      <c r="II171" s="39"/>
      <c r="IJ171" s="39"/>
      <c r="IK171" s="39"/>
      <c r="IL171" s="39"/>
      <c r="IM171" s="39"/>
      <c r="IN171" s="39"/>
      <c r="IO171" s="39"/>
      <c r="IP171" s="39"/>
      <c r="IQ171" s="39"/>
      <c r="IR171" s="39"/>
      <c r="IS171" s="39"/>
      <c r="IT171" s="39"/>
      <c r="IU171" s="39"/>
      <c r="IV171" s="39"/>
    </row>
    <row r="172" spans="1:256" s="239" customFormat="1" ht="15">
      <c r="A172" s="146">
        <v>6</v>
      </c>
      <c r="B172" s="432" t="s">
        <v>759</v>
      </c>
      <c r="C172" s="432"/>
      <c r="D172" s="432"/>
      <c r="E172" s="433"/>
      <c r="F172" s="133" t="s">
        <v>760</v>
      </c>
      <c r="G172" s="134" t="s">
        <v>379</v>
      </c>
      <c r="H172" s="77"/>
      <c r="I172" s="57"/>
      <c r="J172" s="49"/>
      <c r="K172" s="56">
        <f>'Equipment List Not Adjusted'!K172*Indexes!U10</f>
        <v>106.5590312815338</v>
      </c>
      <c r="L172" s="50">
        <f>'Equipment List Not Adjusted'!L172*Indexes!U10</f>
        <v>426.2361251261352</v>
      </c>
      <c r="M172" s="49">
        <v>2005</v>
      </c>
      <c r="N172" s="10" t="s">
        <v>524</v>
      </c>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c r="HN172" s="39"/>
      <c r="HO172" s="39"/>
      <c r="HP172" s="39"/>
      <c r="HQ172" s="39"/>
      <c r="HR172" s="39"/>
      <c r="HS172" s="39"/>
      <c r="HT172" s="39"/>
      <c r="HU172" s="39"/>
      <c r="HV172" s="39"/>
      <c r="HW172" s="39"/>
      <c r="HX172" s="39"/>
      <c r="HY172" s="39"/>
      <c r="HZ172" s="39"/>
      <c r="IA172" s="39"/>
      <c r="IB172" s="39"/>
      <c r="IC172" s="39"/>
      <c r="ID172" s="39"/>
      <c r="IE172" s="39"/>
      <c r="IF172" s="39"/>
      <c r="IG172" s="39"/>
      <c r="IH172" s="39"/>
      <c r="II172" s="39"/>
      <c r="IJ172" s="39"/>
      <c r="IK172" s="39"/>
      <c r="IL172" s="39"/>
      <c r="IM172" s="39"/>
      <c r="IN172" s="39"/>
      <c r="IO172" s="39"/>
      <c r="IP172" s="39"/>
      <c r="IQ172" s="39"/>
      <c r="IR172" s="39"/>
      <c r="IS172" s="39"/>
      <c r="IT172" s="39"/>
      <c r="IU172" s="39"/>
      <c r="IV172" s="39"/>
    </row>
    <row r="173" spans="1:256" s="239" customFormat="1" ht="30" customHeight="1">
      <c r="A173" s="147">
        <v>3</v>
      </c>
      <c r="B173" s="432" t="s">
        <v>761</v>
      </c>
      <c r="C173" s="432"/>
      <c r="D173" s="432"/>
      <c r="E173" s="433"/>
      <c r="F173" s="137" t="s">
        <v>762</v>
      </c>
      <c r="G173" s="136">
        <v>20</v>
      </c>
      <c r="H173" s="81">
        <f>'Equipment List Not Adjusted'!H173*Indexes!E7</f>
        <v>19.602214476112362</v>
      </c>
      <c r="I173" s="50">
        <f>'Equipment List Not Adjusted'!I173*Indexes!E7</f>
        <v>39.204428952224724</v>
      </c>
      <c r="J173" s="49">
        <v>1995</v>
      </c>
      <c r="K173" s="58">
        <f>'Equipment List Not Adjusted'!K173*Indexes!E7</f>
        <v>0.39204428952224724</v>
      </c>
      <c r="L173" s="51">
        <f>'Equipment List Not Adjusted'!L173*Indexes!E7</f>
        <v>0.7840885790444945</v>
      </c>
      <c r="M173" s="49">
        <v>1995</v>
      </c>
      <c r="N173" s="9" t="s">
        <v>481</v>
      </c>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39"/>
      <c r="HD173" s="39"/>
      <c r="HE173" s="39"/>
      <c r="HF173" s="39"/>
      <c r="HG173" s="39"/>
      <c r="HH173" s="39"/>
      <c r="HI173" s="39"/>
      <c r="HJ173" s="39"/>
      <c r="HK173" s="39"/>
      <c r="HL173" s="39"/>
      <c r="HM173" s="39"/>
      <c r="HN173" s="39"/>
      <c r="HO173" s="39"/>
      <c r="HP173" s="39"/>
      <c r="HQ173" s="39"/>
      <c r="HR173" s="39"/>
      <c r="HS173" s="39"/>
      <c r="HT173" s="39"/>
      <c r="HU173" s="39"/>
      <c r="HV173" s="39"/>
      <c r="HW173" s="39"/>
      <c r="HX173" s="39"/>
      <c r="HY173" s="39"/>
      <c r="HZ173" s="39"/>
      <c r="IA173" s="39"/>
      <c r="IB173" s="39"/>
      <c r="IC173" s="39"/>
      <c r="ID173" s="39"/>
      <c r="IE173" s="39"/>
      <c r="IF173" s="39"/>
      <c r="IG173" s="39"/>
      <c r="IH173" s="39"/>
      <c r="II173" s="39"/>
      <c r="IJ173" s="39"/>
      <c r="IK173" s="39"/>
      <c r="IL173" s="39"/>
      <c r="IM173" s="39"/>
      <c r="IN173" s="39"/>
      <c r="IO173" s="39"/>
      <c r="IP173" s="39"/>
      <c r="IQ173" s="39"/>
      <c r="IR173" s="39"/>
      <c r="IS173" s="39"/>
      <c r="IT173" s="39"/>
      <c r="IU173" s="39"/>
      <c r="IV173" s="39"/>
    </row>
    <row r="174" spans="1:256" s="239" customFormat="1" ht="29.25" customHeight="1">
      <c r="A174" s="146">
        <v>3</v>
      </c>
      <c r="B174" s="432" t="s">
        <v>763</v>
      </c>
      <c r="C174" s="432"/>
      <c r="D174" s="432"/>
      <c r="E174" s="433"/>
      <c r="F174" s="133" t="s">
        <v>764</v>
      </c>
      <c r="G174" s="134">
        <v>20</v>
      </c>
      <c r="H174" s="81">
        <f>'Equipment List Not Adjusted'!H174*Indexes!U7</f>
        <v>220.45689655172413</v>
      </c>
      <c r="I174" s="50">
        <f>'Equipment List Not Adjusted'!I174*Indexes!U7</f>
        <v>490.3620689655172</v>
      </c>
      <c r="J174" s="49">
        <v>2005</v>
      </c>
      <c r="K174" s="86"/>
      <c r="L174" s="57"/>
      <c r="M174" s="49"/>
      <c r="N174" s="8" t="s">
        <v>23</v>
      </c>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c r="HJ174" s="39"/>
      <c r="HK174" s="39"/>
      <c r="HL174" s="39"/>
      <c r="HM174" s="39"/>
      <c r="HN174" s="39"/>
      <c r="HO174" s="39"/>
      <c r="HP174" s="39"/>
      <c r="HQ174" s="39"/>
      <c r="HR174" s="39"/>
      <c r="HS174" s="39"/>
      <c r="HT174" s="39"/>
      <c r="HU174" s="39"/>
      <c r="HV174" s="39"/>
      <c r="HW174" s="39"/>
      <c r="HX174" s="39"/>
      <c r="HY174" s="39"/>
      <c r="HZ174" s="39"/>
      <c r="IA174" s="39"/>
      <c r="IB174" s="39"/>
      <c r="IC174" s="39"/>
      <c r="ID174" s="39"/>
      <c r="IE174" s="39"/>
      <c r="IF174" s="39"/>
      <c r="IG174" s="39"/>
      <c r="IH174" s="39"/>
      <c r="II174" s="39"/>
      <c r="IJ174" s="39"/>
      <c r="IK174" s="39"/>
      <c r="IL174" s="39"/>
      <c r="IM174" s="39"/>
      <c r="IN174" s="39"/>
      <c r="IO174" s="39"/>
      <c r="IP174" s="39"/>
      <c r="IQ174" s="39"/>
      <c r="IR174" s="39"/>
      <c r="IS174" s="39"/>
      <c r="IT174" s="39"/>
      <c r="IU174" s="39"/>
      <c r="IV174" s="39"/>
    </row>
    <row r="175" spans="1:256" s="239" customFormat="1" ht="28.5">
      <c r="A175" s="147">
        <v>3</v>
      </c>
      <c r="B175" s="432" t="s">
        <v>765</v>
      </c>
      <c r="C175" s="432"/>
      <c r="D175" s="432"/>
      <c r="E175" s="433"/>
      <c r="F175" s="137" t="s">
        <v>766</v>
      </c>
      <c r="G175" s="136">
        <v>20</v>
      </c>
      <c r="H175" s="81">
        <f>'Equipment List Not Adjusted'!H175*Indexes!E7</f>
        <v>39.204428952224724</v>
      </c>
      <c r="I175" s="50">
        <f>'Equipment List Not Adjusted'!I175*Indexes!E7</f>
        <v>58.80664342833708</v>
      </c>
      <c r="J175" s="49">
        <v>1995</v>
      </c>
      <c r="K175" s="58">
        <f>'Equipment List Not Adjusted'!K175*Indexes!E7</f>
        <v>0.7840885790444945</v>
      </c>
      <c r="L175" s="51">
        <f>'Equipment List Not Adjusted'!L175*Indexes!E7</f>
        <v>1.1761328685667416</v>
      </c>
      <c r="M175" s="49">
        <v>1995</v>
      </c>
      <c r="N175" s="9" t="s">
        <v>353</v>
      </c>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c r="HN175" s="39"/>
      <c r="HO175" s="39"/>
      <c r="HP175" s="39"/>
      <c r="HQ175" s="39"/>
      <c r="HR175" s="39"/>
      <c r="HS175" s="39"/>
      <c r="HT175" s="39"/>
      <c r="HU175" s="39"/>
      <c r="HV175" s="39"/>
      <c r="HW175" s="39"/>
      <c r="HX175" s="39"/>
      <c r="HY175" s="39"/>
      <c r="HZ175" s="39"/>
      <c r="IA175" s="39"/>
      <c r="IB175" s="39"/>
      <c r="IC175" s="39"/>
      <c r="ID175" s="39"/>
      <c r="IE175" s="39"/>
      <c r="IF175" s="39"/>
      <c r="IG175" s="39"/>
      <c r="IH175" s="39"/>
      <c r="II175" s="39"/>
      <c r="IJ175" s="39"/>
      <c r="IK175" s="39"/>
      <c r="IL175" s="39"/>
      <c r="IM175" s="39"/>
      <c r="IN175" s="39"/>
      <c r="IO175" s="39"/>
      <c r="IP175" s="39"/>
      <c r="IQ175" s="39"/>
      <c r="IR175" s="39"/>
      <c r="IS175" s="39"/>
      <c r="IT175" s="39"/>
      <c r="IU175" s="39"/>
      <c r="IV175" s="39"/>
    </row>
    <row r="176" spans="1:256" s="239" customFormat="1" ht="15">
      <c r="A176" s="146">
        <v>3</v>
      </c>
      <c r="B176" s="432" t="s">
        <v>767</v>
      </c>
      <c r="C176" s="432"/>
      <c r="D176" s="432"/>
      <c r="E176" s="433"/>
      <c r="F176" s="137" t="s">
        <v>768</v>
      </c>
      <c r="G176" s="136">
        <v>20</v>
      </c>
      <c r="H176" s="81">
        <f>'Equipment List Not Adjusted'!H176*Indexes!E7</f>
        <v>9.801107238056181</v>
      </c>
      <c r="I176" s="50">
        <f>'Equipment List Not Adjusted'!I176*Indexes!E7</f>
        <v>14.70166085708427</v>
      </c>
      <c r="J176" s="49">
        <v>1995</v>
      </c>
      <c r="K176" s="86"/>
      <c r="L176" s="57"/>
      <c r="M176" s="49"/>
      <c r="N176" s="22" t="s">
        <v>350</v>
      </c>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c r="HJ176" s="39"/>
      <c r="HK176" s="39"/>
      <c r="HL176" s="39"/>
      <c r="HM176" s="39"/>
      <c r="HN176" s="39"/>
      <c r="HO176" s="39"/>
      <c r="HP176" s="39"/>
      <c r="HQ176" s="39"/>
      <c r="HR176" s="39"/>
      <c r="HS176" s="39"/>
      <c r="HT176" s="39"/>
      <c r="HU176" s="39"/>
      <c r="HV176" s="39"/>
      <c r="HW176" s="39"/>
      <c r="HX176" s="39"/>
      <c r="HY176" s="39"/>
      <c r="HZ176" s="39"/>
      <c r="IA176" s="39"/>
      <c r="IB176" s="39"/>
      <c r="IC176" s="39"/>
      <c r="ID176" s="39"/>
      <c r="IE176" s="39"/>
      <c r="IF176" s="39"/>
      <c r="IG176" s="39"/>
      <c r="IH176" s="39"/>
      <c r="II176" s="39"/>
      <c r="IJ176" s="39"/>
      <c r="IK176" s="39"/>
      <c r="IL176" s="39"/>
      <c r="IM176" s="39"/>
      <c r="IN176" s="39"/>
      <c r="IO176" s="39"/>
      <c r="IP176" s="39"/>
      <c r="IQ176" s="39"/>
      <c r="IR176" s="39"/>
      <c r="IS176" s="39"/>
      <c r="IT176" s="39"/>
      <c r="IU176" s="39"/>
      <c r="IV176" s="39"/>
    </row>
    <row r="177" spans="1:256" s="239" customFormat="1" ht="15">
      <c r="A177" s="146">
        <v>5</v>
      </c>
      <c r="B177" s="432" t="s">
        <v>769</v>
      </c>
      <c r="C177" s="432"/>
      <c r="D177" s="432"/>
      <c r="E177" s="433"/>
      <c r="F177" s="133" t="s">
        <v>770</v>
      </c>
      <c r="G177" s="134">
        <v>5</v>
      </c>
      <c r="H177" s="81">
        <f>'Equipment List Not Adjusted'!H177*Indexes!M9</f>
        <v>1.6760204081632648</v>
      </c>
      <c r="I177" s="50">
        <f>'Equipment List Not Adjusted'!I177*Indexes!M9</f>
        <v>3.9107142857142847</v>
      </c>
      <c r="J177" s="49">
        <v>2003</v>
      </c>
      <c r="K177" s="83">
        <f>'Equipment List Not Adjusted'!K177*Indexes!Q9</f>
        <v>0.04273170731707317</v>
      </c>
      <c r="L177" s="59">
        <f>'Equipment List Not Adjusted'!L177*Indexes!Q9</f>
        <v>0.09970731707317074</v>
      </c>
      <c r="M177" s="49">
        <v>2003</v>
      </c>
      <c r="N177" s="8" t="s">
        <v>316</v>
      </c>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39"/>
      <c r="HD177" s="39"/>
      <c r="HE177" s="39"/>
      <c r="HF177" s="39"/>
      <c r="HG177" s="39"/>
      <c r="HH177" s="39"/>
      <c r="HI177" s="39"/>
      <c r="HJ177" s="39"/>
      <c r="HK177" s="39"/>
      <c r="HL177" s="39"/>
      <c r="HM177" s="39"/>
      <c r="HN177" s="39"/>
      <c r="HO177" s="39"/>
      <c r="HP177" s="39"/>
      <c r="HQ177" s="39"/>
      <c r="HR177" s="39"/>
      <c r="HS177" s="39"/>
      <c r="HT177" s="39"/>
      <c r="HU177" s="39"/>
      <c r="HV177" s="39"/>
      <c r="HW177" s="39"/>
      <c r="HX177" s="39"/>
      <c r="HY177" s="39"/>
      <c r="HZ177" s="39"/>
      <c r="IA177" s="39"/>
      <c r="IB177" s="39"/>
      <c r="IC177" s="39"/>
      <c r="ID177" s="39"/>
      <c r="IE177" s="39"/>
      <c r="IF177" s="39"/>
      <c r="IG177" s="39"/>
      <c r="IH177" s="39"/>
      <c r="II177" s="39"/>
      <c r="IJ177" s="39"/>
      <c r="IK177" s="39"/>
      <c r="IL177" s="39"/>
      <c r="IM177" s="39"/>
      <c r="IN177" s="39"/>
      <c r="IO177" s="39"/>
      <c r="IP177" s="39"/>
      <c r="IQ177" s="39"/>
      <c r="IR177" s="39"/>
      <c r="IS177" s="39"/>
      <c r="IT177" s="39"/>
      <c r="IU177" s="39"/>
      <c r="IV177" s="39"/>
    </row>
    <row r="178" spans="1:256" s="239" customFormat="1" ht="28.5">
      <c r="A178" s="147">
        <v>5</v>
      </c>
      <c r="B178" s="432" t="s">
        <v>771</v>
      </c>
      <c r="C178" s="432"/>
      <c r="D178" s="432"/>
      <c r="E178" s="433"/>
      <c r="F178" s="137" t="s">
        <v>772</v>
      </c>
      <c r="G178" s="136">
        <v>5</v>
      </c>
      <c r="H178" s="81">
        <f>'Equipment List Not Adjusted'!H178*Indexes!S9</f>
        <v>11.607773851590105</v>
      </c>
      <c r="I178" s="50">
        <f>'Equipment List Not Adjusted'!I178*Indexes!S9</f>
        <v>17.024734982332156</v>
      </c>
      <c r="J178" s="49">
        <v>2004</v>
      </c>
      <c r="K178" s="58">
        <f>'Equipment List Not Adjusted'!K178*Indexes!S9</f>
        <v>0.2321554770318021</v>
      </c>
      <c r="L178" s="51">
        <f>'Equipment List Not Adjusted'!L178*Indexes!S9</f>
        <v>0.3404946996466431</v>
      </c>
      <c r="M178" s="49">
        <v>2004</v>
      </c>
      <c r="N178" s="9" t="s">
        <v>441</v>
      </c>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39"/>
      <c r="HD178" s="39"/>
      <c r="HE178" s="39"/>
      <c r="HF178" s="39"/>
      <c r="HG178" s="39"/>
      <c r="HH178" s="39"/>
      <c r="HI178" s="39"/>
      <c r="HJ178" s="39"/>
      <c r="HK178" s="39"/>
      <c r="HL178" s="39"/>
      <c r="HM178" s="39"/>
      <c r="HN178" s="39"/>
      <c r="HO178" s="39"/>
      <c r="HP178" s="39"/>
      <c r="HQ178" s="39"/>
      <c r="HR178" s="39"/>
      <c r="HS178" s="39"/>
      <c r="HT178" s="39"/>
      <c r="HU178" s="39"/>
      <c r="HV178" s="39"/>
      <c r="HW178" s="39"/>
      <c r="HX178" s="39"/>
      <c r="HY178" s="39"/>
      <c r="HZ178" s="39"/>
      <c r="IA178" s="39"/>
      <c r="IB178" s="39"/>
      <c r="IC178" s="39"/>
      <c r="ID178" s="39"/>
      <c r="IE178" s="39"/>
      <c r="IF178" s="39"/>
      <c r="IG178" s="39"/>
      <c r="IH178" s="39"/>
      <c r="II178" s="39"/>
      <c r="IJ178" s="39"/>
      <c r="IK178" s="39"/>
      <c r="IL178" s="39"/>
      <c r="IM178" s="39"/>
      <c r="IN178" s="39"/>
      <c r="IO178" s="39"/>
      <c r="IP178" s="39"/>
      <c r="IQ178" s="39"/>
      <c r="IR178" s="39"/>
      <c r="IS178" s="39"/>
      <c r="IT178" s="39"/>
      <c r="IU178" s="39"/>
      <c r="IV178" s="39"/>
    </row>
    <row r="179" spans="1:256" s="239" customFormat="1" ht="30" customHeight="1">
      <c r="A179" s="146">
        <v>3</v>
      </c>
      <c r="B179" s="432" t="s">
        <v>773</v>
      </c>
      <c r="C179" s="432"/>
      <c r="D179" s="432"/>
      <c r="E179" s="433"/>
      <c r="F179" s="133" t="s">
        <v>774</v>
      </c>
      <c r="G179" s="134">
        <v>20</v>
      </c>
      <c r="H179" s="81">
        <f>'Equipment List Not Adjusted'!H179*Indexes!E7</f>
        <v>245.0276809514045</v>
      </c>
      <c r="I179" s="50">
        <f>'Equipment List Not Adjusted'!I179*Indexes!E7</f>
        <v>490.055361902809</v>
      </c>
      <c r="J179" s="49">
        <v>1995</v>
      </c>
      <c r="K179" s="86"/>
      <c r="L179" s="57"/>
      <c r="M179" s="49"/>
      <c r="N179" s="8" t="s">
        <v>23</v>
      </c>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39"/>
      <c r="HD179" s="39"/>
      <c r="HE179" s="39"/>
      <c r="HF179" s="39"/>
      <c r="HG179" s="39"/>
      <c r="HH179" s="39"/>
      <c r="HI179" s="39"/>
      <c r="HJ179" s="39"/>
      <c r="HK179" s="39"/>
      <c r="HL179" s="39"/>
      <c r="HM179" s="39"/>
      <c r="HN179" s="39"/>
      <c r="HO179" s="39"/>
      <c r="HP179" s="39"/>
      <c r="HQ179" s="39"/>
      <c r="HR179" s="39"/>
      <c r="HS179" s="39"/>
      <c r="HT179" s="39"/>
      <c r="HU179" s="39"/>
      <c r="HV179" s="39"/>
      <c r="HW179" s="39"/>
      <c r="HX179" s="39"/>
      <c r="HY179" s="39"/>
      <c r="HZ179" s="39"/>
      <c r="IA179" s="39"/>
      <c r="IB179" s="39"/>
      <c r="IC179" s="39"/>
      <c r="ID179" s="39"/>
      <c r="IE179" s="39"/>
      <c r="IF179" s="39"/>
      <c r="IG179" s="39"/>
      <c r="IH179" s="39"/>
      <c r="II179" s="39"/>
      <c r="IJ179" s="39"/>
      <c r="IK179" s="39"/>
      <c r="IL179" s="39"/>
      <c r="IM179" s="39"/>
      <c r="IN179" s="39"/>
      <c r="IO179" s="39"/>
      <c r="IP179" s="39"/>
      <c r="IQ179" s="39"/>
      <c r="IR179" s="39"/>
      <c r="IS179" s="39"/>
      <c r="IT179" s="39"/>
      <c r="IU179" s="39"/>
      <c r="IV179" s="39"/>
    </row>
    <row r="180" spans="1:256" s="239" customFormat="1" ht="15">
      <c r="A180" s="147">
        <v>6</v>
      </c>
      <c r="B180" s="432" t="s">
        <v>775</v>
      </c>
      <c r="C180" s="432"/>
      <c r="D180" s="432"/>
      <c r="E180" s="433"/>
      <c r="F180" s="137" t="s">
        <v>776</v>
      </c>
      <c r="G180" s="136" t="s">
        <v>379</v>
      </c>
      <c r="H180" s="95" t="s">
        <v>379</v>
      </c>
      <c r="I180" s="96" t="s">
        <v>379</v>
      </c>
      <c r="J180" s="52"/>
      <c r="K180" s="99">
        <f>'Equipment List Not Adjusted'!K180*Indexes!E10</f>
        <v>304.29671897289586</v>
      </c>
      <c r="L180" s="91">
        <f>'Equipment List Not Adjusted'!L180*Indexes!E10</f>
        <v>372.0855920114123</v>
      </c>
      <c r="M180" s="49">
        <v>1995</v>
      </c>
      <c r="N180" s="9" t="s">
        <v>525</v>
      </c>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39"/>
      <c r="HD180" s="39"/>
      <c r="HE180" s="39"/>
      <c r="HF180" s="39"/>
      <c r="HG180" s="39"/>
      <c r="HH180" s="39"/>
      <c r="HI180" s="39"/>
      <c r="HJ180" s="39"/>
      <c r="HK180" s="39"/>
      <c r="HL180" s="39"/>
      <c r="HM180" s="39"/>
      <c r="HN180" s="39"/>
      <c r="HO180" s="39"/>
      <c r="HP180" s="39"/>
      <c r="HQ180" s="39"/>
      <c r="HR180" s="39"/>
      <c r="HS180" s="39"/>
      <c r="HT180" s="39"/>
      <c r="HU180" s="39"/>
      <c r="HV180" s="39"/>
      <c r="HW180" s="39"/>
      <c r="HX180" s="39"/>
      <c r="HY180" s="39"/>
      <c r="HZ180" s="39"/>
      <c r="IA180" s="39"/>
      <c r="IB180" s="39"/>
      <c r="IC180" s="39"/>
      <c r="ID180" s="39"/>
      <c r="IE180" s="39"/>
      <c r="IF180" s="39"/>
      <c r="IG180" s="39"/>
      <c r="IH180" s="39"/>
      <c r="II180" s="39"/>
      <c r="IJ180" s="39"/>
      <c r="IK180" s="39"/>
      <c r="IL180" s="39"/>
      <c r="IM180" s="39"/>
      <c r="IN180" s="39"/>
      <c r="IO180" s="39"/>
      <c r="IP180" s="39"/>
      <c r="IQ180" s="39"/>
      <c r="IR180" s="39"/>
      <c r="IS180" s="39"/>
      <c r="IT180" s="39"/>
      <c r="IU180" s="39"/>
      <c r="IV180" s="39"/>
    </row>
    <row r="181" spans="1:256" s="196" customFormat="1" ht="15.75">
      <c r="A181" s="73"/>
      <c r="B181" s="45" t="s">
        <v>365</v>
      </c>
      <c r="C181" s="45"/>
      <c r="D181" s="45"/>
      <c r="E181" s="45"/>
      <c r="F181" s="144"/>
      <c r="G181" s="145"/>
      <c r="H181" s="55"/>
      <c r="I181" s="55"/>
      <c r="J181" s="53"/>
      <c r="K181" s="55"/>
      <c r="L181" s="55"/>
      <c r="M181" s="53"/>
      <c r="N181" s="296"/>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row>
    <row r="182" spans="1:256" s="239" customFormat="1" ht="15">
      <c r="A182" s="147">
        <v>5</v>
      </c>
      <c r="B182" s="432" t="s">
        <v>777</v>
      </c>
      <c r="C182" s="432"/>
      <c r="D182" s="432"/>
      <c r="E182" s="433"/>
      <c r="F182" s="137" t="s">
        <v>778</v>
      </c>
      <c r="G182" s="136">
        <v>5</v>
      </c>
      <c r="H182" s="87">
        <f>'Equipment List Not Adjusted'!H182*Indexes!S9</f>
        <v>4.952650176678445</v>
      </c>
      <c r="I182" s="85">
        <f>'Equipment List Not Adjusted'!I182*Indexes!S9</f>
        <v>7.428975265017667</v>
      </c>
      <c r="J182" s="49">
        <v>2004</v>
      </c>
      <c r="K182" s="110">
        <f>'Equipment List Not Adjusted'!K182*Indexes!S9</f>
        <v>0.24763250883392224</v>
      </c>
      <c r="L182" s="105">
        <f>'Equipment List Not Adjusted'!L182*Indexes!S9</f>
        <v>0.37144876325088333</v>
      </c>
      <c r="M182" s="49">
        <v>2004</v>
      </c>
      <c r="N182" s="9" t="s">
        <v>442</v>
      </c>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c r="HJ182" s="39"/>
      <c r="HK182" s="39"/>
      <c r="HL182" s="39"/>
      <c r="HM182" s="39"/>
      <c r="HN182" s="39"/>
      <c r="HO182" s="39"/>
      <c r="HP182" s="39"/>
      <c r="HQ182" s="39"/>
      <c r="HR182" s="39"/>
      <c r="HS182" s="39"/>
      <c r="HT182" s="39"/>
      <c r="HU182" s="39"/>
      <c r="HV182" s="39"/>
      <c r="HW182" s="39"/>
      <c r="HX182" s="39"/>
      <c r="HY182" s="39"/>
      <c r="HZ182" s="39"/>
      <c r="IA182" s="39"/>
      <c r="IB182" s="39"/>
      <c r="IC182" s="39"/>
      <c r="ID182" s="39"/>
      <c r="IE182" s="39"/>
      <c r="IF182" s="39"/>
      <c r="IG182" s="39"/>
      <c r="IH182" s="39"/>
      <c r="II182" s="39"/>
      <c r="IJ182" s="39"/>
      <c r="IK182" s="39"/>
      <c r="IL182" s="39"/>
      <c r="IM182" s="39"/>
      <c r="IN182" s="39"/>
      <c r="IO182" s="39"/>
      <c r="IP182" s="39"/>
      <c r="IQ182" s="39"/>
      <c r="IR182" s="39"/>
      <c r="IS182" s="39"/>
      <c r="IT182" s="39"/>
      <c r="IU182" s="39"/>
      <c r="IV182" s="39"/>
    </row>
    <row r="183" spans="1:256" s="239" customFormat="1" ht="15">
      <c r="A183" s="146">
        <v>3</v>
      </c>
      <c r="B183" s="432" t="s">
        <v>779</v>
      </c>
      <c r="C183" s="432"/>
      <c r="D183" s="432"/>
      <c r="E183" s="433"/>
      <c r="F183" s="133" t="s">
        <v>780</v>
      </c>
      <c r="G183" s="134">
        <v>10</v>
      </c>
      <c r="H183" s="78">
        <f>'Equipment List Not Adjusted'!H183*Indexes!E7</f>
        <v>39.204428952224724</v>
      </c>
      <c r="I183" s="91">
        <f>'Equipment List Not Adjusted'!I183*Indexes!E7</f>
        <v>78.40885790444945</v>
      </c>
      <c r="J183" s="49">
        <v>1995</v>
      </c>
      <c r="K183" s="201">
        <f>'Equipment List Not Adjusted'!K183*Indexes!E7</f>
        <v>3.920442895222472</v>
      </c>
      <c r="L183" s="62">
        <f>'Equipment List Not Adjusted'!L183*Indexes!E7</f>
        <v>7.840885790444944</v>
      </c>
      <c r="M183" s="49">
        <v>1995</v>
      </c>
      <c r="N183" s="8" t="s">
        <v>351</v>
      </c>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39"/>
      <c r="HD183" s="39"/>
      <c r="HE183" s="39"/>
      <c r="HF183" s="39"/>
      <c r="HG183" s="39"/>
      <c r="HH183" s="39"/>
      <c r="HI183" s="39"/>
      <c r="HJ183" s="39"/>
      <c r="HK183" s="39"/>
      <c r="HL183" s="39"/>
      <c r="HM183" s="39"/>
      <c r="HN183" s="39"/>
      <c r="HO183" s="39"/>
      <c r="HP183" s="39"/>
      <c r="HQ183" s="39"/>
      <c r="HR183" s="39"/>
      <c r="HS183" s="39"/>
      <c r="HT183" s="39"/>
      <c r="HU183" s="39"/>
      <c r="HV183" s="39"/>
      <c r="HW183" s="39"/>
      <c r="HX183" s="39"/>
      <c r="HY183" s="39"/>
      <c r="HZ183" s="39"/>
      <c r="IA183" s="39"/>
      <c r="IB183" s="39"/>
      <c r="IC183" s="39"/>
      <c r="ID183" s="39"/>
      <c r="IE183" s="39"/>
      <c r="IF183" s="39"/>
      <c r="IG183" s="39"/>
      <c r="IH183" s="39"/>
      <c r="II183" s="39"/>
      <c r="IJ183" s="39"/>
      <c r="IK183" s="39"/>
      <c r="IL183" s="39"/>
      <c r="IM183" s="39"/>
      <c r="IN183" s="39"/>
      <c r="IO183" s="39"/>
      <c r="IP183" s="39"/>
      <c r="IQ183" s="39"/>
      <c r="IR183" s="39"/>
      <c r="IS183" s="39"/>
      <c r="IT183" s="39"/>
      <c r="IU183" s="39"/>
      <c r="IV183" s="39"/>
    </row>
    <row r="184" spans="1:256" s="196" customFormat="1" ht="15.75">
      <c r="A184" s="75"/>
      <c r="B184" s="45" t="s">
        <v>364</v>
      </c>
      <c r="C184" s="45"/>
      <c r="D184" s="45"/>
      <c r="E184" s="45"/>
      <c r="F184" s="143"/>
      <c r="G184" s="55"/>
      <c r="H184" s="55"/>
      <c r="I184" s="55"/>
      <c r="J184" s="53"/>
      <c r="K184" s="55"/>
      <c r="L184" s="55"/>
      <c r="M184" s="53"/>
      <c r="N184" s="29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row>
    <row r="185" spans="1:256" s="239" customFormat="1" ht="15">
      <c r="A185" s="146">
        <v>2</v>
      </c>
      <c r="B185" s="432" t="s">
        <v>781</v>
      </c>
      <c r="C185" s="432"/>
      <c r="D185" s="432"/>
      <c r="E185" s="433"/>
      <c r="F185" s="133" t="s">
        <v>782</v>
      </c>
      <c r="G185" s="134">
        <v>10</v>
      </c>
      <c r="H185" s="87">
        <f>'Equipment List Not Adjusted'!H185*Indexes!E6</f>
        <v>0.21734154929577465</v>
      </c>
      <c r="I185" s="85">
        <f>'Equipment List Not Adjusted'!I185*Indexes!E6</f>
        <v>0.36223591549295775</v>
      </c>
      <c r="J185" s="49">
        <v>1995</v>
      </c>
      <c r="K185" s="104">
        <f>'Equipment List Not Adjusted'!K185*Indexes!E6</f>
        <v>0.004346830985915493</v>
      </c>
      <c r="L185" s="105">
        <f>'Equipment List Not Adjusted'!L185*Indexes!E6</f>
        <v>0.0072447183098591555</v>
      </c>
      <c r="M185" s="49">
        <v>1995</v>
      </c>
      <c r="N185" s="8" t="s">
        <v>880</v>
      </c>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39"/>
      <c r="HD185" s="39"/>
      <c r="HE185" s="39"/>
      <c r="HF185" s="39"/>
      <c r="HG185" s="39"/>
      <c r="HH185" s="39"/>
      <c r="HI185" s="39"/>
      <c r="HJ185" s="39"/>
      <c r="HK185" s="39"/>
      <c r="HL185" s="39"/>
      <c r="HM185" s="39"/>
      <c r="HN185" s="39"/>
      <c r="HO185" s="39"/>
      <c r="HP185" s="39"/>
      <c r="HQ185" s="39"/>
      <c r="HR185" s="39"/>
      <c r="HS185" s="39"/>
      <c r="HT185" s="39"/>
      <c r="HU185" s="39"/>
      <c r="HV185" s="39"/>
      <c r="HW185" s="39"/>
      <c r="HX185" s="39"/>
      <c r="HY185" s="39"/>
      <c r="HZ185" s="39"/>
      <c r="IA185" s="39"/>
      <c r="IB185" s="39"/>
      <c r="IC185" s="39"/>
      <c r="ID185" s="39"/>
      <c r="IE185" s="39"/>
      <c r="IF185" s="39"/>
      <c r="IG185" s="39"/>
      <c r="IH185" s="39"/>
      <c r="II185" s="39"/>
      <c r="IJ185" s="39"/>
      <c r="IK185" s="39"/>
      <c r="IL185" s="39"/>
      <c r="IM185" s="39"/>
      <c r="IN185" s="39"/>
      <c r="IO185" s="39"/>
      <c r="IP185" s="39"/>
      <c r="IQ185" s="39"/>
      <c r="IR185" s="39"/>
      <c r="IS185" s="39"/>
      <c r="IT185" s="39"/>
      <c r="IU185" s="39"/>
      <c r="IV185" s="39"/>
    </row>
    <row r="186" spans="1:256" s="239" customFormat="1" ht="15">
      <c r="A186" s="152">
        <v>1</v>
      </c>
      <c r="B186" s="432" t="s">
        <v>783</v>
      </c>
      <c r="C186" s="432"/>
      <c r="D186" s="432"/>
      <c r="E186" s="433"/>
      <c r="F186" s="137" t="s">
        <v>784</v>
      </c>
      <c r="G186" s="136">
        <v>10</v>
      </c>
      <c r="H186" s="106">
        <f>'Equipment List Not Adjusted'!H186*Indexes!E5</f>
        <v>0.13809099018733276</v>
      </c>
      <c r="I186" s="59">
        <f>'Equipment List Not Adjusted'!I186*Indexes!E5</f>
        <v>0.23015165031222126</v>
      </c>
      <c r="J186" s="49">
        <v>1995</v>
      </c>
      <c r="K186" s="103">
        <f>'Equipment List Not Adjusted'!K186*Indexes!E5</f>
        <v>0.006904549509366638</v>
      </c>
      <c r="L186" s="94">
        <f>'Equipment List Not Adjusted'!L186*Indexes!E5</f>
        <v>0.011507582515611063</v>
      </c>
      <c r="M186" s="49">
        <v>1995</v>
      </c>
      <c r="N186" s="9" t="s">
        <v>881</v>
      </c>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39"/>
      <c r="HD186" s="39"/>
      <c r="HE186" s="39"/>
      <c r="HF186" s="39"/>
      <c r="HG186" s="39"/>
      <c r="HH186" s="39"/>
      <c r="HI186" s="39"/>
      <c r="HJ186" s="39"/>
      <c r="HK186" s="39"/>
      <c r="HL186" s="39"/>
      <c r="HM186" s="39"/>
      <c r="HN186" s="39"/>
      <c r="HO186" s="39"/>
      <c r="HP186" s="39"/>
      <c r="HQ186" s="39"/>
      <c r="HR186" s="39"/>
      <c r="HS186" s="39"/>
      <c r="HT186" s="39"/>
      <c r="HU186" s="39"/>
      <c r="HV186" s="39"/>
      <c r="HW186" s="39"/>
      <c r="HX186" s="39"/>
      <c r="HY186" s="39"/>
      <c r="HZ186" s="39"/>
      <c r="IA186" s="39"/>
      <c r="IB186" s="39"/>
      <c r="IC186" s="39"/>
      <c r="ID186" s="39"/>
      <c r="IE186" s="39"/>
      <c r="IF186" s="39"/>
      <c r="IG186" s="39"/>
      <c r="IH186" s="39"/>
      <c r="II186" s="39"/>
      <c r="IJ186" s="39"/>
      <c r="IK186" s="39"/>
      <c r="IL186" s="39"/>
      <c r="IM186" s="39"/>
      <c r="IN186" s="39"/>
      <c r="IO186" s="39"/>
      <c r="IP186" s="39"/>
      <c r="IQ186" s="39"/>
      <c r="IR186" s="39"/>
      <c r="IS186" s="39"/>
      <c r="IT186" s="39"/>
      <c r="IU186" s="39"/>
      <c r="IV186" s="39"/>
    </row>
    <row r="187" spans="1:256" s="239" customFormat="1" ht="28.5">
      <c r="A187" s="146">
        <v>2</v>
      </c>
      <c r="B187" s="432" t="s">
        <v>785</v>
      </c>
      <c r="C187" s="432"/>
      <c r="D187" s="432"/>
      <c r="E187" s="433"/>
      <c r="F187" s="133" t="s">
        <v>786</v>
      </c>
      <c r="G187" s="134">
        <v>10</v>
      </c>
      <c r="H187" s="76">
        <f>'Equipment List Not Adjusted'!H187*Indexes!O6</f>
        <v>0.4453463203463203</v>
      </c>
      <c r="I187" s="82">
        <f>'Equipment List Not Adjusted'!I187*Indexes!O6</f>
        <v>1.7813852813852813</v>
      </c>
      <c r="J187" s="49">
        <v>2002</v>
      </c>
      <c r="K187" s="83">
        <f>'Equipment List Not Adjusted'!K187*Indexes!O6</f>
        <v>0.008906926406926407</v>
      </c>
      <c r="L187" s="94">
        <f>'Equipment List Not Adjusted'!L187*Indexes!O6</f>
        <v>0.035627705627705626</v>
      </c>
      <c r="M187" s="49">
        <v>2002</v>
      </c>
      <c r="N187" s="8" t="s">
        <v>317</v>
      </c>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c r="FF187" s="39"/>
      <c r="FG187" s="39"/>
      <c r="FH187" s="39"/>
      <c r="FI187" s="39"/>
      <c r="FJ187" s="39"/>
      <c r="FK187" s="39"/>
      <c r="FL187" s="39"/>
      <c r="FM187" s="39"/>
      <c r="FN187" s="39"/>
      <c r="FO187" s="39"/>
      <c r="FP187" s="39"/>
      <c r="FQ187" s="39"/>
      <c r="FR187" s="39"/>
      <c r="FS187" s="39"/>
      <c r="FT187" s="39"/>
      <c r="FU187" s="39"/>
      <c r="FV187" s="39"/>
      <c r="FW187" s="39"/>
      <c r="FX187" s="39"/>
      <c r="FY187" s="39"/>
      <c r="FZ187" s="39"/>
      <c r="GA187" s="39"/>
      <c r="GB187" s="39"/>
      <c r="GC187" s="39"/>
      <c r="GD187" s="39"/>
      <c r="GE187" s="39"/>
      <c r="GF187" s="39"/>
      <c r="GG187" s="39"/>
      <c r="GH187" s="39"/>
      <c r="GI187" s="39"/>
      <c r="GJ187" s="39"/>
      <c r="GK187" s="39"/>
      <c r="GL187" s="39"/>
      <c r="GM187" s="39"/>
      <c r="GN187" s="39"/>
      <c r="GO187" s="39"/>
      <c r="GP187" s="39"/>
      <c r="GQ187" s="39"/>
      <c r="GR187" s="39"/>
      <c r="GS187" s="39"/>
      <c r="GT187" s="39"/>
      <c r="GU187" s="39"/>
      <c r="GV187" s="39"/>
      <c r="GW187" s="39"/>
      <c r="GX187" s="39"/>
      <c r="GY187" s="39"/>
      <c r="GZ187" s="39"/>
      <c r="HA187" s="39"/>
      <c r="HB187" s="39"/>
      <c r="HC187" s="39"/>
      <c r="HD187" s="39"/>
      <c r="HE187" s="39"/>
      <c r="HF187" s="39"/>
      <c r="HG187" s="39"/>
      <c r="HH187" s="39"/>
      <c r="HI187" s="39"/>
      <c r="HJ187" s="39"/>
      <c r="HK187" s="39"/>
      <c r="HL187" s="39"/>
      <c r="HM187" s="39"/>
      <c r="HN187" s="39"/>
      <c r="HO187" s="39"/>
      <c r="HP187" s="39"/>
      <c r="HQ187" s="39"/>
      <c r="HR187" s="39"/>
      <c r="HS187" s="39"/>
      <c r="HT187" s="39"/>
      <c r="HU187" s="39"/>
      <c r="HV187" s="39"/>
      <c r="HW187" s="39"/>
      <c r="HX187" s="39"/>
      <c r="HY187" s="39"/>
      <c r="HZ187" s="39"/>
      <c r="IA187" s="39"/>
      <c r="IB187" s="39"/>
      <c r="IC187" s="39"/>
      <c r="ID187" s="39"/>
      <c r="IE187" s="39"/>
      <c r="IF187" s="39"/>
      <c r="IG187" s="39"/>
      <c r="IH187" s="39"/>
      <c r="II187" s="39"/>
      <c r="IJ187" s="39"/>
      <c r="IK187" s="39"/>
      <c r="IL187" s="39"/>
      <c r="IM187" s="39"/>
      <c r="IN187" s="39"/>
      <c r="IO187" s="39"/>
      <c r="IP187" s="39"/>
      <c r="IQ187" s="39"/>
      <c r="IR187" s="39"/>
      <c r="IS187" s="39"/>
      <c r="IT187" s="39"/>
      <c r="IU187" s="39"/>
      <c r="IV187" s="39"/>
    </row>
    <row r="188" spans="1:256" s="239" customFormat="1" ht="15">
      <c r="A188" s="146">
        <v>2</v>
      </c>
      <c r="B188" s="432" t="s">
        <v>787</v>
      </c>
      <c r="C188" s="432"/>
      <c r="D188" s="432"/>
      <c r="E188" s="433"/>
      <c r="F188" s="137" t="s">
        <v>788</v>
      </c>
      <c r="G188" s="136">
        <v>10</v>
      </c>
      <c r="H188" s="76">
        <f>'Equipment List Not Adjusted'!H188*Indexes!E6</f>
        <v>0.21734154929577465</v>
      </c>
      <c r="I188" s="51">
        <f>'Equipment List Not Adjusted'!I188*Indexes!E6</f>
        <v>0.4346830985915493</v>
      </c>
      <c r="J188" s="49">
        <v>1995</v>
      </c>
      <c r="K188" s="103">
        <f>'Equipment List Not Adjusted'!K188*Indexes!E6</f>
        <v>0.004346830985915493</v>
      </c>
      <c r="L188" s="94">
        <f>'Equipment List Not Adjusted'!L188*Indexes!E6</f>
        <v>0.0072447183098591555</v>
      </c>
      <c r="M188" s="49">
        <v>1995</v>
      </c>
      <c r="N188" s="9" t="s">
        <v>821</v>
      </c>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c r="FF188" s="39"/>
      <c r="FG188" s="39"/>
      <c r="FH188" s="39"/>
      <c r="FI188" s="39"/>
      <c r="FJ188" s="39"/>
      <c r="FK188" s="39"/>
      <c r="FL188" s="39"/>
      <c r="FM188" s="39"/>
      <c r="FN188" s="39"/>
      <c r="FO188" s="39"/>
      <c r="FP188" s="39"/>
      <c r="FQ188" s="39"/>
      <c r="FR188" s="39"/>
      <c r="FS188" s="39"/>
      <c r="FT188" s="39"/>
      <c r="FU188" s="39"/>
      <c r="FV188" s="39"/>
      <c r="FW188" s="39"/>
      <c r="FX188" s="39"/>
      <c r="FY188" s="39"/>
      <c r="FZ188" s="39"/>
      <c r="GA188" s="39"/>
      <c r="GB188" s="39"/>
      <c r="GC188" s="39"/>
      <c r="GD188" s="39"/>
      <c r="GE188" s="39"/>
      <c r="GF188" s="39"/>
      <c r="GG188" s="39"/>
      <c r="GH188" s="39"/>
      <c r="GI188" s="39"/>
      <c r="GJ188" s="39"/>
      <c r="GK188" s="39"/>
      <c r="GL188" s="39"/>
      <c r="GM188" s="39"/>
      <c r="GN188" s="39"/>
      <c r="GO188" s="39"/>
      <c r="GP188" s="39"/>
      <c r="GQ188" s="39"/>
      <c r="GR188" s="39"/>
      <c r="GS188" s="39"/>
      <c r="GT188" s="39"/>
      <c r="GU188" s="39"/>
      <c r="GV188" s="39"/>
      <c r="GW188" s="39"/>
      <c r="GX188" s="39"/>
      <c r="GY188" s="39"/>
      <c r="GZ188" s="39"/>
      <c r="HA188" s="39"/>
      <c r="HB188" s="39"/>
      <c r="HC188" s="39"/>
      <c r="HD188" s="39"/>
      <c r="HE188" s="39"/>
      <c r="HF188" s="39"/>
      <c r="HG188" s="39"/>
      <c r="HH188" s="39"/>
      <c r="HI188" s="39"/>
      <c r="HJ188" s="39"/>
      <c r="HK188" s="39"/>
      <c r="HL188" s="39"/>
      <c r="HM188" s="39"/>
      <c r="HN188" s="39"/>
      <c r="HO188" s="39"/>
      <c r="HP188" s="39"/>
      <c r="HQ188" s="39"/>
      <c r="HR188" s="39"/>
      <c r="HS188" s="39"/>
      <c r="HT188" s="39"/>
      <c r="HU188" s="39"/>
      <c r="HV188" s="39"/>
      <c r="HW188" s="39"/>
      <c r="HX188" s="39"/>
      <c r="HY188" s="39"/>
      <c r="HZ188" s="39"/>
      <c r="IA188" s="39"/>
      <c r="IB188" s="39"/>
      <c r="IC188" s="39"/>
      <c r="ID188" s="39"/>
      <c r="IE188" s="39"/>
      <c r="IF188" s="39"/>
      <c r="IG188" s="39"/>
      <c r="IH188" s="39"/>
      <c r="II188" s="39"/>
      <c r="IJ188" s="39"/>
      <c r="IK188" s="39"/>
      <c r="IL188" s="39"/>
      <c r="IM188" s="39"/>
      <c r="IN188" s="39"/>
      <c r="IO188" s="39"/>
      <c r="IP188" s="39"/>
      <c r="IQ188" s="39"/>
      <c r="IR188" s="39"/>
      <c r="IS188" s="39"/>
      <c r="IT188" s="39"/>
      <c r="IU188" s="39"/>
      <c r="IV188" s="39"/>
    </row>
    <row r="189" spans="1:256" s="239" customFormat="1" ht="28.5">
      <c r="A189" s="146">
        <v>2</v>
      </c>
      <c r="B189" s="434" t="s">
        <v>339</v>
      </c>
      <c r="C189" s="434"/>
      <c r="D189" s="434"/>
      <c r="E189" s="435"/>
      <c r="F189" s="133"/>
      <c r="G189" s="134">
        <v>10</v>
      </c>
      <c r="H189" s="76">
        <f>'Equipment List Not Adjusted'!H189*Indexes!U6</f>
        <v>0.4729885057471264</v>
      </c>
      <c r="I189" s="51">
        <f>'Equipment List Not Adjusted'!I189*Indexes!U6</f>
        <v>1.9865517241379311</v>
      </c>
      <c r="J189" s="49">
        <v>2005</v>
      </c>
      <c r="K189" s="486">
        <f>'Equipment List Not Adjusted'!K189:L189*Indexes!U6</f>
        <v>0.09459770114942528</v>
      </c>
      <c r="L189" s="495"/>
      <c r="M189" s="49">
        <v>2005</v>
      </c>
      <c r="N189" s="10" t="s">
        <v>321</v>
      </c>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c r="FF189" s="39"/>
      <c r="FG189" s="39"/>
      <c r="FH189" s="39"/>
      <c r="FI189" s="39"/>
      <c r="FJ189" s="39"/>
      <c r="FK189" s="39"/>
      <c r="FL189" s="39"/>
      <c r="FM189" s="39"/>
      <c r="FN189" s="39"/>
      <c r="FO189" s="39"/>
      <c r="FP189" s="39"/>
      <c r="FQ189" s="39"/>
      <c r="FR189" s="39"/>
      <c r="FS189" s="39"/>
      <c r="FT189" s="39"/>
      <c r="FU189" s="39"/>
      <c r="FV189" s="39"/>
      <c r="FW189" s="39"/>
      <c r="FX189" s="39"/>
      <c r="FY189" s="39"/>
      <c r="FZ189" s="39"/>
      <c r="GA189" s="39"/>
      <c r="GB189" s="39"/>
      <c r="GC189" s="39"/>
      <c r="GD189" s="39"/>
      <c r="GE189" s="39"/>
      <c r="GF189" s="39"/>
      <c r="GG189" s="39"/>
      <c r="GH189" s="39"/>
      <c r="GI189" s="39"/>
      <c r="GJ189" s="39"/>
      <c r="GK189" s="39"/>
      <c r="GL189" s="39"/>
      <c r="GM189" s="39"/>
      <c r="GN189" s="39"/>
      <c r="GO189" s="39"/>
      <c r="GP189" s="39"/>
      <c r="GQ189" s="39"/>
      <c r="GR189" s="39"/>
      <c r="GS189" s="39"/>
      <c r="GT189" s="39"/>
      <c r="GU189" s="39"/>
      <c r="GV189" s="39"/>
      <c r="GW189" s="39"/>
      <c r="GX189" s="39"/>
      <c r="GY189" s="39"/>
      <c r="GZ189" s="39"/>
      <c r="HA189" s="39"/>
      <c r="HB189" s="39"/>
      <c r="HC189" s="39"/>
      <c r="HD189" s="39"/>
      <c r="HE189" s="39"/>
      <c r="HF189" s="39"/>
      <c r="HG189" s="39"/>
      <c r="HH189" s="39"/>
      <c r="HI189" s="39"/>
      <c r="HJ189" s="39"/>
      <c r="HK189" s="39"/>
      <c r="HL189" s="39"/>
      <c r="HM189" s="39"/>
      <c r="HN189" s="39"/>
      <c r="HO189" s="39"/>
      <c r="HP189" s="39"/>
      <c r="HQ189" s="39"/>
      <c r="HR189" s="39"/>
      <c r="HS189" s="39"/>
      <c r="HT189" s="39"/>
      <c r="HU189" s="39"/>
      <c r="HV189" s="39"/>
      <c r="HW189" s="39"/>
      <c r="HX189" s="39"/>
      <c r="HY189" s="39"/>
      <c r="HZ189" s="39"/>
      <c r="IA189" s="39"/>
      <c r="IB189" s="39"/>
      <c r="IC189" s="39"/>
      <c r="ID189" s="39"/>
      <c r="IE189" s="39"/>
      <c r="IF189" s="39"/>
      <c r="IG189" s="39"/>
      <c r="IH189" s="39"/>
      <c r="II189" s="39"/>
      <c r="IJ189" s="39"/>
      <c r="IK189" s="39"/>
      <c r="IL189" s="39"/>
      <c r="IM189" s="39"/>
      <c r="IN189" s="39"/>
      <c r="IO189" s="39"/>
      <c r="IP189" s="39"/>
      <c r="IQ189" s="39"/>
      <c r="IR189" s="39"/>
      <c r="IS189" s="39"/>
      <c r="IT189" s="39"/>
      <c r="IU189" s="39"/>
      <c r="IV189" s="39"/>
    </row>
    <row r="190" spans="1:256" s="239" customFormat="1" ht="28.5">
      <c r="A190" s="147">
        <v>2</v>
      </c>
      <c r="B190" s="434" t="s">
        <v>345</v>
      </c>
      <c r="C190" s="434"/>
      <c r="D190" s="434"/>
      <c r="E190" s="435"/>
      <c r="F190" s="137"/>
      <c r="G190" s="136"/>
      <c r="H190" s="480">
        <f>'Equipment List Not Adjusted'!H190:I190*Indexes!K6</f>
        <v>0.06356848609680742</v>
      </c>
      <c r="I190" s="481"/>
      <c r="J190" s="49">
        <v>2000</v>
      </c>
      <c r="K190" s="86"/>
      <c r="L190" s="57"/>
      <c r="M190" s="49"/>
      <c r="N190" s="24" t="s">
        <v>346</v>
      </c>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39"/>
      <c r="HD190" s="39"/>
      <c r="HE190" s="39"/>
      <c r="HF190" s="39"/>
      <c r="HG190" s="39"/>
      <c r="HH190" s="39"/>
      <c r="HI190" s="39"/>
      <c r="HJ190" s="39"/>
      <c r="HK190" s="39"/>
      <c r="HL190" s="39"/>
      <c r="HM190" s="39"/>
      <c r="HN190" s="39"/>
      <c r="HO190" s="39"/>
      <c r="HP190" s="39"/>
      <c r="HQ190" s="39"/>
      <c r="HR190" s="39"/>
      <c r="HS190" s="39"/>
      <c r="HT190" s="39"/>
      <c r="HU190" s="39"/>
      <c r="HV190" s="39"/>
      <c r="HW190" s="39"/>
      <c r="HX190" s="39"/>
      <c r="HY190" s="39"/>
      <c r="HZ190" s="39"/>
      <c r="IA190" s="39"/>
      <c r="IB190" s="39"/>
      <c r="IC190" s="39"/>
      <c r="ID190" s="39"/>
      <c r="IE190" s="39"/>
      <c r="IF190" s="39"/>
      <c r="IG190" s="39"/>
      <c r="IH190" s="39"/>
      <c r="II190" s="39"/>
      <c r="IJ190" s="39"/>
      <c r="IK190" s="39"/>
      <c r="IL190" s="39"/>
      <c r="IM190" s="39"/>
      <c r="IN190" s="39"/>
      <c r="IO190" s="39"/>
      <c r="IP190" s="39"/>
      <c r="IQ190" s="39"/>
      <c r="IR190" s="39"/>
      <c r="IS190" s="39"/>
      <c r="IT190" s="39"/>
      <c r="IU190" s="39"/>
      <c r="IV190" s="39"/>
    </row>
    <row r="191" spans="1:256" s="239" customFormat="1" ht="15">
      <c r="A191" s="146">
        <v>2</v>
      </c>
      <c r="B191" s="432" t="s">
        <v>789</v>
      </c>
      <c r="C191" s="432"/>
      <c r="D191" s="432"/>
      <c r="E191" s="433"/>
      <c r="F191" s="133" t="s">
        <v>790</v>
      </c>
      <c r="G191" s="134">
        <v>10</v>
      </c>
      <c r="H191" s="76">
        <f>'Equipment List Not Adjusted'!H191*Indexes!E6</f>
        <v>0.07244718309859155</v>
      </c>
      <c r="I191" s="59">
        <f>'Equipment List Not Adjusted'!I191*Indexes!E6</f>
        <v>0.10867077464788732</v>
      </c>
      <c r="J191" s="49">
        <v>1995</v>
      </c>
      <c r="K191" s="103">
        <f>'Equipment List Not Adjusted'!K191*Indexes!E6</f>
        <v>0.001448943661971831</v>
      </c>
      <c r="L191" s="94">
        <f>'Equipment List Not Adjusted'!L191*Indexes!E6</f>
        <v>0.0021734154929577464</v>
      </c>
      <c r="M191" s="49">
        <v>1995</v>
      </c>
      <c r="N191" s="8" t="s">
        <v>882</v>
      </c>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39"/>
      <c r="HD191" s="39"/>
      <c r="HE191" s="39"/>
      <c r="HF191" s="39"/>
      <c r="HG191" s="39"/>
      <c r="HH191" s="39"/>
      <c r="HI191" s="39"/>
      <c r="HJ191" s="39"/>
      <c r="HK191" s="39"/>
      <c r="HL191" s="39"/>
      <c r="HM191" s="39"/>
      <c r="HN191" s="39"/>
      <c r="HO191" s="39"/>
      <c r="HP191" s="39"/>
      <c r="HQ191" s="39"/>
      <c r="HR191" s="39"/>
      <c r="HS191" s="39"/>
      <c r="HT191" s="39"/>
      <c r="HU191" s="39"/>
      <c r="HV191" s="39"/>
      <c r="HW191" s="39"/>
      <c r="HX191" s="39"/>
      <c r="HY191" s="39"/>
      <c r="HZ191" s="39"/>
      <c r="IA191" s="39"/>
      <c r="IB191" s="39"/>
      <c r="IC191" s="39"/>
      <c r="ID191" s="39"/>
      <c r="IE191" s="39"/>
      <c r="IF191" s="39"/>
      <c r="IG191" s="39"/>
      <c r="IH191" s="39"/>
      <c r="II191" s="39"/>
      <c r="IJ191" s="39"/>
      <c r="IK191" s="39"/>
      <c r="IL191" s="39"/>
      <c r="IM191" s="39"/>
      <c r="IN191" s="39"/>
      <c r="IO191" s="39"/>
      <c r="IP191" s="39"/>
      <c r="IQ191" s="39"/>
      <c r="IR191" s="39"/>
      <c r="IS191" s="39"/>
      <c r="IT191" s="39"/>
      <c r="IU191" s="39"/>
      <c r="IV191" s="39"/>
    </row>
    <row r="192" spans="1:256" s="239" customFormat="1" ht="28.5">
      <c r="A192" s="146">
        <v>2</v>
      </c>
      <c r="B192" s="432" t="s">
        <v>791</v>
      </c>
      <c r="C192" s="432"/>
      <c r="D192" s="432"/>
      <c r="E192" s="433"/>
      <c r="F192" s="137" t="s">
        <v>799</v>
      </c>
      <c r="G192" s="136">
        <v>10</v>
      </c>
      <c r="H192" s="76">
        <f>'Equipment List Not Adjusted'!H192*Indexes!U6</f>
        <v>3.027126436781609</v>
      </c>
      <c r="I192" s="50">
        <f>'Equipment List Not Adjusted'!I192*Indexes!U6</f>
        <v>5.865057471264368</v>
      </c>
      <c r="J192" s="49">
        <v>2005</v>
      </c>
      <c r="K192" s="83">
        <f>'Equipment List Not Adjusted'!K192*Indexes!E6</f>
        <v>0.15213908450704225</v>
      </c>
      <c r="L192" s="51">
        <f>'Equipment List Not Adjusted'!L192*Indexes!E6</f>
        <v>0.1919850352112676</v>
      </c>
      <c r="M192" s="49">
        <v>1995</v>
      </c>
      <c r="N192" s="9" t="s">
        <v>352</v>
      </c>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39"/>
      <c r="HD192" s="39"/>
      <c r="HE192" s="39"/>
      <c r="HF192" s="39"/>
      <c r="HG192" s="39"/>
      <c r="HH192" s="39"/>
      <c r="HI192" s="39"/>
      <c r="HJ192" s="39"/>
      <c r="HK192" s="39"/>
      <c r="HL192" s="39"/>
      <c r="HM192" s="39"/>
      <c r="HN192" s="39"/>
      <c r="HO192" s="39"/>
      <c r="HP192" s="39"/>
      <c r="HQ192" s="39"/>
      <c r="HR192" s="39"/>
      <c r="HS192" s="39"/>
      <c r="HT192" s="39"/>
      <c r="HU192" s="39"/>
      <c r="HV192" s="39"/>
      <c r="HW192" s="39"/>
      <c r="HX192" s="39"/>
      <c r="HY192" s="39"/>
      <c r="HZ192" s="39"/>
      <c r="IA192" s="39"/>
      <c r="IB192" s="39"/>
      <c r="IC192" s="39"/>
      <c r="ID192" s="39"/>
      <c r="IE192" s="39"/>
      <c r="IF192" s="39"/>
      <c r="IG192" s="39"/>
      <c r="IH192" s="39"/>
      <c r="II192" s="39"/>
      <c r="IJ192" s="39"/>
      <c r="IK192" s="39"/>
      <c r="IL192" s="39"/>
      <c r="IM192" s="39"/>
      <c r="IN192" s="39"/>
      <c r="IO192" s="39"/>
      <c r="IP192" s="39"/>
      <c r="IQ192" s="39"/>
      <c r="IR192" s="39"/>
      <c r="IS192" s="39"/>
      <c r="IT192" s="39"/>
      <c r="IU192" s="39"/>
      <c r="IV192" s="39"/>
    </row>
    <row r="193" spans="1:256" s="239" customFormat="1" ht="15">
      <c r="A193" s="146">
        <v>2</v>
      </c>
      <c r="B193" s="432" t="s">
        <v>801</v>
      </c>
      <c r="C193" s="432"/>
      <c r="D193" s="432"/>
      <c r="E193" s="433"/>
      <c r="F193" s="133" t="s">
        <v>802</v>
      </c>
      <c r="G193" s="134">
        <v>10</v>
      </c>
      <c r="H193" s="97">
        <f>'Equipment List Not Adjusted'!H193*Indexes!E6</f>
        <v>0.5795774647887324</v>
      </c>
      <c r="I193" s="62">
        <f>'Equipment List Not Adjusted'!I193*Indexes!E6</f>
        <v>1.0867077464788732</v>
      </c>
      <c r="J193" s="49">
        <v>1995</v>
      </c>
      <c r="K193" s="101">
        <f>'Equipment List Not Adjusted'!K193*Indexes!E6</f>
        <v>0.028978873239436622</v>
      </c>
      <c r="L193" s="102">
        <f>'Equipment List Not Adjusted'!L193*Indexes!E6</f>
        <v>0.05433538732394366</v>
      </c>
      <c r="M193" s="49">
        <v>1995</v>
      </c>
      <c r="N193" s="8" t="s">
        <v>883</v>
      </c>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39"/>
      <c r="HD193" s="39"/>
      <c r="HE193" s="39"/>
      <c r="HF193" s="39"/>
      <c r="HG193" s="39"/>
      <c r="HH193" s="39"/>
      <c r="HI193" s="39"/>
      <c r="HJ193" s="39"/>
      <c r="HK193" s="39"/>
      <c r="HL193" s="39"/>
      <c r="HM193" s="39"/>
      <c r="HN193" s="39"/>
      <c r="HO193" s="39"/>
      <c r="HP193" s="39"/>
      <c r="HQ193" s="39"/>
      <c r="HR193" s="39"/>
      <c r="HS193" s="39"/>
      <c r="HT193" s="39"/>
      <c r="HU193" s="39"/>
      <c r="HV193" s="39"/>
      <c r="HW193" s="39"/>
      <c r="HX193" s="39"/>
      <c r="HY193" s="39"/>
      <c r="HZ193" s="39"/>
      <c r="IA193" s="39"/>
      <c r="IB193" s="39"/>
      <c r="IC193" s="39"/>
      <c r="ID193" s="39"/>
      <c r="IE193" s="39"/>
      <c r="IF193" s="39"/>
      <c r="IG193" s="39"/>
      <c r="IH193" s="39"/>
      <c r="II193" s="39"/>
      <c r="IJ193" s="39"/>
      <c r="IK193" s="39"/>
      <c r="IL193" s="39"/>
      <c r="IM193" s="39"/>
      <c r="IN193" s="39"/>
      <c r="IO193" s="39"/>
      <c r="IP193" s="39"/>
      <c r="IQ193" s="39"/>
      <c r="IR193" s="39"/>
      <c r="IS193" s="39"/>
      <c r="IT193" s="39"/>
      <c r="IU193" s="39"/>
      <c r="IV193" s="39"/>
    </row>
    <row r="194" spans="1:256" s="239" customFormat="1" ht="28.5">
      <c r="A194" s="146">
        <v>2</v>
      </c>
      <c r="B194" s="432" t="s">
        <v>347</v>
      </c>
      <c r="C194" s="432"/>
      <c r="D194" s="432"/>
      <c r="E194" s="433"/>
      <c r="F194" s="137"/>
      <c r="G194" s="136">
        <v>10</v>
      </c>
      <c r="H194" s="106">
        <f>'Equipment List Not Adjusted'!H194*Indexes!U6</f>
        <v>0.9081379310344827</v>
      </c>
      <c r="I194" s="51">
        <f>'Equipment List Not Adjusted'!I194*Indexes!U6</f>
        <v>9.081379310344827</v>
      </c>
      <c r="J194" s="54">
        <v>2005</v>
      </c>
      <c r="K194" s="86"/>
      <c r="L194" s="57"/>
      <c r="M194" s="54"/>
      <c r="N194" s="22" t="s">
        <v>348</v>
      </c>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39"/>
      <c r="HD194" s="39"/>
      <c r="HE194" s="39"/>
      <c r="HF194" s="39"/>
      <c r="HG194" s="39"/>
      <c r="HH194" s="39"/>
      <c r="HI194" s="39"/>
      <c r="HJ194" s="39"/>
      <c r="HK194" s="39"/>
      <c r="HL194" s="39"/>
      <c r="HM194" s="39"/>
      <c r="HN194" s="39"/>
      <c r="HO194" s="39"/>
      <c r="HP194" s="39"/>
      <c r="HQ194" s="39"/>
      <c r="HR194" s="39"/>
      <c r="HS194" s="39"/>
      <c r="HT194" s="39"/>
      <c r="HU194" s="39"/>
      <c r="HV194" s="39"/>
      <c r="HW194" s="39"/>
      <c r="HX194" s="39"/>
      <c r="HY194" s="39"/>
      <c r="HZ194" s="39"/>
      <c r="IA194" s="39"/>
      <c r="IB194" s="39"/>
      <c r="IC194" s="39"/>
      <c r="ID194" s="39"/>
      <c r="IE194" s="39"/>
      <c r="IF194" s="39"/>
      <c r="IG194" s="39"/>
      <c r="IH194" s="39"/>
      <c r="II194" s="39"/>
      <c r="IJ194" s="39"/>
      <c r="IK194" s="39"/>
      <c r="IL194" s="39"/>
      <c r="IM194" s="39"/>
      <c r="IN194" s="39"/>
      <c r="IO194" s="39"/>
      <c r="IP194" s="39"/>
      <c r="IQ194" s="39"/>
      <c r="IR194" s="39"/>
      <c r="IS194" s="39"/>
      <c r="IT194" s="39"/>
      <c r="IU194" s="39"/>
      <c r="IV194" s="39"/>
    </row>
    <row r="195" spans="1:256" s="239" customFormat="1" ht="32.25" customHeight="1">
      <c r="A195" s="73"/>
      <c r="B195" s="478" t="s">
        <v>854</v>
      </c>
      <c r="C195" s="479"/>
      <c r="D195" s="479"/>
      <c r="E195" s="479"/>
      <c r="F195" s="143"/>
      <c r="G195" s="55"/>
      <c r="H195" s="55"/>
      <c r="I195" s="55"/>
      <c r="J195" s="53"/>
      <c r="K195" s="55"/>
      <c r="L195" s="55"/>
      <c r="M195" s="53"/>
      <c r="N195" s="46"/>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c r="HJ195" s="39"/>
      <c r="HK195" s="39"/>
      <c r="HL195" s="39"/>
      <c r="HM195" s="39"/>
      <c r="HN195" s="39"/>
      <c r="HO195" s="39"/>
      <c r="HP195" s="39"/>
      <c r="HQ195" s="39"/>
      <c r="HR195" s="39"/>
      <c r="HS195" s="39"/>
      <c r="HT195" s="39"/>
      <c r="HU195" s="39"/>
      <c r="HV195" s="39"/>
      <c r="HW195" s="39"/>
      <c r="HX195" s="39"/>
      <c r="HY195" s="39"/>
      <c r="HZ195" s="39"/>
      <c r="IA195" s="39"/>
      <c r="IB195" s="39"/>
      <c r="IC195" s="39"/>
      <c r="ID195" s="39"/>
      <c r="IE195" s="39"/>
      <c r="IF195" s="39"/>
      <c r="IG195" s="39"/>
      <c r="IH195" s="39"/>
      <c r="II195" s="39"/>
      <c r="IJ195" s="39"/>
      <c r="IK195" s="39"/>
      <c r="IL195" s="39"/>
      <c r="IM195" s="39"/>
      <c r="IN195" s="39"/>
      <c r="IO195" s="39"/>
      <c r="IP195" s="39"/>
      <c r="IQ195" s="39"/>
      <c r="IR195" s="39"/>
      <c r="IS195" s="39"/>
      <c r="IT195" s="39"/>
      <c r="IU195" s="39"/>
      <c r="IV195" s="39"/>
    </row>
    <row r="196" spans="1:256" s="239" customFormat="1" ht="15">
      <c r="A196" s="147">
        <v>5</v>
      </c>
      <c r="B196" s="440" t="s">
        <v>391</v>
      </c>
      <c r="C196" s="440"/>
      <c r="D196" s="440"/>
      <c r="E196" s="441"/>
      <c r="F196" s="245"/>
      <c r="G196" s="134">
        <v>4</v>
      </c>
      <c r="H196" s="87">
        <f>'Equipment List Not Adjusted'!H196*Indexes!S9</f>
        <v>5.8038869257950525</v>
      </c>
      <c r="I196" s="87">
        <f>'Equipment List Not Adjusted'!I196*Indexes!S9</f>
        <v>42.561837455830386</v>
      </c>
      <c r="J196" s="49">
        <v>2004</v>
      </c>
      <c r="K196" s="110"/>
      <c r="L196" s="105"/>
      <c r="M196" s="49"/>
      <c r="N196" s="22" t="s">
        <v>862</v>
      </c>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c r="HJ196" s="39"/>
      <c r="HK196" s="39"/>
      <c r="HL196" s="39"/>
      <c r="HM196" s="39"/>
      <c r="HN196" s="39"/>
      <c r="HO196" s="39"/>
      <c r="HP196" s="39"/>
      <c r="HQ196" s="39"/>
      <c r="HR196" s="39"/>
      <c r="HS196" s="39"/>
      <c r="HT196" s="39"/>
      <c r="HU196" s="39"/>
      <c r="HV196" s="39"/>
      <c r="HW196" s="39"/>
      <c r="HX196" s="39"/>
      <c r="HY196" s="39"/>
      <c r="HZ196" s="39"/>
      <c r="IA196" s="39"/>
      <c r="IB196" s="39"/>
      <c r="IC196" s="39"/>
      <c r="ID196" s="39"/>
      <c r="IE196" s="39"/>
      <c r="IF196" s="39"/>
      <c r="IG196" s="39"/>
      <c r="IH196" s="39"/>
      <c r="II196" s="39"/>
      <c r="IJ196" s="39"/>
      <c r="IK196" s="39"/>
      <c r="IL196" s="39"/>
      <c r="IM196" s="39"/>
      <c r="IN196" s="39"/>
      <c r="IO196" s="39"/>
      <c r="IP196" s="39"/>
      <c r="IQ196" s="39"/>
      <c r="IR196" s="39"/>
      <c r="IS196" s="39"/>
      <c r="IT196" s="39"/>
      <c r="IU196" s="39"/>
      <c r="IV196" s="39"/>
    </row>
    <row r="197" spans="1:256" s="239" customFormat="1" ht="30" customHeight="1">
      <c r="A197" s="146">
        <v>5</v>
      </c>
      <c r="B197" s="440" t="s">
        <v>392</v>
      </c>
      <c r="C197" s="440"/>
      <c r="D197" s="440"/>
      <c r="E197" s="441"/>
      <c r="F197" s="198"/>
      <c r="G197" s="136">
        <v>4</v>
      </c>
      <c r="H197" s="87">
        <f>'Equipment List Not Adjusted'!H197*Indexes!U9</f>
        <v>1.3502890173410407</v>
      </c>
      <c r="I197" s="79">
        <f>'Equipment List Not Adjusted'!I197*Indexes!U9</f>
        <v>2.531791907514451</v>
      </c>
      <c r="J197" s="49">
        <v>2005</v>
      </c>
      <c r="K197" s="56"/>
      <c r="L197" s="51"/>
      <c r="M197" s="49"/>
      <c r="N197" s="22" t="s">
        <v>862</v>
      </c>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c r="ID197" s="39"/>
      <c r="IE197" s="39"/>
      <c r="IF197" s="39"/>
      <c r="IG197" s="39"/>
      <c r="IH197" s="39"/>
      <c r="II197" s="39"/>
      <c r="IJ197" s="39"/>
      <c r="IK197" s="39"/>
      <c r="IL197" s="39"/>
      <c r="IM197" s="39"/>
      <c r="IN197" s="39"/>
      <c r="IO197" s="39"/>
      <c r="IP197" s="39"/>
      <c r="IQ197" s="39"/>
      <c r="IR197" s="39"/>
      <c r="IS197" s="39"/>
      <c r="IT197" s="39"/>
      <c r="IU197" s="39"/>
      <c r="IV197" s="39"/>
    </row>
    <row r="198" spans="1:256" s="239" customFormat="1" ht="45" customHeight="1">
      <c r="A198" s="147">
        <v>8</v>
      </c>
      <c r="B198" s="440" t="s">
        <v>393</v>
      </c>
      <c r="C198" s="440"/>
      <c r="D198" s="440"/>
      <c r="E198" s="440"/>
      <c r="F198" s="246"/>
      <c r="G198" s="134"/>
      <c r="H198" s="87">
        <f>'Equipment List Not Adjusted'!H198*Indexes!Q12</f>
        <v>1.1728155339805826</v>
      </c>
      <c r="I198" s="87">
        <f>'Equipment List Not Adjusted'!I198*Indexes!Q12</f>
        <v>24.629126213592233</v>
      </c>
      <c r="J198" s="49">
        <v>2003</v>
      </c>
      <c r="K198" s="56"/>
      <c r="L198" s="50"/>
      <c r="M198" s="49"/>
      <c r="N198" s="22" t="s">
        <v>863</v>
      </c>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c r="HJ198" s="39"/>
      <c r="HK198" s="39"/>
      <c r="HL198" s="39"/>
      <c r="HM198" s="39"/>
      <c r="HN198" s="39"/>
      <c r="HO198" s="39"/>
      <c r="HP198" s="39"/>
      <c r="HQ198" s="39"/>
      <c r="HR198" s="39"/>
      <c r="HS198" s="39"/>
      <c r="HT198" s="39"/>
      <c r="HU198" s="39"/>
      <c r="HV198" s="39"/>
      <c r="HW198" s="39"/>
      <c r="HX198" s="39"/>
      <c r="HY198" s="39"/>
      <c r="HZ198" s="39"/>
      <c r="IA198" s="39"/>
      <c r="IB198" s="39"/>
      <c r="IC198" s="39"/>
      <c r="ID198" s="39"/>
      <c r="IE198" s="39"/>
      <c r="IF198" s="39"/>
      <c r="IG198" s="39"/>
      <c r="IH198" s="39"/>
      <c r="II198" s="39"/>
      <c r="IJ198" s="39"/>
      <c r="IK198" s="39"/>
      <c r="IL198" s="39"/>
      <c r="IM198" s="39"/>
      <c r="IN198" s="39"/>
      <c r="IO198" s="39"/>
      <c r="IP198" s="39"/>
      <c r="IQ198" s="39"/>
      <c r="IR198" s="39"/>
      <c r="IS198" s="39"/>
      <c r="IT198" s="39"/>
      <c r="IU198" s="39"/>
      <c r="IV198" s="39"/>
    </row>
    <row r="199" spans="1:256" s="239" customFormat="1" ht="15">
      <c r="A199" s="146">
        <v>5</v>
      </c>
      <c r="B199" s="440" t="s">
        <v>394</v>
      </c>
      <c r="C199" s="440"/>
      <c r="D199" s="440"/>
      <c r="E199" s="441"/>
      <c r="F199" s="198"/>
      <c r="G199" s="136"/>
      <c r="H199" s="51">
        <f>'Equipment List Not Adjusted'!H199*Indexes!S9</f>
        <v>0.3869257950530035</v>
      </c>
      <c r="I199" s="76">
        <f>'Equipment List Not Adjusted'!I199*Indexes!S9</f>
        <v>0.6190812720848057</v>
      </c>
      <c r="J199" s="49">
        <v>2004</v>
      </c>
      <c r="K199" s="107"/>
      <c r="L199" s="108"/>
      <c r="M199" s="49"/>
      <c r="N199" s="22" t="s">
        <v>862</v>
      </c>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39"/>
      <c r="HD199" s="39"/>
      <c r="HE199" s="39"/>
      <c r="HF199" s="39"/>
      <c r="HG199" s="39"/>
      <c r="HH199" s="39"/>
      <c r="HI199" s="39"/>
      <c r="HJ199" s="39"/>
      <c r="HK199" s="39"/>
      <c r="HL199" s="39"/>
      <c r="HM199" s="39"/>
      <c r="HN199" s="39"/>
      <c r="HO199" s="39"/>
      <c r="HP199" s="39"/>
      <c r="HQ199" s="39"/>
      <c r="HR199" s="39"/>
      <c r="HS199" s="39"/>
      <c r="HT199" s="39"/>
      <c r="HU199" s="39"/>
      <c r="HV199" s="39"/>
      <c r="HW199" s="39"/>
      <c r="HX199" s="39"/>
      <c r="HY199" s="39"/>
      <c r="HZ199" s="39"/>
      <c r="IA199" s="39"/>
      <c r="IB199" s="39"/>
      <c r="IC199" s="39"/>
      <c r="ID199" s="39"/>
      <c r="IE199" s="39"/>
      <c r="IF199" s="39"/>
      <c r="IG199" s="39"/>
      <c r="IH199" s="39"/>
      <c r="II199" s="39"/>
      <c r="IJ199" s="39"/>
      <c r="IK199" s="39"/>
      <c r="IL199" s="39"/>
      <c r="IM199" s="39"/>
      <c r="IN199" s="39"/>
      <c r="IO199" s="39"/>
      <c r="IP199" s="39"/>
      <c r="IQ199" s="39"/>
      <c r="IR199" s="39"/>
      <c r="IS199" s="39"/>
      <c r="IT199" s="39"/>
      <c r="IU199" s="39"/>
      <c r="IV199" s="39"/>
    </row>
    <row r="200" spans="1:256" s="239" customFormat="1" ht="15">
      <c r="A200" s="147">
        <v>3</v>
      </c>
      <c r="B200" s="440" t="s">
        <v>395</v>
      </c>
      <c r="C200" s="440"/>
      <c r="D200" s="440"/>
      <c r="E200" s="441"/>
      <c r="F200" s="245"/>
      <c r="G200" s="134">
        <v>5</v>
      </c>
      <c r="H200" s="87">
        <f>'Equipment List Not Adjusted'!H200*Indexes!S7</f>
        <v>40.811099252934895</v>
      </c>
      <c r="I200" s="87">
        <f>'Equipment List Not Adjusted'!I200*Indexes!S7</f>
        <v>75.50053361792956</v>
      </c>
      <c r="J200" s="49">
        <v>2004</v>
      </c>
      <c r="K200" s="107"/>
      <c r="L200" s="108"/>
      <c r="M200" s="49"/>
      <c r="N200" s="8" t="s">
        <v>864</v>
      </c>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39"/>
      <c r="HD200" s="39"/>
      <c r="HE200" s="39"/>
      <c r="HF200" s="39"/>
      <c r="HG200" s="39"/>
      <c r="HH200" s="39"/>
      <c r="HI200" s="39"/>
      <c r="HJ200" s="39"/>
      <c r="HK200" s="39"/>
      <c r="HL200" s="39"/>
      <c r="HM200" s="39"/>
      <c r="HN200" s="39"/>
      <c r="HO200" s="39"/>
      <c r="HP200" s="39"/>
      <c r="HQ200" s="39"/>
      <c r="HR200" s="39"/>
      <c r="HS200" s="39"/>
      <c r="HT200" s="39"/>
      <c r="HU200" s="39"/>
      <c r="HV200" s="39"/>
      <c r="HW200" s="39"/>
      <c r="HX200" s="39"/>
      <c r="HY200" s="39"/>
      <c r="HZ200" s="39"/>
      <c r="IA200" s="39"/>
      <c r="IB200" s="39"/>
      <c r="IC200" s="39"/>
      <c r="ID200" s="39"/>
      <c r="IE200" s="39"/>
      <c r="IF200" s="39"/>
      <c r="IG200" s="39"/>
      <c r="IH200" s="39"/>
      <c r="II200" s="39"/>
      <c r="IJ200" s="39"/>
      <c r="IK200" s="39"/>
      <c r="IL200" s="39"/>
      <c r="IM200" s="39"/>
      <c r="IN200" s="39"/>
      <c r="IO200" s="39"/>
      <c r="IP200" s="39"/>
      <c r="IQ200" s="39"/>
      <c r="IR200" s="39"/>
      <c r="IS200" s="39"/>
      <c r="IT200" s="39"/>
      <c r="IU200" s="39"/>
      <c r="IV200" s="39"/>
    </row>
    <row r="201" spans="1:256" s="239" customFormat="1" ht="28.5">
      <c r="A201" s="146">
        <v>3</v>
      </c>
      <c r="B201" s="440" t="s">
        <v>396</v>
      </c>
      <c r="C201" s="440"/>
      <c r="D201" s="440"/>
      <c r="E201" s="441"/>
      <c r="F201" s="198"/>
      <c r="G201" s="136">
        <v>5</v>
      </c>
      <c r="H201" s="79">
        <f>'Equipment List Not Adjusted'!H201*Indexes!U7</f>
        <v>74.17241379310344</v>
      </c>
      <c r="I201" s="79">
        <f>'Equipment List Not Adjusted'!I201*Indexes!U7</f>
        <v>268.875</v>
      </c>
      <c r="J201" s="49">
        <v>2005</v>
      </c>
      <c r="K201" s="56"/>
      <c r="L201" s="51"/>
      <c r="M201" s="49"/>
      <c r="N201" s="9" t="s">
        <v>397</v>
      </c>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39"/>
      <c r="HD201" s="39"/>
      <c r="HE201" s="39"/>
      <c r="HF201" s="39"/>
      <c r="HG201" s="39"/>
      <c r="HH201" s="39"/>
      <c r="HI201" s="39"/>
      <c r="HJ201" s="39"/>
      <c r="HK201" s="39"/>
      <c r="HL201" s="39"/>
      <c r="HM201" s="39"/>
      <c r="HN201" s="39"/>
      <c r="HO201" s="39"/>
      <c r="HP201" s="39"/>
      <c r="HQ201" s="39"/>
      <c r="HR201" s="39"/>
      <c r="HS201" s="39"/>
      <c r="HT201" s="39"/>
      <c r="HU201" s="39"/>
      <c r="HV201" s="39"/>
      <c r="HW201" s="39"/>
      <c r="HX201" s="39"/>
      <c r="HY201" s="39"/>
      <c r="HZ201" s="39"/>
      <c r="IA201" s="39"/>
      <c r="IB201" s="39"/>
      <c r="IC201" s="39"/>
      <c r="ID201" s="39"/>
      <c r="IE201" s="39"/>
      <c r="IF201" s="39"/>
      <c r="IG201" s="39"/>
      <c r="IH201" s="39"/>
      <c r="II201" s="39"/>
      <c r="IJ201" s="39"/>
      <c r="IK201" s="39"/>
      <c r="IL201" s="39"/>
      <c r="IM201" s="39"/>
      <c r="IN201" s="39"/>
      <c r="IO201" s="39"/>
      <c r="IP201" s="39"/>
      <c r="IQ201" s="39"/>
      <c r="IR201" s="39"/>
      <c r="IS201" s="39"/>
      <c r="IT201" s="39"/>
      <c r="IU201" s="39"/>
      <c r="IV201" s="39"/>
    </row>
    <row r="202" spans="1:256" s="196" customFormat="1" ht="28.5">
      <c r="A202" s="147">
        <v>6</v>
      </c>
      <c r="B202" s="440" t="s">
        <v>425</v>
      </c>
      <c r="C202" s="440"/>
      <c r="D202" s="440"/>
      <c r="E202" s="441"/>
      <c r="F202" s="245"/>
      <c r="G202" s="134"/>
      <c r="H202" s="81">
        <f>'Equipment List Not Adjusted'!H202*Indexes!U10</f>
        <v>76.72250252270435</v>
      </c>
      <c r="I202" s="81">
        <f>'Equipment List Not Adjusted'!I202*Indexes!U10</f>
        <v>266.39757820383454</v>
      </c>
      <c r="J202" s="49">
        <v>2005</v>
      </c>
      <c r="K202" s="56"/>
      <c r="L202" s="50"/>
      <c r="M202" s="49"/>
      <c r="N202" s="8" t="s">
        <v>398</v>
      </c>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row>
    <row r="203" spans="1:256" s="239" customFormat="1" ht="30" customHeight="1">
      <c r="A203" s="146">
        <v>6</v>
      </c>
      <c r="B203" s="428" t="s">
        <v>426</v>
      </c>
      <c r="C203" s="428"/>
      <c r="D203" s="428"/>
      <c r="E203" s="429"/>
      <c r="F203" s="198"/>
      <c r="G203" s="136"/>
      <c r="H203" s="87">
        <f>'Equipment List Not Adjusted'!H203*Indexes!Q10</f>
        <v>2.7398918918918915</v>
      </c>
      <c r="I203" s="87">
        <f>'Equipment List Not Adjusted'!I203*Indexes!Q10</f>
        <v>13.699459459459458</v>
      </c>
      <c r="J203" s="49">
        <v>2003</v>
      </c>
      <c r="K203" s="107"/>
      <c r="L203" s="108"/>
      <c r="M203" s="49"/>
      <c r="N203" s="24" t="s">
        <v>865</v>
      </c>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c r="HN203" s="39"/>
      <c r="HO203" s="39"/>
      <c r="HP203" s="39"/>
      <c r="HQ203" s="39"/>
      <c r="HR203" s="39"/>
      <c r="HS203" s="39"/>
      <c r="HT203" s="39"/>
      <c r="HU203" s="39"/>
      <c r="HV203" s="39"/>
      <c r="HW203" s="39"/>
      <c r="HX203" s="39"/>
      <c r="HY203" s="39"/>
      <c r="HZ203" s="39"/>
      <c r="IA203" s="39"/>
      <c r="IB203" s="39"/>
      <c r="IC203" s="39"/>
      <c r="ID203" s="39"/>
      <c r="IE203" s="39"/>
      <c r="IF203" s="39"/>
      <c r="IG203" s="39"/>
      <c r="IH203" s="39"/>
      <c r="II203" s="39"/>
      <c r="IJ203" s="39"/>
      <c r="IK203" s="39"/>
      <c r="IL203" s="39"/>
      <c r="IM203" s="39"/>
      <c r="IN203" s="39"/>
      <c r="IO203" s="39"/>
      <c r="IP203" s="39"/>
      <c r="IQ203" s="39"/>
      <c r="IR203" s="39"/>
      <c r="IS203" s="39"/>
      <c r="IT203" s="39"/>
      <c r="IU203" s="39"/>
      <c r="IV203" s="39"/>
    </row>
    <row r="204" spans="1:256" s="239" customFormat="1" ht="28.5">
      <c r="A204" s="147">
        <v>6</v>
      </c>
      <c r="B204" s="440" t="s">
        <v>399</v>
      </c>
      <c r="C204" s="440"/>
      <c r="D204" s="440"/>
      <c r="E204" s="441"/>
      <c r="F204" s="245"/>
      <c r="G204" s="134"/>
      <c r="H204" s="79">
        <f>'Equipment List Not Adjusted'!H204*Indexes!Q10</f>
        <v>171.24324324324323</v>
      </c>
      <c r="I204" s="79">
        <f>'Equipment List Not Adjusted'!I204*Indexes!Q10</f>
        <v>1029.7427027027027</v>
      </c>
      <c r="J204" s="49">
        <v>2003</v>
      </c>
      <c r="K204" s="107"/>
      <c r="L204" s="108"/>
      <c r="M204" s="49"/>
      <c r="N204" s="8" t="s">
        <v>400</v>
      </c>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39"/>
      <c r="HD204" s="39"/>
      <c r="HE204" s="39"/>
      <c r="HF204" s="39"/>
      <c r="HG204" s="39"/>
      <c r="HH204" s="39"/>
      <c r="HI204" s="39"/>
      <c r="HJ204" s="39"/>
      <c r="HK204" s="39"/>
      <c r="HL204" s="39"/>
      <c r="HM204" s="39"/>
      <c r="HN204" s="39"/>
      <c r="HO204" s="39"/>
      <c r="HP204" s="39"/>
      <c r="HQ204" s="39"/>
      <c r="HR204" s="39"/>
      <c r="HS204" s="39"/>
      <c r="HT204" s="39"/>
      <c r="HU204" s="39"/>
      <c r="HV204" s="39"/>
      <c r="HW204" s="39"/>
      <c r="HX204" s="39"/>
      <c r="HY204" s="39"/>
      <c r="HZ204" s="39"/>
      <c r="IA204" s="39"/>
      <c r="IB204" s="39"/>
      <c r="IC204" s="39"/>
      <c r="ID204" s="39"/>
      <c r="IE204" s="39"/>
      <c r="IF204" s="39"/>
      <c r="IG204" s="39"/>
      <c r="IH204" s="39"/>
      <c r="II204" s="39"/>
      <c r="IJ204" s="39"/>
      <c r="IK204" s="39"/>
      <c r="IL204" s="39"/>
      <c r="IM204" s="39"/>
      <c r="IN204" s="39"/>
      <c r="IO204" s="39"/>
      <c r="IP204" s="39"/>
      <c r="IQ204" s="39"/>
      <c r="IR204" s="39"/>
      <c r="IS204" s="39"/>
      <c r="IT204" s="39"/>
      <c r="IU204" s="39"/>
      <c r="IV204" s="39"/>
    </row>
    <row r="205" spans="1:256" s="239" customFormat="1" ht="30" customHeight="1">
      <c r="A205" s="146">
        <v>6</v>
      </c>
      <c r="B205" s="440" t="s">
        <v>401</v>
      </c>
      <c r="C205" s="440"/>
      <c r="D205" s="440"/>
      <c r="E205" s="441"/>
      <c r="F205" s="198"/>
      <c r="G205" s="136"/>
      <c r="H205" s="87">
        <f>'Equipment List Not Adjusted'!H205*Indexes!S10</f>
        <v>3.6299999999999994</v>
      </c>
      <c r="I205" s="87">
        <f>'Equipment List Not Adjusted'!I205*Indexes!S10</f>
        <v>7.039999999999999</v>
      </c>
      <c r="J205" s="49">
        <v>2004</v>
      </c>
      <c r="K205" s="56"/>
      <c r="L205" s="50"/>
      <c r="M205" s="49"/>
      <c r="N205" s="9" t="s">
        <v>865</v>
      </c>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c r="HN205" s="39"/>
      <c r="HO205" s="39"/>
      <c r="HP205" s="39"/>
      <c r="HQ205" s="39"/>
      <c r="HR205" s="39"/>
      <c r="HS205" s="39"/>
      <c r="HT205" s="39"/>
      <c r="HU205" s="39"/>
      <c r="HV205" s="39"/>
      <c r="HW205" s="39"/>
      <c r="HX205" s="39"/>
      <c r="HY205" s="39"/>
      <c r="HZ205" s="39"/>
      <c r="IA205" s="39"/>
      <c r="IB205" s="39"/>
      <c r="IC205" s="39"/>
      <c r="ID205" s="39"/>
      <c r="IE205" s="39"/>
      <c r="IF205" s="39"/>
      <c r="IG205" s="39"/>
      <c r="IH205" s="39"/>
      <c r="II205" s="39"/>
      <c r="IJ205" s="39"/>
      <c r="IK205" s="39"/>
      <c r="IL205" s="39"/>
      <c r="IM205" s="39"/>
      <c r="IN205" s="39"/>
      <c r="IO205" s="39"/>
      <c r="IP205" s="39"/>
      <c r="IQ205" s="39"/>
      <c r="IR205" s="39"/>
      <c r="IS205" s="39"/>
      <c r="IT205" s="39"/>
      <c r="IU205" s="39"/>
      <c r="IV205" s="39"/>
    </row>
    <row r="206" spans="1:256" s="239" customFormat="1" ht="28.5">
      <c r="A206" s="146">
        <v>6</v>
      </c>
      <c r="B206" s="499" t="s">
        <v>402</v>
      </c>
      <c r="C206" s="499"/>
      <c r="D206" s="499"/>
      <c r="E206" s="500"/>
      <c r="F206" s="198"/>
      <c r="G206" s="136"/>
      <c r="H206" s="87">
        <f>'Equipment List Not Adjusted'!H206*Indexes!S10</f>
        <v>13.2</v>
      </c>
      <c r="I206" s="87">
        <f>'Equipment List Not Adjusted'!I206*Indexes!S10</f>
        <v>43.99999999999999</v>
      </c>
      <c r="J206" s="49">
        <v>2004</v>
      </c>
      <c r="K206" s="56"/>
      <c r="L206" s="51"/>
      <c r="M206" s="49"/>
      <c r="N206" s="9" t="s">
        <v>403</v>
      </c>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39"/>
      <c r="HD206" s="39"/>
      <c r="HE206" s="39"/>
      <c r="HF206" s="39"/>
      <c r="HG206" s="39"/>
      <c r="HH206" s="39"/>
      <c r="HI206" s="39"/>
      <c r="HJ206" s="39"/>
      <c r="HK206" s="39"/>
      <c r="HL206" s="39"/>
      <c r="HM206" s="39"/>
      <c r="HN206" s="39"/>
      <c r="HO206" s="39"/>
      <c r="HP206" s="39"/>
      <c r="HQ206" s="39"/>
      <c r="HR206" s="39"/>
      <c r="HS206" s="39"/>
      <c r="HT206" s="39"/>
      <c r="HU206" s="39"/>
      <c r="HV206" s="39"/>
      <c r="HW206" s="39"/>
      <c r="HX206" s="39"/>
      <c r="HY206" s="39"/>
      <c r="HZ206" s="39"/>
      <c r="IA206" s="39"/>
      <c r="IB206" s="39"/>
      <c r="IC206" s="39"/>
      <c r="ID206" s="39"/>
      <c r="IE206" s="39"/>
      <c r="IF206" s="39"/>
      <c r="IG206" s="39"/>
      <c r="IH206" s="39"/>
      <c r="II206" s="39"/>
      <c r="IJ206" s="39"/>
      <c r="IK206" s="39"/>
      <c r="IL206" s="39"/>
      <c r="IM206" s="39"/>
      <c r="IN206" s="39"/>
      <c r="IO206" s="39"/>
      <c r="IP206" s="39"/>
      <c r="IQ206" s="39"/>
      <c r="IR206" s="39"/>
      <c r="IS206" s="39"/>
      <c r="IT206" s="39"/>
      <c r="IU206" s="39"/>
      <c r="IV206" s="39"/>
    </row>
    <row r="207" spans="1:256" s="239" customFormat="1" ht="28.5">
      <c r="A207" s="147">
        <v>6</v>
      </c>
      <c r="B207" s="440" t="s">
        <v>404</v>
      </c>
      <c r="C207" s="440"/>
      <c r="D207" s="440"/>
      <c r="E207" s="441"/>
      <c r="F207" s="245"/>
      <c r="G207" s="134"/>
      <c r="H207" s="87">
        <f>'Equipment List Not Adjusted'!H207*Indexes!Q10</f>
        <v>5.7081081081081075</v>
      </c>
      <c r="I207" s="87">
        <f>'Equipment List Not Adjusted'!I207*Indexes!Q10</f>
        <v>13.699459459459458</v>
      </c>
      <c r="J207" s="49">
        <v>2003</v>
      </c>
      <c r="K207" s="56"/>
      <c r="L207" s="50"/>
      <c r="M207" s="49"/>
      <c r="N207" s="8" t="s">
        <v>866</v>
      </c>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c r="HJ207" s="39"/>
      <c r="HK207" s="39"/>
      <c r="HL207" s="39"/>
      <c r="HM207" s="39"/>
      <c r="HN207" s="39"/>
      <c r="HO207" s="39"/>
      <c r="HP207" s="39"/>
      <c r="HQ207" s="39"/>
      <c r="HR207" s="39"/>
      <c r="HS207" s="39"/>
      <c r="HT207" s="39"/>
      <c r="HU207" s="39"/>
      <c r="HV207" s="39"/>
      <c r="HW207" s="39"/>
      <c r="HX207" s="39"/>
      <c r="HY207" s="39"/>
      <c r="HZ207" s="39"/>
      <c r="IA207" s="39"/>
      <c r="IB207" s="39"/>
      <c r="IC207" s="39"/>
      <c r="ID207" s="39"/>
      <c r="IE207" s="39"/>
      <c r="IF207" s="39"/>
      <c r="IG207" s="39"/>
      <c r="IH207" s="39"/>
      <c r="II207" s="39"/>
      <c r="IJ207" s="39"/>
      <c r="IK207" s="39"/>
      <c r="IL207" s="39"/>
      <c r="IM207" s="39"/>
      <c r="IN207" s="39"/>
      <c r="IO207" s="39"/>
      <c r="IP207" s="39"/>
      <c r="IQ207" s="39"/>
      <c r="IR207" s="39"/>
      <c r="IS207" s="39"/>
      <c r="IT207" s="39"/>
      <c r="IU207" s="39"/>
      <c r="IV207" s="39"/>
    </row>
    <row r="208" spans="1:256" s="239" customFormat="1" ht="28.5">
      <c r="A208" s="146">
        <v>6</v>
      </c>
      <c r="B208" s="440" t="s">
        <v>405</v>
      </c>
      <c r="C208" s="440"/>
      <c r="D208" s="440"/>
      <c r="E208" s="441"/>
      <c r="F208" s="198"/>
      <c r="G208" s="136"/>
      <c r="H208" s="87">
        <f>'Equipment List Not Adjusted'!H208*Indexes!Q10</f>
        <v>11.416216216216215</v>
      </c>
      <c r="I208" s="79">
        <f>'Equipment List Not Adjusted'!I208*Indexes!Q10</f>
        <v>45.66486486486486</v>
      </c>
      <c r="J208" s="49">
        <v>2003</v>
      </c>
      <c r="K208" s="107"/>
      <c r="L208" s="108"/>
      <c r="M208" s="49"/>
      <c r="N208" s="9" t="s">
        <v>492</v>
      </c>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c r="ID208" s="39"/>
      <c r="IE208" s="39"/>
      <c r="IF208" s="39"/>
      <c r="IG208" s="39"/>
      <c r="IH208" s="39"/>
      <c r="II208" s="39"/>
      <c r="IJ208" s="39"/>
      <c r="IK208" s="39"/>
      <c r="IL208" s="39"/>
      <c r="IM208" s="39"/>
      <c r="IN208" s="39"/>
      <c r="IO208" s="39"/>
      <c r="IP208" s="39"/>
      <c r="IQ208" s="39"/>
      <c r="IR208" s="39"/>
      <c r="IS208" s="39"/>
      <c r="IT208" s="39"/>
      <c r="IU208" s="39"/>
      <c r="IV208" s="39"/>
    </row>
    <row r="209" spans="1:256" s="239" customFormat="1" ht="15" customHeight="1">
      <c r="A209" s="147">
        <v>7</v>
      </c>
      <c r="B209" s="440" t="s">
        <v>14</v>
      </c>
      <c r="C209" s="440"/>
      <c r="D209" s="440"/>
      <c r="E209" s="441"/>
      <c r="F209" s="245"/>
      <c r="G209" s="134"/>
      <c r="H209" s="81"/>
      <c r="I209" s="50"/>
      <c r="J209" s="49"/>
      <c r="K209" s="87">
        <f>'Equipment List Not Adjusted'!K209*Indexes!S11</f>
        <v>8.781026998411859</v>
      </c>
      <c r="L209" s="87">
        <f>'Equipment List Not Adjusted'!L209*Indexes!S11</f>
        <v>16.464425622022237</v>
      </c>
      <c r="M209" s="49">
        <v>2004</v>
      </c>
      <c r="N209" s="8" t="s">
        <v>342</v>
      </c>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c r="HJ209" s="39"/>
      <c r="HK209" s="39"/>
      <c r="HL209" s="39"/>
      <c r="HM209" s="39"/>
      <c r="HN209" s="39"/>
      <c r="HO209" s="39"/>
      <c r="HP209" s="39"/>
      <c r="HQ209" s="39"/>
      <c r="HR209" s="39"/>
      <c r="HS209" s="39"/>
      <c r="HT209" s="39"/>
      <c r="HU209" s="39"/>
      <c r="HV209" s="39"/>
      <c r="HW209" s="39"/>
      <c r="HX209" s="39"/>
      <c r="HY209" s="39"/>
      <c r="HZ209" s="39"/>
      <c r="IA209" s="39"/>
      <c r="IB209" s="39"/>
      <c r="IC209" s="39"/>
      <c r="ID209" s="39"/>
      <c r="IE209" s="39"/>
      <c r="IF209" s="39"/>
      <c r="IG209" s="39"/>
      <c r="IH209" s="39"/>
      <c r="II209" s="39"/>
      <c r="IJ209" s="39"/>
      <c r="IK209" s="39"/>
      <c r="IL209" s="39"/>
      <c r="IM209" s="39"/>
      <c r="IN209" s="39"/>
      <c r="IO209" s="39"/>
      <c r="IP209" s="39"/>
      <c r="IQ209" s="39"/>
      <c r="IR209" s="39"/>
      <c r="IS209" s="39"/>
      <c r="IT209" s="39"/>
      <c r="IU209" s="39"/>
      <c r="IV209" s="39"/>
    </row>
    <row r="210" spans="1:256" s="239" customFormat="1" ht="15">
      <c r="A210" s="146">
        <v>7</v>
      </c>
      <c r="B210" s="440" t="s">
        <v>406</v>
      </c>
      <c r="C210" s="440"/>
      <c r="D210" s="440"/>
      <c r="E210" s="441"/>
      <c r="F210" s="198"/>
      <c r="G210" s="136"/>
      <c r="H210" s="77"/>
      <c r="I210" s="57"/>
      <c r="J210" s="49"/>
      <c r="K210" s="87">
        <f>'Equipment List Not Adjusted'!K210*Indexes!Q11</f>
        <v>12.395445652173914</v>
      </c>
      <c r="L210" s="87">
        <f>'Equipment List Not Adjusted'!L210*Indexes!Q11</f>
        <v>70.99209782608696</v>
      </c>
      <c r="M210" s="49">
        <v>2003</v>
      </c>
      <c r="N210" s="9" t="s">
        <v>867</v>
      </c>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c r="HJ210" s="39"/>
      <c r="HK210" s="39"/>
      <c r="HL210" s="39"/>
      <c r="HM210" s="39"/>
      <c r="HN210" s="39"/>
      <c r="HO210" s="39"/>
      <c r="HP210" s="39"/>
      <c r="HQ210" s="39"/>
      <c r="HR210" s="39"/>
      <c r="HS210" s="39"/>
      <c r="HT210" s="39"/>
      <c r="HU210" s="39"/>
      <c r="HV210" s="39"/>
      <c r="HW210" s="39"/>
      <c r="HX210" s="39"/>
      <c r="HY210" s="39"/>
      <c r="HZ210" s="39"/>
      <c r="IA210" s="39"/>
      <c r="IB210" s="39"/>
      <c r="IC210" s="39"/>
      <c r="ID210" s="39"/>
      <c r="IE210" s="39"/>
      <c r="IF210" s="39"/>
      <c r="IG210" s="39"/>
      <c r="IH210" s="39"/>
      <c r="II210" s="39"/>
      <c r="IJ210" s="39"/>
      <c r="IK210" s="39"/>
      <c r="IL210" s="39"/>
      <c r="IM210" s="39"/>
      <c r="IN210" s="39"/>
      <c r="IO210" s="39"/>
      <c r="IP210" s="39"/>
      <c r="IQ210" s="39"/>
      <c r="IR210" s="39"/>
      <c r="IS210" s="39"/>
      <c r="IT210" s="39"/>
      <c r="IU210" s="39"/>
      <c r="IV210" s="39"/>
    </row>
    <row r="211" spans="1:256" s="239" customFormat="1" ht="15">
      <c r="A211" s="146">
        <v>7</v>
      </c>
      <c r="B211" s="440" t="s">
        <v>407</v>
      </c>
      <c r="C211" s="440"/>
      <c r="D211" s="440"/>
      <c r="E211" s="441"/>
      <c r="F211" s="198"/>
      <c r="G211" s="136"/>
      <c r="H211" s="81"/>
      <c r="I211" s="50"/>
      <c r="J211" s="49"/>
      <c r="K211" s="87">
        <f>'Equipment List Not Adjusted'!K211*Indexes!S11</f>
        <v>5.488141874007412</v>
      </c>
      <c r="L211" s="79">
        <f>'Equipment List Not Adjusted'!L211*Indexes!S11</f>
        <v>31.83122286924299</v>
      </c>
      <c r="M211" s="49">
        <v>2004</v>
      </c>
      <c r="N211" s="9" t="s">
        <v>867</v>
      </c>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c r="HJ211" s="39"/>
      <c r="HK211" s="39"/>
      <c r="HL211" s="39"/>
      <c r="HM211" s="39"/>
      <c r="HN211" s="39"/>
      <c r="HO211" s="39"/>
      <c r="HP211" s="39"/>
      <c r="HQ211" s="39"/>
      <c r="HR211" s="39"/>
      <c r="HS211" s="39"/>
      <c r="HT211" s="39"/>
      <c r="HU211" s="39"/>
      <c r="HV211" s="39"/>
      <c r="HW211" s="39"/>
      <c r="HX211" s="39"/>
      <c r="HY211" s="39"/>
      <c r="HZ211" s="39"/>
      <c r="IA211" s="39"/>
      <c r="IB211" s="39"/>
      <c r="IC211" s="39"/>
      <c r="ID211" s="39"/>
      <c r="IE211" s="39"/>
      <c r="IF211" s="39"/>
      <c r="IG211" s="39"/>
      <c r="IH211" s="39"/>
      <c r="II211" s="39"/>
      <c r="IJ211" s="39"/>
      <c r="IK211" s="39"/>
      <c r="IL211" s="39"/>
      <c r="IM211" s="39"/>
      <c r="IN211" s="39"/>
      <c r="IO211" s="39"/>
      <c r="IP211" s="39"/>
      <c r="IQ211" s="39"/>
      <c r="IR211" s="39"/>
      <c r="IS211" s="39"/>
      <c r="IT211" s="39"/>
      <c r="IU211" s="39"/>
      <c r="IV211" s="39"/>
    </row>
    <row r="212" spans="1:256" s="239" customFormat="1" ht="15" customHeight="1">
      <c r="A212" s="147">
        <v>8</v>
      </c>
      <c r="B212" s="440" t="s">
        <v>15</v>
      </c>
      <c r="C212" s="440"/>
      <c r="D212" s="440"/>
      <c r="E212" s="441"/>
      <c r="F212" s="245"/>
      <c r="G212" s="134"/>
      <c r="H212" s="77"/>
      <c r="I212" s="57"/>
      <c r="J212" s="49"/>
      <c r="K212" s="51">
        <f>'Equipment List Not Adjusted'!K212*Indexes!S12</f>
        <v>0.5796545105566219</v>
      </c>
      <c r="L212" s="76">
        <f>'Equipment List Not Adjusted'!L212*Indexes!S12</f>
        <v>1.0433781190019193</v>
      </c>
      <c r="M212" s="49">
        <v>2004</v>
      </c>
      <c r="N212" s="8" t="s">
        <v>408</v>
      </c>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c r="ID212" s="39"/>
      <c r="IE212" s="39"/>
      <c r="IF212" s="39"/>
      <c r="IG212" s="39"/>
      <c r="IH212" s="39"/>
      <c r="II212" s="39"/>
      <c r="IJ212" s="39"/>
      <c r="IK212" s="39"/>
      <c r="IL212" s="39"/>
      <c r="IM212" s="39"/>
      <c r="IN212" s="39"/>
      <c r="IO212" s="39"/>
      <c r="IP212" s="39"/>
      <c r="IQ212" s="39"/>
      <c r="IR212" s="39"/>
      <c r="IS212" s="39"/>
      <c r="IT212" s="39"/>
      <c r="IU212" s="39"/>
      <c r="IV212" s="39"/>
    </row>
    <row r="213" spans="1:256" s="239" customFormat="1" ht="15" customHeight="1">
      <c r="A213" s="146">
        <v>6</v>
      </c>
      <c r="B213" s="440" t="s">
        <v>17</v>
      </c>
      <c r="C213" s="440"/>
      <c r="D213" s="440"/>
      <c r="E213" s="441"/>
      <c r="F213" s="198"/>
      <c r="G213" s="136"/>
      <c r="H213" s="77"/>
      <c r="I213" s="57"/>
      <c r="J213" s="49"/>
      <c r="K213" s="79">
        <f>'Equipment List Not Adjusted'!K213*Indexes!U10</f>
        <v>47.95156407669022</v>
      </c>
      <c r="L213" s="79">
        <f>'Equipment List Not Adjusted'!L213*Indexes!U10</f>
        <v>169.42885973763876</v>
      </c>
      <c r="M213" s="49">
        <v>2005</v>
      </c>
      <c r="N213" s="9" t="s">
        <v>868</v>
      </c>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c r="ID213" s="39"/>
      <c r="IE213" s="39"/>
      <c r="IF213" s="39"/>
      <c r="IG213" s="39"/>
      <c r="IH213" s="39"/>
      <c r="II213" s="39"/>
      <c r="IJ213" s="39"/>
      <c r="IK213" s="39"/>
      <c r="IL213" s="39"/>
      <c r="IM213" s="39"/>
      <c r="IN213" s="39"/>
      <c r="IO213" s="39"/>
      <c r="IP213" s="39"/>
      <c r="IQ213" s="39"/>
      <c r="IR213" s="39"/>
      <c r="IS213" s="39"/>
      <c r="IT213" s="39"/>
      <c r="IU213" s="39"/>
      <c r="IV213" s="39"/>
    </row>
    <row r="214" spans="1:256" s="239" customFormat="1" ht="15" customHeight="1">
      <c r="A214" s="146">
        <v>6</v>
      </c>
      <c r="B214" s="440" t="s">
        <v>18</v>
      </c>
      <c r="C214" s="440"/>
      <c r="D214" s="440"/>
      <c r="E214" s="441"/>
      <c r="F214" s="198"/>
      <c r="G214" s="136"/>
      <c r="H214" s="81"/>
      <c r="I214" s="50"/>
      <c r="J214" s="49"/>
      <c r="K214" s="87">
        <f>'Equipment List Not Adjusted'!K214*Indexes!S10</f>
        <v>6.6</v>
      </c>
      <c r="L214" s="87">
        <f>'Equipment List Not Adjusted'!L214*Indexes!S10</f>
        <v>17.599999999999998</v>
      </c>
      <c r="M214" s="49">
        <v>2004</v>
      </c>
      <c r="N214" s="9" t="s">
        <v>868</v>
      </c>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39"/>
      <c r="HD214" s="39"/>
      <c r="HE214" s="39"/>
      <c r="HF214" s="39"/>
      <c r="HG214" s="39"/>
      <c r="HH214" s="39"/>
      <c r="HI214" s="39"/>
      <c r="HJ214" s="39"/>
      <c r="HK214" s="39"/>
      <c r="HL214" s="39"/>
      <c r="HM214" s="39"/>
      <c r="HN214" s="39"/>
      <c r="HO214" s="39"/>
      <c r="HP214" s="39"/>
      <c r="HQ214" s="39"/>
      <c r="HR214" s="39"/>
      <c r="HS214" s="39"/>
      <c r="HT214" s="39"/>
      <c r="HU214" s="39"/>
      <c r="HV214" s="39"/>
      <c r="HW214" s="39"/>
      <c r="HX214" s="39"/>
      <c r="HY214" s="39"/>
      <c r="HZ214" s="39"/>
      <c r="IA214" s="39"/>
      <c r="IB214" s="39"/>
      <c r="IC214" s="39"/>
      <c r="ID214" s="39"/>
      <c r="IE214" s="39"/>
      <c r="IF214" s="39"/>
      <c r="IG214" s="39"/>
      <c r="IH214" s="39"/>
      <c r="II214" s="39"/>
      <c r="IJ214" s="39"/>
      <c r="IK214" s="39"/>
      <c r="IL214" s="39"/>
      <c r="IM214" s="39"/>
      <c r="IN214" s="39"/>
      <c r="IO214" s="39"/>
      <c r="IP214" s="39"/>
      <c r="IQ214" s="39"/>
      <c r="IR214" s="39"/>
      <c r="IS214" s="39"/>
      <c r="IT214" s="39"/>
      <c r="IU214" s="39"/>
      <c r="IV214" s="39"/>
    </row>
    <row r="215" spans="1:256" s="239" customFormat="1" ht="15" customHeight="1">
      <c r="A215" s="147">
        <v>7</v>
      </c>
      <c r="B215" s="440" t="s">
        <v>16</v>
      </c>
      <c r="C215" s="440"/>
      <c r="D215" s="440"/>
      <c r="E215" s="441"/>
      <c r="F215" s="245"/>
      <c r="G215" s="134"/>
      <c r="H215" s="77"/>
      <c r="I215" s="57"/>
      <c r="J215" s="49"/>
      <c r="K215" s="482">
        <f>'Equipment List Not Adjusted'!K215*Indexes!U11</f>
        <v>1.0616589861751151</v>
      </c>
      <c r="L215" s="483"/>
      <c r="M215" s="49">
        <v>2005</v>
      </c>
      <c r="N215" s="8" t="s">
        <v>343</v>
      </c>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39"/>
      <c r="HD215" s="39"/>
      <c r="HE215" s="39"/>
      <c r="HF215" s="39"/>
      <c r="HG215" s="39"/>
      <c r="HH215" s="39"/>
      <c r="HI215" s="39"/>
      <c r="HJ215" s="39"/>
      <c r="HK215" s="39"/>
      <c r="HL215" s="39"/>
      <c r="HM215" s="39"/>
      <c r="HN215" s="39"/>
      <c r="HO215" s="39"/>
      <c r="HP215" s="39"/>
      <c r="HQ215" s="39"/>
      <c r="HR215" s="39"/>
      <c r="HS215" s="39"/>
      <c r="HT215" s="39"/>
      <c r="HU215" s="39"/>
      <c r="HV215" s="39"/>
      <c r="HW215" s="39"/>
      <c r="HX215" s="39"/>
      <c r="HY215" s="39"/>
      <c r="HZ215" s="39"/>
      <c r="IA215" s="39"/>
      <c r="IB215" s="39"/>
      <c r="IC215" s="39"/>
      <c r="ID215" s="39"/>
      <c r="IE215" s="39"/>
      <c r="IF215" s="39"/>
      <c r="IG215" s="39"/>
      <c r="IH215" s="39"/>
      <c r="II215" s="39"/>
      <c r="IJ215" s="39"/>
      <c r="IK215" s="39"/>
      <c r="IL215" s="39"/>
      <c r="IM215" s="39"/>
      <c r="IN215" s="39"/>
      <c r="IO215" s="39"/>
      <c r="IP215" s="39"/>
      <c r="IQ215" s="39"/>
      <c r="IR215" s="39"/>
      <c r="IS215" s="39"/>
      <c r="IT215" s="39"/>
      <c r="IU215" s="39"/>
      <c r="IV215" s="39"/>
    </row>
    <row r="216" spans="1:256" s="239" customFormat="1" ht="15">
      <c r="A216" s="146">
        <v>7</v>
      </c>
      <c r="B216" s="440" t="s">
        <v>409</v>
      </c>
      <c r="C216" s="440"/>
      <c r="D216" s="440"/>
      <c r="E216" s="441"/>
      <c r="F216" s="198"/>
      <c r="G216" s="136"/>
      <c r="H216" s="81"/>
      <c r="I216" s="50"/>
      <c r="J216" s="49"/>
      <c r="K216" s="87">
        <f>'Equipment List Not Adjusted'!K216*Indexes!S11</f>
        <v>12.073912122816306</v>
      </c>
      <c r="L216" s="87">
        <f>'Equipment List Not Adjusted'!L216*Indexes!S11</f>
        <v>36.221736368448916</v>
      </c>
      <c r="M216" s="49">
        <v>2004</v>
      </c>
      <c r="N216" s="9" t="s">
        <v>867</v>
      </c>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39"/>
      <c r="HD216" s="39"/>
      <c r="HE216" s="39"/>
      <c r="HF216" s="39"/>
      <c r="HG216" s="39"/>
      <c r="HH216" s="39"/>
      <c r="HI216" s="39"/>
      <c r="HJ216" s="39"/>
      <c r="HK216" s="39"/>
      <c r="HL216" s="39"/>
      <c r="HM216" s="39"/>
      <c r="HN216" s="39"/>
      <c r="HO216" s="39"/>
      <c r="HP216" s="39"/>
      <c r="HQ216" s="39"/>
      <c r="HR216" s="39"/>
      <c r="HS216" s="39"/>
      <c r="HT216" s="39"/>
      <c r="HU216" s="39"/>
      <c r="HV216" s="39"/>
      <c r="HW216" s="39"/>
      <c r="HX216" s="39"/>
      <c r="HY216" s="39"/>
      <c r="HZ216" s="39"/>
      <c r="IA216" s="39"/>
      <c r="IB216" s="39"/>
      <c r="IC216" s="39"/>
      <c r="ID216" s="39"/>
      <c r="IE216" s="39"/>
      <c r="IF216" s="39"/>
      <c r="IG216" s="39"/>
      <c r="IH216" s="39"/>
      <c r="II216" s="39"/>
      <c r="IJ216" s="39"/>
      <c r="IK216" s="39"/>
      <c r="IL216" s="39"/>
      <c r="IM216" s="39"/>
      <c r="IN216" s="39"/>
      <c r="IO216" s="39"/>
      <c r="IP216" s="39"/>
      <c r="IQ216" s="39"/>
      <c r="IR216" s="39"/>
      <c r="IS216" s="39"/>
      <c r="IT216" s="39"/>
      <c r="IU216" s="39"/>
      <c r="IV216" s="39"/>
    </row>
    <row r="217" spans="1:256" s="197" customFormat="1" ht="15">
      <c r="A217" s="147">
        <v>7</v>
      </c>
      <c r="B217" s="440" t="s">
        <v>410</v>
      </c>
      <c r="C217" s="440"/>
      <c r="D217" s="440"/>
      <c r="E217" s="441"/>
      <c r="F217" s="245"/>
      <c r="G217" s="134"/>
      <c r="H217" s="81"/>
      <c r="I217" s="50"/>
      <c r="J217" s="49"/>
      <c r="K217" s="87">
        <f>'Equipment List Not Adjusted'!K217*Indexes!S11</f>
        <v>7.683398623610376</v>
      </c>
      <c r="L217" s="87">
        <f>'Equipment List Not Adjusted'!L217*Indexes!S11</f>
        <v>13.171540497617787</v>
      </c>
      <c r="M217" s="49">
        <v>2004</v>
      </c>
      <c r="N217" s="8" t="s">
        <v>867</v>
      </c>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row>
    <row r="218" spans="1:256" s="239" customFormat="1" ht="30" customHeight="1">
      <c r="A218" s="146">
        <v>6</v>
      </c>
      <c r="B218" s="428" t="s">
        <v>20</v>
      </c>
      <c r="C218" s="428"/>
      <c r="D218" s="428"/>
      <c r="E218" s="429"/>
      <c r="F218" s="198"/>
      <c r="G218" s="136"/>
      <c r="H218" s="77"/>
      <c r="I218" s="57"/>
      <c r="J218" s="49"/>
      <c r="K218" s="87">
        <f>'Equipment List Not Adjusted'!K218*Indexes!S10</f>
        <v>14.299999999999999</v>
      </c>
      <c r="L218" s="87">
        <f>'Equipment List Not Adjusted'!L218*Indexes!S10</f>
        <v>115.49999999999999</v>
      </c>
      <c r="M218" s="49">
        <v>2004</v>
      </c>
      <c r="N218" s="24" t="s">
        <v>868</v>
      </c>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c r="ID218" s="39"/>
      <c r="IE218" s="39"/>
      <c r="IF218" s="39"/>
      <c r="IG218" s="39"/>
      <c r="IH218" s="39"/>
      <c r="II218" s="39"/>
      <c r="IJ218" s="39"/>
      <c r="IK218" s="39"/>
      <c r="IL218" s="39"/>
      <c r="IM218" s="39"/>
      <c r="IN218" s="39"/>
      <c r="IO218" s="39"/>
      <c r="IP218" s="39"/>
      <c r="IQ218" s="39"/>
      <c r="IR218" s="39"/>
      <c r="IS218" s="39"/>
      <c r="IT218" s="39"/>
      <c r="IU218" s="39"/>
      <c r="IV218" s="39"/>
    </row>
    <row r="219" spans="1:256" s="239" customFormat="1" ht="15" customHeight="1">
      <c r="A219" s="146">
        <v>6</v>
      </c>
      <c r="B219" s="440" t="s">
        <v>19</v>
      </c>
      <c r="C219" s="440"/>
      <c r="D219" s="440"/>
      <c r="E219" s="441"/>
      <c r="F219" s="198"/>
      <c r="G219" s="136"/>
      <c r="H219" s="81"/>
      <c r="I219" s="50"/>
      <c r="J219" s="49"/>
      <c r="K219" s="79">
        <f>'Equipment List Not Adjusted'!K219*Indexes!S10</f>
        <v>1.0999999999999999</v>
      </c>
      <c r="L219" s="87">
        <f>'Equipment List Not Adjusted'!L219*Indexes!S10</f>
        <v>19.799999999999997</v>
      </c>
      <c r="M219" s="49">
        <v>2004</v>
      </c>
      <c r="N219" s="9" t="s">
        <v>868</v>
      </c>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c r="ID219" s="39"/>
      <c r="IE219" s="39"/>
      <c r="IF219" s="39"/>
      <c r="IG219" s="39"/>
      <c r="IH219" s="39"/>
      <c r="II219" s="39"/>
      <c r="IJ219" s="39"/>
      <c r="IK219" s="39"/>
      <c r="IL219" s="39"/>
      <c r="IM219" s="39"/>
      <c r="IN219" s="39"/>
      <c r="IO219" s="39"/>
      <c r="IP219" s="39"/>
      <c r="IQ219" s="39"/>
      <c r="IR219" s="39"/>
      <c r="IS219" s="39"/>
      <c r="IT219" s="39"/>
      <c r="IU219" s="39"/>
      <c r="IV219" s="39"/>
    </row>
    <row r="220" spans="1:256" s="239" customFormat="1" ht="32.25" customHeight="1">
      <c r="A220" s="73"/>
      <c r="B220" s="478" t="s">
        <v>855</v>
      </c>
      <c r="C220" s="479"/>
      <c r="D220" s="479"/>
      <c r="E220" s="479"/>
      <c r="F220" s="143"/>
      <c r="G220" s="55"/>
      <c r="H220" s="55"/>
      <c r="I220" s="55"/>
      <c r="J220" s="53"/>
      <c r="K220" s="55"/>
      <c r="L220" s="55"/>
      <c r="M220" s="53"/>
      <c r="N220" s="46"/>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c r="HN220" s="39"/>
      <c r="HO220" s="39"/>
      <c r="HP220" s="39"/>
      <c r="HQ220" s="39"/>
      <c r="HR220" s="39"/>
      <c r="HS220" s="39"/>
      <c r="HT220" s="39"/>
      <c r="HU220" s="39"/>
      <c r="HV220" s="39"/>
      <c r="HW220" s="39"/>
      <c r="HX220" s="39"/>
      <c r="HY220" s="39"/>
      <c r="HZ220" s="39"/>
      <c r="IA220" s="39"/>
      <c r="IB220" s="39"/>
      <c r="IC220" s="39"/>
      <c r="ID220" s="39"/>
      <c r="IE220" s="39"/>
      <c r="IF220" s="39"/>
      <c r="IG220" s="39"/>
      <c r="IH220" s="39"/>
      <c r="II220" s="39"/>
      <c r="IJ220" s="39"/>
      <c r="IK220" s="39"/>
      <c r="IL220" s="39"/>
      <c r="IM220" s="39"/>
      <c r="IN220" s="39"/>
      <c r="IO220" s="39"/>
      <c r="IP220" s="39"/>
      <c r="IQ220" s="39"/>
      <c r="IR220" s="39"/>
      <c r="IS220" s="39"/>
      <c r="IT220" s="39"/>
      <c r="IU220" s="39"/>
      <c r="IV220" s="39"/>
    </row>
    <row r="221" spans="1:256" s="239" customFormat="1" ht="15">
      <c r="A221" s="146">
        <v>5</v>
      </c>
      <c r="B221" s="440" t="s">
        <v>411</v>
      </c>
      <c r="C221" s="440"/>
      <c r="D221" s="440"/>
      <c r="E221" s="441"/>
      <c r="F221" s="137"/>
      <c r="G221" s="136">
        <v>4</v>
      </c>
      <c r="H221" s="81">
        <f>'Equipment List Not Adjusted'!H221*Indexes!S9</f>
        <v>4.256183745583039</v>
      </c>
      <c r="I221" s="76">
        <f>'Equipment List Not Adjusted'!I221*Indexes!S9</f>
        <v>19.346289752650176</v>
      </c>
      <c r="J221" s="54">
        <v>2004</v>
      </c>
      <c r="K221" s="76"/>
      <c r="L221" s="76"/>
      <c r="M221" s="49"/>
      <c r="N221" s="9" t="s">
        <v>869</v>
      </c>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c r="HN221" s="39"/>
      <c r="HO221" s="39"/>
      <c r="HP221" s="39"/>
      <c r="HQ221" s="39"/>
      <c r="HR221" s="39"/>
      <c r="HS221" s="39"/>
      <c r="HT221" s="39"/>
      <c r="HU221" s="39"/>
      <c r="HV221" s="39"/>
      <c r="HW221" s="39"/>
      <c r="HX221" s="39"/>
      <c r="HY221" s="39"/>
      <c r="HZ221" s="39"/>
      <c r="IA221" s="39"/>
      <c r="IB221" s="39"/>
      <c r="IC221" s="39"/>
      <c r="ID221" s="39"/>
      <c r="IE221" s="39"/>
      <c r="IF221" s="39"/>
      <c r="IG221" s="39"/>
      <c r="IH221" s="39"/>
      <c r="II221" s="39"/>
      <c r="IJ221" s="39"/>
      <c r="IK221" s="39"/>
      <c r="IL221" s="39"/>
      <c r="IM221" s="39"/>
      <c r="IN221" s="39"/>
      <c r="IO221" s="39"/>
      <c r="IP221" s="39"/>
      <c r="IQ221" s="39"/>
      <c r="IR221" s="39"/>
      <c r="IS221" s="39"/>
      <c r="IT221" s="39"/>
      <c r="IU221" s="39"/>
      <c r="IV221" s="39"/>
    </row>
    <row r="222" spans="1:256" s="239" customFormat="1" ht="15">
      <c r="A222" s="146">
        <v>5</v>
      </c>
      <c r="B222" s="440" t="s">
        <v>412</v>
      </c>
      <c r="C222" s="440"/>
      <c r="D222" s="440"/>
      <c r="E222" s="441"/>
      <c r="F222" s="137"/>
      <c r="G222" s="136">
        <v>4</v>
      </c>
      <c r="H222" s="81">
        <f>'Equipment List Not Adjusted'!H222*Indexes!S9</f>
        <v>0.8512367491166077</v>
      </c>
      <c r="I222" s="76">
        <f>'Equipment List Not Adjusted'!I222*Indexes!S9</f>
        <v>1.547703180212014</v>
      </c>
      <c r="J222" s="54">
        <v>2004</v>
      </c>
      <c r="K222" s="76"/>
      <c r="L222" s="76"/>
      <c r="M222" s="49"/>
      <c r="N222" s="9" t="s">
        <v>870</v>
      </c>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c r="GN222" s="39"/>
      <c r="GO222" s="39"/>
      <c r="GP222" s="39"/>
      <c r="GQ222" s="39"/>
      <c r="GR222" s="39"/>
      <c r="GS222" s="39"/>
      <c r="GT222" s="39"/>
      <c r="GU222" s="39"/>
      <c r="GV222" s="39"/>
      <c r="GW222" s="39"/>
      <c r="GX222" s="39"/>
      <c r="GY222" s="39"/>
      <c r="GZ222" s="39"/>
      <c r="HA222" s="39"/>
      <c r="HB222" s="39"/>
      <c r="HC222" s="39"/>
      <c r="HD222" s="39"/>
      <c r="HE222" s="39"/>
      <c r="HF222" s="39"/>
      <c r="HG222" s="39"/>
      <c r="HH222" s="39"/>
      <c r="HI222" s="39"/>
      <c r="HJ222" s="39"/>
      <c r="HK222" s="39"/>
      <c r="HL222" s="39"/>
      <c r="HM222" s="39"/>
      <c r="HN222" s="39"/>
      <c r="HO222" s="39"/>
      <c r="HP222" s="39"/>
      <c r="HQ222" s="39"/>
      <c r="HR222" s="39"/>
      <c r="HS222" s="39"/>
      <c r="HT222" s="39"/>
      <c r="HU222" s="39"/>
      <c r="HV222" s="39"/>
      <c r="HW222" s="39"/>
      <c r="HX222" s="39"/>
      <c r="HY222" s="39"/>
      <c r="HZ222" s="39"/>
      <c r="IA222" s="39"/>
      <c r="IB222" s="39"/>
      <c r="IC222" s="39"/>
      <c r="ID222" s="39"/>
      <c r="IE222" s="39"/>
      <c r="IF222" s="39"/>
      <c r="IG222" s="39"/>
      <c r="IH222" s="39"/>
      <c r="II222" s="39"/>
      <c r="IJ222" s="39"/>
      <c r="IK222" s="39"/>
      <c r="IL222" s="39"/>
      <c r="IM222" s="39"/>
      <c r="IN222" s="39"/>
      <c r="IO222" s="39"/>
      <c r="IP222" s="39"/>
      <c r="IQ222" s="39"/>
      <c r="IR222" s="39"/>
      <c r="IS222" s="39"/>
      <c r="IT222" s="39"/>
      <c r="IU222" s="39"/>
      <c r="IV222" s="39"/>
    </row>
    <row r="223" spans="1:256" s="239" customFormat="1" ht="15">
      <c r="A223" s="147">
        <v>5</v>
      </c>
      <c r="B223" s="440" t="s">
        <v>413</v>
      </c>
      <c r="C223" s="440"/>
      <c r="D223" s="440"/>
      <c r="E223" s="441"/>
      <c r="F223" s="133"/>
      <c r="G223" s="136">
        <v>3</v>
      </c>
      <c r="H223" s="76">
        <f>'Equipment List Not Adjusted'!H223*Indexes!S9</f>
        <v>2.321554770318021</v>
      </c>
      <c r="I223" s="76">
        <f>'Equipment List Not Adjusted'!I223*Indexes!S9</f>
        <v>3.095406360424028</v>
      </c>
      <c r="J223" s="54">
        <v>2004</v>
      </c>
      <c r="K223" s="76"/>
      <c r="L223" s="76"/>
      <c r="M223" s="49"/>
      <c r="N223" s="8" t="s">
        <v>862</v>
      </c>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c r="HN223" s="39"/>
      <c r="HO223" s="39"/>
      <c r="HP223" s="39"/>
      <c r="HQ223" s="39"/>
      <c r="HR223" s="39"/>
      <c r="HS223" s="39"/>
      <c r="HT223" s="39"/>
      <c r="HU223" s="39"/>
      <c r="HV223" s="39"/>
      <c r="HW223" s="39"/>
      <c r="HX223" s="39"/>
      <c r="HY223" s="39"/>
      <c r="HZ223" s="39"/>
      <c r="IA223" s="39"/>
      <c r="IB223" s="39"/>
      <c r="IC223" s="39"/>
      <c r="ID223" s="39"/>
      <c r="IE223" s="39"/>
      <c r="IF223" s="39"/>
      <c r="IG223" s="39"/>
      <c r="IH223" s="39"/>
      <c r="II223" s="39"/>
      <c r="IJ223" s="39"/>
      <c r="IK223" s="39"/>
      <c r="IL223" s="39"/>
      <c r="IM223" s="39"/>
      <c r="IN223" s="39"/>
      <c r="IO223" s="39"/>
      <c r="IP223" s="39"/>
      <c r="IQ223" s="39"/>
      <c r="IR223" s="39"/>
      <c r="IS223" s="39"/>
      <c r="IT223" s="39"/>
      <c r="IU223" s="39"/>
      <c r="IV223" s="39"/>
    </row>
    <row r="224" spans="1:256" s="239" customFormat="1" ht="15">
      <c r="A224" s="146">
        <v>5</v>
      </c>
      <c r="B224" s="440" t="s">
        <v>414</v>
      </c>
      <c r="C224" s="440"/>
      <c r="D224" s="440"/>
      <c r="E224" s="441"/>
      <c r="F224" s="137"/>
      <c r="G224" s="136">
        <v>4</v>
      </c>
      <c r="H224" s="76">
        <f>'Equipment List Not Adjusted'!H224*Indexes!S9</f>
        <v>0.2321554770318021</v>
      </c>
      <c r="I224" s="76">
        <f>'Equipment List Not Adjusted'!I224*Indexes!S9</f>
        <v>0.30954063604240284</v>
      </c>
      <c r="J224" s="54">
        <v>2004</v>
      </c>
      <c r="K224" s="76"/>
      <c r="L224" s="76"/>
      <c r="M224" s="49"/>
      <c r="N224" s="9" t="s">
        <v>862</v>
      </c>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c r="HN224" s="39"/>
      <c r="HO224" s="39"/>
      <c r="HP224" s="39"/>
      <c r="HQ224" s="39"/>
      <c r="HR224" s="39"/>
      <c r="HS224" s="39"/>
      <c r="HT224" s="39"/>
      <c r="HU224" s="39"/>
      <c r="HV224" s="39"/>
      <c r="HW224" s="39"/>
      <c r="HX224" s="39"/>
      <c r="HY224" s="39"/>
      <c r="HZ224" s="39"/>
      <c r="IA224" s="39"/>
      <c r="IB224" s="39"/>
      <c r="IC224" s="39"/>
      <c r="ID224" s="39"/>
      <c r="IE224" s="39"/>
      <c r="IF224" s="39"/>
      <c r="IG224" s="39"/>
      <c r="IH224" s="39"/>
      <c r="II224" s="39"/>
      <c r="IJ224" s="39"/>
      <c r="IK224" s="39"/>
      <c r="IL224" s="39"/>
      <c r="IM224" s="39"/>
      <c r="IN224" s="39"/>
      <c r="IO224" s="39"/>
      <c r="IP224" s="39"/>
      <c r="IQ224" s="39"/>
      <c r="IR224" s="39"/>
      <c r="IS224" s="39"/>
      <c r="IT224" s="39"/>
      <c r="IU224" s="39"/>
      <c r="IV224" s="39"/>
    </row>
    <row r="225" spans="1:256" s="239" customFormat="1" ht="30" customHeight="1">
      <c r="A225" s="147">
        <v>1</v>
      </c>
      <c r="B225" s="440" t="s">
        <v>415</v>
      </c>
      <c r="C225" s="440"/>
      <c r="D225" s="440"/>
      <c r="E225" s="441"/>
      <c r="F225" s="133"/>
      <c r="G225" s="136">
        <v>3</v>
      </c>
      <c r="H225" s="76">
        <f>'Equipment List Not Adjusted'!H225*Indexes!Q5</f>
        <v>0.4890995260663507</v>
      </c>
      <c r="I225" s="76">
        <f>'Equipment List Not Adjusted'!I225*Indexes!Q5</f>
        <v>0.8803791469194313</v>
      </c>
      <c r="J225" s="54">
        <v>2003</v>
      </c>
      <c r="K225" s="76"/>
      <c r="L225" s="76"/>
      <c r="M225" s="49"/>
      <c r="N225" s="9" t="s">
        <v>862</v>
      </c>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c r="GN225" s="39"/>
      <c r="GO225" s="39"/>
      <c r="GP225" s="39"/>
      <c r="GQ225" s="39"/>
      <c r="GR225" s="39"/>
      <c r="GS225" s="39"/>
      <c r="GT225" s="39"/>
      <c r="GU225" s="39"/>
      <c r="GV225" s="39"/>
      <c r="GW225" s="39"/>
      <c r="GX225" s="39"/>
      <c r="GY225" s="39"/>
      <c r="GZ225" s="39"/>
      <c r="HA225" s="39"/>
      <c r="HB225" s="39"/>
      <c r="HC225" s="39"/>
      <c r="HD225" s="39"/>
      <c r="HE225" s="39"/>
      <c r="HF225" s="39"/>
      <c r="HG225" s="39"/>
      <c r="HH225" s="39"/>
      <c r="HI225" s="39"/>
      <c r="HJ225" s="39"/>
      <c r="HK225" s="39"/>
      <c r="HL225" s="39"/>
      <c r="HM225" s="39"/>
      <c r="HN225" s="39"/>
      <c r="HO225" s="39"/>
      <c r="HP225" s="39"/>
      <c r="HQ225" s="39"/>
      <c r="HR225" s="39"/>
      <c r="HS225" s="39"/>
      <c r="HT225" s="39"/>
      <c r="HU225" s="39"/>
      <c r="HV225" s="39"/>
      <c r="HW225" s="39"/>
      <c r="HX225" s="39"/>
      <c r="HY225" s="39"/>
      <c r="HZ225" s="39"/>
      <c r="IA225" s="39"/>
      <c r="IB225" s="39"/>
      <c r="IC225" s="39"/>
      <c r="ID225" s="39"/>
      <c r="IE225" s="39"/>
      <c r="IF225" s="39"/>
      <c r="IG225" s="39"/>
      <c r="IH225" s="39"/>
      <c r="II225" s="39"/>
      <c r="IJ225" s="39"/>
      <c r="IK225" s="39"/>
      <c r="IL225" s="39"/>
      <c r="IM225" s="39"/>
      <c r="IN225" s="39"/>
      <c r="IO225" s="39"/>
      <c r="IP225" s="39"/>
      <c r="IQ225" s="39"/>
      <c r="IR225" s="39"/>
      <c r="IS225" s="39"/>
      <c r="IT225" s="39"/>
      <c r="IU225" s="39"/>
      <c r="IV225" s="39"/>
    </row>
    <row r="226" spans="1:256" s="239" customFormat="1" ht="30" customHeight="1">
      <c r="A226" s="146">
        <v>8</v>
      </c>
      <c r="B226" s="440" t="s">
        <v>416</v>
      </c>
      <c r="C226" s="440"/>
      <c r="D226" s="440"/>
      <c r="E226" s="441"/>
      <c r="F226" s="137"/>
      <c r="G226" s="136"/>
      <c r="H226" s="501">
        <f>'Equipment List Not Adjusted'!H226*Indexes!S12</f>
        <v>5.796545105566219</v>
      </c>
      <c r="I226" s="501"/>
      <c r="J226" s="54">
        <v>2004</v>
      </c>
      <c r="K226" s="76"/>
      <c r="L226" s="76"/>
      <c r="M226" s="49"/>
      <c r="N226" s="9" t="s">
        <v>871</v>
      </c>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c r="FF226" s="39"/>
      <c r="FG226" s="39"/>
      <c r="FH226" s="39"/>
      <c r="FI226" s="39"/>
      <c r="FJ226" s="39"/>
      <c r="FK226" s="39"/>
      <c r="FL226" s="39"/>
      <c r="FM226" s="39"/>
      <c r="FN226" s="39"/>
      <c r="FO226" s="39"/>
      <c r="FP226" s="39"/>
      <c r="FQ226" s="39"/>
      <c r="FR226" s="39"/>
      <c r="FS226" s="39"/>
      <c r="FT226" s="39"/>
      <c r="FU226" s="39"/>
      <c r="FV226" s="39"/>
      <c r="FW226" s="39"/>
      <c r="FX226" s="39"/>
      <c r="FY226" s="39"/>
      <c r="FZ226" s="39"/>
      <c r="GA226" s="39"/>
      <c r="GB226" s="39"/>
      <c r="GC226" s="39"/>
      <c r="GD226" s="39"/>
      <c r="GE226" s="39"/>
      <c r="GF226" s="39"/>
      <c r="GG226" s="39"/>
      <c r="GH226" s="39"/>
      <c r="GI226" s="39"/>
      <c r="GJ226" s="39"/>
      <c r="GK226" s="39"/>
      <c r="GL226" s="39"/>
      <c r="GM226" s="39"/>
      <c r="GN226" s="39"/>
      <c r="GO226" s="39"/>
      <c r="GP226" s="39"/>
      <c r="GQ226" s="39"/>
      <c r="GR226" s="39"/>
      <c r="GS226" s="39"/>
      <c r="GT226" s="39"/>
      <c r="GU226" s="39"/>
      <c r="GV226" s="39"/>
      <c r="GW226" s="39"/>
      <c r="GX226" s="39"/>
      <c r="GY226" s="39"/>
      <c r="GZ226" s="39"/>
      <c r="HA226" s="39"/>
      <c r="HB226" s="39"/>
      <c r="HC226" s="39"/>
      <c r="HD226" s="39"/>
      <c r="HE226" s="39"/>
      <c r="HF226" s="39"/>
      <c r="HG226" s="39"/>
      <c r="HH226" s="39"/>
      <c r="HI226" s="39"/>
      <c r="HJ226" s="39"/>
      <c r="HK226" s="39"/>
      <c r="HL226" s="39"/>
      <c r="HM226" s="39"/>
      <c r="HN226" s="39"/>
      <c r="HO226" s="39"/>
      <c r="HP226" s="39"/>
      <c r="HQ226" s="39"/>
      <c r="HR226" s="39"/>
      <c r="HS226" s="39"/>
      <c r="HT226" s="39"/>
      <c r="HU226" s="39"/>
      <c r="HV226" s="39"/>
      <c r="HW226" s="39"/>
      <c r="HX226" s="39"/>
      <c r="HY226" s="39"/>
      <c r="HZ226" s="39"/>
      <c r="IA226" s="39"/>
      <c r="IB226" s="39"/>
      <c r="IC226" s="39"/>
      <c r="ID226" s="39"/>
      <c r="IE226" s="39"/>
      <c r="IF226" s="39"/>
      <c r="IG226" s="39"/>
      <c r="IH226" s="39"/>
      <c r="II226" s="39"/>
      <c r="IJ226" s="39"/>
      <c r="IK226" s="39"/>
      <c r="IL226" s="39"/>
      <c r="IM226" s="39"/>
      <c r="IN226" s="39"/>
      <c r="IO226" s="39"/>
      <c r="IP226" s="39"/>
      <c r="IQ226" s="39"/>
      <c r="IR226" s="39"/>
      <c r="IS226" s="39"/>
      <c r="IT226" s="39"/>
      <c r="IU226" s="39"/>
      <c r="IV226" s="39"/>
    </row>
    <row r="227" spans="1:256" s="196" customFormat="1" ht="15">
      <c r="A227" s="147">
        <v>5</v>
      </c>
      <c r="B227" s="440" t="s">
        <v>427</v>
      </c>
      <c r="C227" s="440"/>
      <c r="D227" s="440"/>
      <c r="E227" s="441"/>
      <c r="F227" s="133"/>
      <c r="G227" s="136">
        <v>5</v>
      </c>
      <c r="H227" s="76">
        <f>'Equipment List Not Adjusted'!H227*Indexes!S9</f>
        <v>3.8692579505300353</v>
      </c>
      <c r="I227" s="81">
        <f>'Equipment List Not Adjusted'!I227*Indexes!S9</f>
        <v>9.286219081272083</v>
      </c>
      <c r="J227" s="54">
        <v>2004</v>
      </c>
      <c r="K227" s="76"/>
      <c r="L227" s="76"/>
      <c r="M227" s="49"/>
      <c r="N227" s="9" t="s">
        <v>862</v>
      </c>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c r="IV227" s="5"/>
    </row>
    <row r="228" spans="1:256" s="239" customFormat="1" ht="15">
      <c r="A228" s="146">
        <v>1</v>
      </c>
      <c r="B228" s="428" t="s">
        <v>417</v>
      </c>
      <c r="C228" s="428"/>
      <c r="D228" s="428"/>
      <c r="E228" s="429"/>
      <c r="F228" s="137"/>
      <c r="G228" s="136">
        <v>5</v>
      </c>
      <c r="H228" s="81">
        <f>'Equipment List Not Adjusted'!H228*Indexes!S5</f>
        <v>2.997095837366893</v>
      </c>
      <c r="I228" s="76">
        <f>'Equipment List Not Adjusted'!I228*Indexes!S5</f>
        <v>29.97095837366893</v>
      </c>
      <c r="J228" s="54">
        <v>2004</v>
      </c>
      <c r="K228" s="76"/>
      <c r="L228" s="76"/>
      <c r="M228" s="49"/>
      <c r="N228" s="24" t="s">
        <v>872</v>
      </c>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39"/>
      <c r="HD228" s="39"/>
      <c r="HE228" s="39"/>
      <c r="HF228" s="39"/>
      <c r="HG228" s="39"/>
      <c r="HH228" s="39"/>
      <c r="HI228" s="39"/>
      <c r="HJ228" s="39"/>
      <c r="HK228" s="39"/>
      <c r="HL228" s="39"/>
      <c r="HM228" s="39"/>
      <c r="HN228" s="39"/>
      <c r="HO228" s="39"/>
      <c r="HP228" s="39"/>
      <c r="HQ228" s="39"/>
      <c r="HR228" s="39"/>
      <c r="HS228" s="39"/>
      <c r="HT228" s="39"/>
      <c r="HU228" s="39"/>
      <c r="HV228" s="39"/>
      <c r="HW228" s="39"/>
      <c r="HX228" s="39"/>
      <c r="HY228" s="39"/>
      <c r="HZ228" s="39"/>
      <c r="IA228" s="39"/>
      <c r="IB228" s="39"/>
      <c r="IC228" s="39"/>
      <c r="ID228" s="39"/>
      <c r="IE228" s="39"/>
      <c r="IF228" s="39"/>
      <c r="IG228" s="39"/>
      <c r="IH228" s="39"/>
      <c r="II228" s="39"/>
      <c r="IJ228" s="39"/>
      <c r="IK228" s="39"/>
      <c r="IL228" s="39"/>
      <c r="IM228" s="39"/>
      <c r="IN228" s="39"/>
      <c r="IO228" s="39"/>
      <c r="IP228" s="39"/>
      <c r="IQ228" s="39"/>
      <c r="IR228" s="39"/>
      <c r="IS228" s="39"/>
      <c r="IT228" s="39"/>
      <c r="IU228" s="39"/>
      <c r="IV228" s="39"/>
    </row>
    <row r="229" spans="1:256" s="239" customFormat="1" ht="15">
      <c r="A229" s="147">
        <v>3</v>
      </c>
      <c r="B229" s="440" t="s">
        <v>418</v>
      </c>
      <c r="C229" s="440"/>
      <c r="D229" s="440"/>
      <c r="E229" s="441"/>
      <c r="F229" s="133"/>
      <c r="G229" s="136"/>
      <c r="H229" s="76">
        <f>'Equipment List Not Adjusted'!H229*Indexes!S7</f>
        <v>6.121664887940234</v>
      </c>
      <c r="I229" s="76">
        <f>'Equipment List Not Adjusted'!I229*Indexes!S7</f>
        <v>20.405549626467447</v>
      </c>
      <c r="J229" s="54">
        <v>2004</v>
      </c>
      <c r="K229" s="76"/>
      <c r="L229" s="76"/>
      <c r="M229" s="49"/>
      <c r="N229" s="8" t="s">
        <v>873</v>
      </c>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c r="FF229" s="39"/>
      <c r="FG229" s="39"/>
      <c r="FH229" s="39"/>
      <c r="FI229" s="39"/>
      <c r="FJ229" s="39"/>
      <c r="FK229" s="39"/>
      <c r="FL229" s="39"/>
      <c r="FM229" s="39"/>
      <c r="FN229" s="39"/>
      <c r="FO229" s="39"/>
      <c r="FP229" s="39"/>
      <c r="FQ229" s="39"/>
      <c r="FR229" s="39"/>
      <c r="FS229" s="39"/>
      <c r="FT229" s="39"/>
      <c r="FU229" s="39"/>
      <c r="FV229" s="39"/>
      <c r="FW229" s="39"/>
      <c r="FX229" s="39"/>
      <c r="FY229" s="39"/>
      <c r="FZ229" s="39"/>
      <c r="GA229" s="39"/>
      <c r="GB229" s="39"/>
      <c r="GC229" s="39"/>
      <c r="GD229" s="39"/>
      <c r="GE229" s="39"/>
      <c r="GF229" s="39"/>
      <c r="GG229" s="39"/>
      <c r="GH229" s="39"/>
      <c r="GI229" s="39"/>
      <c r="GJ229" s="39"/>
      <c r="GK229" s="39"/>
      <c r="GL229" s="39"/>
      <c r="GM229" s="39"/>
      <c r="GN229" s="39"/>
      <c r="GO229" s="39"/>
      <c r="GP229" s="39"/>
      <c r="GQ229" s="39"/>
      <c r="GR229" s="39"/>
      <c r="GS229" s="39"/>
      <c r="GT229" s="39"/>
      <c r="GU229" s="39"/>
      <c r="GV229" s="39"/>
      <c r="GW229" s="39"/>
      <c r="GX229" s="39"/>
      <c r="GY229" s="39"/>
      <c r="GZ229" s="39"/>
      <c r="HA229" s="39"/>
      <c r="HB229" s="39"/>
      <c r="HC229" s="39"/>
      <c r="HD229" s="39"/>
      <c r="HE229" s="39"/>
      <c r="HF229" s="39"/>
      <c r="HG229" s="39"/>
      <c r="HH229" s="39"/>
      <c r="HI229" s="39"/>
      <c r="HJ229" s="39"/>
      <c r="HK229" s="39"/>
      <c r="HL229" s="39"/>
      <c r="HM229" s="39"/>
      <c r="HN229" s="39"/>
      <c r="HO229" s="39"/>
      <c r="HP229" s="39"/>
      <c r="HQ229" s="39"/>
      <c r="HR229" s="39"/>
      <c r="HS229" s="39"/>
      <c r="HT229" s="39"/>
      <c r="HU229" s="39"/>
      <c r="HV229" s="39"/>
      <c r="HW229" s="39"/>
      <c r="HX229" s="39"/>
      <c r="HY229" s="39"/>
      <c r="HZ229" s="39"/>
      <c r="IA229" s="39"/>
      <c r="IB229" s="39"/>
      <c r="IC229" s="39"/>
      <c r="ID229" s="39"/>
      <c r="IE229" s="39"/>
      <c r="IF229" s="39"/>
      <c r="IG229" s="39"/>
      <c r="IH229" s="39"/>
      <c r="II229" s="39"/>
      <c r="IJ229" s="39"/>
      <c r="IK229" s="39"/>
      <c r="IL229" s="39"/>
      <c r="IM229" s="39"/>
      <c r="IN229" s="39"/>
      <c r="IO229" s="39"/>
      <c r="IP229" s="39"/>
      <c r="IQ229" s="39"/>
      <c r="IR229" s="39"/>
      <c r="IS229" s="39"/>
      <c r="IT229" s="39"/>
      <c r="IU229" s="39"/>
      <c r="IV229" s="39"/>
    </row>
    <row r="230" spans="1:256" s="239" customFormat="1" ht="28.5">
      <c r="A230" s="146">
        <v>6</v>
      </c>
      <c r="B230" s="440" t="s">
        <v>419</v>
      </c>
      <c r="C230" s="440"/>
      <c r="D230" s="440"/>
      <c r="E230" s="441"/>
      <c r="F230" s="137"/>
      <c r="G230" s="136"/>
      <c r="H230" s="81">
        <f>'Equipment List Not Adjusted'!H230*Indexes!U10</f>
        <v>20.246215943491425</v>
      </c>
      <c r="I230" s="81">
        <f>'Equipment List Not Adjusted'!I230*Indexes!U10</f>
        <v>125.7396569122099</v>
      </c>
      <c r="J230" s="54">
        <v>2005</v>
      </c>
      <c r="K230" s="76"/>
      <c r="L230" s="76"/>
      <c r="M230" s="49"/>
      <c r="N230" s="9" t="s">
        <v>861</v>
      </c>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c r="FF230" s="39"/>
      <c r="FG230" s="39"/>
      <c r="FH230" s="39"/>
      <c r="FI230" s="39"/>
      <c r="FJ230" s="39"/>
      <c r="FK230" s="39"/>
      <c r="FL230" s="39"/>
      <c r="FM230" s="39"/>
      <c r="FN230" s="39"/>
      <c r="FO230" s="39"/>
      <c r="FP230" s="39"/>
      <c r="FQ230" s="39"/>
      <c r="FR230" s="39"/>
      <c r="FS230" s="39"/>
      <c r="FT230" s="39"/>
      <c r="FU230" s="39"/>
      <c r="FV230" s="39"/>
      <c r="FW230" s="39"/>
      <c r="FX230" s="39"/>
      <c r="FY230" s="39"/>
      <c r="FZ230" s="39"/>
      <c r="GA230" s="39"/>
      <c r="GB230" s="39"/>
      <c r="GC230" s="39"/>
      <c r="GD230" s="39"/>
      <c r="GE230" s="39"/>
      <c r="GF230" s="39"/>
      <c r="GG230" s="39"/>
      <c r="GH230" s="39"/>
      <c r="GI230" s="39"/>
      <c r="GJ230" s="39"/>
      <c r="GK230" s="39"/>
      <c r="GL230" s="39"/>
      <c r="GM230" s="39"/>
      <c r="GN230" s="39"/>
      <c r="GO230" s="39"/>
      <c r="GP230" s="39"/>
      <c r="GQ230" s="39"/>
      <c r="GR230" s="39"/>
      <c r="GS230" s="39"/>
      <c r="GT230" s="39"/>
      <c r="GU230" s="39"/>
      <c r="GV230" s="39"/>
      <c r="GW230" s="39"/>
      <c r="GX230" s="39"/>
      <c r="GY230" s="39"/>
      <c r="GZ230" s="39"/>
      <c r="HA230" s="39"/>
      <c r="HB230" s="39"/>
      <c r="HC230" s="39"/>
      <c r="HD230" s="39"/>
      <c r="HE230" s="39"/>
      <c r="HF230" s="39"/>
      <c r="HG230" s="39"/>
      <c r="HH230" s="39"/>
      <c r="HI230" s="39"/>
      <c r="HJ230" s="39"/>
      <c r="HK230" s="39"/>
      <c r="HL230" s="39"/>
      <c r="HM230" s="39"/>
      <c r="HN230" s="39"/>
      <c r="HO230" s="39"/>
      <c r="HP230" s="39"/>
      <c r="HQ230" s="39"/>
      <c r="HR230" s="39"/>
      <c r="HS230" s="39"/>
      <c r="HT230" s="39"/>
      <c r="HU230" s="39"/>
      <c r="HV230" s="39"/>
      <c r="HW230" s="39"/>
      <c r="HX230" s="39"/>
      <c r="HY230" s="39"/>
      <c r="HZ230" s="39"/>
      <c r="IA230" s="39"/>
      <c r="IB230" s="39"/>
      <c r="IC230" s="39"/>
      <c r="ID230" s="39"/>
      <c r="IE230" s="39"/>
      <c r="IF230" s="39"/>
      <c r="IG230" s="39"/>
      <c r="IH230" s="39"/>
      <c r="II230" s="39"/>
      <c r="IJ230" s="39"/>
      <c r="IK230" s="39"/>
      <c r="IL230" s="39"/>
      <c r="IM230" s="39"/>
      <c r="IN230" s="39"/>
      <c r="IO230" s="39"/>
      <c r="IP230" s="39"/>
      <c r="IQ230" s="39"/>
      <c r="IR230" s="39"/>
      <c r="IS230" s="39"/>
      <c r="IT230" s="39"/>
      <c r="IU230" s="39"/>
      <c r="IV230" s="39"/>
    </row>
    <row r="231" spans="1:256" s="239" customFormat="1" ht="30" customHeight="1">
      <c r="A231" s="146">
        <v>6</v>
      </c>
      <c r="B231" s="440" t="s">
        <v>420</v>
      </c>
      <c r="C231" s="440"/>
      <c r="D231" s="440"/>
      <c r="E231" s="441"/>
      <c r="F231" s="137"/>
      <c r="G231" s="136"/>
      <c r="H231" s="81">
        <f>'Equipment List Not Adjusted'!H231*Indexes!S10</f>
        <v>5.279999999999999</v>
      </c>
      <c r="I231" s="76">
        <f>'Equipment List Not Adjusted'!I231*Indexes!S10</f>
        <v>5.499999999999999</v>
      </c>
      <c r="J231" s="54">
        <v>2004</v>
      </c>
      <c r="K231" s="76"/>
      <c r="L231" s="76"/>
      <c r="M231" s="49"/>
      <c r="N231" s="22" t="s">
        <v>873</v>
      </c>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39"/>
      <c r="HD231" s="39"/>
      <c r="HE231" s="39"/>
      <c r="HF231" s="39"/>
      <c r="HG231" s="39"/>
      <c r="HH231" s="39"/>
      <c r="HI231" s="39"/>
      <c r="HJ231" s="39"/>
      <c r="HK231" s="39"/>
      <c r="HL231" s="39"/>
      <c r="HM231" s="39"/>
      <c r="HN231" s="39"/>
      <c r="HO231" s="39"/>
      <c r="HP231" s="39"/>
      <c r="HQ231" s="39"/>
      <c r="HR231" s="39"/>
      <c r="HS231" s="39"/>
      <c r="HT231" s="39"/>
      <c r="HU231" s="39"/>
      <c r="HV231" s="39"/>
      <c r="HW231" s="39"/>
      <c r="HX231" s="39"/>
      <c r="HY231" s="39"/>
      <c r="HZ231" s="39"/>
      <c r="IA231" s="39"/>
      <c r="IB231" s="39"/>
      <c r="IC231" s="39"/>
      <c r="ID231" s="39"/>
      <c r="IE231" s="39"/>
      <c r="IF231" s="39"/>
      <c r="IG231" s="39"/>
      <c r="IH231" s="39"/>
      <c r="II231" s="39"/>
      <c r="IJ231" s="39"/>
      <c r="IK231" s="39"/>
      <c r="IL231" s="39"/>
      <c r="IM231" s="39"/>
      <c r="IN231" s="39"/>
      <c r="IO231" s="39"/>
      <c r="IP231" s="39"/>
      <c r="IQ231" s="39"/>
      <c r="IR231" s="39"/>
      <c r="IS231" s="39"/>
      <c r="IT231" s="39"/>
      <c r="IU231" s="39"/>
      <c r="IV231" s="39"/>
    </row>
    <row r="232" spans="1:256" s="239" customFormat="1" ht="28.5">
      <c r="A232" s="147">
        <v>6</v>
      </c>
      <c r="B232" s="440" t="s">
        <v>421</v>
      </c>
      <c r="C232" s="440"/>
      <c r="D232" s="440"/>
      <c r="E232" s="441"/>
      <c r="F232" s="133"/>
      <c r="G232" s="136"/>
      <c r="H232" s="76">
        <f>'Equipment List Not Adjusted'!H232*Indexes!S10</f>
        <v>49.49999999999999</v>
      </c>
      <c r="I232" s="76">
        <f>'Equipment List Not Adjusted'!I232*Indexes!S10</f>
        <v>186.99999999999997</v>
      </c>
      <c r="J232" s="54">
        <v>2004</v>
      </c>
      <c r="K232" s="76"/>
      <c r="L232" s="76"/>
      <c r="M232" s="49"/>
      <c r="N232" s="8" t="s">
        <v>422</v>
      </c>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c r="GN232" s="39"/>
      <c r="GO232" s="39"/>
      <c r="GP232" s="39"/>
      <c r="GQ232" s="39"/>
      <c r="GR232" s="39"/>
      <c r="GS232" s="39"/>
      <c r="GT232" s="39"/>
      <c r="GU232" s="39"/>
      <c r="GV232" s="39"/>
      <c r="GW232" s="39"/>
      <c r="GX232" s="39"/>
      <c r="GY232" s="39"/>
      <c r="GZ232" s="39"/>
      <c r="HA232" s="39"/>
      <c r="HB232" s="39"/>
      <c r="HC232" s="39"/>
      <c r="HD232" s="39"/>
      <c r="HE232" s="39"/>
      <c r="HF232" s="39"/>
      <c r="HG232" s="39"/>
      <c r="HH232" s="39"/>
      <c r="HI232" s="39"/>
      <c r="HJ232" s="39"/>
      <c r="HK232" s="39"/>
      <c r="HL232" s="39"/>
      <c r="HM232" s="39"/>
      <c r="HN232" s="39"/>
      <c r="HO232" s="39"/>
      <c r="HP232" s="39"/>
      <c r="HQ232" s="39"/>
      <c r="HR232" s="39"/>
      <c r="HS232" s="39"/>
      <c r="HT232" s="39"/>
      <c r="HU232" s="39"/>
      <c r="HV232" s="39"/>
      <c r="HW232" s="39"/>
      <c r="HX232" s="39"/>
      <c r="HY232" s="39"/>
      <c r="HZ232" s="39"/>
      <c r="IA232" s="39"/>
      <c r="IB232" s="39"/>
      <c r="IC232" s="39"/>
      <c r="ID232" s="39"/>
      <c r="IE232" s="39"/>
      <c r="IF232" s="39"/>
      <c r="IG232" s="39"/>
      <c r="IH232" s="39"/>
      <c r="II232" s="39"/>
      <c r="IJ232" s="39"/>
      <c r="IK232" s="39"/>
      <c r="IL232" s="39"/>
      <c r="IM232" s="39"/>
      <c r="IN232" s="39"/>
      <c r="IO232" s="39"/>
      <c r="IP232" s="39"/>
      <c r="IQ232" s="39"/>
      <c r="IR232" s="39"/>
      <c r="IS232" s="39"/>
      <c r="IT232" s="39"/>
      <c r="IU232" s="39"/>
      <c r="IV232" s="39"/>
    </row>
    <row r="233" spans="1:256" s="239" customFormat="1" ht="15">
      <c r="A233" s="146">
        <v>6</v>
      </c>
      <c r="B233" s="440" t="s">
        <v>423</v>
      </c>
      <c r="C233" s="440"/>
      <c r="D233" s="440"/>
      <c r="E233" s="441"/>
      <c r="F233" s="137"/>
      <c r="G233" s="136"/>
      <c r="H233" s="81">
        <f>'Equipment List Not Adjusted'!H233*Indexes!U10</f>
        <v>76.72250252270435</v>
      </c>
      <c r="I233" s="81">
        <f>'Equipment List Not Adjusted'!I233*Indexes!U10</f>
        <v>266.39757820383454</v>
      </c>
      <c r="J233" s="54">
        <v>2005</v>
      </c>
      <c r="K233" s="76"/>
      <c r="L233" s="76"/>
      <c r="M233" s="49"/>
      <c r="N233" s="9" t="s">
        <v>874</v>
      </c>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c r="EU233" s="39"/>
      <c r="EV233" s="39"/>
      <c r="EW233" s="39"/>
      <c r="EX233" s="39"/>
      <c r="EY233" s="39"/>
      <c r="EZ233" s="39"/>
      <c r="FA233" s="39"/>
      <c r="FB233" s="39"/>
      <c r="FC233" s="39"/>
      <c r="FD233" s="39"/>
      <c r="FE233" s="39"/>
      <c r="FF233" s="39"/>
      <c r="FG233" s="39"/>
      <c r="FH233" s="39"/>
      <c r="FI233" s="39"/>
      <c r="FJ233" s="39"/>
      <c r="FK233" s="39"/>
      <c r="FL233" s="39"/>
      <c r="FM233" s="39"/>
      <c r="FN233" s="39"/>
      <c r="FO233" s="39"/>
      <c r="FP233" s="39"/>
      <c r="FQ233" s="39"/>
      <c r="FR233" s="39"/>
      <c r="FS233" s="39"/>
      <c r="FT233" s="39"/>
      <c r="FU233" s="39"/>
      <c r="FV233" s="39"/>
      <c r="FW233" s="39"/>
      <c r="FX233" s="39"/>
      <c r="FY233" s="39"/>
      <c r="FZ233" s="39"/>
      <c r="GA233" s="39"/>
      <c r="GB233" s="39"/>
      <c r="GC233" s="39"/>
      <c r="GD233" s="39"/>
      <c r="GE233" s="39"/>
      <c r="GF233" s="39"/>
      <c r="GG233" s="39"/>
      <c r="GH233" s="39"/>
      <c r="GI233" s="39"/>
      <c r="GJ233" s="39"/>
      <c r="GK233" s="39"/>
      <c r="GL233" s="39"/>
      <c r="GM233" s="39"/>
      <c r="GN233" s="39"/>
      <c r="GO233" s="39"/>
      <c r="GP233" s="39"/>
      <c r="GQ233" s="39"/>
      <c r="GR233" s="39"/>
      <c r="GS233" s="39"/>
      <c r="GT233" s="39"/>
      <c r="GU233" s="39"/>
      <c r="GV233" s="39"/>
      <c r="GW233" s="39"/>
      <c r="GX233" s="39"/>
      <c r="GY233" s="39"/>
      <c r="GZ233" s="39"/>
      <c r="HA233" s="39"/>
      <c r="HB233" s="39"/>
      <c r="HC233" s="39"/>
      <c r="HD233" s="39"/>
      <c r="HE233" s="39"/>
      <c r="HF233" s="39"/>
      <c r="HG233" s="39"/>
      <c r="HH233" s="39"/>
      <c r="HI233" s="39"/>
      <c r="HJ233" s="39"/>
      <c r="HK233" s="39"/>
      <c r="HL233" s="39"/>
      <c r="HM233" s="39"/>
      <c r="HN233" s="39"/>
      <c r="HO233" s="39"/>
      <c r="HP233" s="39"/>
      <c r="HQ233" s="39"/>
      <c r="HR233" s="39"/>
      <c r="HS233" s="39"/>
      <c r="HT233" s="39"/>
      <c r="HU233" s="39"/>
      <c r="HV233" s="39"/>
      <c r="HW233" s="39"/>
      <c r="HX233" s="39"/>
      <c r="HY233" s="39"/>
      <c r="HZ233" s="39"/>
      <c r="IA233" s="39"/>
      <c r="IB233" s="39"/>
      <c r="IC233" s="39"/>
      <c r="ID233" s="39"/>
      <c r="IE233" s="39"/>
      <c r="IF233" s="39"/>
      <c r="IG233" s="39"/>
      <c r="IH233" s="39"/>
      <c r="II233" s="39"/>
      <c r="IJ233" s="39"/>
      <c r="IK233" s="39"/>
      <c r="IL233" s="39"/>
      <c r="IM233" s="39"/>
      <c r="IN233" s="39"/>
      <c r="IO233" s="39"/>
      <c r="IP233" s="39"/>
      <c r="IQ233" s="39"/>
      <c r="IR233" s="39"/>
      <c r="IS233" s="39"/>
      <c r="IT233" s="39"/>
      <c r="IU233" s="39"/>
      <c r="IV233" s="39"/>
    </row>
    <row r="234" spans="1:256" s="239" customFormat="1" ht="15">
      <c r="A234" s="147">
        <v>6</v>
      </c>
      <c r="B234" s="440" t="s">
        <v>424</v>
      </c>
      <c r="C234" s="440"/>
      <c r="D234" s="440"/>
      <c r="E234" s="441"/>
      <c r="F234" s="133"/>
      <c r="G234" s="136"/>
      <c r="H234" s="76">
        <f>'Equipment List Not Adjusted'!H234*Indexes!S10</f>
        <v>4.3999999999999995</v>
      </c>
      <c r="I234" s="76">
        <f>'Equipment List Not Adjusted'!I234*Indexes!S10</f>
        <v>7.809999999999999</v>
      </c>
      <c r="J234" s="54">
        <v>2004</v>
      </c>
      <c r="K234" s="76"/>
      <c r="L234" s="76"/>
      <c r="M234" s="49"/>
      <c r="N234" s="22" t="s">
        <v>873</v>
      </c>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c r="GN234" s="39"/>
      <c r="GO234" s="39"/>
      <c r="GP234" s="39"/>
      <c r="GQ234" s="39"/>
      <c r="GR234" s="39"/>
      <c r="GS234" s="39"/>
      <c r="GT234" s="39"/>
      <c r="GU234" s="39"/>
      <c r="GV234" s="39"/>
      <c r="GW234" s="39"/>
      <c r="GX234" s="39"/>
      <c r="GY234" s="39"/>
      <c r="GZ234" s="39"/>
      <c r="HA234" s="39"/>
      <c r="HB234" s="39"/>
      <c r="HC234" s="39"/>
      <c r="HD234" s="39"/>
      <c r="HE234" s="39"/>
      <c r="HF234" s="39"/>
      <c r="HG234" s="39"/>
      <c r="HH234" s="39"/>
      <c r="HI234" s="39"/>
      <c r="HJ234" s="39"/>
      <c r="HK234" s="39"/>
      <c r="HL234" s="39"/>
      <c r="HM234" s="39"/>
      <c r="HN234" s="39"/>
      <c r="HO234" s="39"/>
      <c r="HP234" s="39"/>
      <c r="HQ234" s="39"/>
      <c r="HR234" s="39"/>
      <c r="HS234" s="39"/>
      <c r="HT234" s="39"/>
      <c r="HU234" s="39"/>
      <c r="HV234" s="39"/>
      <c r="HW234" s="39"/>
      <c r="HX234" s="39"/>
      <c r="HY234" s="39"/>
      <c r="HZ234" s="39"/>
      <c r="IA234" s="39"/>
      <c r="IB234" s="39"/>
      <c r="IC234" s="39"/>
      <c r="ID234" s="39"/>
      <c r="IE234" s="39"/>
      <c r="IF234" s="39"/>
      <c r="IG234" s="39"/>
      <c r="IH234" s="39"/>
      <c r="II234" s="39"/>
      <c r="IJ234" s="39"/>
      <c r="IK234" s="39"/>
      <c r="IL234" s="39"/>
      <c r="IM234" s="39"/>
      <c r="IN234" s="39"/>
      <c r="IO234" s="39"/>
      <c r="IP234" s="39"/>
      <c r="IQ234" s="39"/>
      <c r="IR234" s="39"/>
      <c r="IS234" s="39"/>
      <c r="IT234" s="39"/>
      <c r="IU234" s="39"/>
      <c r="IV234" s="39"/>
    </row>
    <row r="235" spans="1:256" s="239" customFormat="1" ht="30" customHeight="1">
      <c r="A235" s="146">
        <v>1</v>
      </c>
      <c r="B235" s="440" t="s">
        <v>428</v>
      </c>
      <c r="C235" s="440"/>
      <c r="D235" s="440"/>
      <c r="E235" s="441"/>
      <c r="F235" s="137"/>
      <c r="G235" s="136"/>
      <c r="H235" s="76"/>
      <c r="I235" s="76"/>
      <c r="J235" s="54"/>
      <c r="K235" s="76">
        <f>'Equipment List Not Adjusted'!K235*Indexes!S5</f>
        <v>0.49951597289448213</v>
      </c>
      <c r="L235" s="76">
        <f>'Equipment List Not Adjusted'!L235*Indexes!S5</f>
        <v>39.96127783155857</v>
      </c>
      <c r="M235" s="49">
        <v>2004</v>
      </c>
      <c r="N235" s="22" t="s">
        <v>873</v>
      </c>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c r="GN235" s="39"/>
      <c r="GO235" s="39"/>
      <c r="GP235" s="39"/>
      <c r="GQ235" s="39"/>
      <c r="GR235" s="39"/>
      <c r="GS235" s="39"/>
      <c r="GT235" s="39"/>
      <c r="GU235" s="39"/>
      <c r="GV235" s="39"/>
      <c r="GW235" s="39"/>
      <c r="GX235" s="39"/>
      <c r="GY235" s="39"/>
      <c r="GZ235" s="39"/>
      <c r="HA235" s="39"/>
      <c r="HB235" s="39"/>
      <c r="HC235" s="39"/>
      <c r="HD235" s="39"/>
      <c r="HE235" s="39"/>
      <c r="HF235" s="39"/>
      <c r="HG235" s="39"/>
      <c r="HH235" s="39"/>
      <c r="HI235" s="39"/>
      <c r="HJ235" s="39"/>
      <c r="HK235" s="39"/>
      <c r="HL235" s="39"/>
      <c r="HM235" s="39"/>
      <c r="HN235" s="39"/>
      <c r="HO235" s="39"/>
      <c r="HP235" s="39"/>
      <c r="HQ235" s="39"/>
      <c r="HR235" s="39"/>
      <c r="HS235" s="39"/>
      <c r="HT235" s="39"/>
      <c r="HU235" s="39"/>
      <c r="HV235" s="39"/>
      <c r="HW235" s="39"/>
      <c r="HX235" s="39"/>
      <c r="HY235" s="39"/>
      <c r="HZ235" s="39"/>
      <c r="IA235" s="39"/>
      <c r="IB235" s="39"/>
      <c r="IC235" s="39"/>
      <c r="ID235" s="39"/>
      <c r="IE235" s="39"/>
      <c r="IF235" s="39"/>
      <c r="IG235" s="39"/>
      <c r="IH235" s="39"/>
      <c r="II235" s="39"/>
      <c r="IJ235" s="39"/>
      <c r="IK235" s="39"/>
      <c r="IL235" s="39"/>
      <c r="IM235" s="39"/>
      <c r="IN235" s="39"/>
      <c r="IO235" s="39"/>
      <c r="IP235" s="39"/>
      <c r="IQ235" s="39"/>
      <c r="IR235" s="39"/>
      <c r="IS235" s="39"/>
      <c r="IT235" s="39"/>
      <c r="IU235" s="39"/>
      <c r="IV235" s="39"/>
    </row>
    <row r="236" spans="1:256" s="239" customFormat="1" ht="30" customHeight="1">
      <c r="A236" s="146">
        <v>1</v>
      </c>
      <c r="B236" s="440" t="s">
        <v>534</v>
      </c>
      <c r="C236" s="440"/>
      <c r="D236" s="440"/>
      <c r="E236" s="441"/>
      <c r="F236" s="137"/>
      <c r="G236" s="136"/>
      <c r="H236" s="76"/>
      <c r="I236" s="51"/>
      <c r="J236" s="49"/>
      <c r="K236" s="87">
        <f>'Equipment List Not Adjusted'!K236*Indexes!S5</f>
        <v>25.974830590513072</v>
      </c>
      <c r="L236" s="87">
        <f>'Equipment List Not Adjusted'!L236*Indexes!S5</f>
        <v>61.939980638915785</v>
      </c>
      <c r="M236" s="49">
        <v>2004</v>
      </c>
      <c r="N236" s="22" t="s">
        <v>873</v>
      </c>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c r="FF236" s="39"/>
      <c r="FG236" s="39"/>
      <c r="FH236" s="39"/>
      <c r="FI236" s="39"/>
      <c r="FJ236" s="39"/>
      <c r="FK236" s="39"/>
      <c r="FL236" s="39"/>
      <c r="FM236" s="39"/>
      <c r="FN236" s="39"/>
      <c r="FO236" s="39"/>
      <c r="FP236" s="39"/>
      <c r="FQ236" s="39"/>
      <c r="FR236" s="39"/>
      <c r="FS236" s="39"/>
      <c r="FT236" s="39"/>
      <c r="FU236" s="39"/>
      <c r="FV236" s="39"/>
      <c r="FW236" s="39"/>
      <c r="FX236" s="39"/>
      <c r="FY236" s="39"/>
      <c r="FZ236" s="39"/>
      <c r="GA236" s="39"/>
      <c r="GB236" s="39"/>
      <c r="GC236" s="39"/>
      <c r="GD236" s="39"/>
      <c r="GE236" s="39"/>
      <c r="GF236" s="39"/>
      <c r="GG236" s="39"/>
      <c r="GH236" s="39"/>
      <c r="GI236" s="39"/>
      <c r="GJ236" s="39"/>
      <c r="GK236" s="39"/>
      <c r="GL236" s="39"/>
      <c r="GM236" s="39"/>
      <c r="GN236" s="39"/>
      <c r="GO236" s="39"/>
      <c r="GP236" s="39"/>
      <c r="GQ236" s="39"/>
      <c r="GR236" s="39"/>
      <c r="GS236" s="39"/>
      <c r="GT236" s="39"/>
      <c r="GU236" s="39"/>
      <c r="GV236" s="39"/>
      <c r="GW236" s="39"/>
      <c r="GX236" s="39"/>
      <c r="GY236" s="39"/>
      <c r="GZ236" s="39"/>
      <c r="HA236" s="39"/>
      <c r="HB236" s="39"/>
      <c r="HC236" s="39"/>
      <c r="HD236" s="39"/>
      <c r="HE236" s="39"/>
      <c r="HF236" s="39"/>
      <c r="HG236" s="39"/>
      <c r="HH236" s="39"/>
      <c r="HI236" s="39"/>
      <c r="HJ236" s="39"/>
      <c r="HK236" s="39"/>
      <c r="HL236" s="39"/>
      <c r="HM236" s="39"/>
      <c r="HN236" s="39"/>
      <c r="HO236" s="39"/>
      <c r="HP236" s="39"/>
      <c r="HQ236" s="39"/>
      <c r="HR236" s="39"/>
      <c r="HS236" s="39"/>
      <c r="HT236" s="39"/>
      <c r="HU236" s="39"/>
      <c r="HV236" s="39"/>
      <c r="HW236" s="39"/>
      <c r="HX236" s="39"/>
      <c r="HY236" s="39"/>
      <c r="HZ236" s="39"/>
      <c r="IA236" s="39"/>
      <c r="IB236" s="39"/>
      <c r="IC236" s="39"/>
      <c r="ID236" s="39"/>
      <c r="IE236" s="39"/>
      <c r="IF236" s="39"/>
      <c r="IG236" s="39"/>
      <c r="IH236" s="39"/>
      <c r="II236" s="39"/>
      <c r="IJ236" s="39"/>
      <c r="IK236" s="39"/>
      <c r="IL236" s="39"/>
      <c r="IM236" s="39"/>
      <c r="IN236" s="39"/>
      <c r="IO236" s="39"/>
      <c r="IP236" s="39"/>
      <c r="IQ236" s="39"/>
      <c r="IR236" s="39"/>
      <c r="IS236" s="39"/>
      <c r="IT236" s="39"/>
      <c r="IU236" s="39"/>
      <c r="IV236" s="39"/>
    </row>
    <row r="237" spans="1:256" s="239" customFormat="1" ht="15">
      <c r="A237" s="147">
        <v>6</v>
      </c>
      <c r="B237" s="440" t="s">
        <v>535</v>
      </c>
      <c r="C237" s="440"/>
      <c r="D237" s="440"/>
      <c r="E237" s="441"/>
      <c r="F237" s="133"/>
      <c r="G237" s="134"/>
      <c r="H237" s="76"/>
      <c r="I237" s="51"/>
      <c r="J237" s="49"/>
      <c r="K237" s="87">
        <f>'Equipment List Not Adjusted'!K237*Indexes!S10</f>
        <v>20.9</v>
      </c>
      <c r="L237" s="87">
        <f>'Equipment List Not Adjusted'!L237*Indexes!S10</f>
        <v>69.3</v>
      </c>
      <c r="M237" s="49">
        <v>2004</v>
      </c>
      <c r="N237" s="22" t="s">
        <v>873</v>
      </c>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c r="EL237" s="39"/>
      <c r="EM237" s="39"/>
      <c r="EN237" s="39"/>
      <c r="EO237" s="39"/>
      <c r="EP237" s="39"/>
      <c r="EQ237" s="39"/>
      <c r="ER237" s="39"/>
      <c r="ES237" s="39"/>
      <c r="ET237" s="39"/>
      <c r="EU237" s="39"/>
      <c r="EV237" s="39"/>
      <c r="EW237" s="39"/>
      <c r="EX237" s="39"/>
      <c r="EY237" s="39"/>
      <c r="EZ237" s="39"/>
      <c r="FA237" s="39"/>
      <c r="FB237" s="39"/>
      <c r="FC237" s="39"/>
      <c r="FD237" s="39"/>
      <c r="FE237" s="39"/>
      <c r="FF237" s="39"/>
      <c r="FG237" s="39"/>
      <c r="FH237" s="39"/>
      <c r="FI237" s="39"/>
      <c r="FJ237" s="39"/>
      <c r="FK237" s="39"/>
      <c r="FL237" s="39"/>
      <c r="FM237" s="39"/>
      <c r="FN237" s="39"/>
      <c r="FO237" s="39"/>
      <c r="FP237" s="39"/>
      <c r="FQ237" s="39"/>
      <c r="FR237" s="39"/>
      <c r="FS237" s="39"/>
      <c r="FT237" s="39"/>
      <c r="FU237" s="39"/>
      <c r="FV237" s="39"/>
      <c r="FW237" s="39"/>
      <c r="FX237" s="39"/>
      <c r="FY237" s="39"/>
      <c r="FZ237" s="39"/>
      <c r="GA237" s="39"/>
      <c r="GB237" s="39"/>
      <c r="GC237" s="39"/>
      <c r="GD237" s="39"/>
      <c r="GE237" s="39"/>
      <c r="GF237" s="39"/>
      <c r="GG237" s="39"/>
      <c r="GH237" s="39"/>
      <c r="GI237" s="39"/>
      <c r="GJ237" s="39"/>
      <c r="GK237" s="39"/>
      <c r="GL237" s="39"/>
      <c r="GM237" s="39"/>
      <c r="GN237" s="39"/>
      <c r="GO237" s="39"/>
      <c r="GP237" s="39"/>
      <c r="GQ237" s="39"/>
      <c r="GR237" s="39"/>
      <c r="GS237" s="39"/>
      <c r="GT237" s="39"/>
      <c r="GU237" s="39"/>
      <c r="GV237" s="39"/>
      <c r="GW237" s="39"/>
      <c r="GX237" s="39"/>
      <c r="GY237" s="39"/>
      <c r="GZ237" s="39"/>
      <c r="HA237" s="39"/>
      <c r="HB237" s="39"/>
      <c r="HC237" s="39"/>
      <c r="HD237" s="39"/>
      <c r="HE237" s="39"/>
      <c r="HF237" s="39"/>
      <c r="HG237" s="39"/>
      <c r="HH237" s="39"/>
      <c r="HI237" s="39"/>
      <c r="HJ237" s="39"/>
      <c r="HK237" s="39"/>
      <c r="HL237" s="39"/>
      <c r="HM237" s="39"/>
      <c r="HN237" s="39"/>
      <c r="HO237" s="39"/>
      <c r="HP237" s="39"/>
      <c r="HQ237" s="39"/>
      <c r="HR237" s="39"/>
      <c r="HS237" s="39"/>
      <c r="HT237" s="39"/>
      <c r="HU237" s="39"/>
      <c r="HV237" s="39"/>
      <c r="HW237" s="39"/>
      <c r="HX237" s="39"/>
      <c r="HY237" s="39"/>
      <c r="HZ237" s="39"/>
      <c r="IA237" s="39"/>
      <c r="IB237" s="39"/>
      <c r="IC237" s="39"/>
      <c r="ID237" s="39"/>
      <c r="IE237" s="39"/>
      <c r="IF237" s="39"/>
      <c r="IG237" s="39"/>
      <c r="IH237" s="39"/>
      <c r="II237" s="39"/>
      <c r="IJ237" s="39"/>
      <c r="IK237" s="39"/>
      <c r="IL237" s="39"/>
      <c r="IM237" s="39"/>
      <c r="IN237" s="39"/>
      <c r="IO237" s="39"/>
      <c r="IP237" s="39"/>
      <c r="IQ237" s="39"/>
      <c r="IR237" s="39"/>
      <c r="IS237" s="39"/>
      <c r="IT237" s="39"/>
      <c r="IU237" s="39"/>
      <c r="IV237" s="39"/>
    </row>
    <row r="238" spans="1:256" s="239" customFormat="1" ht="15">
      <c r="A238" s="146">
        <v>6</v>
      </c>
      <c r="B238" s="440" t="s">
        <v>536</v>
      </c>
      <c r="C238" s="440"/>
      <c r="D238" s="440"/>
      <c r="E238" s="441"/>
      <c r="F238" s="137"/>
      <c r="G238" s="136"/>
      <c r="H238" s="76"/>
      <c r="I238" s="51"/>
      <c r="J238" s="54"/>
      <c r="K238" s="76">
        <f>'Equipment List Not Adjusted'!K238*Indexes!S10</f>
        <v>15.399999999999999</v>
      </c>
      <c r="L238" s="76">
        <f>'Equipment List Not Adjusted'!L238*Indexes!S10</f>
        <v>43.99999999999999</v>
      </c>
      <c r="M238" s="54">
        <v>2004</v>
      </c>
      <c r="N238" s="9" t="s">
        <v>873</v>
      </c>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39"/>
      <c r="EU238" s="39"/>
      <c r="EV238" s="39"/>
      <c r="EW238" s="39"/>
      <c r="EX238" s="39"/>
      <c r="EY238" s="39"/>
      <c r="EZ238" s="39"/>
      <c r="FA238" s="39"/>
      <c r="FB238" s="39"/>
      <c r="FC238" s="39"/>
      <c r="FD238" s="39"/>
      <c r="FE238" s="39"/>
      <c r="FF238" s="39"/>
      <c r="FG238" s="39"/>
      <c r="FH238" s="39"/>
      <c r="FI238" s="39"/>
      <c r="FJ238" s="39"/>
      <c r="FK238" s="39"/>
      <c r="FL238" s="39"/>
      <c r="FM238" s="39"/>
      <c r="FN238" s="39"/>
      <c r="FO238" s="39"/>
      <c r="FP238" s="39"/>
      <c r="FQ238" s="39"/>
      <c r="FR238" s="39"/>
      <c r="FS238" s="39"/>
      <c r="FT238" s="39"/>
      <c r="FU238" s="39"/>
      <c r="FV238" s="39"/>
      <c r="FW238" s="39"/>
      <c r="FX238" s="39"/>
      <c r="FY238" s="39"/>
      <c r="FZ238" s="39"/>
      <c r="GA238" s="39"/>
      <c r="GB238" s="39"/>
      <c r="GC238" s="39"/>
      <c r="GD238" s="39"/>
      <c r="GE238" s="39"/>
      <c r="GF238" s="39"/>
      <c r="GG238" s="39"/>
      <c r="GH238" s="39"/>
      <c r="GI238" s="39"/>
      <c r="GJ238" s="39"/>
      <c r="GK238" s="39"/>
      <c r="GL238" s="39"/>
      <c r="GM238" s="39"/>
      <c r="GN238" s="39"/>
      <c r="GO238" s="39"/>
      <c r="GP238" s="39"/>
      <c r="GQ238" s="39"/>
      <c r="GR238" s="39"/>
      <c r="GS238" s="39"/>
      <c r="GT238" s="39"/>
      <c r="GU238" s="39"/>
      <c r="GV238" s="39"/>
      <c r="GW238" s="39"/>
      <c r="GX238" s="39"/>
      <c r="GY238" s="39"/>
      <c r="GZ238" s="39"/>
      <c r="HA238" s="39"/>
      <c r="HB238" s="39"/>
      <c r="HC238" s="39"/>
      <c r="HD238" s="39"/>
      <c r="HE238" s="39"/>
      <c r="HF238" s="39"/>
      <c r="HG238" s="39"/>
      <c r="HH238" s="39"/>
      <c r="HI238" s="39"/>
      <c r="HJ238" s="39"/>
      <c r="HK238" s="39"/>
      <c r="HL238" s="39"/>
      <c r="HM238" s="39"/>
      <c r="HN238" s="39"/>
      <c r="HO238" s="39"/>
      <c r="HP238" s="39"/>
      <c r="HQ238" s="39"/>
      <c r="HR238" s="39"/>
      <c r="HS238" s="39"/>
      <c r="HT238" s="39"/>
      <c r="HU238" s="39"/>
      <c r="HV238" s="39"/>
      <c r="HW238" s="39"/>
      <c r="HX238" s="39"/>
      <c r="HY238" s="39"/>
      <c r="HZ238" s="39"/>
      <c r="IA238" s="39"/>
      <c r="IB238" s="39"/>
      <c r="IC238" s="39"/>
      <c r="ID238" s="39"/>
      <c r="IE238" s="39"/>
      <c r="IF238" s="39"/>
      <c r="IG238" s="39"/>
      <c r="IH238" s="39"/>
      <c r="II238" s="39"/>
      <c r="IJ238" s="39"/>
      <c r="IK238" s="39"/>
      <c r="IL238" s="39"/>
      <c r="IM238" s="39"/>
      <c r="IN238" s="39"/>
      <c r="IO238" s="39"/>
      <c r="IP238" s="39"/>
      <c r="IQ238" s="39"/>
      <c r="IR238" s="39"/>
      <c r="IS238" s="39"/>
      <c r="IT238" s="39"/>
      <c r="IU238" s="39"/>
      <c r="IV238" s="39"/>
    </row>
    <row r="239" spans="1:256" s="196" customFormat="1" ht="31.5" customHeight="1">
      <c r="A239" s="73"/>
      <c r="B239" s="478" t="s">
        <v>856</v>
      </c>
      <c r="C239" s="479"/>
      <c r="D239" s="479"/>
      <c r="E239" s="479"/>
      <c r="F239" s="143"/>
      <c r="G239" s="55"/>
      <c r="H239" s="55"/>
      <c r="I239" s="55"/>
      <c r="J239" s="53"/>
      <c r="K239" s="55"/>
      <c r="L239" s="55"/>
      <c r="M239" s="53"/>
      <c r="N239" s="46"/>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row>
    <row r="240" spans="1:256" s="239" customFormat="1" ht="15">
      <c r="A240" s="147">
        <v>5</v>
      </c>
      <c r="B240" s="428" t="s">
        <v>858</v>
      </c>
      <c r="C240" s="428"/>
      <c r="D240" s="428"/>
      <c r="E240" s="429"/>
      <c r="F240" s="133"/>
      <c r="G240" s="134">
        <v>5</v>
      </c>
      <c r="H240" s="87">
        <f>'Equipment List Not Adjusted'!H240*Indexes!S9</f>
        <v>7.738515901060071</v>
      </c>
      <c r="I240" s="87">
        <f>'Equipment List Not Adjusted'!I240*Indexes!S9</f>
        <v>10.06007067137809</v>
      </c>
      <c r="J240" s="49">
        <v>2004</v>
      </c>
      <c r="K240" s="56"/>
      <c r="L240" s="50"/>
      <c r="M240" s="49"/>
      <c r="N240" s="24" t="s">
        <v>862</v>
      </c>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c r="EL240" s="39"/>
      <c r="EM240" s="39"/>
      <c r="EN240" s="39"/>
      <c r="EO240" s="39"/>
      <c r="EP240" s="39"/>
      <c r="EQ240" s="39"/>
      <c r="ER240" s="39"/>
      <c r="ES240" s="39"/>
      <c r="ET240" s="39"/>
      <c r="EU240" s="39"/>
      <c r="EV240" s="39"/>
      <c r="EW240" s="39"/>
      <c r="EX240" s="39"/>
      <c r="EY240" s="39"/>
      <c r="EZ240" s="39"/>
      <c r="FA240" s="39"/>
      <c r="FB240" s="39"/>
      <c r="FC240" s="39"/>
      <c r="FD240" s="39"/>
      <c r="FE240" s="39"/>
      <c r="FF240" s="39"/>
      <c r="FG240" s="39"/>
      <c r="FH240" s="39"/>
      <c r="FI240" s="39"/>
      <c r="FJ240" s="39"/>
      <c r="FK240" s="39"/>
      <c r="FL240" s="39"/>
      <c r="FM240" s="39"/>
      <c r="FN240" s="39"/>
      <c r="FO240" s="39"/>
      <c r="FP240" s="39"/>
      <c r="FQ240" s="39"/>
      <c r="FR240" s="39"/>
      <c r="FS240" s="39"/>
      <c r="FT240" s="39"/>
      <c r="FU240" s="39"/>
      <c r="FV240" s="39"/>
      <c r="FW240" s="39"/>
      <c r="FX240" s="39"/>
      <c r="FY240" s="39"/>
      <c r="FZ240" s="39"/>
      <c r="GA240" s="39"/>
      <c r="GB240" s="39"/>
      <c r="GC240" s="39"/>
      <c r="GD240" s="39"/>
      <c r="GE240" s="39"/>
      <c r="GF240" s="39"/>
      <c r="GG240" s="39"/>
      <c r="GH240" s="39"/>
      <c r="GI240" s="39"/>
      <c r="GJ240" s="39"/>
      <c r="GK240" s="39"/>
      <c r="GL240" s="39"/>
      <c r="GM240" s="39"/>
      <c r="GN240" s="39"/>
      <c r="GO240" s="39"/>
      <c r="GP240" s="39"/>
      <c r="GQ240" s="39"/>
      <c r="GR240" s="39"/>
      <c r="GS240" s="39"/>
      <c r="GT240" s="39"/>
      <c r="GU240" s="39"/>
      <c r="GV240" s="39"/>
      <c r="GW240" s="39"/>
      <c r="GX240" s="39"/>
      <c r="GY240" s="39"/>
      <c r="GZ240" s="39"/>
      <c r="HA240" s="39"/>
      <c r="HB240" s="39"/>
      <c r="HC240" s="39"/>
      <c r="HD240" s="39"/>
      <c r="HE240" s="39"/>
      <c r="HF240" s="39"/>
      <c r="HG240" s="39"/>
      <c r="HH240" s="39"/>
      <c r="HI240" s="39"/>
      <c r="HJ240" s="39"/>
      <c r="HK240" s="39"/>
      <c r="HL240" s="39"/>
      <c r="HM240" s="39"/>
      <c r="HN240" s="39"/>
      <c r="HO240" s="39"/>
      <c r="HP240" s="39"/>
      <c r="HQ240" s="39"/>
      <c r="HR240" s="39"/>
      <c r="HS240" s="39"/>
      <c r="HT240" s="39"/>
      <c r="HU240" s="39"/>
      <c r="HV240" s="39"/>
      <c r="HW240" s="39"/>
      <c r="HX240" s="39"/>
      <c r="HY240" s="39"/>
      <c r="HZ240" s="39"/>
      <c r="IA240" s="39"/>
      <c r="IB240" s="39"/>
      <c r="IC240" s="39"/>
      <c r="ID240" s="39"/>
      <c r="IE240" s="39"/>
      <c r="IF240" s="39"/>
      <c r="IG240" s="39"/>
      <c r="IH240" s="39"/>
      <c r="II240" s="39"/>
      <c r="IJ240" s="39"/>
      <c r="IK240" s="39"/>
      <c r="IL240" s="39"/>
      <c r="IM240" s="39"/>
      <c r="IN240" s="39"/>
      <c r="IO240" s="39"/>
      <c r="IP240" s="39"/>
      <c r="IQ240" s="39"/>
      <c r="IR240" s="39"/>
      <c r="IS240" s="39"/>
      <c r="IT240" s="39"/>
      <c r="IU240" s="39"/>
      <c r="IV240" s="39"/>
    </row>
    <row r="241" spans="1:256" s="239" customFormat="1" ht="15">
      <c r="A241" s="146">
        <v>5</v>
      </c>
      <c r="B241" s="440" t="s">
        <v>859</v>
      </c>
      <c r="C241" s="440"/>
      <c r="D241" s="440"/>
      <c r="E241" s="441"/>
      <c r="F241" s="137"/>
      <c r="G241" s="136">
        <v>5</v>
      </c>
      <c r="H241" s="51">
        <f>'Equipment List Not Adjusted'!H241*Indexes!U9</f>
        <v>2.1098265895953756</v>
      </c>
      <c r="I241" s="81">
        <f>'Equipment List Not Adjusted'!I241*Indexes!U9</f>
        <v>2.531791907514451</v>
      </c>
      <c r="J241" s="49">
        <v>2005</v>
      </c>
      <c r="K241" s="107"/>
      <c r="L241" s="108"/>
      <c r="M241" s="49"/>
      <c r="N241" s="9" t="s">
        <v>862</v>
      </c>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c r="FD241" s="39"/>
      <c r="FE241" s="39"/>
      <c r="FF241" s="39"/>
      <c r="FG241" s="39"/>
      <c r="FH241" s="39"/>
      <c r="FI241" s="39"/>
      <c r="FJ241" s="39"/>
      <c r="FK241" s="39"/>
      <c r="FL241" s="39"/>
      <c r="FM241" s="39"/>
      <c r="FN241" s="39"/>
      <c r="FO241" s="39"/>
      <c r="FP241" s="39"/>
      <c r="FQ241" s="39"/>
      <c r="FR241" s="39"/>
      <c r="FS241" s="39"/>
      <c r="FT241" s="39"/>
      <c r="FU241" s="39"/>
      <c r="FV241" s="39"/>
      <c r="FW241" s="39"/>
      <c r="FX241" s="39"/>
      <c r="FY241" s="39"/>
      <c r="FZ241" s="39"/>
      <c r="GA241" s="39"/>
      <c r="GB241" s="39"/>
      <c r="GC241" s="39"/>
      <c r="GD241" s="39"/>
      <c r="GE241" s="39"/>
      <c r="GF241" s="39"/>
      <c r="GG241" s="39"/>
      <c r="GH241" s="39"/>
      <c r="GI241" s="39"/>
      <c r="GJ241" s="39"/>
      <c r="GK241" s="39"/>
      <c r="GL241" s="39"/>
      <c r="GM241" s="39"/>
      <c r="GN241" s="39"/>
      <c r="GO241" s="39"/>
      <c r="GP241" s="39"/>
      <c r="GQ241" s="39"/>
      <c r="GR241" s="39"/>
      <c r="GS241" s="39"/>
      <c r="GT241" s="39"/>
      <c r="GU241" s="39"/>
      <c r="GV241" s="39"/>
      <c r="GW241" s="39"/>
      <c r="GX241" s="39"/>
      <c r="GY241" s="39"/>
      <c r="GZ241" s="39"/>
      <c r="HA241" s="39"/>
      <c r="HB241" s="39"/>
      <c r="HC241" s="39"/>
      <c r="HD241" s="39"/>
      <c r="HE241" s="39"/>
      <c r="HF241" s="39"/>
      <c r="HG241" s="39"/>
      <c r="HH241" s="39"/>
      <c r="HI241" s="39"/>
      <c r="HJ241" s="39"/>
      <c r="HK241" s="39"/>
      <c r="HL241" s="39"/>
      <c r="HM241" s="39"/>
      <c r="HN241" s="39"/>
      <c r="HO241" s="39"/>
      <c r="HP241" s="39"/>
      <c r="HQ241" s="39"/>
      <c r="HR241" s="39"/>
      <c r="HS241" s="39"/>
      <c r="HT241" s="39"/>
      <c r="HU241" s="39"/>
      <c r="HV241" s="39"/>
      <c r="HW241" s="39"/>
      <c r="HX241" s="39"/>
      <c r="HY241" s="39"/>
      <c r="HZ241" s="39"/>
      <c r="IA241" s="39"/>
      <c r="IB241" s="39"/>
      <c r="IC241" s="39"/>
      <c r="ID241" s="39"/>
      <c r="IE241" s="39"/>
      <c r="IF241" s="39"/>
      <c r="IG241" s="39"/>
      <c r="IH241" s="39"/>
      <c r="II241" s="39"/>
      <c r="IJ241" s="39"/>
      <c r="IK241" s="39"/>
      <c r="IL241" s="39"/>
      <c r="IM241" s="39"/>
      <c r="IN241" s="39"/>
      <c r="IO241" s="39"/>
      <c r="IP241" s="39"/>
      <c r="IQ241" s="39"/>
      <c r="IR241" s="39"/>
      <c r="IS241" s="39"/>
      <c r="IT241" s="39"/>
      <c r="IU241" s="39"/>
      <c r="IV241" s="39"/>
    </row>
    <row r="242" spans="1:256" s="239" customFormat="1" ht="15">
      <c r="A242" s="147">
        <v>5</v>
      </c>
      <c r="B242" s="440" t="s">
        <v>860</v>
      </c>
      <c r="C242" s="440"/>
      <c r="D242" s="440"/>
      <c r="E242" s="441"/>
      <c r="F242" s="133"/>
      <c r="G242" s="134">
        <v>4</v>
      </c>
      <c r="H242" s="486">
        <f>'Equipment List Not Adjusted'!H242*Indexes!S9</f>
        <v>2.321554770318021</v>
      </c>
      <c r="I242" s="495"/>
      <c r="J242" s="49">
        <v>2004</v>
      </c>
      <c r="K242" s="107"/>
      <c r="L242" s="108"/>
      <c r="M242" s="49"/>
      <c r="N242" s="9" t="s">
        <v>862</v>
      </c>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c r="FD242" s="39"/>
      <c r="FE242" s="39"/>
      <c r="FF242" s="39"/>
      <c r="FG242" s="39"/>
      <c r="FH242" s="39"/>
      <c r="FI242" s="39"/>
      <c r="FJ242" s="39"/>
      <c r="FK242" s="39"/>
      <c r="FL242" s="39"/>
      <c r="FM242" s="39"/>
      <c r="FN242" s="39"/>
      <c r="FO242" s="39"/>
      <c r="FP242" s="39"/>
      <c r="FQ242" s="39"/>
      <c r="FR242" s="39"/>
      <c r="FS242" s="39"/>
      <c r="FT242" s="39"/>
      <c r="FU242" s="39"/>
      <c r="FV242" s="39"/>
      <c r="FW242" s="39"/>
      <c r="FX242" s="39"/>
      <c r="FY242" s="39"/>
      <c r="FZ242" s="39"/>
      <c r="GA242" s="39"/>
      <c r="GB242" s="39"/>
      <c r="GC242" s="39"/>
      <c r="GD242" s="39"/>
      <c r="GE242" s="39"/>
      <c r="GF242" s="39"/>
      <c r="GG242" s="39"/>
      <c r="GH242" s="39"/>
      <c r="GI242" s="39"/>
      <c r="GJ242" s="39"/>
      <c r="GK242" s="39"/>
      <c r="GL242" s="39"/>
      <c r="GM242" s="39"/>
      <c r="GN242" s="39"/>
      <c r="GO242" s="39"/>
      <c r="GP242" s="39"/>
      <c r="GQ242" s="39"/>
      <c r="GR242" s="39"/>
      <c r="GS242" s="39"/>
      <c r="GT242" s="39"/>
      <c r="GU242" s="39"/>
      <c r="GV242" s="39"/>
      <c r="GW242" s="39"/>
      <c r="GX242" s="39"/>
      <c r="GY242" s="39"/>
      <c r="GZ242" s="39"/>
      <c r="HA242" s="39"/>
      <c r="HB242" s="39"/>
      <c r="HC242" s="39"/>
      <c r="HD242" s="39"/>
      <c r="HE242" s="39"/>
      <c r="HF242" s="39"/>
      <c r="HG242" s="39"/>
      <c r="HH242" s="39"/>
      <c r="HI242" s="39"/>
      <c r="HJ242" s="39"/>
      <c r="HK242" s="39"/>
      <c r="HL242" s="39"/>
      <c r="HM242" s="39"/>
      <c r="HN242" s="39"/>
      <c r="HO242" s="39"/>
      <c r="HP242" s="39"/>
      <c r="HQ242" s="39"/>
      <c r="HR242" s="39"/>
      <c r="HS242" s="39"/>
      <c r="HT242" s="39"/>
      <c r="HU242" s="39"/>
      <c r="HV242" s="39"/>
      <c r="HW242" s="39"/>
      <c r="HX242" s="39"/>
      <c r="HY242" s="39"/>
      <c r="HZ242" s="39"/>
      <c r="IA242" s="39"/>
      <c r="IB242" s="39"/>
      <c r="IC242" s="39"/>
      <c r="ID242" s="39"/>
      <c r="IE242" s="39"/>
      <c r="IF242" s="39"/>
      <c r="IG242" s="39"/>
      <c r="IH242" s="39"/>
      <c r="II242" s="39"/>
      <c r="IJ242" s="39"/>
      <c r="IK242" s="39"/>
      <c r="IL242" s="39"/>
      <c r="IM242" s="39"/>
      <c r="IN242" s="39"/>
      <c r="IO242" s="39"/>
      <c r="IP242" s="39"/>
      <c r="IQ242" s="39"/>
      <c r="IR242" s="39"/>
      <c r="IS242" s="39"/>
      <c r="IT242" s="39"/>
      <c r="IU242" s="39"/>
      <c r="IV242" s="39"/>
    </row>
    <row r="243" spans="1:256" s="239" customFormat="1" ht="42.75">
      <c r="A243" s="146">
        <v>2</v>
      </c>
      <c r="B243" s="440" t="s">
        <v>857</v>
      </c>
      <c r="C243" s="440"/>
      <c r="D243" s="440"/>
      <c r="E243" s="441"/>
      <c r="F243" s="137"/>
      <c r="G243" s="136">
        <v>10</v>
      </c>
      <c r="H243" s="87">
        <f>'Equipment List Not Adjusted'!H243*Indexes!S6</f>
        <v>55.60810810810811</v>
      </c>
      <c r="I243" s="87">
        <f>'Equipment List Not Adjusted'!I243*Indexes!S6</f>
        <v>231.70045045045046</v>
      </c>
      <c r="J243" s="49">
        <v>2004</v>
      </c>
      <c r="K243" s="56"/>
      <c r="L243" s="50"/>
      <c r="M243" s="49"/>
      <c r="N243" s="9" t="s">
        <v>268</v>
      </c>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c r="FF243" s="39"/>
      <c r="FG243" s="39"/>
      <c r="FH243" s="39"/>
      <c r="FI243" s="39"/>
      <c r="FJ243" s="39"/>
      <c r="FK243" s="39"/>
      <c r="FL243" s="39"/>
      <c r="FM243" s="39"/>
      <c r="FN243" s="39"/>
      <c r="FO243" s="39"/>
      <c r="FP243" s="39"/>
      <c r="FQ243" s="39"/>
      <c r="FR243" s="39"/>
      <c r="FS243" s="39"/>
      <c r="FT243" s="39"/>
      <c r="FU243" s="39"/>
      <c r="FV243" s="39"/>
      <c r="FW243" s="39"/>
      <c r="FX243" s="39"/>
      <c r="FY243" s="39"/>
      <c r="FZ243" s="39"/>
      <c r="GA243" s="39"/>
      <c r="GB243" s="39"/>
      <c r="GC243" s="39"/>
      <c r="GD243" s="39"/>
      <c r="GE243" s="39"/>
      <c r="GF243" s="39"/>
      <c r="GG243" s="39"/>
      <c r="GH243" s="39"/>
      <c r="GI243" s="39"/>
      <c r="GJ243" s="39"/>
      <c r="GK243" s="39"/>
      <c r="GL243" s="39"/>
      <c r="GM243" s="39"/>
      <c r="GN243" s="39"/>
      <c r="GO243" s="39"/>
      <c r="GP243" s="39"/>
      <c r="GQ243" s="39"/>
      <c r="GR243" s="39"/>
      <c r="GS243" s="39"/>
      <c r="GT243" s="39"/>
      <c r="GU243" s="39"/>
      <c r="GV243" s="39"/>
      <c r="GW243" s="39"/>
      <c r="GX243" s="39"/>
      <c r="GY243" s="39"/>
      <c r="GZ243" s="39"/>
      <c r="HA243" s="39"/>
      <c r="HB243" s="39"/>
      <c r="HC243" s="39"/>
      <c r="HD243" s="39"/>
      <c r="HE243" s="39"/>
      <c r="HF243" s="39"/>
      <c r="HG243" s="39"/>
      <c r="HH243" s="39"/>
      <c r="HI243" s="39"/>
      <c r="HJ243" s="39"/>
      <c r="HK243" s="39"/>
      <c r="HL243" s="39"/>
      <c r="HM243" s="39"/>
      <c r="HN243" s="39"/>
      <c r="HO243" s="39"/>
      <c r="HP243" s="39"/>
      <c r="HQ243" s="39"/>
      <c r="HR243" s="39"/>
      <c r="HS243" s="39"/>
      <c r="HT243" s="39"/>
      <c r="HU243" s="39"/>
      <c r="HV243" s="39"/>
      <c r="HW243" s="39"/>
      <c r="HX243" s="39"/>
      <c r="HY243" s="39"/>
      <c r="HZ243" s="39"/>
      <c r="IA243" s="39"/>
      <c r="IB243" s="39"/>
      <c r="IC243" s="39"/>
      <c r="ID243" s="39"/>
      <c r="IE243" s="39"/>
      <c r="IF243" s="39"/>
      <c r="IG243" s="39"/>
      <c r="IH243" s="39"/>
      <c r="II243" s="39"/>
      <c r="IJ243" s="39"/>
      <c r="IK243" s="39"/>
      <c r="IL243" s="39"/>
      <c r="IM243" s="39"/>
      <c r="IN243" s="39"/>
      <c r="IO243" s="39"/>
      <c r="IP243" s="39"/>
      <c r="IQ243" s="39"/>
      <c r="IR243" s="39"/>
      <c r="IS243" s="39"/>
      <c r="IT243" s="39"/>
      <c r="IU243" s="39"/>
      <c r="IV243" s="39"/>
    </row>
    <row r="244" spans="1:256" s="239" customFormat="1" ht="15">
      <c r="A244" s="146">
        <v>2</v>
      </c>
      <c r="B244" s="440" t="s">
        <v>537</v>
      </c>
      <c r="C244" s="440"/>
      <c r="D244" s="440"/>
      <c r="E244" s="441"/>
      <c r="F244" s="137"/>
      <c r="G244" s="136">
        <v>12</v>
      </c>
      <c r="H244" s="87">
        <f>'Equipment List Not Adjusted'!H244*Indexes!Q6</f>
        <v>90.63876651982379</v>
      </c>
      <c r="I244" s="87">
        <f>'Equipment List Not Adjusted'!I244*Indexes!Q6</f>
        <v>226.59691629955947</v>
      </c>
      <c r="J244" s="49">
        <v>2003</v>
      </c>
      <c r="K244" s="56"/>
      <c r="L244" s="51"/>
      <c r="M244" s="49"/>
      <c r="N244" s="9" t="s">
        <v>862</v>
      </c>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39"/>
      <c r="HD244" s="39"/>
      <c r="HE244" s="39"/>
      <c r="HF244" s="39"/>
      <c r="HG244" s="39"/>
      <c r="HH244" s="39"/>
      <c r="HI244" s="39"/>
      <c r="HJ244" s="39"/>
      <c r="HK244" s="39"/>
      <c r="HL244" s="39"/>
      <c r="HM244" s="39"/>
      <c r="HN244" s="39"/>
      <c r="HO244" s="39"/>
      <c r="HP244" s="39"/>
      <c r="HQ244" s="39"/>
      <c r="HR244" s="39"/>
      <c r="HS244" s="39"/>
      <c r="HT244" s="39"/>
      <c r="HU244" s="39"/>
      <c r="HV244" s="39"/>
      <c r="HW244" s="39"/>
      <c r="HX244" s="39"/>
      <c r="HY244" s="39"/>
      <c r="HZ244" s="39"/>
      <c r="IA244" s="39"/>
      <c r="IB244" s="39"/>
      <c r="IC244" s="39"/>
      <c r="ID244" s="39"/>
      <c r="IE244" s="39"/>
      <c r="IF244" s="39"/>
      <c r="IG244" s="39"/>
      <c r="IH244" s="39"/>
      <c r="II244" s="39"/>
      <c r="IJ244" s="39"/>
      <c r="IK244" s="39"/>
      <c r="IL244" s="39"/>
      <c r="IM244" s="39"/>
      <c r="IN244" s="39"/>
      <c r="IO244" s="39"/>
      <c r="IP244" s="39"/>
      <c r="IQ244" s="39"/>
      <c r="IR244" s="39"/>
      <c r="IS244" s="39"/>
      <c r="IT244" s="39"/>
      <c r="IU244" s="39"/>
      <c r="IV244" s="39"/>
    </row>
    <row r="245" spans="1:256" s="239" customFormat="1" ht="30" customHeight="1">
      <c r="A245" s="147">
        <v>2</v>
      </c>
      <c r="B245" s="440" t="s">
        <v>538</v>
      </c>
      <c r="C245" s="440"/>
      <c r="D245" s="440"/>
      <c r="E245" s="441"/>
      <c r="F245" s="133"/>
      <c r="G245" s="134">
        <v>5</v>
      </c>
      <c r="H245" s="109">
        <f>'Equipment List Not Adjusted'!H245*Indexes!S6</f>
        <v>0.009268018018018019</v>
      </c>
      <c r="I245" s="109">
        <f>'Equipment List Not Adjusted'!I245*Indexes!S6</f>
        <v>0.046340090090090096</v>
      </c>
      <c r="J245" s="49">
        <v>2004</v>
      </c>
      <c r="K245" s="56"/>
      <c r="L245" s="50"/>
      <c r="M245" s="49"/>
      <c r="N245" s="9" t="s">
        <v>862</v>
      </c>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39"/>
      <c r="HD245" s="39"/>
      <c r="HE245" s="39"/>
      <c r="HF245" s="39"/>
      <c r="HG245" s="39"/>
      <c r="HH245" s="39"/>
      <c r="HI245" s="39"/>
      <c r="HJ245" s="39"/>
      <c r="HK245" s="39"/>
      <c r="HL245" s="39"/>
      <c r="HM245" s="39"/>
      <c r="HN245" s="39"/>
      <c r="HO245" s="39"/>
      <c r="HP245" s="39"/>
      <c r="HQ245" s="39"/>
      <c r="HR245" s="39"/>
      <c r="HS245" s="39"/>
      <c r="HT245" s="39"/>
      <c r="HU245" s="39"/>
      <c r="HV245" s="39"/>
      <c r="HW245" s="39"/>
      <c r="HX245" s="39"/>
      <c r="HY245" s="39"/>
      <c r="HZ245" s="39"/>
      <c r="IA245" s="39"/>
      <c r="IB245" s="39"/>
      <c r="IC245" s="39"/>
      <c r="ID245" s="39"/>
      <c r="IE245" s="39"/>
      <c r="IF245" s="39"/>
      <c r="IG245" s="39"/>
      <c r="IH245" s="39"/>
      <c r="II245" s="39"/>
      <c r="IJ245" s="39"/>
      <c r="IK245" s="39"/>
      <c r="IL245" s="39"/>
      <c r="IM245" s="39"/>
      <c r="IN245" s="39"/>
      <c r="IO245" s="39"/>
      <c r="IP245" s="39"/>
      <c r="IQ245" s="39"/>
      <c r="IR245" s="39"/>
      <c r="IS245" s="39"/>
      <c r="IT245" s="39"/>
      <c r="IU245" s="39"/>
      <c r="IV245" s="39"/>
    </row>
    <row r="246" spans="1:256" s="239" customFormat="1" ht="15">
      <c r="A246" s="146">
        <v>2</v>
      </c>
      <c r="B246" s="440" t="s">
        <v>539</v>
      </c>
      <c r="C246" s="440"/>
      <c r="D246" s="440"/>
      <c r="E246" s="441"/>
      <c r="F246" s="137"/>
      <c r="G246" s="136">
        <v>4</v>
      </c>
      <c r="H246" s="59">
        <f>'Equipment List Not Adjusted'!H246*Indexes!S6</f>
        <v>0.037072072072072075</v>
      </c>
      <c r="I246" s="106">
        <f>'Equipment List Not Adjusted'!I246*Indexes!S6</f>
        <v>0.046340090090090096</v>
      </c>
      <c r="J246" s="49">
        <v>2004</v>
      </c>
      <c r="K246" s="107"/>
      <c r="L246" s="108"/>
      <c r="M246" s="49"/>
      <c r="N246" s="9" t="s">
        <v>862</v>
      </c>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39"/>
      <c r="HD246" s="39"/>
      <c r="HE246" s="39"/>
      <c r="HF246" s="39"/>
      <c r="HG246" s="39"/>
      <c r="HH246" s="39"/>
      <c r="HI246" s="39"/>
      <c r="HJ246" s="39"/>
      <c r="HK246" s="39"/>
      <c r="HL246" s="39"/>
      <c r="HM246" s="39"/>
      <c r="HN246" s="39"/>
      <c r="HO246" s="39"/>
      <c r="HP246" s="39"/>
      <c r="HQ246" s="39"/>
      <c r="HR246" s="39"/>
      <c r="HS246" s="39"/>
      <c r="HT246" s="39"/>
      <c r="HU246" s="39"/>
      <c r="HV246" s="39"/>
      <c r="HW246" s="39"/>
      <c r="HX246" s="39"/>
      <c r="HY246" s="39"/>
      <c r="HZ246" s="39"/>
      <c r="IA246" s="39"/>
      <c r="IB246" s="39"/>
      <c r="IC246" s="39"/>
      <c r="ID246" s="39"/>
      <c r="IE246" s="39"/>
      <c r="IF246" s="39"/>
      <c r="IG246" s="39"/>
      <c r="IH246" s="39"/>
      <c r="II246" s="39"/>
      <c r="IJ246" s="39"/>
      <c r="IK246" s="39"/>
      <c r="IL246" s="39"/>
      <c r="IM246" s="39"/>
      <c r="IN246" s="39"/>
      <c r="IO246" s="39"/>
      <c r="IP246" s="39"/>
      <c r="IQ246" s="39"/>
      <c r="IR246" s="39"/>
      <c r="IS246" s="39"/>
      <c r="IT246" s="39"/>
      <c r="IU246" s="39"/>
      <c r="IV246" s="39"/>
    </row>
    <row r="247" spans="1:256" s="239" customFormat="1" ht="30" customHeight="1">
      <c r="A247" s="147">
        <v>2</v>
      </c>
      <c r="B247" s="440" t="s">
        <v>540</v>
      </c>
      <c r="C247" s="440"/>
      <c r="D247" s="440"/>
      <c r="E247" s="441"/>
      <c r="F247" s="133"/>
      <c r="G247" s="134">
        <v>10</v>
      </c>
      <c r="H247" s="79">
        <f>'Equipment List Not Adjusted'!H247*Indexes!S6</f>
        <v>46.340090090090094</v>
      </c>
      <c r="I247" s="79">
        <f>'Equipment List Not Adjusted'!I247*Indexes!S6</f>
        <v>91.75337837837839</v>
      </c>
      <c r="J247" s="49">
        <v>2004</v>
      </c>
      <c r="K247" s="107"/>
      <c r="L247" s="108"/>
      <c r="M247" s="49"/>
      <c r="N247" s="9" t="s">
        <v>862</v>
      </c>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39"/>
      <c r="HD247" s="39"/>
      <c r="HE247" s="39"/>
      <c r="HF247" s="39"/>
      <c r="HG247" s="39"/>
      <c r="HH247" s="39"/>
      <c r="HI247" s="39"/>
      <c r="HJ247" s="39"/>
      <c r="HK247" s="39"/>
      <c r="HL247" s="39"/>
      <c r="HM247" s="39"/>
      <c r="HN247" s="39"/>
      <c r="HO247" s="39"/>
      <c r="HP247" s="39"/>
      <c r="HQ247" s="39"/>
      <c r="HR247" s="39"/>
      <c r="HS247" s="39"/>
      <c r="HT247" s="39"/>
      <c r="HU247" s="39"/>
      <c r="HV247" s="39"/>
      <c r="HW247" s="39"/>
      <c r="HX247" s="39"/>
      <c r="HY247" s="39"/>
      <c r="HZ247" s="39"/>
      <c r="IA247" s="39"/>
      <c r="IB247" s="39"/>
      <c r="IC247" s="39"/>
      <c r="ID247" s="39"/>
      <c r="IE247" s="39"/>
      <c r="IF247" s="39"/>
      <c r="IG247" s="39"/>
      <c r="IH247" s="39"/>
      <c r="II247" s="39"/>
      <c r="IJ247" s="39"/>
      <c r="IK247" s="39"/>
      <c r="IL247" s="39"/>
      <c r="IM247" s="39"/>
      <c r="IN247" s="39"/>
      <c r="IO247" s="39"/>
      <c r="IP247" s="39"/>
      <c r="IQ247" s="39"/>
      <c r="IR247" s="39"/>
      <c r="IS247" s="39"/>
      <c r="IT247" s="39"/>
      <c r="IU247" s="39"/>
      <c r="IV247" s="39"/>
    </row>
    <row r="248" spans="1:256" s="239" customFormat="1" ht="30" customHeight="1">
      <c r="A248" s="146">
        <v>1</v>
      </c>
      <c r="B248" s="440" t="s">
        <v>541</v>
      </c>
      <c r="C248" s="440"/>
      <c r="D248" s="440"/>
      <c r="E248" s="441"/>
      <c r="F248" s="137"/>
      <c r="G248" s="136">
        <v>20</v>
      </c>
      <c r="H248" s="87">
        <f>'Equipment List Not Adjusted'!H248*Indexes!S5</f>
        <v>0.7992255566311715</v>
      </c>
      <c r="I248" s="87">
        <f>'Equipment List Not Adjusted'!I248*Indexes!S5</f>
        <v>27.972894482091</v>
      </c>
      <c r="J248" s="49">
        <v>2004</v>
      </c>
      <c r="K248" s="56"/>
      <c r="L248" s="50"/>
      <c r="M248" s="49"/>
      <c r="N248" s="9" t="s">
        <v>269</v>
      </c>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39"/>
      <c r="HD248" s="39"/>
      <c r="HE248" s="39"/>
      <c r="HF248" s="39"/>
      <c r="HG248" s="39"/>
      <c r="HH248" s="39"/>
      <c r="HI248" s="39"/>
      <c r="HJ248" s="39"/>
      <c r="HK248" s="39"/>
      <c r="HL248" s="39"/>
      <c r="HM248" s="39"/>
      <c r="HN248" s="39"/>
      <c r="HO248" s="39"/>
      <c r="HP248" s="39"/>
      <c r="HQ248" s="39"/>
      <c r="HR248" s="39"/>
      <c r="HS248" s="39"/>
      <c r="HT248" s="39"/>
      <c r="HU248" s="39"/>
      <c r="HV248" s="39"/>
      <c r="HW248" s="39"/>
      <c r="HX248" s="39"/>
      <c r="HY248" s="39"/>
      <c r="HZ248" s="39"/>
      <c r="IA248" s="39"/>
      <c r="IB248" s="39"/>
      <c r="IC248" s="39"/>
      <c r="ID248" s="39"/>
      <c r="IE248" s="39"/>
      <c r="IF248" s="39"/>
      <c r="IG248" s="39"/>
      <c r="IH248" s="39"/>
      <c r="II248" s="39"/>
      <c r="IJ248" s="39"/>
      <c r="IK248" s="39"/>
      <c r="IL248" s="39"/>
      <c r="IM248" s="39"/>
      <c r="IN248" s="39"/>
      <c r="IO248" s="39"/>
      <c r="IP248" s="39"/>
      <c r="IQ248" s="39"/>
      <c r="IR248" s="39"/>
      <c r="IS248" s="39"/>
      <c r="IT248" s="39"/>
      <c r="IU248" s="39"/>
      <c r="IV248" s="39"/>
    </row>
    <row r="249" spans="1:256" s="239" customFormat="1" ht="15">
      <c r="A249" s="146">
        <v>2</v>
      </c>
      <c r="B249" s="440" t="s">
        <v>542</v>
      </c>
      <c r="C249" s="440"/>
      <c r="D249" s="440"/>
      <c r="E249" s="441"/>
      <c r="F249" s="137"/>
      <c r="G249" s="136">
        <v>20</v>
      </c>
      <c r="H249" s="87">
        <f>'Equipment List Not Adjusted'!H249*Indexes!S6</f>
        <v>11.121621621621621</v>
      </c>
      <c r="I249" s="79">
        <f>'Equipment List Not Adjusted'!I249*Indexes!S6</f>
        <v>44.486486486486484</v>
      </c>
      <c r="J249" s="49">
        <v>2004</v>
      </c>
      <c r="K249" s="56"/>
      <c r="L249" s="51"/>
      <c r="M249" s="49"/>
      <c r="N249" s="9" t="s">
        <v>270</v>
      </c>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c r="FF249" s="39"/>
      <c r="FG249" s="39"/>
      <c r="FH249" s="39"/>
      <c r="FI249" s="39"/>
      <c r="FJ249" s="39"/>
      <c r="FK249" s="39"/>
      <c r="FL249" s="39"/>
      <c r="FM249" s="39"/>
      <c r="FN249" s="39"/>
      <c r="FO249" s="39"/>
      <c r="FP249" s="39"/>
      <c r="FQ249" s="39"/>
      <c r="FR249" s="39"/>
      <c r="FS249" s="39"/>
      <c r="FT249" s="39"/>
      <c r="FU249" s="39"/>
      <c r="FV249" s="39"/>
      <c r="FW249" s="39"/>
      <c r="FX249" s="39"/>
      <c r="FY249" s="39"/>
      <c r="FZ249" s="39"/>
      <c r="GA249" s="39"/>
      <c r="GB249" s="39"/>
      <c r="GC249" s="39"/>
      <c r="GD249" s="39"/>
      <c r="GE249" s="39"/>
      <c r="GF249" s="39"/>
      <c r="GG249" s="39"/>
      <c r="GH249" s="39"/>
      <c r="GI249" s="39"/>
      <c r="GJ249" s="39"/>
      <c r="GK249" s="39"/>
      <c r="GL249" s="39"/>
      <c r="GM249" s="39"/>
      <c r="GN249" s="39"/>
      <c r="GO249" s="39"/>
      <c r="GP249" s="39"/>
      <c r="GQ249" s="39"/>
      <c r="GR249" s="39"/>
      <c r="GS249" s="39"/>
      <c r="GT249" s="39"/>
      <c r="GU249" s="39"/>
      <c r="GV249" s="39"/>
      <c r="GW249" s="39"/>
      <c r="GX249" s="39"/>
      <c r="GY249" s="39"/>
      <c r="GZ249" s="39"/>
      <c r="HA249" s="39"/>
      <c r="HB249" s="39"/>
      <c r="HC249" s="39"/>
      <c r="HD249" s="39"/>
      <c r="HE249" s="39"/>
      <c r="HF249" s="39"/>
      <c r="HG249" s="39"/>
      <c r="HH249" s="39"/>
      <c r="HI249" s="39"/>
      <c r="HJ249" s="39"/>
      <c r="HK249" s="39"/>
      <c r="HL249" s="39"/>
      <c r="HM249" s="39"/>
      <c r="HN249" s="39"/>
      <c r="HO249" s="39"/>
      <c r="HP249" s="39"/>
      <c r="HQ249" s="39"/>
      <c r="HR249" s="39"/>
      <c r="HS249" s="39"/>
      <c r="HT249" s="39"/>
      <c r="HU249" s="39"/>
      <c r="HV249" s="39"/>
      <c r="HW249" s="39"/>
      <c r="HX249" s="39"/>
      <c r="HY249" s="39"/>
      <c r="HZ249" s="39"/>
      <c r="IA249" s="39"/>
      <c r="IB249" s="39"/>
      <c r="IC249" s="39"/>
      <c r="ID249" s="39"/>
      <c r="IE249" s="39"/>
      <c r="IF249" s="39"/>
      <c r="IG249" s="39"/>
      <c r="IH249" s="39"/>
      <c r="II249" s="39"/>
      <c r="IJ249" s="39"/>
      <c r="IK249" s="39"/>
      <c r="IL249" s="39"/>
      <c r="IM249" s="39"/>
      <c r="IN249" s="39"/>
      <c r="IO249" s="39"/>
      <c r="IP249" s="39"/>
      <c r="IQ249" s="39"/>
      <c r="IR249" s="39"/>
      <c r="IS249" s="39"/>
      <c r="IT249" s="39"/>
      <c r="IU249" s="39"/>
      <c r="IV249" s="39"/>
    </row>
    <row r="250" spans="1:256" s="239" customFormat="1" ht="15">
      <c r="A250" s="147">
        <v>2</v>
      </c>
      <c r="B250" s="440" t="s">
        <v>543</v>
      </c>
      <c r="C250" s="440"/>
      <c r="D250" s="440"/>
      <c r="E250" s="441"/>
      <c r="F250" s="133"/>
      <c r="G250" s="134">
        <v>20</v>
      </c>
      <c r="H250" s="79">
        <f>'Equipment List Not Adjusted'!H250*Indexes!U6</f>
        <v>0.9459770114942528</v>
      </c>
      <c r="I250" s="79">
        <f>'Equipment List Not Adjusted'!I250*Indexes!U6</f>
        <v>5.675862068965517</v>
      </c>
      <c r="J250" s="49">
        <v>2005</v>
      </c>
      <c r="K250" s="56"/>
      <c r="L250" s="50"/>
      <c r="M250" s="49"/>
      <c r="N250" s="9" t="s">
        <v>862</v>
      </c>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c r="DV250" s="39"/>
      <c r="DW250" s="39"/>
      <c r="DX250" s="39"/>
      <c r="DY250" s="39"/>
      <c r="DZ250" s="39"/>
      <c r="EA250" s="39"/>
      <c r="EB250" s="39"/>
      <c r="EC250" s="39"/>
      <c r="ED250" s="39"/>
      <c r="EE250" s="39"/>
      <c r="EF250" s="39"/>
      <c r="EG250" s="39"/>
      <c r="EH250" s="39"/>
      <c r="EI250" s="39"/>
      <c r="EJ250" s="39"/>
      <c r="EK250" s="39"/>
      <c r="EL250" s="39"/>
      <c r="EM250" s="39"/>
      <c r="EN250" s="39"/>
      <c r="EO250" s="39"/>
      <c r="EP250" s="39"/>
      <c r="EQ250" s="39"/>
      <c r="ER250" s="39"/>
      <c r="ES250" s="39"/>
      <c r="ET250" s="39"/>
      <c r="EU250" s="39"/>
      <c r="EV250" s="39"/>
      <c r="EW250" s="39"/>
      <c r="EX250" s="39"/>
      <c r="EY250" s="39"/>
      <c r="EZ250" s="39"/>
      <c r="FA250" s="39"/>
      <c r="FB250" s="39"/>
      <c r="FC250" s="39"/>
      <c r="FD250" s="39"/>
      <c r="FE250" s="39"/>
      <c r="FF250" s="39"/>
      <c r="FG250" s="39"/>
      <c r="FH250" s="39"/>
      <c r="FI250" s="39"/>
      <c r="FJ250" s="39"/>
      <c r="FK250" s="39"/>
      <c r="FL250" s="39"/>
      <c r="FM250" s="39"/>
      <c r="FN250" s="39"/>
      <c r="FO250" s="39"/>
      <c r="FP250" s="39"/>
      <c r="FQ250" s="39"/>
      <c r="FR250" s="39"/>
      <c r="FS250" s="39"/>
      <c r="FT250" s="39"/>
      <c r="FU250" s="39"/>
      <c r="FV250" s="39"/>
      <c r="FW250" s="39"/>
      <c r="FX250" s="39"/>
      <c r="FY250" s="39"/>
      <c r="FZ250" s="39"/>
      <c r="GA250" s="39"/>
      <c r="GB250" s="39"/>
      <c r="GC250" s="39"/>
      <c r="GD250" s="39"/>
      <c r="GE250" s="39"/>
      <c r="GF250" s="39"/>
      <c r="GG250" s="39"/>
      <c r="GH250" s="39"/>
      <c r="GI250" s="39"/>
      <c r="GJ250" s="39"/>
      <c r="GK250" s="39"/>
      <c r="GL250" s="39"/>
      <c r="GM250" s="39"/>
      <c r="GN250" s="39"/>
      <c r="GO250" s="39"/>
      <c r="GP250" s="39"/>
      <c r="GQ250" s="39"/>
      <c r="GR250" s="39"/>
      <c r="GS250" s="39"/>
      <c r="GT250" s="39"/>
      <c r="GU250" s="39"/>
      <c r="GV250" s="39"/>
      <c r="GW250" s="39"/>
      <c r="GX250" s="39"/>
      <c r="GY250" s="39"/>
      <c r="GZ250" s="39"/>
      <c r="HA250" s="39"/>
      <c r="HB250" s="39"/>
      <c r="HC250" s="39"/>
      <c r="HD250" s="39"/>
      <c r="HE250" s="39"/>
      <c r="HF250" s="39"/>
      <c r="HG250" s="39"/>
      <c r="HH250" s="39"/>
      <c r="HI250" s="39"/>
      <c r="HJ250" s="39"/>
      <c r="HK250" s="39"/>
      <c r="HL250" s="39"/>
      <c r="HM250" s="39"/>
      <c r="HN250" s="39"/>
      <c r="HO250" s="39"/>
      <c r="HP250" s="39"/>
      <c r="HQ250" s="39"/>
      <c r="HR250" s="39"/>
      <c r="HS250" s="39"/>
      <c r="HT250" s="39"/>
      <c r="HU250" s="39"/>
      <c r="HV250" s="39"/>
      <c r="HW250" s="39"/>
      <c r="HX250" s="39"/>
      <c r="HY250" s="39"/>
      <c r="HZ250" s="39"/>
      <c r="IA250" s="39"/>
      <c r="IB250" s="39"/>
      <c r="IC250" s="39"/>
      <c r="ID250" s="39"/>
      <c r="IE250" s="39"/>
      <c r="IF250" s="39"/>
      <c r="IG250" s="39"/>
      <c r="IH250" s="39"/>
      <c r="II250" s="39"/>
      <c r="IJ250" s="39"/>
      <c r="IK250" s="39"/>
      <c r="IL250" s="39"/>
      <c r="IM250" s="39"/>
      <c r="IN250" s="39"/>
      <c r="IO250" s="39"/>
      <c r="IP250" s="39"/>
      <c r="IQ250" s="39"/>
      <c r="IR250" s="39"/>
      <c r="IS250" s="39"/>
      <c r="IT250" s="39"/>
      <c r="IU250" s="39"/>
      <c r="IV250" s="39"/>
    </row>
    <row r="251" spans="1:256" s="239" customFormat="1" ht="28.5">
      <c r="A251" s="146">
        <v>2</v>
      </c>
      <c r="B251" s="440" t="s">
        <v>544</v>
      </c>
      <c r="C251" s="440"/>
      <c r="D251" s="440"/>
      <c r="E251" s="441"/>
      <c r="F251" s="137"/>
      <c r="G251" s="136"/>
      <c r="H251" s="87">
        <f>'Equipment List Not Adjusted'!H251*Indexes!S6</f>
        <v>40.77927927927928</v>
      </c>
      <c r="I251" s="87">
        <f>'Equipment List Not Adjusted'!I251*Indexes!S6</f>
        <v>74.14414414414415</v>
      </c>
      <c r="J251" s="49">
        <v>2004</v>
      </c>
      <c r="K251" s="107"/>
      <c r="L251" s="108"/>
      <c r="M251" s="49"/>
      <c r="N251" s="9" t="s">
        <v>875</v>
      </c>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c r="EL251" s="39"/>
      <c r="EM251" s="39"/>
      <c r="EN251" s="39"/>
      <c r="EO251" s="39"/>
      <c r="EP251" s="39"/>
      <c r="EQ251" s="39"/>
      <c r="ER251" s="39"/>
      <c r="ES251" s="39"/>
      <c r="ET251" s="39"/>
      <c r="EU251" s="39"/>
      <c r="EV251" s="39"/>
      <c r="EW251" s="39"/>
      <c r="EX251" s="39"/>
      <c r="EY251" s="39"/>
      <c r="EZ251" s="39"/>
      <c r="FA251" s="39"/>
      <c r="FB251" s="39"/>
      <c r="FC251" s="39"/>
      <c r="FD251" s="39"/>
      <c r="FE251" s="39"/>
      <c r="FF251" s="39"/>
      <c r="FG251" s="39"/>
      <c r="FH251" s="39"/>
      <c r="FI251" s="39"/>
      <c r="FJ251" s="39"/>
      <c r="FK251" s="39"/>
      <c r="FL251" s="39"/>
      <c r="FM251" s="39"/>
      <c r="FN251" s="39"/>
      <c r="FO251" s="39"/>
      <c r="FP251" s="39"/>
      <c r="FQ251" s="39"/>
      <c r="FR251" s="39"/>
      <c r="FS251" s="39"/>
      <c r="FT251" s="39"/>
      <c r="FU251" s="39"/>
      <c r="FV251" s="39"/>
      <c r="FW251" s="39"/>
      <c r="FX251" s="39"/>
      <c r="FY251" s="39"/>
      <c r="FZ251" s="39"/>
      <c r="GA251" s="39"/>
      <c r="GB251" s="39"/>
      <c r="GC251" s="39"/>
      <c r="GD251" s="39"/>
      <c r="GE251" s="39"/>
      <c r="GF251" s="39"/>
      <c r="GG251" s="39"/>
      <c r="GH251" s="39"/>
      <c r="GI251" s="39"/>
      <c r="GJ251" s="39"/>
      <c r="GK251" s="39"/>
      <c r="GL251" s="39"/>
      <c r="GM251" s="39"/>
      <c r="GN251" s="39"/>
      <c r="GO251" s="39"/>
      <c r="GP251" s="39"/>
      <c r="GQ251" s="39"/>
      <c r="GR251" s="39"/>
      <c r="GS251" s="39"/>
      <c r="GT251" s="39"/>
      <c r="GU251" s="39"/>
      <c r="GV251" s="39"/>
      <c r="GW251" s="39"/>
      <c r="GX251" s="39"/>
      <c r="GY251" s="39"/>
      <c r="GZ251" s="39"/>
      <c r="HA251" s="39"/>
      <c r="HB251" s="39"/>
      <c r="HC251" s="39"/>
      <c r="HD251" s="39"/>
      <c r="HE251" s="39"/>
      <c r="HF251" s="39"/>
      <c r="HG251" s="39"/>
      <c r="HH251" s="39"/>
      <c r="HI251" s="39"/>
      <c r="HJ251" s="39"/>
      <c r="HK251" s="39"/>
      <c r="HL251" s="39"/>
      <c r="HM251" s="39"/>
      <c r="HN251" s="39"/>
      <c r="HO251" s="39"/>
      <c r="HP251" s="39"/>
      <c r="HQ251" s="39"/>
      <c r="HR251" s="39"/>
      <c r="HS251" s="39"/>
      <c r="HT251" s="39"/>
      <c r="HU251" s="39"/>
      <c r="HV251" s="39"/>
      <c r="HW251" s="39"/>
      <c r="HX251" s="39"/>
      <c r="HY251" s="39"/>
      <c r="HZ251" s="39"/>
      <c r="IA251" s="39"/>
      <c r="IB251" s="39"/>
      <c r="IC251" s="39"/>
      <c r="ID251" s="39"/>
      <c r="IE251" s="39"/>
      <c r="IF251" s="39"/>
      <c r="IG251" s="39"/>
      <c r="IH251" s="39"/>
      <c r="II251" s="39"/>
      <c r="IJ251" s="39"/>
      <c r="IK251" s="39"/>
      <c r="IL251" s="39"/>
      <c r="IM251" s="39"/>
      <c r="IN251" s="39"/>
      <c r="IO251" s="39"/>
      <c r="IP251" s="39"/>
      <c r="IQ251" s="39"/>
      <c r="IR251" s="39"/>
      <c r="IS251" s="39"/>
      <c r="IT251" s="39"/>
      <c r="IU251" s="39"/>
      <c r="IV251" s="39"/>
    </row>
    <row r="252" spans="1:256" s="239" customFormat="1" ht="15">
      <c r="A252" s="147">
        <v>7</v>
      </c>
      <c r="B252" s="440" t="s">
        <v>545</v>
      </c>
      <c r="C252" s="440"/>
      <c r="D252" s="440"/>
      <c r="E252" s="441"/>
      <c r="F252" s="133"/>
      <c r="G252" s="134"/>
      <c r="H252" s="486">
        <f>'Equipment List Not Adjusted'!H252*Indexes!S11</f>
        <v>16.464425622022237</v>
      </c>
      <c r="I252" s="495"/>
      <c r="J252" s="49">
        <v>2004</v>
      </c>
      <c r="K252" s="107"/>
      <c r="L252" s="108"/>
      <c r="M252" s="49"/>
      <c r="N252" s="22" t="s">
        <v>304</v>
      </c>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c r="FF252" s="39"/>
      <c r="FG252" s="39"/>
      <c r="FH252" s="39"/>
      <c r="FI252" s="39"/>
      <c r="FJ252" s="39"/>
      <c r="FK252" s="39"/>
      <c r="FL252" s="39"/>
      <c r="FM252" s="39"/>
      <c r="FN252" s="39"/>
      <c r="FO252" s="39"/>
      <c r="FP252" s="39"/>
      <c r="FQ252" s="39"/>
      <c r="FR252" s="39"/>
      <c r="FS252" s="39"/>
      <c r="FT252" s="39"/>
      <c r="FU252" s="39"/>
      <c r="FV252" s="39"/>
      <c r="FW252" s="39"/>
      <c r="FX252" s="39"/>
      <c r="FY252" s="39"/>
      <c r="FZ252" s="39"/>
      <c r="GA252" s="39"/>
      <c r="GB252" s="39"/>
      <c r="GC252" s="39"/>
      <c r="GD252" s="39"/>
      <c r="GE252" s="39"/>
      <c r="GF252" s="39"/>
      <c r="GG252" s="39"/>
      <c r="GH252" s="39"/>
      <c r="GI252" s="39"/>
      <c r="GJ252" s="39"/>
      <c r="GK252" s="39"/>
      <c r="GL252" s="39"/>
      <c r="GM252" s="39"/>
      <c r="GN252" s="39"/>
      <c r="GO252" s="39"/>
      <c r="GP252" s="39"/>
      <c r="GQ252" s="39"/>
      <c r="GR252" s="39"/>
      <c r="GS252" s="39"/>
      <c r="GT252" s="39"/>
      <c r="GU252" s="39"/>
      <c r="GV252" s="39"/>
      <c r="GW252" s="39"/>
      <c r="GX252" s="39"/>
      <c r="GY252" s="39"/>
      <c r="GZ252" s="39"/>
      <c r="HA252" s="39"/>
      <c r="HB252" s="39"/>
      <c r="HC252" s="39"/>
      <c r="HD252" s="39"/>
      <c r="HE252" s="39"/>
      <c r="HF252" s="39"/>
      <c r="HG252" s="39"/>
      <c r="HH252" s="39"/>
      <c r="HI252" s="39"/>
      <c r="HJ252" s="39"/>
      <c r="HK252" s="39"/>
      <c r="HL252" s="39"/>
      <c r="HM252" s="39"/>
      <c r="HN252" s="39"/>
      <c r="HO252" s="39"/>
      <c r="HP252" s="39"/>
      <c r="HQ252" s="39"/>
      <c r="HR252" s="39"/>
      <c r="HS252" s="39"/>
      <c r="HT252" s="39"/>
      <c r="HU252" s="39"/>
      <c r="HV252" s="39"/>
      <c r="HW252" s="39"/>
      <c r="HX252" s="39"/>
      <c r="HY252" s="39"/>
      <c r="HZ252" s="39"/>
      <c r="IA252" s="39"/>
      <c r="IB252" s="39"/>
      <c r="IC252" s="39"/>
      <c r="ID252" s="39"/>
      <c r="IE252" s="39"/>
      <c r="IF252" s="39"/>
      <c r="IG252" s="39"/>
      <c r="IH252" s="39"/>
      <c r="II252" s="39"/>
      <c r="IJ252" s="39"/>
      <c r="IK252" s="39"/>
      <c r="IL252" s="39"/>
      <c r="IM252" s="39"/>
      <c r="IN252" s="39"/>
      <c r="IO252" s="39"/>
      <c r="IP252" s="39"/>
      <c r="IQ252" s="39"/>
      <c r="IR252" s="39"/>
      <c r="IS252" s="39"/>
      <c r="IT252" s="39"/>
      <c r="IU252" s="39"/>
      <c r="IV252" s="39"/>
    </row>
    <row r="253" spans="1:256" s="239" customFormat="1" ht="30" customHeight="1">
      <c r="A253" s="146">
        <v>8</v>
      </c>
      <c r="B253" s="440" t="s">
        <v>546</v>
      </c>
      <c r="C253" s="440"/>
      <c r="D253" s="440"/>
      <c r="E253" s="441"/>
      <c r="F253" s="137"/>
      <c r="G253" s="136"/>
      <c r="H253" s="87">
        <f>'Equipment List Not Adjusted'!H253*Indexes!S12</f>
        <v>0.5796545105566219</v>
      </c>
      <c r="I253" s="87">
        <f>'Equipment List Not Adjusted'!I253*Indexes!S12</f>
        <v>2.3186180422264875</v>
      </c>
      <c r="J253" s="49">
        <v>2004</v>
      </c>
      <c r="K253" s="56"/>
      <c r="L253" s="50"/>
      <c r="M253" s="49"/>
      <c r="N253" s="22" t="s">
        <v>873</v>
      </c>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c r="EL253" s="39"/>
      <c r="EM253" s="39"/>
      <c r="EN253" s="39"/>
      <c r="EO253" s="39"/>
      <c r="EP253" s="39"/>
      <c r="EQ253" s="39"/>
      <c r="ER253" s="39"/>
      <c r="ES253" s="39"/>
      <c r="ET253" s="39"/>
      <c r="EU253" s="39"/>
      <c r="EV253" s="39"/>
      <c r="EW253" s="39"/>
      <c r="EX253" s="39"/>
      <c r="EY253" s="39"/>
      <c r="EZ253" s="39"/>
      <c r="FA253" s="39"/>
      <c r="FB253" s="39"/>
      <c r="FC253" s="39"/>
      <c r="FD253" s="39"/>
      <c r="FE253" s="39"/>
      <c r="FF253" s="39"/>
      <c r="FG253" s="39"/>
      <c r="FH253" s="39"/>
      <c r="FI253" s="39"/>
      <c r="FJ253" s="39"/>
      <c r="FK253" s="39"/>
      <c r="FL253" s="39"/>
      <c r="FM253" s="39"/>
      <c r="FN253" s="39"/>
      <c r="FO253" s="39"/>
      <c r="FP253" s="39"/>
      <c r="FQ253" s="39"/>
      <c r="FR253" s="39"/>
      <c r="FS253" s="39"/>
      <c r="FT253" s="39"/>
      <c r="FU253" s="39"/>
      <c r="FV253" s="39"/>
      <c r="FW253" s="39"/>
      <c r="FX253" s="39"/>
      <c r="FY253" s="39"/>
      <c r="FZ253" s="39"/>
      <c r="GA253" s="39"/>
      <c r="GB253" s="39"/>
      <c r="GC253" s="39"/>
      <c r="GD253" s="39"/>
      <c r="GE253" s="39"/>
      <c r="GF253" s="39"/>
      <c r="GG253" s="39"/>
      <c r="GH253" s="39"/>
      <c r="GI253" s="39"/>
      <c r="GJ253" s="39"/>
      <c r="GK253" s="39"/>
      <c r="GL253" s="39"/>
      <c r="GM253" s="39"/>
      <c r="GN253" s="39"/>
      <c r="GO253" s="39"/>
      <c r="GP253" s="39"/>
      <c r="GQ253" s="39"/>
      <c r="GR253" s="39"/>
      <c r="GS253" s="39"/>
      <c r="GT253" s="39"/>
      <c r="GU253" s="39"/>
      <c r="GV253" s="39"/>
      <c r="GW253" s="39"/>
      <c r="GX253" s="39"/>
      <c r="GY253" s="39"/>
      <c r="GZ253" s="39"/>
      <c r="HA253" s="39"/>
      <c r="HB253" s="39"/>
      <c r="HC253" s="39"/>
      <c r="HD253" s="39"/>
      <c r="HE253" s="39"/>
      <c r="HF253" s="39"/>
      <c r="HG253" s="39"/>
      <c r="HH253" s="39"/>
      <c r="HI253" s="39"/>
      <c r="HJ253" s="39"/>
      <c r="HK253" s="39"/>
      <c r="HL253" s="39"/>
      <c r="HM253" s="39"/>
      <c r="HN253" s="39"/>
      <c r="HO253" s="39"/>
      <c r="HP253" s="39"/>
      <c r="HQ253" s="39"/>
      <c r="HR253" s="39"/>
      <c r="HS253" s="39"/>
      <c r="HT253" s="39"/>
      <c r="HU253" s="39"/>
      <c r="HV253" s="39"/>
      <c r="HW253" s="39"/>
      <c r="HX253" s="39"/>
      <c r="HY253" s="39"/>
      <c r="HZ253" s="39"/>
      <c r="IA253" s="39"/>
      <c r="IB253" s="39"/>
      <c r="IC253" s="39"/>
      <c r="ID253" s="39"/>
      <c r="IE253" s="39"/>
      <c r="IF253" s="39"/>
      <c r="IG253" s="39"/>
      <c r="IH253" s="39"/>
      <c r="II253" s="39"/>
      <c r="IJ253" s="39"/>
      <c r="IK253" s="39"/>
      <c r="IL253" s="39"/>
      <c r="IM253" s="39"/>
      <c r="IN253" s="39"/>
      <c r="IO253" s="39"/>
      <c r="IP253" s="39"/>
      <c r="IQ253" s="39"/>
      <c r="IR253" s="39"/>
      <c r="IS253" s="39"/>
      <c r="IT253" s="39"/>
      <c r="IU253" s="39"/>
      <c r="IV253" s="39"/>
    </row>
    <row r="254" spans="1:256" s="239" customFormat="1" ht="15">
      <c r="A254" s="146">
        <v>3</v>
      </c>
      <c r="B254" s="440" t="s">
        <v>547</v>
      </c>
      <c r="C254" s="440"/>
      <c r="D254" s="440"/>
      <c r="E254" s="441"/>
      <c r="F254" s="137"/>
      <c r="G254" s="136"/>
      <c r="H254" s="87">
        <f>'Equipment List Not Adjusted'!H254*Indexes!S7</f>
        <v>0.5101387406616862</v>
      </c>
      <c r="I254" s="79">
        <f>'Equipment List Not Adjusted'!I254*Indexes!S7</f>
        <v>4.0811099252934895</v>
      </c>
      <c r="J254" s="49">
        <v>2004</v>
      </c>
      <c r="K254" s="56"/>
      <c r="L254" s="51"/>
      <c r="M254" s="49"/>
      <c r="N254" s="22" t="s">
        <v>873</v>
      </c>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c r="EL254" s="39"/>
      <c r="EM254" s="39"/>
      <c r="EN254" s="39"/>
      <c r="EO254" s="39"/>
      <c r="EP254" s="39"/>
      <c r="EQ254" s="39"/>
      <c r="ER254" s="39"/>
      <c r="ES254" s="39"/>
      <c r="ET254" s="39"/>
      <c r="EU254" s="39"/>
      <c r="EV254" s="39"/>
      <c r="EW254" s="39"/>
      <c r="EX254" s="39"/>
      <c r="EY254" s="39"/>
      <c r="EZ254" s="39"/>
      <c r="FA254" s="39"/>
      <c r="FB254" s="39"/>
      <c r="FC254" s="39"/>
      <c r="FD254" s="39"/>
      <c r="FE254" s="39"/>
      <c r="FF254" s="39"/>
      <c r="FG254" s="39"/>
      <c r="FH254" s="39"/>
      <c r="FI254" s="39"/>
      <c r="FJ254" s="39"/>
      <c r="FK254" s="39"/>
      <c r="FL254" s="39"/>
      <c r="FM254" s="39"/>
      <c r="FN254" s="39"/>
      <c r="FO254" s="39"/>
      <c r="FP254" s="39"/>
      <c r="FQ254" s="39"/>
      <c r="FR254" s="39"/>
      <c r="FS254" s="39"/>
      <c r="FT254" s="39"/>
      <c r="FU254" s="39"/>
      <c r="FV254" s="39"/>
      <c r="FW254" s="39"/>
      <c r="FX254" s="39"/>
      <c r="FY254" s="39"/>
      <c r="FZ254" s="39"/>
      <c r="GA254" s="39"/>
      <c r="GB254" s="39"/>
      <c r="GC254" s="39"/>
      <c r="GD254" s="39"/>
      <c r="GE254" s="39"/>
      <c r="GF254" s="39"/>
      <c r="GG254" s="39"/>
      <c r="GH254" s="39"/>
      <c r="GI254" s="39"/>
      <c r="GJ254" s="39"/>
      <c r="GK254" s="39"/>
      <c r="GL254" s="39"/>
      <c r="GM254" s="39"/>
      <c r="GN254" s="39"/>
      <c r="GO254" s="39"/>
      <c r="GP254" s="39"/>
      <c r="GQ254" s="39"/>
      <c r="GR254" s="39"/>
      <c r="GS254" s="39"/>
      <c r="GT254" s="39"/>
      <c r="GU254" s="39"/>
      <c r="GV254" s="39"/>
      <c r="GW254" s="39"/>
      <c r="GX254" s="39"/>
      <c r="GY254" s="39"/>
      <c r="GZ254" s="39"/>
      <c r="HA254" s="39"/>
      <c r="HB254" s="39"/>
      <c r="HC254" s="39"/>
      <c r="HD254" s="39"/>
      <c r="HE254" s="39"/>
      <c r="HF254" s="39"/>
      <c r="HG254" s="39"/>
      <c r="HH254" s="39"/>
      <c r="HI254" s="39"/>
      <c r="HJ254" s="39"/>
      <c r="HK254" s="39"/>
      <c r="HL254" s="39"/>
      <c r="HM254" s="39"/>
      <c r="HN254" s="39"/>
      <c r="HO254" s="39"/>
      <c r="HP254" s="39"/>
      <c r="HQ254" s="39"/>
      <c r="HR254" s="39"/>
      <c r="HS254" s="39"/>
      <c r="HT254" s="39"/>
      <c r="HU254" s="39"/>
      <c r="HV254" s="39"/>
      <c r="HW254" s="39"/>
      <c r="HX254" s="39"/>
      <c r="HY254" s="39"/>
      <c r="HZ254" s="39"/>
      <c r="IA254" s="39"/>
      <c r="IB254" s="39"/>
      <c r="IC254" s="39"/>
      <c r="ID254" s="39"/>
      <c r="IE254" s="39"/>
      <c r="IF254" s="39"/>
      <c r="IG254" s="39"/>
      <c r="IH254" s="39"/>
      <c r="II254" s="39"/>
      <c r="IJ254" s="39"/>
      <c r="IK254" s="39"/>
      <c r="IL254" s="39"/>
      <c r="IM254" s="39"/>
      <c r="IN254" s="39"/>
      <c r="IO254" s="39"/>
      <c r="IP254" s="39"/>
      <c r="IQ254" s="39"/>
      <c r="IR254" s="39"/>
      <c r="IS254" s="39"/>
      <c r="IT254" s="39"/>
      <c r="IU254" s="39"/>
      <c r="IV254" s="39"/>
    </row>
    <row r="255" spans="1:256" s="239" customFormat="1" ht="30" customHeight="1">
      <c r="A255" s="147">
        <v>6</v>
      </c>
      <c r="B255" s="440" t="s">
        <v>548</v>
      </c>
      <c r="C255" s="440"/>
      <c r="D255" s="440"/>
      <c r="E255" s="441"/>
      <c r="F255" s="133"/>
      <c r="G255" s="134"/>
      <c r="H255" s="87">
        <f>'Equipment List Not Adjusted'!H255*Indexes!S10</f>
        <v>13.2</v>
      </c>
      <c r="I255" s="79">
        <f>'Equipment List Not Adjusted'!I255*Indexes!S10</f>
        <v>31.899999999999995</v>
      </c>
      <c r="J255" s="49">
        <v>2004</v>
      </c>
      <c r="K255" s="56"/>
      <c r="L255" s="50"/>
      <c r="M255" s="49"/>
      <c r="N255" s="22" t="s">
        <v>873</v>
      </c>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c r="EL255" s="39"/>
      <c r="EM255" s="39"/>
      <c r="EN255" s="39"/>
      <c r="EO255" s="39"/>
      <c r="EP255" s="39"/>
      <c r="EQ255" s="39"/>
      <c r="ER255" s="39"/>
      <c r="ES255" s="39"/>
      <c r="ET255" s="39"/>
      <c r="EU255" s="39"/>
      <c r="EV255" s="39"/>
      <c r="EW255" s="39"/>
      <c r="EX255" s="39"/>
      <c r="EY255" s="39"/>
      <c r="EZ255" s="39"/>
      <c r="FA255" s="39"/>
      <c r="FB255" s="39"/>
      <c r="FC255" s="39"/>
      <c r="FD255" s="39"/>
      <c r="FE255" s="39"/>
      <c r="FF255" s="39"/>
      <c r="FG255" s="39"/>
      <c r="FH255" s="39"/>
      <c r="FI255" s="39"/>
      <c r="FJ255" s="39"/>
      <c r="FK255" s="39"/>
      <c r="FL255" s="39"/>
      <c r="FM255" s="39"/>
      <c r="FN255" s="39"/>
      <c r="FO255" s="39"/>
      <c r="FP255" s="39"/>
      <c r="FQ255" s="39"/>
      <c r="FR255" s="39"/>
      <c r="FS255" s="39"/>
      <c r="FT255" s="39"/>
      <c r="FU255" s="39"/>
      <c r="FV255" s="39"/>
      <c r="FW255" s="39"/>
      <c r="FX255" s="39"/>
      <c r="FY255" s="39"/>
      <c r="FZ255" s="39"/>
      <c r="GA255" s="39"/>
      <c r="GB255" s="39"/>
      <c r="GC255" s="39"/>
      <c r="GD255" s="39"/>
      <c r="GE255" s="39"/>
      <c r="GF255" s="39"/>
      <c r="GG255" s="39"/>
      <c r="GH255" s="39"/>
      <c r="GI255" s="39"/>
      <c r="GJ255" s="39"/>
      <c r="GK255" s="39"/>
      <c r="GL255" s="39"/>
      <c r="GM255" s="39"/>
      <c r="GN255" s="39"/>
      <c r="GO255" s="39"/>
      <c r="GP255" s="39"/>
      <c r="GQ255" s="39"/>
      <c r="GR255" s="39"/>
      <c r="GS255" s="39"/>
      <c r="GT255" s="39"/>
      <c r="GU255" s="39"/>
      <c r="GV255" s="39"/>
      <c r="GW255" s="39"/>
      <c r="GX255" s="39"/>
      <c r="GY255" s="39"/>
      <c r="GZ255" s="39"/>
      <c r="HA255" s="39"/>
      <c r="HB255" s="39"/>
      <c r="HC255" s="39"/>
      <c r="HD255" s="39"/>
      <c r="HE255" s="39"/>
      <c r="HF255" s="39"/>
      <c r="HG255" s="39"/>
      <c r="HH255" s="39"/>
      <c r="HI255" s="39"/>
      <c r="HJ255" s="39"/>
      <c r="HK255" s="39"/>
      <c r="HL255" s="39"/>
      <c r="HM255" s="39"/>
      <c r="HN255" s="39"/>
      <c r="HO255" s="39"/>
      <c r="HP255" s="39"/>
      <c r="HQ255" s="39"/>
      <c r="HR255" s="39"/>
      <c r="HS255" s="39"/>
      <c r="HT255" s="39"/>
      <c r="HU255" s="39"/>
      <c r="HV255" s="39"/>
      <c r="HW255" s="39"/>
      <c r="HX255" s="39"/>
      <c r="HY255" s="39"/>
      <c r="HZ255" s="39"/>
      <c r="IA255" s="39"/>
      <c r="IB255" s="39"/>
      <c r="IC255" s="39"/>
      <c r="ID255" s="39"/>
      <c r="IE255" s="39"/>
      <c r="IF255" s="39"/>
      <c r="IG255" s="39"/>
      <c r="IH255" s="39"/>
      <c r="II255" s="39"/>
      <c r="IJ255" s="39"/>
      <c r="IK255" s="39"/>
      <c r="IL255" s="39"/>
      <c r="IM255" s="39"/>
      <c r="IN255" s="39"/>
      <c r="IO255" s="39"/>
      <c r="IP255" s="39"/>
      <c r="IQ255" s="39"/>
      <c r="IR255" s="39"/>
      <c r="IS255" s="39"/>
      <c r="IT255" s="39"/>
      <c r="IU255" s="39"/>
      <c r="IV255" s="39"/>
    </row>
    <row r="256" spans="1:256" s="239" customFormat="1" ht="30" customHeight="1">
      <c r="A256" s="146">
        <v>6</v>
      </c>
      <c r="B256" s="440" t="s">
        <v>549</v>
      </c>
      <c r="C256" s="440"/>
      <c r="D256" s="440"/>
      <c r="E256" s="441"/>
      <c r="F256" s="137"/>
      <c r="G256" s="136"/>
      <c r="H256" s="50">
        <f>'Equipment List Not Adjusted'!H256*Indexes!S10</f>
        <v>5.279999999999999</v>
      </c>
      <c r="I256" s="76">
        <f>'Equipment List Not Adjusted'!I256*Indexes!S10</f>
        <v>5.499999999999999</v>
      </c>
      <c r="J256" s="49">
        <v>2004</v>
      </c>
      <c r="K256" s="107"/>
      <c r="L256" s="108"/>
      <c r="M256" s="49"/>
      <c r="N256" s="22" t="s">
        <v>873</v>
      </c>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c r="FF256" s="39"/>
      <c r="FG256" s="39"/>
      <c r="FH256" s="39"/>
      <c r="FI256" s="39"/>
      <c r="FJ256" s="39"/>
      <c r="FK256" s="39"/>
      <c r="FL256" s="39"/>
      <c r="FM256" s="39"/>
      <c r="FN256" s="39"/>
      <c r="FO256" s="39"/>
      <c r="FP256" s="39"/>
      <c r="FQ256" s="39"/>
      <c r="FR256" s="39"/>
      <c r="FS256" s="39"/>
      <c r="FT256" s="39"/>
      <c r="FU256" s="39"/>
      <c r="FV256" s="39"/>
      <c r="FW256" s="39"/>
      <c r="FX256" s="39"/>
      <c r="FY256" s="39"/>
      <c r="FZ256" s="39"/>
      <c r="GA256" s="39"/>
      <c r="GB256" s="39"/>
      <c r="GC256" s="39"/>
      <c r="GD256" s="39"/>
      <c r="GE256" s="39"/>
      <c r="GF256" s="39"/>
      <c r="GG256" s="39"/>
      <c r="GH256" s="39"/>
      <c r="GI256" s="39"/>
      <c r="GJ256" s="39"/>
      <c r="GK256" s="39"/>
      <c r="GL256" s="39"/>
      <c r="GM256" s="39"/>
      <c r="GN256" s="39"/>
      <c r="GO256" s="39"/>
      <c r="GP256" s="39"/>
      <c r="GQ256" s="39"/>
      <c r="GR256" s="39"/>
      <c r="GS256" s="39"/>
      <c r="GT256" s="39"/>
      <c r="GU256" s="39"/>
      <c r="GV256" s="39"/>
      <c r="GW256" s="39"/>
      <c r="GX256" s="39"/>
      <c r="GY256" s="39"/>
      <c r="GZ256" s="39"/>
      <c r="HA256" s="39"/>
      <c r="HB256" s="39"/>
      <c r="HC256" s="39"/>
      <c r="HD256" s="39"/>
      <c r="HE256" s="39"/>
      <c r="HF256" s="39"/>
      <c r="HG256" s="39"/>
      <c r="HH256" s="39"/>
      <c r="HI256" s="39"/>
      <c r="HJ256" s="39"/>
      <c r="HK256" s="39"/>
      <c r="HL256" s="39"/>
      <c r="HM256" s="39"/>
      <c r="HN256" s="39"/>
      <c r="HO256" s="39"/>
      <c r="HP256" s="39"/>
      <c r="HQ256" s="39"/>
      <c r="HR256" s="39"/>
      <c r="HS256" s="39"/>
      <c r="HT256" s="39"/>
      <c r="HU256" s="39"/>
      <c r="HV256" s="39"/>
      <c r="HW256" s="39"/>
      <c r="HX256" s="39"/>
      <c r="HY256" s="39"/>
      <c r="HZ256" s="39"/>
      <c r="IA256" s="39"/>
      <c r="IB256" s="39"/>
      <c r="IC256" s="39"/>
      <c r="ID256" s="39"/>
      <c r="IE256" s="39"/>
      <c r="IF256" s="39"/>
      <c r="IG256" s="39"/>
      <c r="IH256" s="39"/>
      <c r="II256" s="39"/>
      <c r="IJ256" s="39"/>
      <c r="IK256" s="39"/>
      <c r="IL256" s="39"/>
      <c r="IM256" s="39"/>
      <c r="IN256" s="39"/>
      <c r="IO256" s="39"/>
      <c r="IP256" s="39"/>
      <c r="IQ256" s="39"/>
      <c r="IR256" s="39"/>
      <c r="IS256" s="39"/>
      <c r="IT256" s="39"/>
      <c r="IU256" s="39"/>
      <c r="IV256" s="39"/>
    </row>
    <row r="257" spans="1:256" s="239" customFormat="1" ht="15">
      <c r="A257" s="147">
        <v>6</v>
      </c>
      <c r="B257" s="440" t="s">
        <v>550</v>
      </c>
      <c r="C257" s="440"/>
      <c r="D257" s="440"/>
      <c r="E257" s="441"/>
      <c r="F257" s="133"/>
      <c r="G257" s="134"/>
      <c r="H257" s="87">
        <f>'Equipment List Not Adjusted'!H257*Indexes!S10</f>
        <v>203.49999999999997</v>
      </c>
      <c r="I257" s="87">
        <f>'Equipment List Not Adjusted'!I257*Indexes!S10</f>
        <v>206.79999999999998</v>
      </c>
      <c r="J257" s="49">
        <v>2004</v>
      </c>
      <c r="K257" s="107"/>
      <c r="L257" s="108"/>
      <c r="M257" s="49"/>
      <c r="N257" s="22" t="s">
        <v>873</v>
      </c>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c r="EL257" s="39"/>
      <c r="EM257" s="39"/>
      <c r="EN257" s="39"/>
      <c r="EO257" s="39"/>
      <c r="EP257" s="39"/>
      <c r="EQ257" s="39"/>
      <c r="ER257" s="39"/>
      <c r="ES257" s="39"/>
      <c r="ET257" s="39"/>
      <c r="EU257" s="39"/>
      <c r="EV257" s="39"/>
      <c r="EW257" s="39"/>
      <c r="EX257" s="39"/>
      <c r="EY257" s="39"/>
      <c r="EZ257" s="39"/>
      <c r="FA257" s="39"/>
      <c r="FB257" s="39"/>
      <c r="FC257" s="39"/>
      <c r="FD257" s="39"/>
      <c r="FE257" s="39"/>
      <c r="FF257" s="39"/>
      <c r="FG257" s="39"/>
      <c r="FH257" s="39"/>
      <c r="FI257" s="39"/>
      <c r="FJ257" s="39"/>
      <c r="FK257" s="39"/>
      <c r="FL257" s="39"/>
      <c r="FM257" s="39"/>
      <c r="FN257" s="39"/>
      <c r="FO257" s="39"/>
      <c r="FP257" s="39"/>
      <c r="FQ257" s="39"/>
      <c r="FR257" s="39"/>
      <c r="FS257" s="39"/>
      <c r="FT257" s="39"/>
      <c r="FU257" s="39"/>
      <c r="FV257" s="39"/>
      <c r="FW257" s="39"/>
      <c r="FX257" s="39"/>
      <c r="FY257" s="39"/>
      <c r="FZ257" s="39"/>
      <c r="GA257" s="39"/>
      <c r="GB257" s="39"/>
      <c r="GC257" s="39"/>
      <c r="GD257" s="39"/>
      <c r="GE257" s="39"/>
      <c r="GF257" s="39"/>
      <c r="GG257" s="39"/>
      <c r="GH257" s="39"/>
      <c r="GI257" s="39"/>
      <c r="GJ257" s="39"/>
      <c r="GK257" s="39"/>
      <c r="GL257" s="39"/>
      <c r="GM257" s="39"/>
      <c r="GN257" s="39"/>
      <c r="GO257" s="39"/>
      <c r="GP257" s="39"/>
      <c r="GQ257" s="39"/>
      <c r="GR257" s="39"/>
      <c r="GS257" s="39"/>
      <c r="GT257" s="39"/>
      <c r="GU257" s="39"/>
      <c r="GV257" s="39"/>
      <c r="GW257" s="39"/>
      <c r="GX257" s="39"/>
      <c r="GY257" s="39"/>
      <c r="GZ257" s="39"/>
      <c r="HA257" s="39"/>
      <c r="HB257" s="39"/>
      <c r="HC257" s="39"/>
      <c r="HD257" s="39"/>
      <c r="HE257" s="39"/>
      <c r="HF257" s="39"/>
      <c r="HG257" s="39"/>
      <c r="HH257" s="39"/>
      <c r="HI257" s="39"/>
      <c r="HJ257" s="39"/>
      <c r="HK257" s="39"/>
      <c r="HL257" s="39"/>
      <c r="HM257" s="39"/>
      <c r="HN257" s="39"/>
      <c r="HO257" s="39"/>
      <c r="HP257" s="39"/>
      <c r="HQ257" s="39"/>
      <c r="HR257" s="39"/>
      <c r="HS257" s="39"/>
      <c r="HT257" s="39"/>
      <c r="HU257" s="39"/>
      <c r="HV257" s="39"/>
      <c r="HW257" s="39"/>
      <c r="HX257" s="39"/>
      <c r="HY257" s="39"/>
      <c r="HZ257" s="39"/>
      <c r="IA257" s="39"/>
      <c r="IB257" s="39"/>
      <c r="IC257" s="39"/>
      <c r="ID257" s="39"/>
      <c r="IE257" s="39"/>
      <c r="IF257" s="39"/>
      <c r="IG257" s="39"/>
      <c r="IH257" s="39"/>
      <c r="II257" s="39"/>
      <c r="IJ257" s="39"/>
      <c r="IK257" s="39"/>
      <c r="IL257" s="39"/>
      <c r="IM257" s="39"/>
      <c r="IN257" s="39"/>
      <c r="IO257" s="39"/>
      <c r="IP257" s="39"/>
      <c r="IQ257" s="39"/>
      <c r="IR257" s="39"/>
      <c r="IS257" s="39"/>
      <c r="IT257" s="39"/>
      <c r="IU257" s="39"/>
      <c r="IV257" s="39"/>
    </row>
    <row r="258" spans="1:256" s="239" customFormat="1" ht="30" customHeight="1">
      <c r="A258" s="146">
        <v>6</v>
      </c>
      <c r="B258" s="440" t="s">
        <v>551</v>
      </c>
      <c r="C258" s="440"/>
      <c r="D258" s="440"/>
      <c r="E258" s="441"/>
      <c r="F258" s="137"/>
      <c r="G258" s="136"/>
      <c r="H258" s="87">
        <f>'Equipment List Not Adjusted'!H258*Indexes!S10</f>
        <v>142.99999999999997</v>
      </c>
      <c r="I258" s="87">
        <f>'Equipment List Not Adjusted'!I258*Indexes!S10</f>
        <v>207.89999999999998</v>
      </c>
      <c r="J258" s="49">
        <v>2004</v>
      </c>
      <c r="K258" s="56"/>
      <c r="L258" s="51"/>
      <c r="M258" s="49"/>
      <c r="N258" s="22" t="s">
        <v>873</v>
      </c>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c r="EL258" s="39"/>
      <c r="EM258" s="39"/>
      <c r="EN258" s="39"/>
      <c r="EO258" s="39"/>
      <c r="EP258" s="39"/>
      <c r="EQ258" s="39"/>
      <c r="ER258" s="39"/>
      <c r="ES258" s="39"/>
      <c r="ET258" s="39"/>
      <c r="EU258" s="39"/>
      <c r="EV258" s="39"/>
      <c r="EW258" s="39"/>
      <c r="EX258" s="39"/>
      <c r="EY258" s="39"/>
      <c r="EZ258" s="39"/>
      <c r="FA258" s="39"/>
      <c r="FB258" s="39"/>
      <c r="FC258" s="39"/>
      <c r="FD258" s="39"/>
      <c r="FE258" s="39"/>
      <c r="FF258" s="39"/>
      <c r="FG258" s="39"/>
      <c r="FH258" s="39"/>
      <c r="FI258" s="39"/>
      <c r="FJ258" s="39"/>
      <c r="FK258" s="39"/>
      <c r="FL258" s="39"/>
      <c r="FM258" s="39"/>
      <c r="FN258" s="39"/>
      <c r="FO258" s="39"/>
      <c r="FP258" s="39"/>
      <c r="FQ258" s="39"/>
      <c r="FR258" s="39"/>
      <c r="FS258" s="39"/>
      <c r="FT258" s="39"/>
      <c r="FU258" s="39"/>
      <c r="FV258" s="39"/>
      <c r="FW258" s="39"/>
      <c r="FX258" s="39"/>
      <c r="FY258" s="39"/>
      <c r="FZ258" s="39"/>
      <c r="GA258" s="39"/>
      <c r="GB258" s="39"/>
      <c r="GC258" s="39"/>
      <c r="GD258" s="39"/>
      <c r="GE258" s="39"/>
      <c r="GF258" s="39"/>
      <c r="GG258" s="39"/>
      <c r="GH258" s="39"/>
      <c r="GI258" s="39"/>
      <c r="GJ258" s="39"/>
      <c r="GK258" s="39"/>
      <c r="GL258" s="39"/>
      <c r="GM258" s="39"/>
      <c r="GN258" s="39"/>
      <c r="GO258" s="39"/>
      <c r="GP258" s="39"/>
      <c r="GQ258" s="39"/>
      <c r="GR258" s="39"/>
      <c r="GS258" s="39"/>
      <c r="GT258" s="39"/>
      <c r="GU258" s="39"/>
      <c r="GV258" s="39"/>
      <c r="GW258" s="39"/>
      <c r="GX258" s="39"/>
      <c r="GY258" s="39"/>
      <c r="GZ258" s="39"/>
      <c r="HA258" s="39"/>
      <c r="HB258" s="39"/>
      <c r="HC258" s="39"/>
      <c r="HD258" s="39"/>
      <c r="HE258" s="39"/>
      <c r="HF258" s="39"/>
      <c r="HG258" s="39"/>
      <c r="HH258" s="39"/>
      <c r="HI258" s="39"/>
      <c r="HJ258" s="39"/>
      <c r="HK258" s="39"/>
      <c r="HL258" s="39"/>
      <c r="HM258" s="39"/>
      <c r="HN258" s="39"/>
      <c r="HO258" s="39"/>
      <c r="HP258" s="39"/>
      <c r="HQ258" s="39"/>
      <c r="HR258" s="39"/>
      <c r="HS258" s="39"/>
      <c r="HT258" s="39"/>
      <c r="HU258" s="39"/>
      <c r="HV258" s="39"/>
      <c r="HW258" s="39"/>
      <c r="HX258" s="39"/>
      <c r="HY258" s="39"/>
      <c r="HZ258" s="39"/>
      <c r="IA258" s="39"/>
      <c r="IB258" s="39"/>
      <c r="IC258" s="39"/>
      <c r="ID258" s="39"/>
      <c r="IE258" s="39"/>
      <c r="IF258" s="39"/>
      <c r="IG258" s="39"/>
      <c r="IH258" s="39"/>
      <c r="II258" s="39"/>
      <c r="IJ258" s="39"/>
      <c r="IK258" s="39"/>
      <c r="IL258" s="39"/>
      <c r="IM258" s="39"/>
      <c r="IN258" s="39"/>
      <c r="IO258" s="39"/>
      <c r="IP258" s="39"/>
      <c r="IQ258" s="39"/>
      <c r="IR258" s="39"/>
      <c r="IS258" s="39"/>
      <c r="IT258" s="39"/>
      <c r="IU258" s="39"/>
      <c r="IV258" s="39"/>
    </row>
    <row r="259" spans="1:256" s="196" customFormat="1" ht="15">
      <c r="A259" s="147">
        <v>6</v>
      </c>
      <c r="B259" s="440" t="s">
        <v>552</v>
      </c>
      <c r="C259" s="440"/>
      <c r="D259" s="440"/>
      <c r="E259" s="441"/>
      <c r="F259" s="133"/>
      <c r="G259" s="134"/>
      <c r="H259" s="79">
        <f>'Equipment List Not Adjusted'!H259*Indexes!S10</f>
        <v>31.899999999999995</v>
      </c>
      <c r="I259" s="87">
        <f>'Equipment List Not Adjusted'!I259*Indexes!S10</f>
        <v>32.99999999999999</v>
      </c>
      <c r="J259" s="49">
        <v>2004</v>
      </c>
      <c r="K259" s="56"/>
      <c r="L259" s="50"/>
      <c r="M259" s="49"/>
      <c r="N259" s="22" t="s">
        <v>874</v>
      </c>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c r="IT259" s="5"/>
      <c r="IU259" s="5"/>
      <c r="IV259" s="5"/>
    </row>
    <row r="260" spans="1:256" s="239" customFormat="1" ht="30" customHeight="1">
      <c r="A260" s="146">
        <v>6</v>
      </c>
      <c r="B260" s="428" t="s">
        <v>305</v>
      </c>
      <c r="C260" s="428"/>
      <c r="D260" s="428"/>
      <c r="E260" s="429"/>
      <c r="F260" s="137"/>
      <c r="G260" s="136"/>
      <c r="H260" s="87">
        <f>'Equipment List Not Adjusted'!H260*Indexes!S10</f>
        <v>3.9599999999999995</v>
      </c>
      <c r="I260" s="87">
        <f>'Equipment List Not Adjusted'!I260*Indexes!S10</f>
        <v>21.999999999999996</v>
      </c>
      <c r="J260" s="49">
        <v>2004</v>
      </c>
      <c r="K260" s="107"/>
      <c r="L260" s="108"/>
      <c r="M260" s="49"/>
      <c r="N260" s="160" t="s">
        <v>873</v>
      </c>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c r="DH260" s="39"/>
      <c r="DI260" s="39"/>
      <c r="DJ260" s="39"/>
      <c r="DK260" s="39"/>
      <c r="DL260" s="39"/>
      <c r="DM260" s="39"/>
      <c r="DN260" s="39"/>
      <c r="DO260" s="39"/>
      <c r="DP260" s="39"/>
      <c r="DQ260" s="39"/>
      <c r="DR260" s="39"/>
      <c r="DS260" s="39"/>
      <c r="DT260" s="39"/>
      <c r="DU260" s="39"/>
      <c r="DV260" s="39"/>
      <c r="DW260" s="39"/>
      <c r="DX260" s="39"/>
      <c r="DY260" s="39"/>
      <c r="DZ260" s="39"/>
      <c r="EA260" s="39"/>
      <c r="EB260" s="39"/>
      <c r="EC260" s="39"/>
      <c r="ED260" s="39"/>
      <c r="EE260" s="39"/>
      <c r="EF260" s="39"/>
      <c r="EG260" s="39"/>
      <c r="EH260" s="39"/>
      <c r="EI260" s="39"/>
      <c r="EJ260" s="39"/>
      <c r="EK260" s="39"/>
      <c r="EL260" s="39"/>
      <c r="EM260" s="39"/>
      <c r="EN260" s="39"/>
      <c r="EO260" s="39"/>
      <c r="EP260" s="39"/>
      <c r="EQ260" s="39"/>
      <c r="ER260" s="39"/>
      <c r="ES260" s="39"/>
      <c r="ET260" s="39"/>
      <c r="EU260" s="39"/>
      <c r="EV260" s="39"/>
      <c r="EW260" s="39"/>
      <c r="EX260" s="39"/>
      <c r="EY260" s="39"/>
      <c r="EZ260" s="39"/>
      <c r="FA260" s="39"/>
      <c r="FB260" s="39"/>
      <c r="FC260" s="39"/>
      <c r="FD260" s="39"/>
      <c r="FE260" s="39"/>
      <c r="FF260" s="39"/>
      <c r="FG260" s="39"/>
      <c r="FH260" s="39"/>
      <c r="FI260" s="39"/>
      <c r="FJ260" s="39"/>
      <c r="FK260" s="39"/>
      <c r="FL260" s="39"/>
      <c r="FM260" s="39"/>
      <c r="FN260" s="39"/>
      <c r="FO260" s="39"/>
      <c r="FP260" s="39"/>
      <c r="FQ260" s="39"/>
      <c r="FR260" s="39"/>
      <c r="FS260" s="39"/>
      <c r="FT260" s="39"/>
      <c r="FU260" s="39"/>
      <c r="FV260" s="39"/>
      <c r="FW260" s="39"/>
      <c r="FX260" s="39"/>
      <c r="FY260" s="39"/>
      <c r="FZ260" s="39"/>
      <c r="GA260" s="39"/>
      <c r="GB260" s="39"/>
      <c r="GC260" s="39"/>
      <c r="GD260" s="39"/>
      <c r="GE260" s="39"/>
      <c r="GF260" s="39"/>
      <c r="GG260" s="39"/>
      <c r="GH260" s="39"/>
      <c r="GI260" s="39"/>
      <c r="GJ260" s="39"/>
      <c r="GK260" s="39"/>
      <c r="GL260" s="39"/>
      <c r="GM260" s="39"/>
      <c r="GN260" s="39"/>
      <c r="GO260" s="39"/>
      <c r="GP260" s="39"/>
      <c r="GQ260" s="39"/>
      <c r="GR260" s="39"/>
      <c r="GS260" s="39"/>
      <c r="GT260" s="39"/>
      <c r="GU260" s="39"/>
      <c r="GV260" s="39"/>
      <c r="GW260" s="39"/>
      <c r="GX260" s="39"/>
      <c r="GY260" s="39"/>
      <c r="GZ260" s="39"/>
      <c r="HA260" s="39"/>
      <c r="HB260" s="39"/>
      <c r="HC260" s="39"/>
      <c r="HD260" s="39"/>
      <c r="HE260" s="39"/>
      <c r="HF260" s="39"/>
      <c r="HG260" s="39"/>
      <c r="HH260" s="39"/>
      <c r="HI260" s="39"/>
      <c r="HJ260" s="39"/>
      <c r="HK260" s="39"/>
      <c r="HL260" s="39"/>
      <c r="HM260" s="39"/>
      <c r="HN260" s="39"/>
      <c r="HO260" s="39"/>
      <c r="HP260" s="39"/>
      <c r="HQ260" s="39"/>
      <c r="HR260" s="39"/>
      <c r="HS260" s="39"/>
      <c r="HT260" s="39"/>
      <c r="HU260" s="39"/>
      <c r="HV260" s="39"/>
      <c r="HW260" s="39"/>
      <c r="HX260" s="39"/>
      <c r="HY260" s="39"/>
      <c r="HZ260" s="39"/>
      <c r="IA260" s="39"/>
      <c r="IB260" s="39"/>
      <c r="IC260" s="39"/>
      <c r="ID260" s="39"/>
      <c r="IE260" s="39"/>
      <c r="IF260" s="39"/>
      <c r="IG260" s="39"/>
      <c r="IH260" s="39"/>
      <c r="II260" s="39"/>
      <c r="IJ260" s="39"/>
      <c r="IK260" s="39"/>
      <c r="IL260" s="39"/>
      <c r="IM260" s="39"/>
      <c r="IN260" s="39"/>
      <c r="IO260" s="39"/>
      <c r="IP260" s="39"/>
      <c r="IQ260" s="39"/>
      <c r="IR260" s="39"/>
      <c r="IS260" s="39"/>
      <c r="IT260" s="39"/>
      <c r="IU260" s="39"/>
      <c r="IV260" s="39"/>
    </row>
    <row r="261" spans="1:256" s="239" customFormat="1" ht="15">
      <c r="A261" s="147">
        <v>7</v>
      </c>
      <c r="B261" s="440" t="s">
        <v>308</v>
      </c>
      <c r="C261" s="440"/>
      <c r="D261" s="440"/>
      <c r="E261" s="441"/>
      <c r="F261" s="133"/>
      <c r="G261" s="134"/>
      <c r="H261" s="81"/>
      <c r="I261" s="81"/>
      <c r="J261" s="54"/>
      <c r="K261" s="502">
        <f>'Equipment List Not Adjusted'!K261*Indexes!U11</f>
        <v>15.924884792626727</v>
      </c>
      <c r="L261" s="502"/>
      <c r="M261" s="49">
        <v>2005</v>
      </c>
      <c r="N261" s="8" t="s">
        <v>304</v>
      </c>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c r="FF261" s="39"/>
      <c r="FG261" s="39"/>
      <c r="FH261" s="39"/>
      <c r="FI261" s="39"/>
      <c r="FJ261" s="39"/>
      <c r="FK261" s="39"/>
      <c r="FL261" s="39"/>
      <c r="FM261" s="39"/>
      <c r="FN261" s="39"/>
      <c r="FO261" s="39"/>
      <c r="FP261" s="39"/>
      <c r="FQ261" s="39"/>
      <c r="FR261" s="39"/>
      <c r="FS261" s="39"/>
      <c r="FT261" s="39"/>
      <c r="FU261" s="39"/>
      <c r="FV261" s="39"/>
      <c r="FW261" s="39"/>
      <c r="FX261" s="39"/>
      <c r="FY261" s="39"/>
      <c r="FZ261" s="39"/>
      <c r="GA261" s="39"/>
      <c r="GB261" s="39"/>
      <c r="GC261" s="39"/>
      <c r="GD261" s="39"/>
      <c r="GE261" s="39"/>
      <c r="GF261" s="39"/>
      <c r="GG261" s="39"/>
      <c r="GH261" s="39"/>
      <c r="GI261" s="39"/>
      <c r="GJ261" s="39"/>
      <c r="GK261" s="39"/>
      <c r="GL261" s="39"/>
      <c r="GM261" s="39"/>
      <c r="GN261" s="39"/>
      <c r="GO261" s="39"/>
      <c r="GP261" s="39"/>
      <c r="GQ261" s="39"/>
      <c r="GR261" s="39"/>
      <c r="GS261" s="39"/>
      <c r="GT261" s="39"/>
      <c r="GU261" s="39"/>
      <c r="GV261" s="39"/>
      <c r="GW261" s="39"/>
      <c r="GX261" s="39"/>
      <c r="GY261" s="39"/>
      <c r="GZ261" s="39"/>
      <c r="HA261" s="39"/>
      <c r="HB261" s="39"/>
      <c r="HC261" s="39"/>
      <c r="HD261" s="39"/>
      <c r="HE261" s="39"/>
      <c r="HF261" s="39"/>
      <c r="HG261" s="39"/>
      <c r="HH261" s="39"/>
      <c r="HI261" s="39"/>
      <c r="HJ261" s="39"/>
      <c r="HK261" s="39"/>
      <c r="HL261" s="39"/>
      <c r="HM261" s="39"/>
      <c r="HN261" s="39"/>
      <c r="HO261" s="39"/>
      <c r="HP261" s="39"/>
      <c r="HQ261" s="39"/>
      <c r="HR261" s="39"/>
      <c r="HS261" s="39"/>
      <c r="HT261" s="39"/>
      <c r="HU261" s="39"/>
      <c r="HV261" s="39"/>
      <c r="HW261" s="39"/>
      <c r="HX261" s="39"/>
      <c r="HY261" s="39"/>
      <c r="HZ261" s="39"/>
      <c r="IA261" s="39"/>
      <c r="IB261" s="39"/>
      <c r="IC261" s="39"/>
      <c r="ID261" s="39"/>
      <c r="IE261" s="39"/>
      <c r="IF261" s="39"/>
      <c r="IG261" s="39"/>
      <c r="IH261" s="39"/>
      <c r="II261" s="39"/>
      <c r="IJ261" s="39"/>
      <c r="IK261" s="39"/>
      <c r="IL261" s="39"/>
      <c r="IM261" s="39"/>
      <c r="IN261" s="39"/>
      <c r="IO261" s="39"/>
      <c r="IP261" s="39"/>
      <c r="IQ261" s="39"/>
      <c r="IR261" s="39"/>
      <c r="IS261" s="39"/>
      <c r="IT261" s="39"/>
      <c r="IU261" s="39"/>
      <c r="IV261" s="39"/>
    </row>
    <row r="262" spans="1:256" s="239" customFormat="1" ht="28.5">
      <c r="A262" s="146">
        <v>2</v>
      </c>
      <c r="B262" s="440" t="s">
        <v>309</v>
      </c>
      <c r="C262" s="440"/>
      <c r="D262" s="440"/>
      <c r="E262" s="441"/>
      <c r="F262" s="137"/>
      <c r="G262" s="136"/>
      <c r="H262" s="77"/>
      <c r="I262" s="77"/>
      <c r="J262" s="54"/>
      <c r="K262" s="76">
        <f>'Equipment List Not Adjusted'!K262*Indexes!S6</f>
        <v>48.193693693693696</v>
      </c>
      <c r="L262" s="76">
        <f>'Equipment List Not Adjusted'!L262*Indexes!S6</f>
        <v>118.63063063063063</v>
      </c>
      <c r="M262" s="49">
        <v>2004</v>
      </c>
      <c r="N262" s="9" t="s">
        <v>310</v>
      </c>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c r="FF262" s="39"/>
      <c r="FG262" s="39"/>
      <c r="FH262" s="39"/>
      <c r="FI262" s="39"/>
      <c r="FJ262" s="39"/>
      <c r="FK262" s="39"/>
      <c r="FL262" s="39"/>
      <c r="FM262" s="39"/>
      <c r="FN262" s="39"/>
      <c r="FO262" s="39"/>
      <c r="FP262" s="39"/>
      <c r="FQ262" s="39"/>
      <c r="FR262" s="39"/>
      <c r="FS262" s="39"/>
      <c r="FT262" s="39"/>
      <c r="FU262" s="39"/>
      <c r="FV262" s="39"/>
      <c r="FW262" s="39"/>
      <c r="FX262" s="39"/>
      <c r="FY262" s="39"/>
      <c r="FZ262" s="39"/>
      <c r="GA262" s="39"/>
      <c r="GB262" s="39"/>
      <c r="GC262" s="39"/>
      <c r="GD262" s="39"/>
      <c r="GE262" s="39"/>
      <c r="GF262" s="39"/>
      <c r="GG262" s="39"/>
      <c r="GH262" s="39"/>
      <c r="GI262" s="39"/>
      <c r="GJ262" s="39"/>
      <c r="GK262" s="39"/>
      <c r="GL262" s="39"/>
      <c r="GM262" s="39"/>
      <c r="GN262" s="39"/>
      <c r="GO262" s="39"/>
      <c r="GP262" s="39"/>
      <c r="GQ262" s="39"/>
      <c r="GR262" s="39"/>
      <c r="GS262" s="39"/>
      <c r="GT262" s="39"/>
      <c r="GU262" s="39"/>
      <c r="GV262" s="39"/>
      <c r="GW262" s="39"/>
      <c r="GX262" s="39"/>
      <c r="GY262" s="39"/>
      <c r="GZ262" s="39"/>
      <c r="HA262" s="39"/>
      <c r="HB262" s="39"/>
      <c r="HC262" s="39"/>
      <c r="HD262" s="39"/>
      <c r="HE262" s="39"/>
      <c r="HF262" s="39"/>
      <c r="HG262" s="39"/>
      <c r="HH262" s="39"/>
      <c r="HI262" s="39"/>
      <c r="HJ262" s="39"/>
      <c r="HK262" s="39"/>
      <c r="HL262" s="39"/>
      <c r="HM262" s="39"/>
      <c r="HN262" s="39"/>
      <c r="HO262" s="39"/>
      <c r="HP262" s="39"/>
      <c r="HQ262" s="39"/>
      <c r="HR262" s="39"/>
      <c r="HS262" s="39"/>
      <c r="HT262" s="39"/>
      <c r="HU262" s="39"/>
      <c r="HV262" s="39"/>
      <c r="HW262" s="39"/>
      <c r="HX262" s="39"/>
      <c r="HY262" s="39"/>
      <c r="HZ262" s="39"/>
      <c r="IA262" s="39"/>
      <c r="IB262" s="39"/>
      <c r="IC262" s="39"/>
      <c r="ID262" s="39"/>
      <c r="IE262" s="39"/>
      <c r="IF262" s="39"/>
      <c r="IG262" s="39"/>
      <c r="IH262" s="39"/>
      <c r="II262" s="39"/>
      <c r="IJ262" s="39"/>
      <c r="IK262" s="39"/>
      <c r="IL262" s="39"/>
      <c r="IM262" s="39"/>
      <c r="IN262" s="39"/>
      <c r="IO262" s="39"/>
      <c r="IP262" s="39"/>
      <c r="IQ262" s="39"/>
      <c r="IR262" s="39"/>
      <c r="IS262" s="39"/>
      <c r="IT262" s="39"/>
      <c r="IU262" s="39"/>
      <c r="IV262" s="39"/>
    </row>
    <row r="263" spans="1:256" s="239" customFormat="1" ht="30.75" customHeight="1">
      <c r="A263" s="146">
        <v>2</v>
      </c>
      <c r="B263" s="440" t="s">
        <v>311</v>
      </c>
      <c r="C263" s="440"/>
      <c r="D263" s="440"/>
      <c r="E263" s="441"/>
      <c r="F263" s="137"/>
      <c r="G263" s="136"/>
      <c r="H263" s="81"/>
      <c r="I263" s="81"/>
      <c r="J263" s="54"/>
      <c r="K263" s="76">
        <f>'Equipment List Not Adjusted'!K263*Indexes!S6</f>
        <v>9.268018018018019</v>
      </c>
      <c r="L263" s="76">
        <f>'Equipment List Not Adjusted'!L263*Indexes!S6</f>
        <v>33.36486486486486</v>
      </c>
      <c r="M263" s="49">
        <v>2004</v>
      </c>
      <c r="N263" s="9" t="s">
        <v>862</v>
      </c>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c r="DH263" s="39"/>
      <c r="DI263" s="39"/>
      <c r="DJ263" s="39"/>
      <c r="DK263" s="39"/>
      <c r="DL263" s="39"/>
      <c r="DM263" s="39"/>
      <c r="DN263" s="39"/>
      <c r="DO263" s="39"/>
      <c r="DP263" s="39"/>
      <c r="DQ263" s="39"/>
      <c r="DR263" s="39"/>
      <c r="DS263" s="39"/>
      <c r="DT263" s="39"/>
      <c r="DU263" s="39"/>
      <c r="DV263" s="39"/>
      <c r="DW263" s="39"/>
      <c r="DX263" s="39"/>
      <c r="DY263" s="39"/>
      <c r="DZ263" s="39"/>
      <c r="EA263" s="39"/>
      <c r="EB263" s="39"/>
      <c r="EC263" s="39"/>
      <c r="ED263" s="39"/>
      <c r="EE263" s="39"/>
      <c r="EF263" s="39"/>
      <c r="EG263" s="39"/>
      <c r="EH263" s="39"/>
      <c r="EI263" s="39"/>
      <c r="EJ263" s="39"/>
      <c r="EK263" s="39"/>
      <c r="EL263" s="39"/>
      <c r="EM263" s="39"/>
      <c r="EN263" s="39"/>
      <c r="EO263" s="39"/>
      <c r="EP263" s="39"/>
      <c r="EQ263" s="39"/>
      <c r="ER263" s="39"/>
      <c r="ES263" s="39"/>
      <c r="ET263" s="39"/>
      <c r="EU263" s="39"/>
      <c r="EV263" s="39"/>
      <c r="EW263" s="39"/>
      <c r="EX263" s="39"/>
      <c r="EY263" s="39"/>
      <c r="EZ263" s="39"/>
      <c r="FA263" s="39"/>
      <c r="FB263" s="39"/>
      <c r="FC263" s="39"/>
      <c r="FD263" s="39"/>
      <c r="FE263" s="39"/>
      <c r="FF263" s="39"/>
      <c r="FG263" s="39"/>
      <c r="FH263" s="39"/>
      <c r="FI263" s="39"/>
      <c r="FJ263" s="39"/>
      <c r="FK263" s="39"/>
      <c r="FL263" s="39"/>
      <c r="FM263" s="39"/>
      <c r="FN263" s="39"/>
      <c r="FO263" s="39"/>
      <c r="FP263" s="39"/>
      <c r="FQ263" s="39"/>
      <c r="FR263" s="39"/>
      <c r="FS263" s="39"/>
      <c r="FT263" s="39"/>
      <c r="FU263" s="39"/>
      <c r="FV263" s="39"/>
      <c r="FW263" s="39"/>
      <c r="FX263" s="39"/>
      <c r="FY263" s="39"/>
      <c r="FZ263" s="39"/>
      <c r="GA263" s="39"/>
      <c r="GB263" s="39"/>
      <c r="GC263" s="39"/>
      <c r="GD263" s="39"/>
      <c r="GE263" s="39"/>
      <c r="GF263" s="39"/>
      <c r="GG263" s="39"/>
      <c r="GH263" s="39"/>
      <c r="GI263" s="39"/>
      <c r="GJ263" s="39"/>
      <c r="GK263" s="39"/>
      <c r="GL263" s="39"/>
      <c r="GM263" s="39"/>
      <c r="GN263" s="39"/>
      <c r="GO263" s="39"/>
      <c r="GP263" s="39"/>
      <c r="GQ263" s="39"/>
      <c r="GR263" s="39"/>
      <c r="GS263" s="39"/>
      <c r="GT263" s="39"/>
      <c r="GU263" s="39"/>
      <c r="GV263" s="39"/>
      <c r="GW263" s="39"/>
      <c r="GX263" s="39"/>
      <c r="GY263" s="39"/>
      <c r="GZ263" s="39"/>
      <c r="HA263" s="39"/>
      <c r="HB263" s="39"/>
      <c r="HC263" s="39"/>
      <c r="HD263" s="39"/>
      <c r="HE263" s="39"/>
      <c r="HF263" s="39"/>
      <c r="HG263" s="39"/>
      <c r="HH263" s="39"/>
      <c r="HI263" s="39"/>
      <c r="HJ263" s="39"/>
      <c r="HK263" s="39"/>
      <c r="HL263" s="39"/>
      <c r="HM263" s="39"/>
      <c r="HN263" s="39"/>
      <c r="HO263" s="39"/>
      <c r="HP263" s="39"/>
      <c r="HQ263" s="39"/>
      <c r="HR263" s="39"/>
      <c r="HS263" s="39"/>
      <c r="HT263" s="39"/>
      <c r="HU263" s="39"/>
      <c r="HV263" s="39"/>
      <c r="HW263" s="39"/>
      <c r="HX263" s="39"/>
      <c r="HY263" s="39"/>
      <c r="HZ263" s="39"/>
      <c r="IA263" s="39"/>
      <c r="IB263" s="39"/>
      <c r="IC263" s="39"/>
      <c r="ID263" s="39"/>
      <c r="IE263" s="39"/>
      <c r="IF263" s="39"/>
      <c r="IG263" s="39"/>
      <c r="IH263" s="39"/>
      <c r="II263" s="39"/>
      <c r="IJ263" s="39"/>
      <c r="IK263" s="39"/>
      <c r="IL263" s="39"/>
      <c r="IM263" s="39"/>
      <c r="IN263" s="39"/>
      <c r="IO263" s="39"/>
      <c r="IP263" s="39"/>
      <c r="IQ263" s="39"/>
      <c r="IR263" s="39"/>
      <c r="IS263" s="39"/>
      <c r="IT263" s="39"/>
      <c r="IU263" s="39"/>
      <c r="IV263" s="39"/>
    </row>
    <row r="264" spans="1:256" s="239" customFormat="1" ht="30.75" customHeight="1">
      <c r="A264" s="147">
        <v>8</v>
      </c>
      <c r="B264" s="440" t="s">
        <v>312</v>
      </c>
      <c r="C264" s="440"/>
      <c r="D264" s="440"/>
      <c r="E264" s="441"/>
      <c r="F264" s="133"/>
      <c r="G264" s="134"/>
      <c r="H264" s="77"/>
      <c r="I264" s="77"/>
      <c r="J264" s="54"/>
      <c r="K264" s="76">
        <f>'Equipment List Not Adjusted'!K264*Indexes!S12</f>
        <v>0.5796545105566219</v>
      </c>
      <c r="L264" s="76">
        <f>'Equipment List Not Adjusted'!L264*Indexes!S12</f>
        <v>5.796545105566219</v>
      </c>
      <c r="M264" s="49">
        <v>2004</v>
      </c>
      <c r="N264" s="8" t="s">
        <v>873</v>
      </c>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c r="DH264" s="39"/>
      <c r="DI264" s="39"/>
      <c r="DJ264" s="39"/>
      <c r="DK264" s="39"/>
      <c r="DL264" s="39"/>
      <c r="DM264" s="39"/>
      <c r="DN264" s="39"/>
      <c r="DO264" s="39"/>
      <c r="DP264" s="39"/>
      <c r="DQ264" s="39"/>
      <c r="DR264" s="39"/>
      <c r="DS264" s="39"/>
      <c r="DT264" s="39"/>
      <c r="DU264" s="39"/>
      <c r="DV264" s="39"/>
      <c r="DW264" s="39"/>
      <c r="DX264" s="39"/>
      <c r="DY264" s="39"/>
      <c r="DZ264" s="39"/>
      <c r="EA264" s="39"/>
      <c r="EB264" s="39"/>
      <c r="EC264" s="39"/>
      <c r="ED264" s="39"/>
      <c r="EE264" s="39"/>
      <c r="EF264" s="39"/>
      <c r="EG264" s="39"/>
      <c r="EH264" s="39"/>
      <c r="EI264" s="39"/>
      <c r="EJ264" s="39"/>
      <c r="EK264" s="39"/>
      <c r="EL264" s="39"/>
      <c r="EM264" s="39"/>
      <c r="EN264" s="39"/>
      <c r="EO264" s="39"/>
      <c r="EP264" s="39"/>
      <c r="EQ264" s="39"/>
      <c r="ER264" s="39"/>
      <c r="ES264" s="39"/>
      <c r="ET264" s="39"/>
      <c r="EU264" s="39"/>
      <c r="EV264" s="39"/>
      <c r="EW264" s="39"/>
      <c r="EX264" s="39"/>
      <c r="EY264" s="39"/>
      <c r="EZ264" s="39"/>
      <c r="FA264" s="39"/>
      <c r="FB264" s="39"/>
      <c r="FC264" s="39"/>
      <c r="FD264" s="39"/>
      <c r="FE264" s="39"/>
      <c r="FF264" s="39"/>
      <c r="FG264" s="39"/>
      <c r="FH264" s="39"/>
      <c r="FI264" s="39"/>
      <c r="FJ264" s="39"/>
      <c r="FK264" s="39"/>
      <c r="FL264" s="39"/>
      <c r="FM264" s="39"/>
      <c r="FN264" s="39"/>
      <c r="FO264" s="39"/>
      <c r="FP264" s="39"/>
      <c r="FQ264" s="39"/>
      <c r="FR264" s="39"/>
      <c r="FS264" s="39"/>
      <c r="FT264" s="39"/>
      <c r="FU264" s="39"/>
      <c r="FV264" s="39"/>
      <c r="FW264" s="39"/>
      <c r="FX264" s="39"/>
      <c r="FY264" s="39"/>
      <c r="FZ264" s="39"/>
      <c r="GA264" s="39"/>
      <c r="GB264" s="39"/>
      <c r="GC264" s="39"/>
      <c r="GD264" s="39"/>
      <c r="GE264" s="39"/>
      <c r="GF264" s="39"/>
      <c r="GG264" s="39"/>
      <c r="GH264" s="39"/>
      <c r="GI264" s="39"/>
      <c r="GJ264" s="39"/>
      <c r="GK264" s="39"/>
      <c r="GL264" s="39"/>
      <c r="GM264" s="39"/>
      <c r="GN264" s="39"/>
      <c r="GO264" s="39"/>
      <c r="GP264" s="39"/>
      <c r="GQ264" s="39"/>
      <c r="GR264" s="39"/>
      <c r="GS264" s="39"/>
      <c r="GT264" s="39"/>
      <c r="GU264" s="39"/>
      <c r="GV264" s="39"/>
      <c r="GW264" s="39"/>
      <c r="GX264" s="39"/>
      <c r="GY264" s="39"/>
      <c r="GZ264" s="39"/>
      <c r="HA264" s="39"/>
      <c r="HB264" s="39"/>
      <c r="HC264" s="39"/>
      <c r="HD264" s="39"/>
      <c r="HE264" s="39"/>
      <c r="HF264" s="39"/>
      <c r="HG264" s="39"/>
      <c r="HH264" s="39"/>
      <c r="HI264" s="39"/>
      <c r="HJ264" s="39"/>
      <c r="HK264" s="39"/>
      <c r="HL264" s="39"/>
      <c r="HM264" s="39"/>
      <c r="HN264" s="39"/>
      <c r="HO264" s="39"/>
      <c r="HP264" s="39"/>
      <c r="HQ264" s="39"/>
      <c r="HR264" s="39"/>
      <c r="HS264" s="39"/>
      <c r="HT264" s="39"/>
      <c r="HU264" s="39"/>
      <c r="HV264" s="39"/>
      <c r="HW264" s="39"/>
      <c r="HX264" s="39"/>
      <c r="HY264" s="39"/>
      <c r="HZ264" s="39"/>
      <c r="IA264" s="39"/>
      <c r="IB264" s="39"/>
      <c r="IC264" s="39"/>
      <c r="ID264" s="39"/>
      <c r="IE264" s="39"/>
      <c r="IF264" s="39"/>
      <c r="IG264" s="39"/>
      <c r="IH264" s="39"/>
      <c r="II264" s="39"/>
      <c r="IJ264" s="39"/>
      <c r="IK264" s="39"/>
      <c r="IL264" s="39"/>
      <c r="IM264" s="39"/>
      <c r="IN264" s="39"/>
      <c r="IO264" s="39"/>
      <c r="IP264" s="39"/>
      <c r="IQ264" s="39"/>
      <c r="IR264" s="39"/>
      <c r="IS264" s="39"/>
      <c r="IT264" s="39"/>
      <c r="IU264" s="39"/>
      <c r="IV264" s="39"/>
    </row>
    <row r="265" spans="1:256" s="239" customFormat="1" ht="30.75" customHeight="1">
      <c r="A265" s="146">
        <v>6</v>
      </c>
      <c r="B265" s="440" t="s">
        <v>313</v>
      </c>
      <c r="C265" s="440"/>
      <c r="D265" s="440"/>
      <c r="E265" s="441"/>
      <c r="F265" s="137"/>
      <c r="G265" s="136"/>
      <c r="H265" s="81"/>
      <c r="I265" s="81"/>
      <c r="J265" s="54"/>
      <c r="K265" s="76">
        <f>'Equipment List Not Adjusted'!K265*Indexes!S10</f>
        <v>54.99999999999999</v>
      </c>
      <c r="L265" s="81">
        <f>'Equipment List Not Adjusted'!L265*Indexes!S10</f>
        <v>183.7</v>
      </c>
      <c r="M265" s="49">
        <v>2004</v>
      </c>
      <c r="N265" s="9" t="s">
        <v>876</v>
      </c>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c r="DH265" s="39"/>
      <c r="DI265" s="39"/>
      <c r="DJ265" s="39"/>
      <c r="DK265" s="39"/>
      <c r="DL265" s="39"/>
      <c r="DM265" s="39"/>
      <c r="DN265" s="39"/>
      <c r="DO265" s="39"/>
      <c r="DP265" s="39"/>
      <c r="DQ265" s="39"/>
      <c r="DR265" s="39"/>
      <c r="DS265" s="39"/>
      <c r="DT265" s="39"/>
      <c r="DU265" s="39"/>
      <c r="DV265" s="39"/>
      <c r="DW265" s="39"/>
      <c r="DX265" s="39"/>
      <c r="DY265" s="39"/>
      <c r="DZ265" s="39"/>
      <c r="EA265" s="39"/>
      <c r="EB265" s="39"/>
      <c r="EC265" s="39"/>
      <c r="ED265" s="39"/>
      <c r="EE265" s="39"/>
      <c r="EF265" s="39"/>
      <c r="EG265" s="39"/>
      <c r="EH265" s="39"/>
      <c r="EI265" s="39"/>
      <c r="EJ265" s="39"/>
      <c r="EK265" s="39"/>
      <c r="EL265" s="39"/>
      <c r="EM265" s="39"/>
      <c r="EN265" s="39"/>
      <c r="EO265" s="39"/>
      <c r="EP265" s="39"/>
      <c r="EQ265" s="39"/>
      <c r="ER265" s="39"/>
      <c r="ES265" s="39"/>
      <c r="ET265" s="39"/>
      <c r="EU265" s="39"/>
      <c r="EV265" s="39"/>
      <c r="EW265" s="39"/>
      <c r="EX265" s="39"/>
      <c r="EY265" s="39"/>
      <c r="EZ265" s="39"/>
      <c r="FA265" s="39"/>
      <c r="FB265" s="39"/>
      <c r="FC265" s="39"/>
      <c r="FD265" s="39"/>
      <c r="FE265" s="39"/>
      <c r="FF265" s="39"/>
      <c r="FG265" s="39"/>
      <c r="FH265" s="39"/>
      <c r="FI265" s="39"/>
      <c r="FJ265" s="39"/>
      <c r="FK265" s="39"/>
      <c r="FL265" s="39"/>
      <c r="FM265" s="39"/>
      <c r="FN265" s="39"/>
      <c r="FO265" s="39"/>
      <c r="FP265" s="39"/>
      <c r="FQ265" s="39"/>
      <c r="FR265" s="39"/>
      <c r="FS265" s="39"/>
      <c r="FT265" s="39"/>
      <c r="FU265" s="39"/>
      <c r="FV265" s="39"/>
      <c r="FW265" s="39"/>
      <c r="FX265" s="39"/>
      <c r="FY265" s="39"/>
      <c r="FZ265" s="39"/>
      <c r="GA265" s="39"/>
      <c r="GB265" s="39"/>
      <c r="GC265" s="39"/>
      <c r="GD265" s="39"/>
      <c r="GE265" s="39"/>
      <c r="GF265" s="39"/>
      <c r="GG265" s="39"/>
      <c r="GH265" s="39"/>
      <c r="GI265" s="39"/>
      <c r="GJ265" s="39"/>
      <c r="GK265" s="39"/>
      <c r="GL265" s="39"/>
      <c r="GM265" s="39"/>
      <c r="GN265" s="39"/>
      <c r="GO265" s="39"/>
      <c r="GP265" s="39"/>
      <c r="GQ265" s="39"/>
      <c r="GR265" s="39"/>
      <c r="GS265" s="39"/>
      <c r="GT265" s="39"/>
      <c r="GU265" s="39"/>
      <c r="GV265" s="39"/>
      <c r="GW265" s="39"/>
      <c r="GX265" s="39"/>
      <c r="GY265" s="39"/>
      <c r="GZ265" s="39"/>
      <c r="HA265" s="39"/>
      <c r="HB265" s="39"/>
      <c r="HC265" s="39"/>
      <c r="HD265" s="39"/>
      <c r="HE265" s="39"/>
      <c r="HF265" s="39"/>
      <c r="HG265" s="39"/>
      <c r="HH265" s="39"/>
      <c r="HI265" s="39"/>
      <c r="HJ265" s="39"/>
      <c r="HK265" s="39"/>
      <c r="HL265" s="39"/>
      <c r="HM265" s="39"/>
      <c r="HN265" s="39"/>
      <c r="HO265" s="39"/>
      <c r="HP265" s="39"/>
      <c r="HQ265" s="39"/>
      <c r="HR265" s="39"/>
      <c r="HS265" s="39"/>
      <c r="HT265" s="39"/>
      <c r="HU265" s="39"/>
      <c r="HV265" s="39"/>
      <c r="HW265" s="39"/>
      <c r="HX265" s="39"/>
      <c r="HY265" s="39"/>
      <c r="HZ265" s="39"/>
      <c r="IA265" s="39"/>
      <c r="IB265" s="39"/>
      <c r="IC265" s="39"/>
      <c r="ID265" s="39"/>
      <c r="IE265" s="39"/>
      <c r="IF265" s="39"/>
      <c r="IG265" s="39"/>
      <c r="IH265" s="39"/>
      <c r="II265" s="39"/>
      <c r="IJ265" s="39"/>
      <c r="IK265" s="39"/>
      <c r="IL265" s="39"/>
      <c r="IM265" s="39"/>
      <c r="IN265" s="39"/>
      <c r="IO265" s="39"/>
      <c r="IP265" s="39"/>
      <c r="IQ265" s="39"/>
      <c r="IR265" s="39"/>
      <c r="IS265" s="39"/>
      <c r="IT265" s="39"/>
      <c r="IU265" s="39"/>
      <c r="IV265" s="39"/>
    </row>
    <row r="266" spans="1:14" ht="30.75" customHeight="1">
      <c r="A266" s="147">
        <v>6</v>
      </c>
      <c r="B266" s="440" t="s">
        <v>314</v>
      </c>
      <c r="C266" s="440"/>
      <c r="D266" s="440"/>
      <c r="E266" s="441"/>
      <c r="F266" s="133"/>
      <c r="G266" s="136"/>
      <c r="H266" s="81"/>
      <c r="I266" s="81"/>
      <c r="J266" s="54"/>
      <c r="K266" s="81">
        <f>'Equipment List Not Adjusted'!K266*Indexes!S10</f>
        <v>5.279999999999999</v>
      </c>
      <c r="L266" s="76">
        <f>'Equipment List Not Adjusted'!L266*Indexes!S10</f>
        <v>6.6</v>
      </c>
      <c r="M266" s="49">
        <v>2004</v>
      </c>
      <c r="N266" s="22" t="s">
        <v>876</v>
      </c>
    </row>
    <row r="267" spans="1:14" ht="15.75">
      <c r="A267" s="190"/>
      <c r="B267" s="45" t="s">
        <v>246</v>
      </c>
      <c r="C267" s="45"/>
      <c r="D267" s="45"/>
      <c r="E267" s="45"/>
      <c r="F267" s="143"/>
      <c r="G267" s="55"/>
      <c r="H267" s="55"/>
      <c r="I267" s="55"/>
      <c r="J267" s="53"/>
      <c r="K267" s="55"/>
      <c r="L267" s="55"/>
      <c r="M267" s="53"/>
      <c r="N267" s="295"/>
    </row>
    <row r="268" spans="1:14" ht="15">
      <c r="A268" s="146">
        <v>2</v>
      </c>
      <c r="B268" s="432" t="s">
        <v>247</v>
      </c>
      <c r="C268" s="432"/>
      <c r="D268" s="432"/>
      <c r="E268" s="433"/>
      <c r="F268" s="234" t="s">
        <v>248</v>
      </c>
      <c r="G268" s="235">
        <v>10</v>
      </c>
      <c r="H268" s="87">
        <f>'Equipment List Not Adjusted'!H268*Indexes!E6</f>
        <v>0.4709066901408451</v>
      </c>
      <c r="I268" s="85">
        <f>'Equipment List Not Adjusted'!I268*Indexes!E6</f>
        <v>0.7969190140845072</v>
      </c>
      <c r="J268" s="49">
        <v>1995</v>
      </c>
      <c r="K268" s="110">
        <f>'Equipment List Not Adjusted'!K268*Indexes!E6</f>
        <v>0.0094181338028169</v>
      </c>
      <c r="L268" s="186">
        <f>'Equipment List Not Adjusted'!L268*Indexes!E6</f>
        <v>0.015938380281690142</v>
      </c>
      <c r="M268" s="49">
        <v>1995</v>
      </c>
      <c r="N268" s="7" t="s">
        <v>249</v>
      </c>
    </row>
    <row r="269" spans="1:14" ht="15">
      <c r="A269" s="146">
        <v>1</v>
      </c>
      <c r="B269" s="432" t="s">
        <v>178</v>
      </c>
      <c r="C269" s="432"/>
      <c r="D269" s="432"/>
      <c r="E269" s="433"/>
      <c r="F269" s="133" t="s">
        <v>250</v>
      </c>
      <c r="G269" s="134">
        <v>10</v>
      </c>
      <c r="H269" s="76">
        <f>'Equipment List Not Adjusted'!H269*Indexes!E5</f>
        <v>1.0586975914362178</v>
      </c>
      <c r="I269" s="51">
        <f>'Equipment List Not Adjusted'!I269*Indexes!E5</f>
        <v>2.0713648528099915</v>
      </c>
      <c r="J269" s="49">
        <v>1995</v>
      </c>
      <c r="K269" s="103">
        <f>'Equipment List Not Adjusted'!K269*Indexes!E5</f>
        <v>0.006904549509366638</v>
      </c>
      <c r="L269" s="94">
        <f>'Equipment List Not Adjusted'!L269*Indexes!E5</f>
        <v>0.011507582515611063</v>
      </c>
      <c r="M269" s="49">
        <v>1995</v>
      </c>
      <c r="N269" s="8" t="s">
        <v>251</v>
      </c>
    </row>
    <row r="270" spans="1:14" ht="15">
      <c r="A270" s="147">
        <v>2</v>
      </c>
      <c r="B270" s="432" t="s">
        <v>252</v>
      </c>
      <c r="C270" s="432"/>
      <c r="D270" s="432"/>
      <c r="E270" s="433"/>
      <c r="F270" s="137" t="s">
        <v>253</v>
      </c>
      <c r="G270" s="136">
        <v>10</v>
      </c>
      <c r="H270" s="76">
        <f>'Equipment List Not Adjusted'!H270*Indexes!E6</f>
        <v>0.21734154929577465</v>
      </c>
      <c r="I270" s="51">
        <f>'Equipment List Not Adjusted'!I270*Indexes!E6</f>
        <v>0.36223591549295775</v>
      </c>
      <c r="J270" s="49">
        <v>1995</v>
      </c>
      <c r="K270" s="103">
        <f>'Equipment List Not Adjusted'!K270*Indexes!E6</f>
        <v>0.004346830985915493</v>
      </c>
      <c r="L270" s="59">
        <f>'Equipment List Not Adjusted'!L270*Indexes!E6</f>
        <v>0.0072447183098591555</v>
      </c>
      <c r="M270" s="49">
        <v>1995</v>
      </c>
      <c r="N270" s="9" t="s">
        <v>254</v>
      </c>
    </row>
    <row r="271" spans="1:14" ht="15">
      <c r="A271" s="146">
        <v>2</v>
      </c>
      <c r="B271" s="432" t="s">
        <v>187</v>
      </c>
      <c r="C271" s="432"/>
      <c r="D271" s="432"/>
      <c r="E271" s="433"/>
      <c r="F271" s="133" t="s">
        <v>255</v>
      </c>
      <c r="G271" s="134">
        <v>10</v>
      </c>
      <c r="H271" s="191">
        <f>'Equipment List Not Adjusted'!H271*Indexes!S6</f>
        <v>0.4634009009009009</v>
      </c>
      <c r="I271" s="187">
        <f>'Equipment List Not Adjusted'!I271*Indexes!S6</f>
        <v>1.6682432432432432</v>
      </c>
      <c r="J271" s="49">
        <v>2004</v>
      </c>
      <c r="K271" s="83">
        <f>'Equipment List Not Adjusted'!K271*Indexes!S6</f>
        <v>0.11121621621621622</v>
      </c>
      <c r="L271" s="51">
        <f>'Equipment List Not Adjusted'!L271*Indexes!S6</f>
        <v>0.5560810810810811</v>
      </c>
      <c r="M271" s="49">
        <v>2004</v>
      </c>
      <c r="N271" s="10" t="s">
        <v>853</v>
      </c>
    </row>
    <row r="272" spans="1:14" ht="28.5">
      <c r="A272" s="147">
        <v>2</v>
      </c>
      <c r="B272" s="432" t="s">
        <v>256</v>
      </c>
      <c r="C272" s="432"/>
      <c r="D272" s="432"/>
      <c r="E272" s="433"/>
      <c r="F272" s="137" t="s">
        <v>257</v>
      </c>
      <c r="G272" s="136">
        <v>10</v>
      </c>
      <c r="H272" s="76">
        <f>'Equipment List Not Adjusted'!H272*Indexes!E6</f>
        <v>0.7969190140845072</v>
      </c>
      <c r="I272" s="51">
        <f>'Equipment List Not Adjusted'!I272*Indexes!E6</f>
        <v>1.5938380281690143</v>
      </c>
      <c r="J272" s="49">
        <v>1995</v>
      </c>
      <c r="K272" s="83">
        <f>'Equipment List Not Adjusted'!K272*Indexes!E6</f>
        <v>0.028978873239436622</v>
      </c>
      <c r="L272" s="59">
        <f>'Equipment List Not Adjusted'!L272*Indexes!E6</f>
        <v>0.057957746478873244</v>
      </c>
      <c r="M272" s="49">
        <v>1995</v>
      </c>
      <c r="N272" s="9" t="s">
        <v>258</v>
      </c>
    </row>
    <row r="273" spans="1:14" ht="15">
      <c r="A273" s="146">
        <v>2</v>
      </c>
      <c r="B273" s="432" t="s">
        <v>259</v>
      </c>
      <c r="C273" s="432"/>
      <c r="D273" s="432"/>
      <c r="E273" s="433"/>
      <c r="F273" s="137" t="s">
        <v>260</v>
      </c>
      <c r="G273" s="136">
        <v>10</v>
      </c>
      <c r="H273" s="111">
        <f>'Equipment List Not Adjusted'!H273*Indexes!E6</f>
        <v>0.12316021126760564</v>
      </c>
      <c r="I273" s="102">
        <f>'Equipment List Not Adjusted'!I273*Indexes!E6</f>
        <v>0.2535651408450704</v>
      </c>
      <c r="J273" s="49">
        <v>1995</v>
      </c>
      <c r="K273" s="188">
        <f>'Equipment List Not Adjusted'!K273*Indexes!E6</f>
        <v>0.012316021126760564</v>
      </c>
      <c r="L273" s="189">
        <f>'Equipment List Not Adjusted'!L273*Indexes!E6</f>
        <v>0.025356514084507044</v>
      </c>
      <c r="M273" s="49">
        <v>1995</v>
      </c>
      <c r="N273" s="22" t="s">
        <v>261</v>
      </c>
    </row>
    <row r="274" spans="1:14" ht="28.5">
      <c r="A274" s="146">
        <v>2</v>
      </c>
      <c r="B274" s="434" t="s">
        <v>262</v>
      </c>
      <c r="C274" s="434"/>
      <c r="D274" s="434"/>
      <c r="E274" s="435"/>
      <c r="F274" s="133"/>
      <c r="G274" s="134"/>
      <c r="H274" s="202">
        <f>'Equipment List Not Adjusted'!H274*Indexes!Q6</f>
        <v>0.00906387665198238</v>
      </c>
      <c r="I274" s="189">
        <f>'Equipment List Not Adjusted'!I274*Indexes!Q6</f>
        <v>0.022659691629955948</v>
      </c>
      <c r="J274" s="49">
        <v>2003</v>
      </c>
      <c r="K274" s="98"/>
      <c r="L274" s="96"/>
      <c r="M274" s="49"/>
      <c r="N274" s="10" t="s">
        <v>263</v>
      </c>
    </row>
    <row r="275" spans="1:14" ht="42.75">
      <c r="A275" s="146">
        <v>2</v>
      </c>
      <c r="B275" s="434" t="s">
        <v>264</v>
      </c>
      <c r="C275" s="434"/>
      <c r="D275" s="434"/>
      <c r="E275" s="435"/>
      <c r="F275" s="137"/>
      <c r="G275" s="136"/>
      <c r="H275" s="202">
        <f>'Equipment List Not Adjusted'!H275*Indexes!O6</f>
        <v>0.031174242424242427</v>
      </c>
      <c r="I275" s="102">
        <f>'Equipment List Not Adjusted'!I275*Indexes!O6</f>
        <v>0.39190476190476187</v>
      </c>
      <c r="J275" s="49">
        <v>2002</v>
      </c>
      <c r="K275" s="98"/>
      <c r="L275" s="96"/>
      <c r="M275" s="49"/>
      <c r="N275" s="24" t="s">
        <v>265</v>
      </c>
    </row>
    <row r="276" spans="1:14" ht="42.75">
      <c r="A276" s="146">
        <v>2</v>
      </c>
      <c r="B276" s="428" t="s">
        <v>266</v>
      </c>
      <c r="C276" s="428"/>
      <c r="D276" s="428"/>
      <c r="E276" s="429"/>
      <c r="F276" s="137"/>
      <c r="G276" s="136"/>
      <c r="H276" s="106">
        <f>'Equipment List Not Adjusted'!H276*Indexes!Q6</f>
        <v>0.31723568281938325</v>
      </c>
      <c r="I276" s="51">
        <f>'Equipment List Not Adjusted'!I276*Indexes!Q6</f>
        <v>0.7251101321585903</v>
      </c>
      <c r="J276" s="54">
        <v>2003</v>
      </c>
      <c r="K276" s="103">
        <f>'Equipment List Not Adjusted'!K276*Indexes!Q6</f>
        <v>0.13051982378854624</v>
      </c>
      <c r="L276" s="51">
        <f>'Equipment List Not Adjusted'!L276*Indexes!Q6</f>
        <v>0.3806828193832599</v>
      </c>
      <c r="M276" s="54">
        <v>2003</v>
      </c>
      <c r="N276" s="24" t="s">
        <v>267</v>
      </c>
    </row>
    <row r="277" spans="1:14" ht="15.75">
      <c r="A277" s="183"/>
      <c r="B277" s="45" t="s">
        <v>149</v>
      </c>
      <c r="C277" s="45"/>
      <c r="D277" s="45"/>
      <c r="E277" s="45"/>
      <c r="F277" s="184"/>
      <c r="G277" s="185"/>
      <c r="H277" s="55"/>
      <c r="I277" s="55"/>
      <c r="J277" s="53"/>
      <c r="K277" s="55"/>
      <c r="L277" s="55"/>
      <c r="M277" s="53"/>
      <c r="N277" s="296"/>
    </row>
    <row r="278" spans="1:14" ht="15">
      <c r="A278" s="146">
        <v>5</v>
      </c>
      <c r="B278" s="432" t="s">
        <v>150</v>
      </c>
      <c r="C278" s="432"/>
      <c r="D278" s="432"/>
      <c r="E278" s="433"/>
      <c r="F278" s="137" t="s">
        <v>151</v>
      </c>
      <c r="G278" s="136">
        <v>5</v>
      </c>
      <c r="H278" s="79">
        <f>'Equipment List Not Adjusted'!H278*Indexes!S9</f>
        <v>6.964664310954063</v>
      </c>
      <c r="I278" s="80">
        <f>'Equipment List Not Adjusted'!I278*Indexes!S9</f>
        <v>9.286219081272083</v>
      </c>
      <c r="J278" s="49">
        <v>2004</v>
      </c>
      <c r="K278" s="110">
        <f>'Equipment List Not Adjusted'!K278*Indexes!S9</f>
        <v>0.13929328621908127</v>
      </c>
      <c r="L278" s="105">
        <f>'Equipment List Not Adjusted'!L278*Indexes!S9</f>
        <v>0.18572438162544166</v>
      </c>
      <c r="M278" s="49">
        <v>2004</v>
      </c>
      <c r="N278" s="9" t="s">
        <v>443</v>
      </c>
    </row>
    <row r="279" spans="1:14" ht="15">
      <c r="A279" s="147">
        <v>3</v>
      </c>
      <c r="B279" s="432" t="s">
        <v>152</v>
      </c>
      <c r="C279" s="432"/>
      <c r="D279" s="432"/>
      <c r="E279" s="433"/>
      <c r="F279" s="133" t="s">
        <v>153</v>
      </c>
      <c r="G279" s="134">
        <v>20</v>
      </c>
      <c r="H279" s="81">
        <f>'Equipment List Not Adjusted'!H279*Indexes!E7</f>
        <v>210.72380561820788</v>
      </c>
      <c r="I279" s="50">
        <f>'Equipment List Not Adjusted'!I279*Indexes!E7</f>
        <v>490.055361902809</v>
      </c>
      <c r="J279" s="49">
        <v>1995</v>
      </c>
      <c r="K279" s="86"/>
      <c r="L279" s="57"/>
      <c r="M279" s="49"/>
      <c r="N279" s="8" t="s">
        <v>154</v>
      </c>
    </row>
    <row r="280" spans="1:14" ht="15">
      <c r="A280" s="146">
        <v>6</v>
      </c>
      <c r="B280" s="432" t="s">
        <v>155</v>
      </c>
      <c r="C280" s="432"/>
      <c r="D280" s="432"/>
      <c r="E280" s="433"/>
      <c r="F280" s="137" t="s">
        <v>156</v>
      </c>
      <c r="G280" s="136" t="s">
        <v>379</v>
      </c>
      <c r="H280" s="77"/>
      <c r="I280" s="57"/>
      <c r="J280" s="49"/>
      <c r="K280" s="56">
        <f>'Equipment List Not Adjusted'!K280*Indexes!E10</f>
        <v>507.66333808844513</v>
      </c>
      <c r="L280" s="50">
        <f>'Equipment List Not Adjusted'!L280*Indexes!E10</f>
        <v>620.6447931526391</v>
      </c>
      <c r="M280" s="49">
        <v>1995</v>
      </c>
      <c r="N280" s="9" t="s">
        <v>531</v>
      </c>
    </row>
    <row r="281" spans="1:14" ht="28.5">
      <c r="A281" s="147">
        <v>3</v>
      </c>
      <c r="B281" s="432" t="s">
        <v>157</v>
      </c>
      <c r="C281" s="432"/>
      <c r="D281" s="432"/>
      <c r="E281" s="433"/>
      <c r="F281" s="133" t="s">
        <v>158</v>
      </c>
      <c r="G281" s="134">
        <v>20</v>
      </c>
      <c r="H281" s="81">
        <f>'Equipment List Not Adjusted'!H281*Indexes!E7</f>
        <v>78.40885790444945</v>
      </c>
      <c r="I281" s="50">
        <f>'Equipment List Not Adjusted'!I281*Indexes!E7</f>
        <v>176.41993028501125</v>
      </c>
      <c r="J281" s="49">
        <v>1995</v>
      </c>
      <c r="K281" s="86"/>
      <c r="L281" s="57"/>
      <c r="M281" s="49"/>
      <c r="N281" s="8" t="s">
        <v>159</v>
      </c>
    </row>
    <row r="282" spans="1:14" ht="15">
      <c r="A282" s="146">
        <v>3</v>
      </c>
      <c r="B282" s="432" t="s">
        <v>160</v>
      </c>
      <c r="C282" s="432"/>
      <c r="D282" s="432"/>
      <c r="E282" s="433"/>
      <c r="F282" s="137" t="s">
        <v>161</v>
      </c>
      <c r="G282" s="136">
        <v>20</v>
      </c>
      <c r="H282" s="81">
        <f>'Equipment List Not Adjusted'!H282*Indexes!S7</f>
        <v>10.202774813233724</v>
      </c>
      <c r="I282" s="50">
        <f>'Equipment List Not Adjusted'!I282*Indexes!S7</f>
        <v>33.66915688367129</v>
      </c>
      <c r="J282" s="49">
        <v>2004</v>
      </c>
      <c r="K282" s="56">
        <f>'Equipment List Not Adjusted'!K282*Indexes!E7</f>
        <v>3.920442895222472</v>
      </c>
      <c r="L282" s="50">
        <f>'Equipment List Not Adjusted'!L282*Indexes!E7</f>
        <v>9.801107238056181</v>
      </c>
      <c r="M282" s="49">
        <v>1995</v>
      </c>
      <c r="N282" s="9" t="s">
        <v>162</v>
      </c>
    </row>
    <row r="283" spans="1:14" ht="15">
      <c r="A283" s="146">
        <v>3</v>
      </c>
      <c r="B283" s="432" t="s">
        <v>767</v>
      </c>
      <c r="C283" s="432"/>
      <c r="D283" s="432"/>
      <c r="E283" s="433"/>
      <c r="F283" s="137" t="s">
        <v>163</v>
      </c>
      <c r="G283" s="136">
        <v>20</v>
      </c>
      <c r="H283" s="81">
        <f>'Equipment List Not Adjusted'!H283*Indexes!E7</f>
        <v>9.801107238056181</v>
      </c>
      <c r="I283" s="50">
        <f>'Equipment List Not Adjusted'!I283*Indexes!E7</f>
        <v>14.70166085708427</v>
      </c>
      <c r="J283" s="54">
        <v>1995</v>
      </c>
      <c r="K283" s="86"/>
      <c r="L283" s="57"/>
      <c r="M283" s="54"/>
      <c r="N283" s="8" t="s">
        <v>164</v>
      </c>
    </row>
    <row r="284" spans="1:14" ht="28.5">
      <c r="A284" s="146">
        <v>3</v>
      </c>
      <c r="B284" s="432" t="s">
        <v>165</v>
      </c>
      <c r="C284" s="432"/>
      <c r="D284" s="432"/>
      <c r="E284" s="433"/>
      <c r="F284" s="137" t="s">
        <v>166</v>
      </c>
      <c r="G284" s="136">
        <v>20</v>
      </c>
      <c r="H284" s="81">
        <f>'Equipment List Not Adjusted'!H284*Indexes!E7</f>
        <v>19.602214476112362</v>
      </c>
      <c r="I284" s="50">
        <f>'Equipment List Not Adjusted'!I284*Indexes!E7</f>
        <v>39.204428952224724</v>
      </c>
      <c r="J284" s="49">
        <v>1995</v>
      </c>
      <c r="K284" s="58">
        <f>'Equipment List Not Adjusted'!K284*Indexes!E7</f>
        <v>0.39204428952224724</v>
      </c>
      <c r="L284" s="51">
        <f>'Equipment List Not Adjusted'!L284*Indexes!E7</f>
        <v>0.7840885790444945</v>
      </c>
      <c r="M284" s="49">
        <v>1995</v>
      </c>
      <c r="N284" s="9" t="s">
        <v>167</v>
      </c>
    </row>
    <row r="285" spans="1:14" ht="15">
      <c r="A285" s="147">
        <v>3</v>
      </c>
      <c r="B285" s="432" t="s">
        <v>168</v>
      </c>
      <c r="C285" s="432"/>
      <c r="D285" s="432"/>
      <c r="E285" s="433"/>
      <c r="F285" s="133" t="s">
        <v>169</v>
      </c>
      <c r="G285" s="134">
        <v>20</v>
      </c>
      <c r="H285" s="81">
        <f>'Equipment List Not Adjusted'!H285*Indexes!E7</f>
        <v>98.0110723805618</v>
      </c>
      <c r="I285" s="50">
        <f>'Equipment List Not Adjusted'!I285*Indexes!E7</f>
        <v>196.0221447611236</v>
      </c>
      <c r="J285" s="49">
        <v>1995</v>
      </c>
      <c r="K285" s="56">
        <f>'Equipment List Not Adjusted'!K285*Indexes!E7</f>
        <v>1.960221447611236</v>
      </c>
      <c r="L285" s="50">
        <f>'Equipment List Not Adjusted'!L285*Indexes!E7</f>
        <v>3.920442895222472</v>
      </c>
      <c r="M285" s="49">
        <v>1995</v>
      </c>
      <c r="N285" s="8" t="s">
        <v>23</v>
      </c>
    </row>
    <row r="286" spans="1:14" ht="15">
      <c r="A286" s="146">
        <v>3</v>
      </c>
      <c r="B286" s="432" t="s">
        <v>170</v>
      </c>
      <c r="C286" s="432"/>
      <c r="D286" s="432"/>
      <c r="E286" s="433"/>
      <c r="F286" s="137" t="s">
        <v>171</v>
      </c>
      <c r="G286" s="136">
        <v>20</v>
      </c>
      <c r="H286" s="81">
        <f>'Equipment List Not Adjusted'!H286*Indexes!E7</f>
        <v>19.602214476112362</v>
      </c>
      <c r="I286" s="50">
        <f>'Equipment List Not Adjusted'!I286*Indexes!E7</f>
        <v>39.204428952224724</v>
      </c>
      <c r="J286" s="49">
        <v>1995</v>
      </c>
      <c r="K286" s="58">
        <f>'Equipment List Not Adjusted'!K286*Indexes!E7</f>
        <v>0.39204428952224724</v>
      </c>
      <c r="L286" s="51">
        <f>'Equipment List Not Adjusted'!L286*Indexes!E7</f>
        <v>0.7840885790444945</v>
      </c>
      <c r="M286" s="49">
        <v>1995</v>
      </c>
      <c r="N286" s="9" t="s">
        <v>172</v>
      </c>
    </row>
    <row r="287" spans="1:14" ht="15">
      <c r="A287" s="146">
        <v>5</v>
      </c>
      <c r="B287" s="432" t="s">
        <v>173</v>
      </c>
      <c r="C287" s="432"/>
      <c r="D287" s="432"/>
      <c r="E287" s="433"/>
      <c r="F287" s="133" t="s">
        <v>174</v>
      </c>
      <c r="G287" s="134">
        <v>5</v>
      </c>
      <c r="H287" s="78">
        <f>'Equipment List Not Adjusted'!H287*Indexes!S9</f>
        <v>2.321554770318021</v>
      </c>
      <c r="I287" s="91">
        <f>'Equipment List Not Adjusted'!I287*Indexes!S9</f>
        <v>3.095406360424028</v>
      </c>
      <c r="J287" s="49">
        <v>2004</v>
      </c>
      <c r="K287" s="101">
        <f>'Equipment List Not Adjusted'!K287*Indexes!S9</f>
        <v>0.046431095406360416</v>
      </c>
      <c r="L287" s="102">
        <f>'Equipment List Not Adjusted'!L287*Indexes!S9</f>
        <v>0.06190812720848056</v>
      </c>
      <c r="M287" s="49">
        <v>2004</v>
      </c>
      <c r="N287" s="8" t="s">
        <v>444</v>
      </c>
    </row>
    <row r="288" spans="1:14" ht="28.5">
      <c r="A288" s="146">
        <v>2</v>
      </c>
      <c r="B288" s="432" t="s">
        <v>175</v>
      </c>
      <c r="C288" s="432"/>
      <c r="D288" s="432"/>
      <c r="E288" s="433"/>
      <c r="F288" s="137"/>
      <c r="G288" s="136"/>
      <c r="H288" s="76">
        <f>'Equipment List Not Adjusted'!H288*Indexes!O6</f>
        <v>0.26720779220779217</v>
      </c>
      <c r="I288" s="51">
        <f>'Equipment List Not Adjusted'!I288*Indexes!O6</f>
        <v>1.336038961038961</v>
      </c>
      <c r="J288" s="49">
        <v>2002</v>
      </c>
      <c r="K288" s="86"/>
      <c r="L288" s="57"/>
      <c r="M288" s="49"/>
      <c r="N288" s="22" t="s">
        <v>176</v>
      </c>
    </row>
    <row r="289" spans="1:14" ht="15.75">
      <c r="A289" s="73"/>
      <c r="B289" s="45" t="s">
        <v>177</v>
      </c>
      <c r="C289" s="45"/>
      <c r="D289" s="45"/>
      <c r="E289" s="45"/>
      <c r="F289" s="143"/>
      <c r="G289" s="55"/>
      <c r="H289" s="55"/>
      <c r="I289" s="55"/>
      <c r="J289" s="53"/>
      <c r="K289" s="55"/>
      <c r="L289" s="55"/>
      <c r="M289" s="53"/>
      <c r="N289" s="295"/>
    </row>
    <row r="290" spans="1:14" ht="15">
      <c r="A290" s="147">
        <v>1</v>
      </c>
      <c r="B290" s="432" t="s">
        <v>178</v>
      </c>
      <c r="C290" s="432"/>
      <c r="D290" s="432"/>
      <c r="E290" s="433"/>
      <c r="F290" s="133" t="s">
        <v>179</v>
      </c>
      <c r="G290" s="134">
        <v>7</v>
      </c>
      <c r="H290" s="87">
        <f>'Equipment List Not Adjusted'!H290*Indexes!E5</f>
        <v>0.184121320249777</v>
      </c>
      <c r="I290" s="85">
        <f>'Equipment List Not Adjusted'!I290*Indexes!E5</f>
        <v>0.368242640499554</v>
      </c>
      <c r="J290" s="49">
        <v>1995</v>
      </c>
      <c r="K290" s="104">
        <f>'Equipment List Not Adjusted'!K290*Indexes!E5</f>
        <v>0.00368242640499554</v>
      </c>
      <c r="L290" s="186">
        <f>'Equipment List Not Adjusted'!L290*Indexes!E5</f>
        <v>0.00736485280999108</v>
      </c>
      <c r="M290" s="49">
        <v>1995</v>
      </c>
      <c r="N290" s="8" t="s">
        <v>180</v>
      </c>
    </row>
    <row r="291" spans="1:14" ht="15">
      <c r="A291" s="146">
        <v>2</v>
      </c>
      <c r="B291" s="432" t="s">
        <v>181</v>
      </c>
      <c r="C291" s="432"/>
      <c r="D291" s="432"/>
      <c r="E291" s="433"/>
      <c r="F291" s="137" t="s">
        <v>182</v>
      </c>
      <c r="G291" s="136">
        <v>7</v>
      </c>
      <c r="H291" s="106">
        <f>'Equipment List Not Adjusted'!H291*Indexes!E6</f>
        <v>0.036223591549295775</v>
      </c>
      <c r="I291" s="51">
        <f>'Equipment List Not Adjusted'!I291*Indexes!E6</f>
        <v>0.07244718309859155</v>
      </c>
      <c r="J291" s="49">
        <v>1995</v>
      </c>
      <c r="K291" s="103">
        <f>'Equipment List Not Adjusted'!K291*Indexes!E6</f>
        <v>0.0007244718309859155</v>
      </c>
      <c r="L291" s="94">
        <f>'Equipment List Not Adjusted'!L291*Indexes!E6</f>
        <v>0.001448943661971831</v>
      </c>
      <c r="M291" s="49">
        <v>1995</v>
      </c>
      <c r="N291" s="9" t="s">
        <v>183</v>
      </c>
    </row>
    <row r="292" spans="1:14" ht="15">
      <c r="A292" s="147">
        <v>2</v>
      </c>
      <c r="B292" s="432" t="s">
        <v>184</v>
      </c>
      <c r="C292" s="432"/>
      <c r="D292" s="432"/>
      <c r="E292" s="433"/>
      <c r="F292" s="133" t="s">
        <v>185</v>
      </c>
      <c r="G292" s="134">
        <v>7</v>
      </c>
      <c r="H292" s="106">
        <f>'Equipment List Not Adjusted'!H292*Indexes!E6</f>
        <v>0.11591549295774649</v>
      </c>
      <c r="I292" s="59">
        <f>'Equipment List Not Adjusted'!I292*Indexes!E6</f>
        <v>0.2897887323943662</v>
      </c>
      <c r="J292" s="49">
        <v>1995</v>
      </c>
      <c r="K292" s="103">
        <f>'Equipment List Not Adjusted'!K292*Indexes!E6</f>
        <v>0.0021734154929577464</v>
      </c>
      <c r="L292" s="94">
        <f>'Equipment List Not Adjusted'!L292*Indexes!E6</f>
        <v>0.005795774647887324</v>
      </c>
      <c r="M292" s="49">
        <v>1995</v>
      </c>
      <c r="N292" s="8" t="s">
        <v>186</v>
      </c>
    </row>
    <row r="293" spans="1:14" ht="15">
      <c r="A293" s="146">
        <v>2</v>
      </c>
      <c r="B293" s="432" t="s">
        <v>187</v>
      </c>
      <c r="C293" s="432"/>
      <c r="D293" s="432"/>
      <c r="E293" s="433"/>
      <c r="F293" s="137" t="s">
        <v>188</v>
      </c>
      <c r="G293" s="136">
        <v>7</v>
      </c>
      <c r="H293" s="76">
        <f>'Equipment List Not Adjusted'!H293*Indexes!E6</f>
        <v>0.18111795774647887</v>
      </c>
      <c r="I293" s="51">
        <f>'Equipment List Not Adjusted'!I293*Indexes!E6</f>
        <v>0.36223591549295775</v>
      </c>
      <c r="J293" s="49">
        <v>1995</v>
      </c>
      <c r="K293" s="103">
        <f>'Equipment List Not Adjusted'!K293*Indexes!E6</f>
        <v>0.0036223591549295778</v>
      </c>
      <c r="L293" s="59">
        <f>'Equipment List Not Adjusted'!L293*Indexes!E6</f>
        <v>0.0072447183098591555</v>
      </c>
      <c r="M293" s="49">
        <v>1995</v>
      </c>
      <c r="N293" s="9" t="s">
        <v>189</v>
      </c>
    </row>
    <row r="294" spans="1:14" ht="15">
      <c r="A294" s="147">
        <v>3</v>
      </c>
      <c r="B294" s="432" t="s">
        <v>190</v>
      </c>
      <c r="C294" s="432"/>
      <c r="D294" s="432"/>
      <c r="E294" s="433"/>
      <c r="F294" s="133" t="s">
        <v>191</v>
      </c>
      <c r="G294" s="134">
        <v>7</v>
      </c>
      <c r="H294" s="76">
        <f>'Equipment List Not Adjusted'!H294*Indexes!E7</f>
        <v>0.19602214476112362</v>
      </c>
      <c r="I294" s="51">
        <f>'Equipment List Not Adjusted'!I294*Indexes!E7</f>
        <v>0.2940332171416854</v>
      </c>
      <c r="J294" s="49">
        <v>1995</v>
      </c>
      <c r="K294" s="86"/>
      <c r="L294" s="57"/>
      <c r="M294" s="49"/>
      <c r="N294" s="8" t="s">
        <v>192</v>
      </c>
    </row>
    <row r="295" spans="1:14" ht="15">
      <c r="A295" s="146">
        <v>2</v>
      </c>
      <c r="B295" s="432" t="s">
        <v>193</v>
      </c>
      <c r="C295" s="432"/>
      <c r="D295" s="432"/>
      <c r="E295" s="433"/>
      <c r="F295" s="137" t="s">
        <v>194</v>
      </c>
      <c r="G295" s="136">
        <v>7</v>
      </c>
      <c r="H295" s="106">
        <f>'Equipment List Not Adjusted'!H295*Indexes!E6</f>
        <v>0.07244718309859155</v>
      </c>
      <c r="I295" s="59">
        <f>'Equipment List Not Adjusted'!I295*Indexes!E6</f>
        <v>0.10867077464788732</v>
      </c>
      <c r="J295" s="49">
        <v>1995</v>
      </c>
      <c r="K295" s="103">
        <f>'Equipment List Not Adjusted'!K295*Indexes!E6</f>
        <v>0.001448943661971831</v>
      </c>
      <c r="L295" s="94">
        <f>'Equipment List Not Adjusted'!L295*Indexes!E6</f>
        <v>0.0021734154929577464</v>
      </c>
      <c r="M295" s="49">
        <v>1995</v>
      </c>
      <c r="N295" s="9" t="s">
        <v>195</v>
      </c>
    </row>
    <row r="296" spans="1:14" ht="15">
      <c r="A296" s="147">
        <v>2</v>
      </c>
      <c r="B296" s="432" t="s">
        <v>196</v>
      </c>
      <c r="C296" s="432"/>
      <c r="D296" s="432"/>
      <c r="E296" s="433"/>
      <c r="F296" s="133" t="s">
        <v>197</v>
      </c>
      <c r="G296" s="134">
        <v>7</v>
      </c>
      <c r="H296" s="76">
        <f>'Equipment List Not Adjusted'!H296*Indexes!E6</f>
        <v>0.5795774647887324</v>
      </c>
      <c r="I296" s="51">
        <f>'Equipment List Not Adjusted'!I296*Indexes!E6</f>
        <v>0.7969190140845072</v>
      </c>
      <c r="J296" s="49">
        <v>1995</v>
      </c>
      <c r="K296" s="103">
        <f>'Equipment List Not Adjusted'!K296*Indexes!E6</f>
        <v>0.011591549295774647</v>
      </c>
      <c r="L296" s="94">
        <f>'Equipment List Not Adjusted'!L296*Indexes!F6</f>
        <v>0</v>
      </c>
      <c r="M296" s="49">
        <v>1995</v>
      </c>
      <c r="N296" s="8" t="s">
        <v>484</v>
      </c>
    </row>
    <row r="297" spans="1:14" ht="15">
      <c r="A297" s="146">
        <v>2</v>
      </c>
      <c r="B297" s="432" t="s">
        <v>198</v>
      </c>
      <c r="C297" s="432"/>
      <c r="D297" s="432"/>
      <c r="E297" s="433"/>
      <c r="F297" s="137" t="s">
        <v>199</v>
      </c>
      <c r="G297" s="136">
        <v>7</v>
      </c>
      <c r="H297" s="106">
        <f>'Equipment List Not Adjusted'!H297*Indexes!E6</f>
        <v>0.028978873239436622</v>
      </c>
      <c r="I297" s="51">
        <f>'Equipment List Not Adjusted'!I297*Indexes!E6</f>
        <v>0.07244718309859155</v>
      </c>
      <c r="J297" s="49">
        <v>1995</v>
      </c>
      <c r="K297" s="86"/>
      <c r="L297" s="57"/>
      <c r="M297" s="49"/>
      <c r="N297" s="9" t="s">
        <v>200</v>
      </c>
    </row>
    <row r="298" spans="1:14" ht="15">
      <c r="A298" s="147">
        <v>2</v>
      </c>
      <c r="B298" s="432" t="s">
        <v>201</v>
      </c>
      <c r="C298" s="432"/>
      <c r="D298" s="432"/>
      <c r="E298" s="433"/>
      <c r="F298" s="133" t="s">
        <v>202</v>
      </c>
      <c r="G298" s="134">
        <v>7</v>
      </c>
      <c r="H298" s="106">
        <f>'Equipment List Not Adjusted'!H298*Indexes!E6</f>
        <v>0.10867077464788732</v>
      </c>
      <c r="I298" s="51">
        <f>'Equipment List Not Adjusted'!I298*Indexes!E6</f>
        <v>0.4709066901408451</v>
      </c>
      <c r="J298" s="49">
        <v>1995</v>
      </c>
      <c r="K298" s="103">
        <f>'Equipment List Not Adjusted'!K298*Indexes!E6</f>
        <v>0.002173415492957747</v>
      </c>
      <c r="L298" s="59">
        <f>'Equipment List Not Adjusted'!L298*Indexes!E6</f>
        <v>0.009418133802816902</v>
      </c>
      <c r="M298" s="49">
        <v>1995</v>
      </c>
      <c r="N298" s="8" t="s">
        <v>203</v>
      </c>
    </row>
    <row r="299" spans="1:14" ht="15">
      <c r="A299" s="146">
        <v>2</v>
      </c>
      <c r="B299" s="432" t="s">
        <v>204</v>
      </c>
      <c r="C299" s="432"/>
      <c r="D299" s="432"/>
      <c r="E299" s="433"/>
      <c r="F299" s="137" t="s">
        <v>205</v>
      </c>
      <c r="G299" s="136">
        <v>7</v>
      </c>
      <c r="H299" s="76">
        <f>'Equipment List Not Adjusted'!H299*Indexes!E6</f>
        <v>0.21734154929577465</v>
      </c>
      <c r="I299" s="51">
        <f>'Equipment List Not Adjusted'!I299*Indexes!E6</f>
        <v>0.36223591549295775</v>
      </c>
      <c r="J299" s="49">
        <v>1995</v>
      </c>
      <c r="K299" s="103">
        <f>'Equipment List Not Adjusted'!K299*Indexes!E6</f>
        <v>0.004346830985915493</v>
      </c>
      <c r="L299" s="59">
        <f>'Equipment List Not Adjusted'!L299*Indexes!E6</f>
        <v>0.0072447183098591555</v>
      </c>
      <c r="M299" s="49">
        <v>1995</v>
      </c>
      <c r="N299" s="9" t="s">
        <v>485</v>
      </c>
    </row>
    <row r="300" spans="1:14" ht="15">
      <c r="A300" s="147">
        <v>2</v>
      </c>
      <c r="B300" s="432" t="s">
        <v>206</v>
      </c>
      <c r="C300" s="432"/>
      <c r="D300" s="432"/>
      <c r="E300" s="433"/>
      <c r="F300" s="133" t="s">
        <v>207</v>
      </c>
      <c r="G300" s="134">
        <v>7</v>
      </c>
      <c r="H300" s="76">
        <f>'Equipment List Not Adjusted'!H300*Indexes!E6</f>
        <v>0.36223591549295775</v>
      </c>
      <c r="I300" s="51">
        <f>'Equipment List Not Adjusted'!I300*Indexes!E6</f>
        <v>0.4346830985915493</v>
      </c>
      <c r="J300" s="49">
        <v>1995</v>
      </c>
      <c r="K300" s="103">
        <f>'Equipment List Not Adjusted'!K300*Indexes!E6</f>
        <v>0.0072447183098591555</v>
      </c>
      <c r="L300" s="59">
        <f>'Equipment List Not Adjusted'!L300*Indexes!E6</f>
        <v>0.008693661971830986</v>
      </c>
      <c r="M300" s="49">
        <v>1995</v>
      </c>
      <c r="N300" s="8" t="s">
        <v>208</v>
      </c>
    </row>
    <row r="301" spans="1:14" ht="15">
      <c r="A301" s="146">
        <v>2</v>
      </c>
      <c r="B301" s="432" t="s">
        <v>209</v>
      </c>
      <c r="C301" s="432"/>
      <c r="D301" s="432"/>
      <c r="E301" s="433"/>
      <c r="F301" s="137" t="s">
        <v>210</v>
      </c>
      <c r="G301" s="136">
        <v>7</v>
      </c>
      <c r="H301" s="106">
        <f>'Equipment List Not Adjusted'!H301*Indexes!E6</f>
        <v>0.10867077464788732</v>
      </c>
      <c r="I301" s="59">
        <f>'Equipment List Not Adjusted'!I301*Indexes!E6</f>
        <v>0.21734154929577465</v>
      </c>
      <c r="J301" s="49">
        <v>1995</v>
      </c>
      <c r="K301" s="103">
        <f>'Equipment List Not Adjusted'!K301*Indexes!E6</f>
        <v>0.002173415492957747</v>
      </c>
      <c r="L301" s="94">
        <f>'Equipment List Not Adjusted'!L301*Indexes!E6</f>
        <v>0.004346830985915494</v>
      </c>
      <c r="M301" s="49">
        <v>1995</v>
      </c>
      <c r="N301" s="9" t="s">
        <v>211</v>
      </c>
    </row>
    <row r="302" spans="1:14" ht="42.75">
      <c r="A302" s="147">
        <v>2</v>
      </c>
      <c r="B302" s="432" t="s">
        <v>212</v>
      </c>
      <c r="C302" s="432"/>
      <c r="D302" s="432"/>
      <c r="E302" s="433"/>
      <c r="F302" s="133" t="s">
        <v>213</v>
      </c>
      <c r="G302" s="134">
        <v>7</v>
      </c>
      <c r="H302" s="106">
        <f>'Equipment List Not Adjusted'!H302*Indexes!E6</f>
        <v>0.20285211267605635</v>
      </c>
      <c r="I302" s="59">
        <f>'Equipment List Not Adjusted'!I302*Indexes!E6</f>
        <v>0.3984595070422536</v>
      </c>
      <c r="J302" s="49">
        <v>1995</v>
      </c>
      <c r="K302" s="103">
        <f>'Equipment List Not Adjusted'!K302*Indexes!E6</f>
        <v>0.004346830985915493</v>
      </c>
      <c r="L302" s="94">
        <f>'Equipment List Not Adjusted'!L302*Indexes!E6</f>
        <v>0.007969190140845071</v>
      </c>
      <c r="M302" s="49">
        <v>1995</v>
      </c>
      <c r="N302" s="8" t="s">
        <v>214</v>
      </c>
    </row>
    <row r="303" spans="1:14" ht="28.5">
      <c r="A303" s="146">
        <v>2</v>
      </c>
      <c r="B303" s="432" t="s">
        <v>215</v>
      </c>
      <c r="C303" s="432"/>
      <c r="D303" s="432"/>
      <c r="E303" s="433"/>
      <c r="F303" s="137" t="s">
        <v>216</v>
      </c>
      <c r="G303" s="136">
        <v>7</v>
      </c>
      <c r="H303" s="100">
        <f>'Equipment List Not Adjusted'!H303*Indexes!Q6</f>
        <v>1.8127753303964758</v>
      </c>
      <c r="I303" s="187">
        <f>'Equipment List Not Adjusted'!I303*Indexes!Q6</f>
        <v>2.265969162995595</v>
      </c>
      <c r="J303" s="49">
        <v>2003</v>
      </c>
      <c r="K303" s="58">
        <f>'Equipment List Not Adjusted'!K303*Indexes!Q6</f>
        <v>0.09063876651982379</v>
      </c>
      <c r="L303" s="59">
        <f>'Equipment List Not Adjusted'!L303*Indexes!Q6</f>
        <v>0.11329845814977973</v>
      </c>
      <c r="M303" s="49">
        <v>2003</v>
      </c>
      <c r="N303" s="9" t="s">
        <v>217</v>
      </c>
    </row>
    <row r="304" spans="1:14" ht="28.5">
      <c r="A304" s="147">
        <v>2</v>
      </c>
      <c r="B304" s="432" t="s">
        <v>218</v>
      </c>
      <c r="C304" s="432"/>
      <c r="D304" s="432"/>
      <c r="E304" s="433"/>
      <c r="F304" s="133" t="s">
        <v>219</v>
      </c>
      <c r="G304" s="134">
        <v>7</v>
      </c>
      <c r="H304" s="106">
        <f>'Equipment List Not Adjusted'!H304*Indexes!E6</f>
        <v>0.47815140845070425</v>
      </c>
      <c r="I304" s="50">
        <f>'Equipment List Not Adjusted'!I304*Indexes!E6</f>
        <v>0.9055897887323944</v>
      </c>
      <c r="J304" s="49">
        <v>1995</v>
      </c>
      <c r="K304" s="103">
        <f>'Equipment List Not Adjusted'!K304*Indexes!E6</f>
        <v>0.023907570422535218</v>
      </c>
      <c r="L304" s="59">
        <f>'Equipment List Not Adjusted'!L304*Indexes!E6</f>
        <v>0.04564172535211267</v>
      </c>
      <c r="M304" s="49">
        <v>1995</v>
      </c>
      <c r="N304" s="8" t="s">
        <v>532</v>
      </c>
    </row>
    <row r="305" spans="1:14" ht="28.5">
      <c r="A305" s="146">
        <v>2</v>
      </c>
      <c r="B305" s="432" t="s">
        <v>221</v>
      </c>
      <c r="C305" s="432"/>
      <c r="D305" s="432"/>
      <c r="E305" s="433"/>
      <c r="F305" s="137" t="s">
        <v>222</v>
      </c>
      <c r="G305" s="136">
        <v>7</v>
      </c>
      <c r="H305" s="76">
        <f>'Equipment List Not Adjusted'!H305*Indexes!E6</f>
        <v>0.7969190140845072</v>
      </c>
      <c r="I305" s="51">
        <f>'Equipment List Not Adjusted'!I305*Indexes!E6</f>
        <v>1.5576144366197182</v>
      </c>
      <c r="J305" s="49">
        <v>1995</v>
      </c>
      <c r="K305" s="83">
        <f>'Equipment List Not Adjusted'!K305*Indexes!E6</f>
        <v>0.026805457746478877</v>
      </c>
      <c r="L305" s="59">
        <f>'Equipment List Not Adjusted'!L305*Indexes!E6</f>
        <v>0.04853961267605634</v>
      </c>
      <c r="M305" s="49">
        <v>1995</v>
      </c>
      <c r="N305" s="9" t="s">
        <v>223</v>
      </c>
    </row>
    <row r="306" spans="1:14" ht="28.5">
      <c r="A306" s="146">
        <v>3</v>
      </c>
      <c r="B306" s="432" t="s">
        <v>224</v>
      </c>
      <c r="C306" s="432"/>
      <c r="D306" s="432"/>
      <c r="E306" s="433"/>
      <c r="F306" s="137" t="s">
        <v>225</v>
      </c>
      <c r="G306" s="136">
        <v>7</v>
      </c>
      <c r="H306" s="106">
        <f>'Equipment List Not Adjusted'!H306*Indexes!E7</f>
        <v>0.049005536190280904</v>
      </c>
      <c r="I306" s="59">
        <f>'Equipment List Not Adjusted'!I306*Indexes!E7</f>
        <v>0.1470166085708427</v>
      </c>
      <c r="J306" s="49">
        <v>1995</v>
      </c>
      <c r="K306" s="103">
        <f>'Equipment List Not Adjusted'!K306*Indexes!E7</f>
        <v>0.000980110723805618</v>
      </c>
      <c r="L306" s="94">
        <f>'Equipment List Not Adjusted'!L306*Indexes!E7</f>
        <v>0.002940332171416854</v>
      </c>
      <c r="M306" s="49">
        <v>1995</v>
      </c>
      <c r="N306" s="22" t="s">
        <v>226</v>
      </c>
    </row>
    <row r="307" spans="1:14" ht="28.5">
      <c r="A307" s="146">
        <v>2</v>
      </c>
      <c r="B307" s="432" t="s">
        <v>227</v>
      </c>
      <c r="C307" s="432"/>
      <c r="D307" s="432"/>
      <c r="E307" s="433"/>
      <c r="F307" s="133"/>
      <c r="G307" s="134">
        <v>5</v>
      </c>
      <c r="H307" s="474">
        <f>'Equipment List Not Adjusted'!H307:I307*Indexes!S6</f>
        <v>0.023170045045045048</v>
      </c>
      <c r="I307" s="475"/>
      <c r="J307" s="49">
        <v>2004</v>
      </c>
      <c r="K307" s="86" t="s">
        <v>379</v>
      </c>
      <c r="L307" s="57" t="s">
        <v>379</v>
      </c>
      <c r="M307" s="49"/>
      <c r="N307" s="8" t="s">
        <v>533</v>
      </c>
    </row>
    <row r="308" spans="1:14" ht="15">
      <c r="A308" s="146">
        <v>2</v>
      </c>
      <c r="B308" s="432" t="s">
        <v>228</v>
      </c>
      <c r="C308" s="432"/>
      <c r="D308" s="432"/>
      <c r="E308" s="433"/>
      <c r="F308" s="137"/>
      <c r="G308" s="136">
        <v>7</v>
      </c>
      <c r="H308" s="476">
        <f>'Equipment List Not Adjusted'!G308:J308*Indexes!G6</f>
        <v>2.3044</v>
      </c>
      <c r="I308" s="477"/>
      <c r="J308" s="52">
        <v>1998</v>
      </c>
      <c r="K308" s="98" t="s">
        <v>379</v>
      </c>
      <c r="L308" s="96" t="s">
        <v>379</v>
      </c>
      <c r="M308" s="52"/>
      <c r="N308" s="9" t="s">
        <v>229</v>
      </c>
    </row>
    <row r="309" spans="1:14" ht="15.75">
      <c r="A309" s="75"/>
      <c r="B309" s="45" t="s">
        <v>230</v>
      </c>
      <c r="C309" s="45"/>
      <c r="D309" s="45"/>
      <c r="E309" s="45"/>
      <c r="F309" s="144"/>
      <c r="G309" s="145"/>
      <c r="H309" s="55"/>
      <c r="I309" s="55"/>
      <c r="J309" s="53"/>
      <c r="K309" s="55"/>
      <c r="L309" s="55"/>
      <c r="M309" s="53"/>
      <c r="N309" s="296"/>
    </row>
    <row r="310" spans="1:14" ht="15">
      <c r="A310" s="146">
        <v>2</v>
      </c>
      <c r="B310" s="432" t="s">
        <v>231</v>
      </c>
      <c r="C310" s="432"/>
      <c r="D310" s="432"/>
      <c r="E310" s="433"/>
      <c r="F310" s="137" t="s">
        <v>232</v>
      </c>
      <c r="G310" s="136">
        <v>7</v>
      </c>
      <c r="H310" s="87">
        <f>'Equipment List Not Adjusted'!H310*Indexes!S6</f>
        <v>0.09268018018018019</v>
      </c>
      <c r="I310" s="85">
        <f>'Equipment List Not Adjusted'!I310*Indexes!S6</f>
        <v>0.27804054054054056</v>
      </c>
      <c r="J310" s="49">
        <v>2004</v>
      </c>
      <c r="K310" s="104"/>
      <c r="L310" s="186"/>
      <c r="M310" s="49"/>
      <c r="N310" s="9" t="s">
        <v>233</v>
      </c>
    </row>
    <row r="311" spans="1:14" ht="30.75" customHeight="1">
      <c r="A311" s="147">
        <v>2</v>
      </c>
      <c r="B311" s="432" t="s">
        <v>234</v>
      </c>
      <c r="C311" s="432"/>
      <c r="D311" s="432"/>
      <c r="E311" s="433"/>
      <c r="F311" s="133" t="s">
        <v>235</v>
      </c>
      <c r="G311" s="134">
        <v>7</v>
      </c>
      <c r="H311" s="76">
        <f>'Equipment List Not Adjusted'!H311*Indexes!S6</f>
        <v>0.37072072072072076</v>
      </c>
      <c r="I311" s="51">
        <f>'Equipment List Not Adjusted'!I311*Indexes!S6</f>
        <v>0.5560810810810811</v>
      </c>
      <c r="J311" s="49">
        <v>2004</v>
      </c>
      <c r="K311" s="83"/>
      <c r="L311" s="57"/>
      <c r="M311" s="49"/>
      <c r="N311" s="8" t="s">
        <v>236</v>
      </c>
    </row>
    <row r="312" spans="1:14" ht="15">
      <c r="A312" s="146">
        <v>2</v>
      </c>
      <c r="B312" s="432" t="s">
        <v>237</v>
      </c>
      <c r="C312" s="432"/>
      <c r="D312" s="432"/>
      <c r="E312" s="433"/>
      <c r="F312" s="137" t="s">
        <v>238</v>
      </c>
      <c r="G312" s="136">
        <v>7</v>
      </c>
      <c r="H312" s="106">
        <f>'Equipment List Not Adjusted'!H312*Indexes!E6</f>
        <v>0.13040492957746477</v>
      </c>
      <c r="I312" s="51">
        <f>'Equipment List Not Adjusted'!I312*Indexes!E6</f>
        <v>0.18111795774647887</v>
      </c>
      <c r="J312" s="49">
        <v>1995</v>
      </c>
      <c r="K312" s="103">
        <f>'Equipment List Not Adjusted'!K312*Indexes!E6</f>
        <v>0.002897887323943662</v>
      </c>
      <c r="L312" s="94">
        <f>'Equipment List Not Adjusted'!L312*Indexes!E6</f>
        <v>0.0036223591549295778</v>
      </c>
      <c r="M312" s="49">
        <v>1995</v>
      </c>
      <c r="N312" s="9" t="s">
        <v>239</v>
      </c>
    </row>
    <row r="313" spans="1:14" ht="28.5">
      <c r="A313" s="146">
        <v>2</v>
      </c>
      <c r="B313" s="432" t="s">
        <v>240</v>
      </c>
      <c r="C313" s="432"/>
      <c r="D313" s="432"/>
      <c r="E313" s="433"/>
      <c r="F313" s="137"/>
      <c r="G313" s="136">
        <v>2</v>
      </c>
      <c r="H313" s="76">
        <f>'Equipment List Not Adjusted'!H313*Indexes!Q6</f>
        <v>0.18127753303964758</v>
      </c>
      <c r="I313" s="51">
        <f>'Equipment List Not Adjusted'!I313*Indexes!Q6</f>
        <v>0.5438325991189427</v>
      </c>
      <c r="J313" s="54">
        <v>2003</v>
      </c>
      <c r="K313" s="83">
        <f>'Equipment List Not Adjusted'!K313*Indexes!M6</f>
        <v>0.10517571884984024</v>
      </c>
      <c r="L313" s="51">
        <f>'Equipment List Not Adjusted'!L313*Indexes!M6</f>
        <v>0.26293929712460057</v>
      </c>
      <c r="M313" s="54">
        <v>2001</v>
      </c>
      <c r="N313" s="24" t="s">
        <v>241</v>
      </c>
    </row>
    <row r="314" spans="1:14" ht="15">
      <c r="A314" s="152">
        <v>2</v>
      </c>
      <c r="B314" s="432" t="s">
        <v>187</v>
      </c>
      <c r="C314" s="432"/>
      <c r="D314" s="432"/>
      <c r="E314" s="433"/>
      <c r="F314" s="133" t="s">
        <v>242</v>
      </c>
      <c r="G314" s="134">
        <v>7</v>
      </c>
      <c r="H314" s="109">
        <f>'Equipment List Not Adjusted'!H314*Indexes!M6</f>
        <v>0.13146964856230028</v>
      </c>
      <c r="I314" s="105">
        <f>'Equipment List Not Adjusted'!I314*Indexes!M6</f>
        <v>0.15776357827476037</v>
      </c>
      <c r="J314" s="49">
        <v>2001</v>
      </c>
      <c r="K314" s="104">
        <f>'Equipment List Not Adjusted'!K314*Indexes!M6</f>
        <v>0.002629392971246006</v>
      </c>
      <c r="L314" s="186">
        <f>'Equipment List Not Adjusted'!L314*Indexes!M6</f>
        <v>0.0035058572949946748</v>
      </c>
      <c r="M314" s="49">
        <v>2001</v>
      </c>
      <c r="N314" s="8" t="s">
        <v>243</v>
      </c>
    </row>
    <row r="315" spans="1:14" ht="15">
      <c r="A315" s="146">
        <v>3</v>
      </c>
      <c r="B315" s="432" t="s">
        <v>190</v>
      </c>
      <c r="C315" s="432"/>
      <c r="D315" s="432"/>
      <c r="E315" s="433"/>
      <c r="F315" s="137" t="s">
        <v>244</v>
      </c>
      <c r="G315" s="136">
        <v>7</v>
      </c>
      <c r="H315" s="76">
        <f>'Equipment List Not Adjusted'!H315*Indexes!E7</f>
        <v>0.09801107238056181</v>
      </c>
      <c r="I315" s="59">
        <f>'Equipment List Not Adjusted'!I315*Indexes!E7</f>
        <v>0.1470166085708427</v>
      </c>
      <c r="J315" s="54">
        <v>1995</v>
      </c>
      <c r="K315" s="103">
        <f>'Equipment List Not Adjusted'!K315*Indexes!E7</f>
        <v>0.00490055361902809</v>
      </c>
      <c r="L315" s="93">
        <f>'Equipment List Not Adjusted'!L315*Indexes!E7</f>
        <v>0.007840885790444944</v>
      </c>
      <c r="M315" s="54">
        <v>1995</v>
      </c>
      <c r="N315" s="9" t="s">
        <v>245</v>
      </c>
    </row>
    <row r="316" spans="1:14" ht="15.75">
      <c r="A316" s="291"/>
      <c r="B316" s="292" t="s">
        <v>48</v>
      </c>
      <c r="C316" s="297"/>
      <c r="D316" s="297"/>
      <c r="E316" s="297"/>
      <c r="F316" s="287"/>
      <c r="G316" s="288"/>
      <c r="H316" s="288"/>
      <c r="I316" s="288"/>
      <c r="J316" s="289"/>
      <c r="K316" s="288"/>
      <c r="L316" s="288"/>
      <c r="M316" s="289"/>
      <c r="N316" s="290"/>
    </row>
    <row r="317" spans="1:14" ht="15.75">
      <c r="A317" s="23"/>
      <c r="B317" s="44" t="s">
        <v>42</v>
      </c>
      <c r="C317" s="298"/>
      <c r="D317" s="298"/>
      <c r="E317" s="298"/>
      <c r="F317" s="15"/>
      <c r="G317" s="12"/>
      <c r="H317" s="12"/>
      <c r="I317" s="12"/>
      <c r="J317" s="21"/>
      <c r="K317" s="12"/>
      <c r="L317" s="12"/>
      <c r="M317" s="21"/>
      <c r="N317" s="6"/>
    </row>
  </sheetData>
  <mergeCells count="338">
    <mergeCell ref="B259:E259"/>
    <mergeCell ref="K261:L261"/>
    <mergeCell ref="B266:E266"/>
    <mergeCell ref="B239:E239"/>
    <mergeCell ref="H242:I242"/>
    <mergeCell ref="H252:I252"/>
    <mergeCell ref="B240:E240"/>
    <mergeCell ref="B255:E255"/>
    <mergeCell ref="B247:E247"/>
    <mergeCell ref="B254:E254"/>
    <mergeCell ref="K215:L215"/>
    <mergeCell ref="B217:E217"/>
    <mergeCell ref="H226:I226"/>
    <mergeCell ref="B227:E227"/>
    <mergeCell ref="B222:E222"/>
    <mergeCell ref="B223:E223"/>
    <mergeCell ref="B218:E218"/>
    <mergeCell ref="B219:E219"/>
    <mergeCell ref="B220:E220"/>
    <mergeCell ref="B221:E221"/>
    <mergeCell ref="K189:L189"/>
    <mergeCell ref="B74:E74"/>
    <mergeCell ref="B75:E75"/>
    <mergeCell ref="B76:E76"/>
    <mergeCell ref="B77:E77"/>
    <mergeCell ref="B185:E185"/>
    <mergeCell ref="B186:E186"/>
    <mergeCell ref="B187:E187"/>
    <mergeCell ref="B188:E188"/>
    <mergeCell ref="B171:E171"/>
    <mergeCell ref="B85:E85"/>
    <mergeCell ref="B249:E249"/>
    <mergeCell ref="B265:E265"/>
    <mergeCell ref="B262:E262"/>
    <mergeCell ref="B263:E263"/>
    <mergeCell ref="B264:E264"/>
    <mergeCell ref="B260:E260"/>
    <mergeCell ref="B256:E256"/>
    <mergeCell ref="B257:E257"/>
    <mergeCell ref="B258:E258"/>
    <mergeCell ref="B252:E252"/>
    <mergeCell ref="B253:E253"/>
    <mergeCell ref="B241:E241"/>
    <mergeCell ref="B242:E242"/>
    <mergeCell ref="B243:E243"/>
    <mergeCell ref="B244:E244"/>
    <mergeCell ref="B245:E245"/>
    <mergeCell ref="B246:E246"/>
    <mergeCell ref="B237:E237"/>
    <mergeCell ref="B248:E248"/>
    <mergeCell ref="B251:E251"/>
    <mergeCell ref="B238:E238"/>
    <mergeCell ref="B250:E250"/>
    <mergeCell ref="B229:E229"/>
    <mergeCell ref="B230:E230"/>
    <mergeCell ref="B231:E231"/>
    <mergeCell ref="B232:E232"/>
    <mergeCell ref="B233:E233"/>
    <mergeCell ref="B234:E234"/>
    <mergeCell ref="B235:E235"/>
    <mergeCell ref="B236:E236"/>
    <mergeCell ref="B215:E215"/>
    <mergeCell ref="B216:E216"/>
    <mergeCell ref="B228:E228"/>
    <mergeCell ref="B225:E225"/>
    <mergeCell ref="B224:E224"/>
    <mergeCell ref="B226:E226"/>
    <mergeCell ref="B211:E211"/>
    <mergeCell ref="B207:E207"/>
    <mergeCell ref="B212:E212"/>
    <mergeCell ref="B213:E213"/>
    <mergeCell ref="B194:E194"/>
    <mergeCell ref="B208:E208"/>
    <mergeCell ref="B204:E204"/>
    <mergeCell ref="B209:E209"/>
    <mergeCell ref="B197:E197"/>
    <mergeCell ref="B206:E206"/>
    <mergeCell ref="B202:E202"/>
    <mergeCell ref="B196:E196"/>
    <mergeCell ref="B172:E172"/>
    <mergeCell ref="B177:E177"/>
    <mergeCell ref="B178:E178"/>
    <mergeCell ref="B168:E168"/>
    <mergeCell ref="B174:E174"/>
    <mergeCell ref="B175:E175"/>
    <mergeCell ref="B176:E176"/>
    <mergeCell ref="B164:E164"/>
    <mergeCell ref="B169:E169"/>
    <mergeCell ref="B170:E170"/>
    <mergeCell ref="B162:E162"/>
    <mergeCell ref="B163:E163"/>
    <mergeCell ref="B166:E166"/>
    <mergeCell ref="B167:E167"/>
    <mergeCell ref="B158:E158"/>
    <mergeCell ref="B159:E159"/>
    <mergeCell ref="B160:E160"/>
    <mergeCell ref="B161:E161"/>
    <mergeCell ref="B154:E154"/>
    <mergeCell ref="B155:E155"/>
    <mergeCell ref="B156:E156"/>
    <mergeCell ref="B157:E157"/>
    <mergeCell ref="B150:E150"/>
    <mergeCell ref="B151:E151"/>
    <mergeCell ref="B152:E152"/>
    <mergeCell ref="B153:E153"/>
    <mergeCell ref="B146:E146"/>
    <mergeCell ref="B147:E147"/>
    <mergeCell ref="B148:E148"/>
    <mergeCell ref="B149:E149"/>
    <mergeCell ref="B143:E143"/>
    <mergeCell ref="B144:E144"/>
    <mergeCell ref="B145:E145"/>
    <mergeCell ref="B138:E138"/>
    <mergeCell ref="B140:E140"/>
    <mergeCell ref="B141:E141"/>
    <mergeCell ref="B142:E142"/>
    <mergeCell ref="B134:E134"/>
    <mergeCell ref="B135:E135"/>
    <mergeCell ref="B136:E136"/>
    <mergeCell ref="B137:E137"/>
    <mergeCell ref="B130:E130"/>
    <mergeCell ref="B131:E131"/>
    <mergeCell ref="B132:E132"/>
    <mergeCell ref="B133:E133"/>
    <mergeCell ref="B126:E126"/>
    <mergeCell ref="B127:E127"/>
    <mergeCell ref="B128:E128"/>
    <mergeCell ref="B129:E129"/>
    <mergeCell ref="B120:E120"/>
    <mergeCell ref="B121:E121"/>
    <mergeCell ref="B124:E124"/>
    <mergeCell ref="B125:E125"/>
    <mergeCell ref="B122:E122"/>
    <mergeCell ref="B114:E114"/>
    <mergeCell ref="B115:E115"/>
    <mergeCell ref="B118:E118"/>
    <mergeCell ref="B119:E119"/>
    <mergeCell ref="B116:E116"/>
    <mergeCell ref="B117:E117"/>
    <mergeCell ref="B110:E110"/>
    <mergeCell ref="B111:E111"/>
    <mergeCell ref="B112:E112"/>
    <mergeCell ref="B113:E113"/>
    <mergeCell ref="B106:E106"/>
    <mergeCell ref="B107:E107"/>
    <mergeCell ref="B108:E108"/>
    <mergeCell ref="B109:E109"/>
    <mergeCell ref="H103:I103"/>
    <mergeCell ref="B103:E103"/>
    <mergeCell ref="B104:E104"/>
    <mergeCell ref="B100:E100"/>
    <mergeCell ref="B86:E86"/>
    <mergeCell ref="B87:E87"/>
    <mergeCell ref="B89:E89"/>
    <mergeCell ref="B105:E105"/>
    <mergeCell ref="B94:E94"/>
    <mergeCell ref="B97:E97"/>
    <mergeCell ref="B95:E95"/>
    <mergeCell ref="K99:L99"/>
    <mergeCell ref="H90:I90"/>
    <mergeCell ref="B102:E102"/>
    <mergeCell ref="B90:E90"/>
    <mergeCell ref="B91:E91"/>
    <mergeCell ref="B92:E92"/>
    <mergeCell ref="B93:E93"/>
    <mergeCell ref="B96:E96"/>
    <mergeCell ref="H91:I91"/>
    <mergeCell ref="H102:I102"/>
    <mergeCell ref="B38:E38"/>
    <mergeCell ref="B34:E34"/>
    <mergeCell ref="B35:E35"/>
    <mergeCell ref="B33:E33"/>
    <mergeCell ref="B25:E25"/>
    <mergeCell ref="B28:E28"/>
    <mergeCell ref="B29:E29"/>
    <mergeCell ref="B37:E37"/>
    <mergeCell ref="B31:E31"/>
    <mergeCell ref="B32:E32"/>
    <mergeCell ref="B21:E21"/>
    <mergeCell ref="B22:E22"/>
    <mergeCell ref="B23:E23"/>
    <mergeCell ref="B24:E24"/>
    <mergeCell ref="B16:E16"/>
    <mergeCell ref="B18:E18"/>
    <mergeCell ref="B19:E19"/>
    <mergeCell ref="B20:E20"/>
    <mergeCell ref="B12:E12"/>
    <mergeCell ref="B13:E13"/>
    <mergeCell ref="B14:E14"/>
    <mergeCell ref="B15:E15"/>
    <mergeCell ref="B4:E4"/>
    <mergeCell ref="B5:E5"/>
    <mergeCell ref="B6:E6"/>
    <mergeCell ref="B7:E7"/>
    <mergeCell ref="B10:E10"/>
    <mergeCell ref="B11:E11"/>
    <mergeCell ref="B67:E67"/>
    <mergeCell ref="B48:E48"/>
    <mergeCell ref="B53:E53"/>
    <mergeCell ref="B52:E52"/>
    <mergeCell ref="B49:E49"/>
    <mergeCell ref="B44:E44"/>
    <mergeCell ref="B45:E45"/>
    <mergeCell ref="B57:E57"/>
    <mergeCell ref="B69:E69"/>
    <mergeCell ref="B70:E70"/>
    <mergeCell ref="B8:E8"/>
    <mergeCell ref="B9:E9"/>
    <mergeCell ref="B51:E51"/>
    <mergeCell ref="B26:E26"/>
    <mergeCell ref="B27:E27"/>
    <mergeCell ref="B30:E30"/>
    <mergeCell ref="B43:E43"/>
    <mergeCell ref="B39:E39"/>
    <mergeCell ref="B80:E80"/>
    <mergeCell ref="B261:E261"/>
    <mergeCell ref="B214:E214"/>
    <mergeCell ref="B205:E205"/>
    <mergeCell ref="B198:E198"/>
    <mergeCell ref="B210:E210"/>
    <mergeCell ref="B199:E199"/>
    <mergeCell ref="B200:E200"/>
    <mergeCell ref="B201:E201"/>
    <mergeCell ref="B203:E203"/>
    <mergeCell ref="K8:L8"/>
    <mergeCell ref="B1:E2"/>
    <mergeCell ref="K139:L139"/>
    <mergeCell ref="H164:I164"/>
    <mergeCell ref="H150:I150"/>
    <mergeCell ref="K128:L128"/>
    <mergeCell ref="B71:E71"/>
    <mergeCell ref="B72:E72"/>
    <mergeCell ref="B79:E79"/>
    <mergeCell ref="H104:I104"/>
    <mergeCell ref="A1:A2"/>
    <mergeCell ref="N1:N2"/>
    <mergeCell ref="H1:I1"/>
    <mergeCell ref="K1:L1"/>
    <mergeCell ref="J1:J2"/>
    <mergeCell ref="M1:M2"/>
    <mergeCell ref="F1:F2"/>
    <mergeCell ref="G1:G2"/>
    <mergeCell ref="K9:L9"/>
    <mergeCell ref="H25:I25"/>
    <mergeCell ref="K25:L25"/>
    <mergeCell ref="H89:I89"/>
    <mergeCell ref="K33:L33"/>
    <mergeCell ref="K48:L48"/>
    <mergeCell ref="H30:I30"/>
    <mergeCell ref="K57:L57"/>
    <mergeCell ref="H48:I48"/>
    <mergeCell ref="H11:I11"/>
    <mergeCell ref="B40:E40"/>
    <mergeCell ref="B41:E41"/>
    <mergeCell ref="B42:E42"/>
    <mergeCell ref="B46:E46"/>
    <mergeCell ref="B47:E47"/>
    <mergeCell ref="B54:E54"/>
    <mergeCell ref="B55:E55"/>
    <mergeCell ref="B61:E61"/>
    <mergeCell ref="B56:E56"/>
    <mergeCell ref="B63:E63"/>
    <mergeCell ref="B64:E64"/>
    <mergeCell ref="B58:E58"/>
    <mergeCell ref="B59:E59"/>
    <mergeCell ref="B60:E60"/>
    <mergeCell ref="H190:I190"/>
    <mergeCell ref="H168:I168"/>
    <mergeCell ref="H125:I125"/>
    <mergeCell ref="H126:I126"/>
    <mergeCell ref="H166:I166"/>
    <mergeCell ref="H167:I167"/>
    <mergeCell ref="B65:E65"/>
    <mergeCell ref="B173:E173"/>
    <mergeCell ref="B179:E179"/>
    <mergeCell ref="B139:E139"/>
    <mergeCell ref="B81:E81"/>
    <mergeCell ref="B82:E82"/>
    <mergeCell ref="B83:E83"/>
    <mergeCell ref="B84:E84"/>
    <mergeCell ref="B99:E99"/>
    <mergeCell ref="B66:E66"/>
    <mergeCell ref="B180:E180"/>
    <mergeCell ref="B182:E182"/>
    <mergeCell ref="B183:E183"/>
    <mergeCell ref="B278:E278"/>
    <mergeCell ref="B191:E191"/>
    <mergeCell ref="B189:E189"/>
    <mergeCell ref="B190:E190"/>
    <mergeCell ref="B192:E192"/>
    <mergeCell ref="B193:E193"/>
    <mergeCell ref="B195:E195"/>
    <mergeCell ref="B279:E279"/>
    <mergeCell ref="B280:E280"/>
    <mergeCell ref="B281:E281"/>
    <mergeCell ref="B282:E282"/>
    <mergeCell ref="B283:E283"/>
    <mergeCell ref="B284:E284"/>
    <mergeCell ref="B285:E285"/>
    <mergeCell ref="B286:E286"/>
    <mergeCell ref="B287:E287"/>
    <mergeCell ref="B288:E288"/>
    <mergeCell ref="B290:E290"/>
    <mergeCell ref="B291:E291"/>
    <mergeCell ref="B292:E292"/>
    <mergeCell ref="B293:E293"/>
    <mergeCell ref="B294:E294"/>
    <mergeCell ref="B295:E295"/>
    <mergeCell ref="B296:E296"/>
    <mergeCell ref="B297:E297"/>
    <mergeCell ref="B298:E298"/>
    <mergeCell ref="B299:E299"/>
    <mergeCell ref="B300:E300"/>
    <mergeCell ref="B301:E301"/>
    <mergeCell ref="B302:E302"/>
    <mergeCell ref="B303:E303"/>
    <mergeCell ref="B304:E304"/>
    <mergeCell ref="B305:E305"/>
    <mergeCell ref="B306:E306"/>
    <mergeCell ref="B307:E307"/>
    <mergeCell ref="H307:I307"/>
    <mergeCell ref="B308:E308"/>
    <mergeCell ref="H308:I308"/>
    <mergeCell ref="B310:E310"/>
    <mergeCell ref="B311:E311"/>
    <mergeCell ref="B312:E312"/>
    <mergeCell ref="B313:E313"/>
    <mergeCell ref="B314:E314"/>
    <mergeCell ref="B315:E315"/>
    <mergeCell ref="B268:E268"/>
    <mergeCell ref="B269:E269"/>
    <mergeCell ref="B270:E270"/>
    <mergeCell ref="B271:E271"/>
    <mergeCell ref="B272:E272"/>
    <mergeCell ref="B273:E273"/>
    <mergeCell ref="B274:E274"/>
    <mergeCell ref="B275:E275"/>
    <mergeCell ref="B276:E276"/>
  </mergeCells>
  <printOptions horizontalCentered="1"/>
  <pageMargins left="0.25" right="0.25" top="0.57" bottom="0" header="0.26" footer="0.25"/>
  <pageSetup cellComments="asDisplayed" fitToHeight="8" horizontalDpi="600" verticalDpi="600" orientation="landscape" scale="50" r:id="rId1"/>
  <headerFooter alignWithMargins="0">
    <oddHeader>&amp;C&amp;"Arial,Bold"&amp;20ITS Unit Costs Database (in 2007 dollars) as of 1 October 2008&amp;R&amp;"Arial,Regular"&amp;14www.itscosts.its.dot.gov</oddHeader>
    <oddFooter>&amp;C&amp;"Arial,Regular"&amp;14Equipment List Adjusted 2007&amp;R&amp;"Arial,Regular"&amp;14Page &amp;P of &amp;N</oddFooter>
  </headerFooter>
  <rowBreaks count="7" manualBreakCount="7">
    <brk id="35" max="13" man="1"/>
    <brk id="77" max="13" man="1"/>
    <brk id="122" max="13" man="1"/>
    <brk id="164" max="13" man="1"/>
    <brk id="194" max="13" man="1"/>
    <brk id="238" max="13" man="1"/>
    <brk id="276" max="13" man="1"/>
  </rowBreaks>
  <ignoredErrors>
    <ignoredError sqref="H164" formulaRange="1"/>
  </ignoredErrors>
</worksheet>
</file>

<file path=xl/worksheets/sheet4.xml><?xml version="1.0" encoding="utf-8"?>
<worksheet xmlns="http://schemas.openxmlformats.org/spreadsheetml/2006/main" xmlns:r="http://schemas.openxmlformats.org/officeDocument/2006/relationships">
  <dimension ref="A1:A14"/>
  <sheetViews>
    <sheetView workbookViewId="0" topLeftCell="A1">
      <selection activeCell="A2" sqref="A2"/>
    </sheetView>
  </sheetViews>
  <sheetFormatPr defaultColWidth="9.33203125" defaultRowHeight="12.75"/>
  <cols>
    <col min="1" max="1" width="100.83203125" style="293" customWidth="1"/>
    <col min="2" max="16384" width="9.33203125" style="293" customWidth="1"/>
  </cols>
  <sheetData>
    <row r="1" ht="12.75">
      <c r="A1" s="410"/>
    </row>
    <row r="2" ht="12.75">
      <c r="A2" s="413" t="s">
        <v>798</v>
      </c>
    </row>
    <row r="3" ht="12.75">
      <c r="A3" s="413"/>
    </row>
    <row r="4" ht="51">
      <c r="A4" s="414" t="s">
        <v>797</v>
      </c>
    </row>
    <row r="6" ht="12.75">
      <c r="A6" s="413" t="s">
        <v>793</v>
      </c>
    </row>
    <row r="8" ht="25.5">
      <c r="A8" s="413" t="s">
        <v>794</v>
      </c>
    </row>
    <row r="10" ht="51">
      <c r="A10" s="413" t="s">
        <v>795</v>
      </c>
    </row>
    <row r="12" ht="102">
      <c r="A12" s="413" t="s">
        <v>796</v>
      </c>
    </row>
    <row r="14" ht="12.75">
      <c r="A14" s="413" t="s">
        <v>792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Mitretek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Senior ITS Engineer</dc:title>
  <dc:subject/>
  <dc:creator>Pierre Youssef</dc:creator>
  <cp:keywords/>
  <dc:description/>
  <cp:lastModifiedBy>Noblis</cp:lastModifiedBy>
  <cp:lastPrinted>2008-12-16T16:16:06Z</cp:lastPrinted>
  <dcterms:created xsi:type="dcterms:W3CDTF">1999-04-07T17:01:58Z</dcterms:created>
  <dcterms:modified xsi:type="dcterms:W3CDTF">2008-12-16T16:18:18Z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