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356" yWindow="64956" windowWidth="22820" windowHeight="14800" tabRatio="813" activeTab="0"/>
  </bookViews>
  <sheets>
    <sheet name="Spreadsheet" sheetId="1" r:id="rId1"/>
    <sheet name="How Big is Your Carbon Bubble" sheetId="2" r:id="rId2"/>
    <sheet name="Shrinking Your Carbon Bubble" sheetId="3" r:id="rId3"/>
  </sheets>
  <definedNames>
    <definedName name="_xlnm.Print_Area" localSheetId="0">'Spreadsheet'!$A$1:$H$82</definedName>
  </definedNames>
  <calcPr fullCalcOnLoad="1"/>
</workbook>
</file>

<file path=xl/sharedStrings.xml><?xml version="1.0" encoding="utf-8"?>
<sst xmlns="http://schemas.openxmlformats.org/spreadsheetml/2006/main" count="221" uniqueCount="204">
  <si>
    <t>= radius = [(V x 3)/(Pi x 4)]^(1/3)</t>
  </si>
  <si>
    <t>From row V, above</t>
  </si>
  <si>
    <t>AO</t>
  </si>
  <si>
    <t>feet per meter</t>
  </si>
  <si>
    <t>I</t>
  </si>
  <si>
    <t>How Big is Your Carbon Bubble?</t>
  </si>
  <si>
    <t>Shrinking Your Carbon Bubble</t>
  </si>
  <si>
    <t>How Big is your Carbon Bubble?</t>
  </si>
  <si>
    <t>The Greenhouse Effect.  Science and integrity (e.g. letter from 18,000 "scientists")</t>
  </si>
  <si>
    <t>Energy R&amp;D funding history; discussion</t>
  </si>
  <si>
    <t>The "skeptics" and "naysayers"</t>
  </si>
  <si>
    <t>bills over one year.  Explore and discuss the sources of the differences.</t>
  </si>
  <si>
    <t>Impact of climate change on ecosystems (IPCC material)</t>
  </si>
  <si>
    <t>Use the Home Energy Saver to describe your home and determine the annual carbon dioxide emissions</t>
  </si>
  <si>
    <t xml:space="preserve">   relevance to the National Education Standards and/or AAAS Benchmarks</t>
  </si>
  <si>
    <t>Redo for your dream home (in any city)</t>
  </si>
  <si>
    <t>square feet per square meter</t>
  </si>
  <si>
    <t>Basic Formulas</t>
  </si>
  <si>
    <t>K</t>
  </si>
  <si>
    <t>Diameter of a sphere</t>
  </si>
  <si>
    <t>x radius</t>
  </si>
  <si>
    <t>L</t>
  </si>
  <si>
    <t>Volume of a sphere</t>
  </si>
  <si>
    <t>4/3 x Pi x r^3 = 4/3 x 3.414 x r^3</t>
  </si>
  <si>
    <t>M</t>
  </si>
  <si>
    <t>Liters (volume) per gram of CO2 emissions</t>
  </si>
  <si>
    <t>= QxO/E = volume</t>
  </si>
  <si>
    <t>= kilograms CO2 x m3CO3/kg</t>
  </si>
  <si>
    <t>x 10^6 parts air / 275 parts pure CO2</t>
  </si>
  <si>
    <t>T</t>
  </si>
  <si>
    <t>A2c. Volume at pre-industrial concentrations</t>
  </si>
  <si>
    <t>cubic feet</t>
  </si>
  <si>
    <t>= SxHxJ = cubic feet of CO2 emissions/year</t>
  </si>
  <si>
    <t>Using Geometry and Chemistry to Calculate the "Carbon Bubble"* for Your Home</t>
  </si>
  <si>
    <t>---&gt; Putting together geometry, chemistry, and environmental science…</t>
  </si>
  <si>
    <t>National Oceanic and Atmospheric Administration (NOAA) website on climate change</t>
  </si>
  <si>
    <t xml:space="preserve">     http://www.ngdc.noaa.gov/paleo/globalwarming/home.html</t>
  </si>
  <si>
    <t xml:space="preserve">          ii. normalization to reduce spread (e.g. carbon/square meter; carbon per person; carbon per person per square meter….)</t>
  </si>
  <si>
    <t>[[(m3CO2 x 3)/(4xPi)]^1/3 = r = meters</t>
  </si>
  <si>
    <t>=</t>
  </si>
  <si>
    <t>= area in square feet x m2/ft2 = ft2 x 1m2/10.76ft2 = area = m2</t>
  </si>
  <si>
    <t>House size (m2)</t>
  </si>
  <si>
    <t>House volume (m3)</t>
  </si>
  <si>
    <t>Sphere radius as a function of CO2 emissions (meters)</t>
  </si>
  <si>
    <t>meters</t>
  </si>
  <si>
    <t>275 parts per million / one million (at pre-industrial concentrations)</t>
  </si>
  <si>
    <t>F</t>
  </si>
  <si>
    <t>Pi</t>
  </si>
  <si>
    <t>G</t>
  </si>
  <si>
    <t>pounds/kilogram</t>
  </si>
  <si>
    <t>H</t>
  </si>
  <si>
    <t>liters per cubic meter</t>
  </si>
  <si>
    <t>J</t>
  </si>
  <si>
    <t>Study the 100-year chart of atmospheric CO2 concentrations over the past century.</t>
  </si>
  <si>
    <t>Diameter</t>
  </si>
  <si>
    <t>U</t>
  </si>
  <si>
    <t>Volume of a sphere in terms of radius, "r"</t>
  </si>
  <si>
    <t>V = 4/3 x pi x r3</t>
  </si>
  <si>
    <t>V</t>
  </si>
  <si>
    <t>r3 = (V x 3)/(Pi x 4)</t>
  </si>
  <si>
    <t>W</t>
  </si>
  <si>
    <t>r = [(V x 3)/(Pi x 4)]^(1/3)</t>
  </si>
  <si>
    <t>X</t>
  </si>
  <si>
    <t>r =</t>
  </si>
  <si>
    <t>Y</t>
  </si>
  <si>
    <t>Z</t>
  </si>
  <si>
    <t>A3. Sphere diameter</t>
  </si>
  <si>
    <r>
      <t xml:space="preserve">= W x K = d = diameter = </t>
    </r>
    <r>
      <rPr>
        <u val="single"/>
        <sz val="9"/>
        <rFont val="Geneva"/>
        <family val="0"/>
      </rPr>
      <t>meters</t>
    </r>
  </si>
  <si>
    <t>AA</t>
  </si>
  <si>
    <r>
      <t xml:space="preserve">= X x H = diameter = </t>
    </r>
    <r>
      <rPr>
        <u val="single"/>
        <sz val="9"/>
        <rFont val="Geneva"/>
        <family val="0"/>
      </rPr>
      <t>feet</t>
    </r>
  </si>
  <si>
    <t>AB</t>
  </si>
  <si>
    <t>a. There is an annual cycle  of increased and decreased carbon dioxide concentrations. Concentrations decrease during springtime, when plants are growing and absorbing carbon from the atmosphere.  Concentrations increase again in the winter as deciduous trees lose their leaves, grasses turn brown, etc, and their carbon is released to the atmosphere.</t>
  </si>
  <si>
    <t>Problem Statement:</t>
  </si>
  <si>
    <t>grams per gram-mole: 1 carbon (12) + 2 oxygens (16+16) = 44</t>
  </si>
  <si>
    <t>E</t>
  </si>
  <si>
    <t>Ratio of CO2 to other atmospheric gasses</t>
  </si>
  <si>
    <t>Introduction to the greenhouse effect.</t>
  </si>
  <si>
    <t>www.eia.doe.gov/oiaf/1605/factors.html</t>
  </si>
  <si>
    <t>AF</t>
  </si>
  <si>
    <t>Miles driven per year</t>
  </si>
  <si>
    <t>AG</t>
  </si>
  <si>
    <t>r</t>
  </si>
  <si>
    <t>Molecular weight of Oxygen</t>
  </si>
  <si>
    <t>D</t>
  </si>
  <si>
    <t>Molecular weight of CO2</t>
  </si>
  <si>
    <r>
      <t>= Q/AJ = number of "cars" corresponding to house-related emissions (</t>
    </r>
    <r>
      <rPr>
        <u val="single"/>
        <sz val="9"/>
        <rFont val="Geneva"/>
        <family val="0"/>
      </rPr>
      <t>unitless ratio</t>
    </r>
    <r>
      <rPr>
        <sz val="9"/>
        <rFont val="Geneva"/>
        <family val="0"/>
      </rPr>
      <t>)</t>
    </r>
  </si>
  <si>
    <t>AL</t>
  </si>
  <si>
    <t>Volume for single home</t>
  </si>
  <si>
    <t>From row S, above</t>
  </si>
  <si>
    <t>AM</t>
  </si>
  <si>
    <t>Volume for 100 million homes</t>
  </si>
  <si>
    <t>AN</t>
  </si>
  <si>
    <t>b. What would the chart look like if there were zero CO2 emissions from human activities?</t>
  </si>
  <si>
    <t>b. Without human carbon emissions, the chart would be a horizontal "sawtooth" pattern, rather than an upward-sloping one.</t>
  </si>
  <si>
    <t>Solutions:</t>
  </si>
  <si>
    <t>Q2. How much CO2 is emitted to the atmosphere from the energy used by your house in one year, adjusting for natural (pre-industrial) concentrations of CO2 at 275 parts per million (ppm)?  Show volume in cubic meters and cubic feet.</t>
  </si>
  <si>
    <t>Q4. How large is your carbon bubble compared to the size of your house?  Show as a ratio.</t>
  </si>
  <si>
    <t>Q5. How do the emissions associated with your house compare to those of the typical car? Show as a ratio.</t>
  </si>
  <si>
    <t>Q6. How large is the "carbon bubble" representing annual emissions of all U.S. households, assuming your house is average? Show in miles and in kilometers.</t>
  </si>
  <si>
    <t>A2a. Volume of annual pure CO2 emissions</t>
  </si>
  <si>
    <t>Review the equations fo rthe volume of various shapes; calculate dimensions assuming filled with a given amount of carbon or carbon dioxide.  Recalcuate dimensions if filled with student's home's annual emissions of CO2, per HES.</t>
  </si>
  <si>
    <t>= [(3xAM)/(4xF)]^(1/3) = r = meters</t>
  </si>
  <si>
    <t>AP</t>
  </si>
  <si>
    <t>= W x K = d = diameter = meters</t>
  </si>
  <si>
    <t>AQ</t>
  </si>
  <si>
    <t>= AP x H = diameter = feet</t>
  </si>
  <si>
    <t>AR</t>
  </si>
  <si>
    <r>
      <t xml:space="preserve">Diameter = </t>
    </r>
    <r>
      <rPr>
        <u val="single"/>
        <sz val="9"/>
        <rFont val="Geneva"/>
        <family val="0"/>
      </rPr>
      <t>miles</t>
    </r>
  </si>
  <si>
    <t>AS</t>
  </si>
  <si>
    <t>= 22.4 liters/gram-mole x (1 gram-mole/44g)</t>
  </si>
  <si>
    <t>N</t>
  </si>
  <si>
    <t>Liters CO2 per kilogram CO2</t>
  </si>
  <si>
    <t>liters/gram x 1000 grams/kilogram = liters/kg</t>
  </si>
  <si>
    <t>= M x 1000</t>
  </si>
  <si>
    <t>= 0.509 x 1000</t>
  </si>
  <si>
    <t>O</t>
  </si>
  <si>
    <r>
      <t xml:space="preserve">liters/ kilogram x 1m3/1000 liters = </t>
    </r>
    <r>
      <rPr>
        <u val="single"/>
        <sz val="9"/>
        <rFont val="Geneva"/>
        <family val="0"/>
      </rPr>
      <t>cubic meters</t>
    </r>
  </si>
  <si>
    <t>= N/1000</t>
  </si>
  <si>
    <t>P</t>
  </si>
  <si>
    <t>weight of emissions</t>
  </si>
  <si>
    <t>pounds of pure CO2</t>
  </si>
  <si>
    <t>Output from hes.lbl.gov</t>
  </si>
  <si>
    <t>Q</t>
  </si>
  <si>
    <t>kilograms of pure CO2</t>
  </si>
  <si>
    <t>= P/G = ___ pounds/2.2</t>
  </si>
  <si>
    <t>R</t>
  </si>
  <si>
    <t>cubic meters of pure CO2</t>
  </si>
  <si>
    <t>= QxO = kilogramsx0.509 liters/kilogram</t>
  </si>
  <si>
    <t>S</t>
  </si>
  <si>
    <t>cubic meters</t>
  </si>
  <si>
    <r>
      <t>= S/AC = (</t>
    </r>
    <r>
      <rPr>
        <u val="single"/>
        <sz val="9"/>
        <rFont val="Geneva"/>
        <family val="0"/>
      </rPr>
      <t>unitless ratio</t>
    </r>
    <r>
      <rPr>
        <sz val="9"/>
        <rFont val="Geneva"/>
        <family val="0"/>
      </rPr>
      <t>)</t>
    </r>
  </si>
  <si>
    <t>Source:</t>
  </si>
  <si>
    <t>AE</t>
  </si>
  <si>
    <t>Emissions factor for gasoline</t>
  </si>
  <si>
    <t>pounds CO2 per gallon of gasoline</t>
  </si>
  <si>
    <t>c. What is the difference between weather and climate?</t>
  </si>
  <si>
    <t>c. Climate is the long-term average manifestation of weather.  Changing weather does not necessarily mean changing climate.</t>
  </si>
  <si>
    <r>
      <t xml:space="preserve">= </t>
    </r>
    <r>
      <rPr>
        <u val="single"/>
        <sz val="9"/>
        <rFont val="Geneva"/>
        <family val="0"/>
      </rPr>
      <t>kilometers</t>
    </r>
  </si>
  <si>
    <t>Note: Yellow shading in column A indicates data to be provided by student</t>
  </si>
  <si>
    <t>Q3. How large is your carbon bubble (size of the equivalent sphere of CO2--at atmospheric concentrations)?  Show diameter in meters and feet.</t>
  </si>
  <si>
    <t>Does the home have a larger or smaller carbon bubble than your current home?</t>
  </si>
  <si>
    <t>Find ways to reduce the size of your Dream Home Carbon Bubble</t>
  </si>
  <si>
    <t>a. Why does it vary in a sawtooth-type of pattern within each year?</t>
  </si>
  <si>
    <t xml:space="preserve">           i. explain the differences</t>
  </si>
  <si>
    <t xml:space="preserve">           i. Find ways to shrink the bubble for these two locations</t>
  </si>
  <si>
    <t>Identify ways in which the government has promoted energy efficiency</t>
  </si>
  <si>
    <t>impacts on energy use.</t>
  </si>
  <si>
    <t xml:space="preserve"> </t>
  </si>
  <si>
    <t>B  How large is the "Carbon Bubble" for your home?</t>
  </si>
  <si>
    <t>Atmospheric CO2 concentrations in parts per million, Mauna Loa, Hawaii. Source: C.D. Keeling &amp; T.P.</t>
  </si>
  <si>
    <t xml:space="preserve">    http://www.epa.gov/globalwarming/kids/climateweather.html</t>
  </si>
  <si>
    <t>Miles per gallon (fuel economy)</t>
  </si>
  <si>
    <t>AH</t>
  </si>
  <si>
    <t>Gallons per year</t>
  </si>
  <si>
    <t>gallons of gasoline per year</t>
  </si>
  <si>
    <t>AI</t>
  </si>
  <si>
    <t>Emissions per year</t>
  </si>
  <si>
    <t>pounds of CO2</t>
  </si>
  <si>
    <t>AJ</t>
  </si>
  <si>
    <t>= AI/G = __ pounds CO2/2.2046 = kilograms of CO2</t>
  </si>
  <si>
    <t>AK</t>
  </si>
  <si>
    <t>A5. Ratio of House Emissions to Car Emissions</t>
  </si>
  <si>
    <r>
      <t>*</t>
    </r>
    <r>
      <rPr>
        <sz val="9"/>
        <rFont val="Geneva"/>
        <family val="0"/>
      </rPr>
      <t xml:space="preserve"> [The "Carbon Bubble" is the size of a sphere required to contain all of the annual carbon-dioxide emissions associated with your home's annual energy use, at the same C02 concentration as was present in the pre-industrial atmosphere.]</t>
    </r>
  </si>
  <si>
    <t>Inputs</t>
  </si>
  <si>
    <t>Home Energy Saver Carbon Emissions Output</t>
  </si>
  <si>
    <t>pounds/year</t>
  </si>
  <si>
    <t>House Size</t>
  </si>
  <si>
    <t>square feet</t>
  </si>
  <si>
    <t>Useful Variables &amp; Conversion Factors</t>
  </si>
  <si>
    <t>A</t>
  </si>
  <si>
    <t>Gas constant</t>
  </si>
  <si>
    <t>liters/gram-mole (at STP, Standard Temperature and Pressure)</t>
  </si>
  <si>
    <t>B</t>
  </si>
  <si>
    <t>Molecular weight of Carbon</t>
  </si>
  <si>
    <t>grams per gram-mole</t>
  </si>
  <si>
    <t>C</t>
  </si>
  <si>
    <t xml:space="preserve">                                           Whorf, Scripps Institute of Oceanography. Data available from the Carbon Dioxide Information Analysis</t>
  </si>
  <si>
    <t xml:space="preserve">                                           Center (CDIAC).</t>
  </si>
  <si>
    <t xml:space="preserve">    http://www.ngdc.noaa.gov/paleo/globalwarming/paleo.html</t>
  </si>
  <si>
    <t>The "Dream Home" bubbles will likely be larger because the houses will be larger, have pools, etc.  The choice of climate might also affect it.  Student is to think about the driving factors and how to compensate for them (e.g. more insulation).</t>
  </si>
  <si>
    <t>Compare the results obtained with HES to your home's actual energy</t>
  </si>
  <si>
    <t>Translate those emissions into a spherical volume and determine the size.</t>
  </si>
  <si>
    <t>Mai Sue can develop the details based on our "Carbon Bubble" formulas</t>
  </si>
  <si>
    <t xml:space="preserve">   and any other mathematics or chemistry she would like to introduce to increase</t>
  </si>
  <si>
    <t>Using HES, change the microclimate around your home and evaluate the</t>
  </si>
  <si>
    <t>CORE PROBLEMS:</t>
  </si>
  <si>
    <t>EXTRA CREDIT:</t>
  </si>
  <si>
    <t>C. Critical thinking about the atmosphere, climate, weather, earth-atmosphere interactions.</t>
  </si>
  <si>
    <t>A. Size of various shapes (cones, cubes, spheres) for a given amount of carbon dioxide; same for carbon.</t>
  </si>
  <si>
    <t>Background links &amp; readings:</t>
  </si>
  <si>
    <t>A2b. Volume at pre-industrial atmospheric concentrations</t>
  </si>
  <si>
    <t>Evan Mills, LBNL, 14-Jan-2002 (Rev 8 July 2004)</t>
  </si>
  <si>
    <t>Q1. What is the volume of one kilogram of carbon dioxide (CO2) emissions?  Show in cubic meters.</t>
  </si>
  <si>
    <t>A1. Volume CO2 per kilogram</t>
  </si>
  <si>
    <t>liters/gram-mole (gas constant) x (1/atomic weight) = liters/gram CO2</t>
  </si>
  <si>
    <t>D. Compare results (bubble sizes for your current house) to those that other students in the class found</t>
  </si>
  <si>
    <t>C. Find ways to shrink your carbon bubble</t>
  </si>
  <si>
    <t>A. Compare your house to average (in terms of carbon bubble, using HES)</t>
  </si>
  <si>
    <t>B. How large would the carbon bubble be if your home was in Alaska or Florida?</t>
  </si>
  <si>
    <t xml:space="preserve">           i. statistics, gaussian distributions, standard deviations, means, medians</t>
  </si>
  <si>
    <t>AC</t>
  </si>
  <si>
    <t>= floor area (in square meters) x 2.5 meters (height) x number of floors = volume = m3</t>
  </si>
  <si>
    <t>AD</t>
  </si>
  <si>
    <t>A4. Ratio</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</si>
</sst>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yy"/>
    <numFmt numFmtId="168" formatCode="_(* #,##0.0_);_(* \(#,##0.0\);_(* &quot;-&quot;??_);_(@_)"/>
    <numFmt numFmtId="169" formatCode="&quot;$&quot;#,##0.000_);[Red]\(&quot;$&quot;#,##0.000\)"/>
    <numFmt numFmtId="170" formatCode="&quot;$&quot;#,##0.0000_);[Red]\(&quot;$&quot;#,##0.0000\)"/>
    <numFmt numFmtId="171" formatCode="0.00000000"/>
    <numFmt numFmtId="172" formatCode="0.0000000"/>
    <numFmt numFmtId="173" formatCode="0.000000"/>
    <numFmt numFmtId="174" formatCode="0.00000"/>
    <numFmt numFmtId="175" formatCode="0.0000"/>
    <numFmt numFmtId="176" formatCode="0.000"/>
    <numFmt numFmtId="177" formatCode="0.0"/>
    <numFmt numFmtId="178" formatCode="_(* #,##0_);_(* \(#,##0\);_(* &quot;-&quot;??_);_(@_)"/>
  </numFmts>
  <fonts count="1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9"/>
      <color indexed="8"/>
      <name val="Geneva"/>
      <family val="0"/>
    </font>
    <font>
      <b/>
      <sz val="14"/>
      <name val="Geneva"/>
      <family val="0"/>
    </font>
    <font>
      <u val="single"/>
      <sz val="9"/>
      <name val="Geneva"/>
      <family val="0"/>
    </font>
    <font>
      <b/>
      <u val="single"/>
      <sz val="9"/>
      <color indexed="8"/>
      <name val="Geneva"/>
      <family val="0"/>
    </font>
    <font>
      <b/>
      <sz val="9"/>
      <color indexed="8"/>
      <name val="Geneva"/>
      <family val="0"/>
    </font>
    <font>
      <b/>
      <sz val="18"/>
      <color indexed="12"/>
      <name val="Geneva"/>
      <family val="0"/>
    </font>
    <font>
      <b/>
      <sz val="10"/>
      <color indexed="12"/>
      <name val="Geneva"/>
      <family val="0"/>
    </font>
    <font>
      <b/>
      <sz val="9"/>
      <color indexed="12"/>
      <name val="Geneva"/>
      <family val="0"/>
    </font>
    <font>
      <b/>
      <u val="single"/>
      <sz val="9"/>
      <name val="Geneva"/>
      <family val="0"/>
    </font>
    <font>
      <b/>
      <sz val="24"/>
      <name val="Geneva"/>
      <family val="0"/>
    </font>
  </fonts>
  <fills count="5">
    <fill>
      <patternFill/>
    </fill>
    <fill>
      <patternFill patternType="gray125"/>
    </fill>
    <fill>
      <patternFill patternType="solid">
        <fgColor indexed="13"/>
        <bgColor indexed="64"/>
      </patternFill>
    </fill>
    <fill>
      <patternFill patternType="solid">
        <fgColor indexed="8"/>
        <bgColor indexed="64"/>
      </patternFill>
    </fill>
    <fill>
      <patternFill patternType="solid">
        <fgColor indexed="22"/>
        <bgColor indexed="64"/>
      </patternFill>
    </fill>
  </fills>
  <borders count="15">
    <border>
      <left/>
      <right/>
      <top/>
      <bottom/>
      <diagonal/>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color indexed="8"/>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5">
    <xf numFmtId="0" fontId="0" fillId="0" borderId="0" xfId="0" applyAlignment="1">
      <alignment/>
    </xf>
    <xf numFmtId="0" fontId="1" fillId="0" borderId="0" xfId="0" applyFont="1" applyAlignment="1">
      <alignment/>
    </xf>
    <xf numFmtId="0" fontId="8" fillId="0" borderId="0" xfId="0" applyFont="1" applyAlignment="1">
      <alignment/>
    </xf>
    <xf numFmtId="0" fontId="0" fillId="0" borderId="0" xfId="0" applyAlignment="1">
      <alignment wrapText="1"/>
    </xf>
    <xf numFmtId="0" fontId="0" fillId="0" borderId="0" xfId="0" applyAlignment="1">
      <alignment vertical="top"/>
    </xf>
    <xf numFmtId="0" fontId="8" fillId="0" borderId="0" xfId="0" applyFont="1" applyAlignment="1">
      <alignment horizontal="right" vertical="top"/>
    </xf>
    <xf numFmtId="0" fontId="0" fillId="0" borderId="0" xfId="0" applyAlignment="1">
      <alignment horizontal="right" vertical="top"/>
    </xf>
    <xf numFmtId="0" fontId="1" fillId="0" borderId="0" xfId="0" applyFont="1" applyAlignment="1">
      <alignment vertical="top"/>
    </xf>
    <xf numFmtId="0" fontId="1" fillId="0" borderId="0" xfId="0" applyFont="1" applyAlignment="1">
      <alignment/>
    </xf>
    <xf numFmtId="0" fontId="1" fillId="0" borderId="0" xfId="0" applyFont="1" applyAlignment="1">
      <alignment horizontal="left" vertical="top"/>
    </xf>
    <xf numFmtId="0" fontId="6" fillId="0" borderId="0" xfId="0" applyFont="1" applyAlignment="1">
      <alignment/>
    </xf>
    <xf numFmtId="0" fontId="7" fillId="0" borderId="0" xfId="0" applyFont="1" applyAlignment="1">
      <alignment/>
    </xf>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0" xfId="0" applyAlignment="1">
      <alignment vertical="center"/>
    </xf>
    <xf numFmtId="0" fontId="13" fillId="0" borderId="0" xfId="0" applyFont="1" applyBorder="1" applyAlignment="1">
      <alignment horizontal="center" vertical="center" wrapText="1"/>
    </xf>
    <xf numFmtId="0" fontId="0" fillId="2" borderId="0" xfId="0" applyFill="1" applyAlignment="1">
      <alignment vertical="center"/>
    </xf>
    <xf numFmtId="0" fontId="14" fillId="0" borderId="0" xfId="0" applyFont="1" applyAlignment="1">
      <alignment vertical="center"/>
    </xf>
    <xf numFmtId="0" fontId="0" fillId="0" borderId="0" xfId="0" applyAlignment="1">
      <alignment horizontal="right" vertical="center"/>
    </xf>
    <xf numFmtId="3" fontId="10" fillId="0" borderId="0" xfId="0" applyNumberFormat="1" applyFont="1" applyAlignment="1">
      <alignment vertical="center"/>
    </xf>
    <xf numFmtId="0" fontId="8" fillId="0" borderId="0" xfId="0" applyFont="1" applyAlignment="1">
      <alignment vertical="center"/>
    </xf>
    <xf numFmtId="3" fontId="0" fillId="0" borderId="0" xfId="0" applyNumberFormat="1" applyAlignment="1">
      <alignment vertical="center"/>
    </xf>
    <xf numFmtId="0" fontId="0" fillId="3" borderId="0" xfId="0" applyFill="1" applyAlignment="1">
      <alignment vertical="center"/>
    </xf>
    <xf numFmtId="0" fontId="0" fillId="4" borderId="1" xfId="0" applyFill="1" applyBorder="1" applyAlignment="1">
      <alignment vertical="center"/>
    </xf>
    <xf numFmtId="0" fontId="0" fillId="4" borderId="2" xfId="0" applyFill="1" applyBorder="1" applyAlignment="1">
      <alignment vertical="center"/>
    </xf>
    <xf numFmtId="0" fontId="13" fillId="0" borderId="0" xfId="0" applyFont="1" applyAlignment="1">
      <alignment vertical="center"/>
    </xf>
    <xf numFmtId="175" fontId="0" fillId="0" borderId="0" xfId="0" applyNumberFormat="1" applyAlignment="1">
      <alignment vertical="center"/>
    </xf>
    <xf numFmtId="0" fontId="0" fillId="0" borderId="0" xfId="0" applyFont="1" applyAlignment="1">
      <alignment vertical="center"/>
    </xf>
    <xf numFmtId="0" fontId="1" fillId="0" borderId="0" xfId="0" applyFont="1" applyAlignment="1">
      <alignment horizontal="left" vertical="center"/>
    </xf>
    <xf numFmtId="0" fontId="1" fillId="0" borderId="3" xfId="0" applyFont="1" applyBorder="1" applyAlignment="1">
      <alignment vertical="center"/>
    </xf>
    <xf numFmtId="0" fontId="1" fillId="0" borderId="0" xfId="0" applyFont="1" applyAlignment="1">
      <alignment vertical="center"/>
    </xf>
    <xf numFmtId="0" fontId="0" fillId="0" borderId="0" xfId="0" applyAlignment="1">
      <alignment vertical="center" wrapText="1"/>
    </xf>
    <xf numFmtId="0" fontId="13" fillId="0" borderId="0" xfId="0" applyFont="1" applyAlignment="1">
      <alignment horizontal="left" vertical="center"/>
    </xf>
    <xf numFmtId="3" fontId="1" fillId="0" borderId="3" xfId="0" applyNumberFormat="1" applyFont="1" applyBorder="1" applyAlignment="1">
      <alignment vertical="center"/>
    </xf>
    <xf numFmtId="0" fontId="1" fillId="0" borderId="0" xfId="0" applyFont="1" applyAlignment="1">
      <alignment horizontal="left" vertical="center" wrapText="1"/>
    </xf>
    <xf numFmtId="0" fontId="9" fillId="0" borderId="0" xfId="0" applyFont="1" applyAlignment="1">
      <alignment horizontal="left" vertical="center"/>
    </xf>
    <xf numFmtId="0" fontId="6" fillId="0" borderId="0" xfId="0" applyFont="1" applyAlignment="1">
      <alignment horizontal="right" vertical="center"/>
    </xf>
    <xf numFmtId="0" fontId="10" fillId="0" borderId="0" xfId="0" applyFont="1" applyAlignment="1">
      <alignment horizontal="right" vertical="center"/>
    </xf>
    <xf numFmtId="1" fontId="0" fillId="0" borderId="0" xfId="0" applyNumberFormat="1" applyAlignment="1">
      <alignment horizontal="left" vertical="center"/>
    </xf>
    <xf numFmtId="178" fontId="0" fillId="0" borderId="0" xfId="15" applyNumberFormat="1" applyAlignment="1">
      <alignment vertical="center"/>
    </xf>
    <xf numFmtId="1" fontId="1" fillId="0" borderId="3" xfId="0" applyNumberFormat="1" applyFont="1" applyBorder="1" applyAlignment="1">
      <alignment vertical="center"/>
    </xf>
    <xf numFmtId="43" fontId="0" fillId="0" borderId="0" xfId="15" applyAlignment="1">
      <alignment vertical="center"/>
    </xf>
    <xf numFmtId="1" fontId="0" fillId="0" borderId="0" xfId="0" applyNumberFormat="1" applyAlignment="1">
      <alignment vertical="center"/>
    </xf>
    <xf numFmtId="0" fontId="0" fillId="0" borderId="0" xfId="0" applyAlignment="1" quotePrefix="1">
      <alignment vertical="center"/>
    </xf>
    <xf numFmtId="0" fontId="0" fillId="0" borderId="0" xfId="0" applyFill="1" applyAlignment="1">
      <alignment vertical="center"/>
    </xf>
    <xf numFmtId="177" fontId="1" fillId="0" borderId="3" xfId="0" applyNumberFormat="1" applyFont="1" applyBorder="1" applyAlignment="1">
      <alignment vertical="center"/>
    </xf>
    <xf numFmtId="11" fontId="0" fillId="0" borderId="0" xfId="0" applyNumberFormat="1" applyAlignment="1">
      <alignment vertical="center"/>
    </xf>
    <xf numFmtId="1" fontId="1" fillId="0" borderId="3" xfId="0" applyNumberFormat="1" applyFont="1" applyBorder="1" applyAlignment="1">
      <alignment horizontal="right" vertical="center"/>
    </xf>
    <xf numFmtId="0" fontId="0" fillId="0" borderId="4" xfId="0" applyBorder="1" applyAlignment="1">
      <alignment vertical="center"/>
    </xf>
    <xf numFmtId="0" fontId="13" fillId="4" borderId="1" xfId="0" applyFont="1" applyFill="1" applyBorder="1" applyAlignment="1">
      <alignment horizontal="left" vertical="center"/>
    </xf>
    <xf numFmtId="0" fontId="11" fillId="0" borderId="4" xfId="0" applyFont="1" applyBorder="1" applyAlignment="1">
      <alignment horizontal="center" vertical="center"/>
    </xf>
    <xf numFmtId="0" fontId="12" fillId="0" borderId="0" xfId="0" applyFont="1" applyAlignment="1">
      <alignment vertical="center"/>
    </xf>
    <xf numFmtId="0" fontId="2" fillId="0" borderId="0" xfId="0" applyFont="1" applyAlignment="1">
      <alignment vertical="center"/>
    </xf>
    <xf numFmtId="0" fontId="13" fillId="0" borderId="0" xfId="0" applyFont="1" applyBorder="1" applyAlignment="1">
      <alignment horizontal="center" vertical="center" wrapText="1"/>
    </xf>
    <xf numFmtId="0" fontId="10" fillId="0" borderId="5" xfId="0" applyFont="1" applyFill="1" applyBorder="1" applyAlignment="1">
      <alignment vertical="center"/>
    </xf>
    <xf numFmtId="0" fontId="10" fillId="0" borderId="6" xfId="0" applyFont="1" applyFill="1" applyBorder="1" applyAlignment="1">
      <alignment vertical="center"/>
    </xf>
    <xf numFmtId="0" fontId="10" fillId="0" borderId="7" xfId="0" applyFont="1" applyFill="1" applyBorder="1" applyAlignment="1">
      <alignment vertical="center"/>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8"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10"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2" xfId="0" applyFont="1" applyFill="1" applyBorder="1" applyAlignment="1">
      <alignment horizontal="left" vertical="center"/>
    </xf>
    <xf numFmtId="0" fontId="0" fillId="0" borderId="0" xfId="0" applyAlignment="1">
      <alignment vertical="center"/>
    </xf>
    <xf numFmtId="0" fontId="13" fillId="4" borderId="13" xfId="0" applyFont="1" applyFill="1" applyBorder="1" applyAlignment="1">
      <alignment vertical="center"/>
    </xf>
    <xf numFmtId="0" fontId="13" fillId="4" borderId="1" xfId="0" applyFont="1" applyFill="1" applyBorder="1" applyAlignment="1">
      <alignment vertical="center"/>
    </xf>
    <xf numFmtId="0" fontId="13" fillId="4" borderId="13"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14" xfId="0" applyFont="1" applyFill="1" applyBorder="1" applyAlignment="1">
      <alignment horizontal="left" vertical="center" wrapText="1"/>
    </xf>
    <xf numFmtId="0" fontId="0" fillId="0" borderId="0" xfId="0" applyAlignment="1" quotePrefix="1">
      <alignment vertical="center"/>
    </xf>
    <xf numFmtId="0" fontId="13" fillId="4" borderId="13" xfId="0" applyFont="1" applyFill="1" applyBorder="1" applyAlignment="1">
      <alignment horizontal="left" vertical="center"/>
    </xf>
    <xf numFmtId="0" fontId="15" fillId="0" borderId="0" xfId="0" applyFont="1" applyAlignment="1">
      <alignment horizontal="center" vertical="center"/>
    </xf>
    <xf numFmtId="0" fontId="0" fillId="0" borderId="0" xfId="0" applyAlignment="1">
      <alignment horizontal="center" vertical="center"/>
    </xf>
    <xf numFmtId="0" fontId="4" fillId="0" borderId="0" xfId="20" applyAlignment="1">
      <alignment vertical="center"/>
    </xf>
    <xf numFmtId="0" fontId="0" fillId="0" borderId="8" xfId="0" applyBorder="1" applyAlignment="1">
      <alignment vertical="center"/>
    </xf>
    <xf numFmtId="0" fontId="13" fillId="4" borderId="13" xfId="0" applyFont="1" applyFill="1" applyBorder="1" applyAlignment="1">
      <alignment vertical="center" wrapText="1"/>
    </xf>
    <xf numFmtId="0" fontId="13" fillId="4" borderId="1" xfId="0" applyFont="1" applyFill="1" applyBorder="1" applyAlignment="1">
      <alignment vertical="center" wrapText="1"/>
    </xf>
    <xf numFmtId="0" fontId="0" fillId="0" borderId="9" xfId="0" applyBorder="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41</xdr:row>
      <xdr:rowOff>0</xdr:rowOff>
    </xdr:from>
    <xdr:to>
      <xdr:col>2</xdr:col>
      <xdr:colOff>5667375</xdr:colOff>
      <xdr:row>59</xdr:row>
      <xdr:rowOff>57150</xdr:rowOff>
    </xdr:to>
    <xdr:pic>
      <xdr:nvPicPr>
        <xdr:cNvPr id="1" name="Picture 1"/>
        <xdr:cNvPicPr preferRelativeResize="1">
          <a:picLocks noChangeAspect="1"/>
        </xdr:cNvPicPr>
      </xdr:nvPicPr>
      <xdr:blipFill>
        <a:blip r:embed="rId1"/>
        <a:stretch>
          <a:fillRect/>
        </a:stretch>
      </xdr:blipFill>
      <xdr:spPr>
        <a:xfrm>
          <a:off x="1743075" y="7705725"/>
          <a:ext cx="5638800" cy="2800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ia.doe.gov/oiaf/1605/factors.html"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83"/>
  <sheetViews>
    <sheetView tabSelected="1" zoomScale="125" zoomScaleNormal="125" workbookViewId="0" topLeftCell="A1">
      <selection activeCell="C69" sqref="C69"/>
    </sheetView>
  </sheetViews>
  <sheetFormatPr defaultColWidth="11.00390625" defaultRowHeight="12"/>
  <cols>
    <col min="1" max="1" width="4.125" style="15" customWidth="1"/>
    <col min="2" max="2" width="43.625" style="15" customWidth="1"/>
    <col min="3" max="3" width="13.625" style="15" customWidth="1"/>
    <col min="4" max="4" width="45.00390625" style="15" customWidth="1"/>
    <col min="5" max="5" width="14.375" style="15" bestFit="1" customWidth="1"/>
    <col min="6" max="6" width="15.375" style="15" bestFit="1" customWidth="1"/>
    <col min="7" max="7" width="1.37890625" style="15" customWidth="1"/>
    <col min="8" max="8" width="0.12890625" style="15" customWidth="1"/>
    <col min="9" max="16384" width="10.875" style="15" customWidth="1"/>
  </cols>
  <sheetData>
    <row r="1" spans="2:7" ht="33">
      <c r="B1" s="75" t="s">
        <v>7</v>
      </c>
      <c r="C1" s="76"/>
      <c r="D1" s="76"/>
      <c r="E1" s="76"/>
      <c r="F1" s="76"/>
      <c r="G1" s="76"/>
    </row>
    <row r="2" spans="2:7" ht="25.5" thickBot="1">
      <c r="B2" s="51" t="s">
        <v>33</v>
      </c>
      <c r="C2" s="51"/>
      <c r="D2" s="51"/>
      <c r="E2" s="51"/>
      <c r="F2" s="51"/>
      <c r="G2" s="51"/>
    </row>
    <row r="3" spans="2:7" ht="13.5" thickTop="1">
      <c r="B3" s="52" t="s">
        <v>34</v>
      </c>
      <c r="C3" s="52"/>
      <c r="D3" s="52"/>
      <c r="E3" s="53" t="s">
        <v>191</v>
      </c>
      <c r="F3" s="53"/>
      <c r="G3" s="53"/>
    </row>
    <row r="4" spans="2:7" ht="36" customHeight="1">
      <c r="B4" s="54" t="s">
        <v>162</v>
      </c>
      <c r="C4" s="54"/>
      <c r="D4" s="54"/>
      <c r="E4" s="54"/>
      <c r="F4" s="54"/>
      <c r="G4" s="54"/>
    </row>
    <row r="5" spans="1:7" ht="36" customHeight="1" thickBot="1">
      <c r="A5" s="17"/>
      <c r="B5" s="16" t="s">
        <v>138</v>
      </c>
      <c r="C5" s="16"/>
      <c r="D5" s="16"/>
      <c r="E5" s="16"/>
      <c r="F5" s="16"/>
      <c r="G5" s="16"/>
    </row>
    <row r="6" spans="2:7" ht="12.75">
      <c r="B6" s="55" t="str">
        <f>+B31</f>
        <v>Q1. What is the volume of one kilogram of carbon dioxide (CO2) emissions?  Show in cubic meters.</v>
      </c>
      <c r="C6" s="56"/>
      <c r="D6" s="56"/>
      <c r="E6" s="56"/>
      <c r="F6" s="56"/>
      <c r="G6" s="57"/>
    </row>
    <row r="7" spans="2:7" ht="33" customHeight="1">
      <c r="B7" s="58" t="str">
        <f>+B37</f>
        <v>Q2. How much CO2 is emitted to the atmosphere from the energy used by your house in one year, adjusting for natural (pre-industrial) concentrations of CO2 at 275 parts per million (ppm)?  Show volume in cubic meters and cubic feet.</v>
      </c>
      <c r="C7" s="59"/>
      <c r="D7" s="59"/>
      <c r="E7" s="59"/>
      <c r="F7" s="59"/>
      <c r="G7" s="60"/>
    </row>
    <row r="8" spans="2:7" ht="12.75">
      <c r="B8" s="61" t="str">
        <f>+B47</f>
        <v>Q3. How large is your carbon bubble (size of the equivalent sphere of CO2--at atmospheric concentrations)?  Show diameter in meters and feet.</v>
      </c>
      <c r="C8" s="62"/>
      <c r="D8" s="62"/>
      <c r="E8" s="62"/>
      <c r="F8" s="62"/>
      <c r="G8" s="63"/>
    </row>
    <row r="9" spans="2:7" ht="12.75">
      <c r="B9" s="61" t="str">
        <f>+B57</f>
        <v>Q4. How large is your carbon bubble compared to the size of your house?  Show as a ratio.</v>
      </c>
      <c r="C9" s="62"/>
      <c r="D9" s="62"/>
      <c r="E9" s="62"/>
      <c r="F9" s="62"/>
      <c r="G9" s="63"/>
    </row>
    <row r="10" spans="2:7" ht="12.75">
      <c r="B10" s="61" t="str">
        <f>+B63</f>
        <v>Q5. How do the emissions associated with your house compare to those of the typical car? Show as a ratio.</v>
      </c>
      <c r="C10" s="62"/>
      <c r="D10" s="62"/>
      <c r="E10" s="62"/>
      <c r="F10" s="62"/>
      <c r="G10" s="63"/>
    </row>
    <row r="11" spans="2:7" ht="13.5" thickBot="1">
      <c r="B11" s="64" t="str">
        <f>+B73</f>
        <v>Q6. How large is the "carbon bubble" representing annual emissions of all U.S. households, assuming your house is average? Show in miles and in kilometers.</v>
      </c>
      <c r="C11" s="65"/>
      <c r="D11" s="65"/>
      <c r="E11" s="65"/>
      <c r="F11" s="65"/>
      <c r="G11" s="66"/>
    </row>
    <row r="13" ht="12.75">
      <c r="B13" s="18" t="s">
        <v>163</v>
      </c>
    </row>
    <row r="14" spans="1:4" ht="12.75">
      <c r="A14" s="17"/>
      <c r="B14" s="19" t="s">
        <v>164</v>
      </c>
      <c r="C14" s="20">
        <v>14000</v>
      </c>
      <c r="D14" s="15" t="s">
        <v>165</v>
      </c>
    </row>
    <row r="15" spans="1:4" ht="12.75">
      <c r="A15" s="17"/>
      <c r="B15" s="19" t="s">
        <v>166</v>
      </c>
      <c r="C15" s="20">
        <v>2000</v>
      </c>
      <c r="D15" s="15" t="s">
        <v>167</v>
      </c>
    </row>
    <row r="16" ht="12.75">
      <c r="B16" s="18" t="s">
        <v>168</v>
      </c>
    </row>
    <row r="17" spans="1:5" ht="12.75">
      <c r="A17" s="15" t="s">
        <v>169</v>
      </c>
      <c r="B17" s="19" t="s">
        <v>170</v>
      </c>
      <c r="C17" s="15">
        <v>22.4</v>
      </c>
      <c r="D17" s="67" t="s">
        <v>171</v>
      </c>
      <c r="E17" s="67"/>
    </row>
    <row r="18" spans="1:4" ht="12.75">
      <c r="A18" s="15" t="s">
        <v>172</v>
      </c>
      <c r="B18" s="19" t="s">
        <v>173</v>
      </c>
      <c r="C18" s="15">
        <v>12</v>
      </c>
      <c r="D18" s="15" t="s">
        <v>174</v>
      </c>
    </row>
    <row r="19" spans="1:4" ht="12.75">
      <c r="A19" s="15" t="s">
        <v>175</v>
      </c>
      <c r="B19" s="19" t="s">
        <v>82</v>
      </c>
      <c r="C19" s="15">
        <v>16</v>
      </c>
      <c r="D19" s="15" t="s">
        <v>174</v>
      </c>
    </row>
    <row r="20" spans="1:5" ht="12.75">
      <c r="A20" s="15" t="s">
        <v>83</v>
      </c>
      <c r="B20" s="19" t="s">
        <v>84</v>
      </c>
      <c r="C20" s="21">
        <f>12+16+16</f>
        <v>44</v>
      </c>
      <c r="D20" s="67" t="s">
        <v>73</v>
      </c>
      <c r="E20" s="67"/>
    </row>
    <row r="21" spans="1:6" ht="12.75">
      <c r="A21" s="15" t="s">
        <v>74</v>
      </c>
      <c r="B21" s="19" t="s">
        <v>75</v>
      </c>
      <c r="C21" s="15">
        <v>0.000275</v>
      </c>
      <c r="D21" s="67" t="s">
        <v>45</v>
      </c>
      <c r="E21" s="67"/>
      <c r="F21" s="67"/>
    </row>
    <row r="22" spans="1:3" ht="12.75">
      <c r="A22" s="15" t="s">
        <v>46</v>
      </c>
      <c r="B22" s="19" t="s">
        <v>47</v>
      </c>
      <c r="C22" s="15">
        <v>3.1416</v>
      </c>
    </row>
    <row r="23" spans="1:3" ht="12.75">
      <c r="A23" s="15" t="s">
        <v>48</v>
      </c>
      <c r="B23" s="19" t="s">
        <v>49</v>
      </c>
      <c r="C23" s="15">
        <v>2.2046</v>
      </c>
    </row>
    <row r="24" spans="1:3" ht="12.75">
      <c r="A24" s="15" t="s">
        <v>50</v>
      </c>
      <c r="B24" s="19" t="s">
        <v>3</v>
      </c>
      <c r="C24" s="15">
        <v>3.281</v>
      </c>
    </row>
    <row r="25" spans="1:3" ht="12.75">
      <c r="A25" s="15" t="s">
        <v>4</v>
      </c>
      <c r="B25" s="19" t="s">
        <v>51</v>
      </c>
      <c r="C25" s="22">
        <v>1000</v>
      </c>
    </row>
    <row r="26" spans="1:3" ht="12.75">
      <c r="A26" s="15" t="s">
        <v>52</v>
      </c>
      <c r="B26" s="19" t="s">
        <v>16</v>
      </c>
      <c r="C26" s="15">
        <v>10.76</v>
      </c>
    </row>
    <row r="27" ht="12.75">
      <c r="B27" s="18" t="s">
        <v>17</v>
      </c>
    </row>
    <row r="28" spans="1:4" ht="12.75">
      <c r="A28" s="15" t="s">
        <v>18</v>
      </c>
      <c r="B28" s="19" t="s">
        <v>19</v>
      </c>
      <c r="C28" s="15">
        <v>2</v>
      </c>
      <c r="D28" s="15" t="s">
        <v>20</v>
      </c>
    </row>
    <row r="29" spans="1:4" ht="12.75">
      <c r="A29" s="15" t="s">
        <v>21</v>
      </c>
      <c r="B29" s="19" t="s">
        <v>22</v>
      </c>
      <c r="D29" s="15" t="s">
        <v>23</v>
      </c>
    </row>
    <row r="31" spans="1:7" ht="12.75">
      <c r="A31" s="23"/>
      <c r="B31" s="68" t="s">
        <v>192</v>
      </c>
      <c r="C31" s="69"/>
      <c r="D31" s="69"/>
      <c r="E31" s="24"/>
      <c r="F31" s="24"/>
      <c r="G31" s="25"/>
    </row>
    <row r="32" ht="12.75">
      <c r="B32" s="26"/>
    </row>
    <row r="33" spans="1:8" ht="12.75">
      <c r="A33" s="15" t="s">
        <v>24</v>
      </c>
      <c r="B33" s="19" t="s">
        <v>25</v>
      </c>
      <c r="C33" s="27">
        <f>22.4/44</f>
        <v>0.509090909090909</v>
      </c>
      <c r="D33" s="28" t="s">
        <v>194</v>
      </c>
      <c r="E33" s="67" t="s">
        <v>109</v>
      </c>
      <c r="F33" s="67"/>
      <c r="G33" s="67"/>
      <c r="H33" s="67"/>
    </row>
    <row r="34" spans="1:7" ht="13.5" thickBot="1">
      <c r="A34" s="15" t="s">
        <v>110</v>
      </c>
      <c r="B34" s="19" t="s">
        <v>111</v>
      </c>
      <c r="C34" s="15">
        <v>509</v>
      </c>
      <c r="D34" s="28" t="s">
        <v>112</v>
      </c>
      <c r="E34" s="15" t="s">
        <v>113</v>
      </c>
      <c r="F34" s="67" t="s">
        <v>114</v>
      </c>
      <c r="G34" s="67"/>
    </row>
    <row r="35" spans="1:6" ht="13.5" thickBot="1">
      <c r="A35" s="15" t="s">
        <v>115</v>
      </c>
      <c r="B35" s="29" t="s">
        <v>193</v>
      </c>
      <c r="C35" s="30">
        <v>0.509</v>
      </c>
      <c r="D35" s="15" t="s">
        <v>116</v>
      </c>
      <c r="E35" s="15" t="s">
        <v>117</v>
      </c>
      <c r="F35" s="15">
        <f>509/1000</f>
        <v>0.509</v>
      </c>
    </row>
    <row r="36" spans="2:3" ht="12.75">
      <c r="B36" s="19"/>
      <c r="C36" s="31"/>
    </row>
    <row r="37" spans="1:8" ht="48" customHeight="1">
      <c r="A37" s="23"/>
      <c r="B37" s="70" t="s">
        <v>95</v>
      </c>
      <c r="C37" s="71"/>
      <c r="D37" s="71"/>
      <c r="E37" s="71"/>
      <c r="F37" s="71"/>
      <c r="G37" s="72"/>
      <c r="H37" s="32"/>
    </row>
    <row r="38" spans="2:3" ht="12.75">
      <c r="B38" s="33"/>
      <c r="C38" s="31"/>
    </row>
    <row r="39" spans="1:6" ht="12.75">
      <c r="A39" s="17" t="s">
        <v>118</v>
      </c>
      <c r="B39" s="19" t="s">
        <v>119</v>
      </c>
      <c r="C39" s="22">
        <v>14000</v>
      </c>
      <c r="D39" s="15" t="s">
        <v>120</v>
      </c>
      <c r="E39" s="67" t="s">
        <v>121</v>
      </c>
      <c r="F39" s="67"/>
    </row>
    <row r="40" spans="1:6" ht="19.5" customHeight="1" thickBot="1">
      <c r="A40" s="17" t="s">
        <v>122</v>
      </c>
      <c r="B40" s="19" t="s">
        <v>119</v>
      </c>
      <c r="C40" s="22">
        <f>+C39/C23</f>
        <v>6350.358341649278</v>
      </c>
      <c r="D40" s="15" t="s">
        <v>123</v>
      </c>
      <c r="E40" s="67" t="s">
        <v>124</v>
      </c>
      <c r="F40" s="67"/>
    </row>
    <row r="41" spans="1:7" ht="27" customHeight="1" thickBot="1">
      <c r="A41" s="15" t="s">
        <v>125</v>
      </c>
      <c r="B41" s="31" t="s">
        <v>99</v>
      </c>
      <c r="C41" s="34">
        <f>+C40*C35</f>
        <v>3232.332395899483</v>
      </c>
      <c r="D41" s="21" t="s">
        <v>126</v>
      </c>
      <c r="E41" s="67" t="s">
        <v>127</v>
      </c>
      <c r="F41" s="67"/>
      <c r="G41" s="67"/>
    </row>
    <row r="42" spans="1:6" ht="30.75" customHeight="1" thickBot="1">
      <c r="A42" s="15" t="s">
        <v>128</v>
      </c>
      <c r="B42" s="35" t="s">
        <v>190</v>
      </c>
      <c r="C42" s="34">
        <f>+C41/C21</f>
        <v>11753935.985089028</v>
      </c>
      <c r="D42" s="21" t="s">
        <v>129</v>
      </c>
      <c r="E42" s="67" t="s">
        <v>26</v>
      </c>
      <c r="F42" s="67"/>
    </row>
    <row r="43" spans="2:7" ht="21.75" customHeight="1">
      <c r="B43" s="29"/>
      <c r="C43" s="31"/>
      <c r="D43" s="21"/>
      <c r="E43" s="67" t="s">
        <v>27</v>
      </c>
      <c r="F43" s="67"/>
      <c r="G43" s="67"/>
    </row>
    <row r="44" spans="2:7" ht="21.75" customHeight="1" thickBot="1">
      <c r="B44" s="29"/>
      <c r="C44" s="31"/>
      <c r="D44" s="21"/>
      <c r="E44" s="67" t="s">
        <v>28</v>
      </c>
      <c r="F44" s="67"/>
      <c r="G44" s="67"/>
    </row>
    <row r="45" spans="1:8" ht="21" customHeight="1" thickBot="1">
      <c r="A45" s="15" t="s">
        <v>29</v>
      </c>
      <c r="B45" s="29" t="s">
        <v>30</v>
      </c>
      <c r="C45" s="34">
        <f>+C42*C24*C26</f>
        <v>414955784.2857497</v>
      </c>
      <c r="D45" s="21" t="s">
        <v>31</v>
      </c>
      <c r="E45" s="67" t="s">
        <v>32</v>
      </c>
      <c r="F45" s="67"/>
      <c r="G45" s="67"/>
      <c r="H45" s="67"/>
    </row>
    <row r="46" spans="2:3" ht="12.75">
      <c r="B46" s="29"/>
      <c r="C46" s="31"/>
    </row>
    <row r="47" spans="1:7" ht="25.5" customHeight="1">
      <c r="A47" s="23"/>
      <c r="B47" s="79" t="s">
        <v>139</v>
      </c>
      <c r="C47" s="80"/>
      <c r="D47" s="80"/>
      <c r="E47" s="80"/>
      <c r="F47" s="24"/>
      <c r="G47" s="25"/>
    </row>
    <row r="48" ht="12.75">
      <c r="B48" s="36" t="s">
        <v>54</v>
      </c>
    </row>
    <row r="49" spans="1:4" ht="12.75">
      <c r="A49" s="15" t="s">
        <v>55</v>
      </c>
      <c r="B49" s="37" t="s">
        <v>56</v>
      </c>
      <c r="D49" s="15" t="s">
        <v>57</v>
      </c>
    </row>
    <row r="50" spans="1:4" ht="12.75">
      <c r="A50" s="15" t="s">
        <v>58</v>
      </c>
      <c r="B50" s="26"/>
      <c r="D50" s="15" t="s">
        <v>59</v>
      </c>
    </row>
    <row r="51" spans="1:4" ht="12.75">
      <c r="A51" s="15" t="s">
        <v>60</v>
      </c>
      <c r="B51" s="26"/>
      <c r="D51" s="15" t="s">
        <v>61</v>
      </c>
    </row>
    <row r="52" spans="1:4" ht="12.75">
      <c r="A52" s="15" t="s">
        <v>62</v>
      </c>
      <c r="B52" s="19" t="s">
        <v>43</v>
      </c>
      <c r="C52" s="19" t="s">
        <v>63</v>
      </c>
      <c r="D52" s="15" t="s">
        <v>38</v>
      </c>
    </row>
    <row r="53" spans="1:6" ht="13.5" thickBot="1">
      <c r="A53" s="15" t="s">
        <v>64</v>
      </c>
      <c r="B53" s="38"/>
      <c r="C53" s="19" t="s">
        <v>39</v>
      </c>
      <c r="D53" s="39">
        <f>+((C42*3)/(4*C22))^(1/3)</f>
        <v>141.0472312551194</v>
      </c>
      <c r="E53" s="15" t="s">
        <v>44</v>
      </c>
      <c r="F53" s="40"/>
    </row>
    <row r="54" spans="1:5" ht="13.5" thickBot="1">
      <c r="A54" s="15" t="s">
        <v>65</v>
      </c>
      <c r="B54" s="29" t="s">
        <v>66</v>
      </c>
      <c r="C54" s="41">
        <f>+C28*D53</f>
        <v>282.0944625102388</v>
      </c>
      <c r="D54" s="15" t="s">
        <v>67</v>
      </c>
      <c r="E54" s="42"/>
    </row>
    <row r="55" spans="1:4" ht="13.5" thickBot="1">
      <c r="A55" s="67" t="s">
        <v>68</v>
      </c>
      <c r="B55" s="81"/>
      <c r="C55" s="41">
        <f>+C54*C24</f>
        <v>925.5519314960936</v>
      </c>
      <c r="D55" s="15" t="s">
        <v>69</v>
      </c>
    </row>
    <row r="57" spans="1:7" ht="12.75">
      <c r="A57" s="23"/>
      <c r="B57" s="68" t="s">
        <v>96</v>
      </c>
      <c r="C57" s="69"/>
      <c r="D57" s="69"/>
      <c r="E57" s="24"/>
      <c r="F57" s="24"/>
      <c r="G57" s="25"/>
    </row>
    <row r="58" ht="12.75">
      <c r="B58" s="31"/>
    </row>
    <row r="59" spans="1:6" ht="12.75">
      <c r="A59" s="17" t="s">
        <v>70</v>
      </c>
      <c r="B59" s="19" t="s">
        <v>41</v>
      </c>
      <c r="C59" s="43">
        <f>+C15/C26</f>
        <v>185.87360594795538</v>
      </c>
      <c r="D59" s="73" t="s">
        <v>40</v>
      </c>
      <c r="E59" s="67"/>
      <c r="F59" s="67"/>
    </row>
    <row r="60" spans="1:7" ht="19.5" customHeight="1" thickBot="1">
      <c r="A60" s="45" t="s">
        <v>200</v>
      </c>
      <c r="B60" s="19" t="s">
        <v>42</v>
      </c>
      <c r="C60" s="43">
        <f>+C59*2.5*2</f>
        <v>929.368029739777</v>
      </c>
      <c r="D60" s="67" t="s">
        <v>201</v>
      </c>
      <c r="E60" s="67"/>
      <c r="F60" s="67"/>
      <c r="G60" s="67"/>
    </row>
    <row r="61" spans="1:4" ht="13.5" thickBot="1">
      <c r="A61" s="15" t="s">
        <v>202</v>
      </c>
      <c r="B61" s="29" t="s">
        <v>203</v>
      </c>
      <c r="C61" s="34">
        <f>+C42/C60</f>
        <v>12647.235119955794</v>
      </c>
      <c r="D61" s="15" t="s">
        <v>130</v>
      </c>
    </row>
    <row r="63" spans="1:7" ht="12.75">
      <c r="A63" s="23"/>
      <c r="B63" s="68" t="s">
        <v>97</v>
      </c>
      <c r="C63" s="69"/>
      <c r="D63" s="69"/>
      <c r="E63" s="24"/>
      <c r="F63" s="24"/>
      <c r="G63" s="25"/>
    </row>
    <row r="64" ht="12.75">
      <c r="E64" s="15" t="s">
        <v>131</v>
      </c>
    </row>
    <row r="65" spans="1:7" ht="12.75">
      <c r="A65" s="15" t="s">
        <v>132</v>
      </c>
      <c r="B65" s="19" t="s">
        <v>133</v>
      </c>
      <c r="C65" s="15">
        <v>19.6</v>
      </c>
      <c r="D65" s="15" t="s">
        <v>134</v>
      </c>
      <c r="E65" s="77" t="s">
        <v>77</v>
      </c>
      <c r="F65" s="77"/>
      <c r="G65" s="77"/>
    </row>
    <row r="66" spans="1:3" ht="12.75">
      <c r="A66" s="17" t="s">
        <v>78</v>
      </c>
      <c r="B66" s="19" t="s">
        <v>79</v>
      </c>
      <c r="C66" s="22">
        <v>10000</v>
      </c>
    </row>
    <row r="67" spans="1:3" ht="12.75">
      <c r="A67" s="17" t="s">
        <v>80</v>
      </c>
      <c r="B67" s="19" t="s">
        <v>151</v>
      </c>
      <c r="C67" s="15">
        <v>20</v>
      </c>
    </row>
    <row r="68" spans="1:4" ht="12.75">
      <c r="A68" s="15" t="s">
        <v>152</v>
      </c>
      <c r="B68" s="19" t="s">
        <v>153</v>
      </c>
      <c r="C68" s="15">
        <f>+C66/C67</f>
        <v>500</v>
      </c>
      <c r="D68" s="15" t="s">
        <v>154</v>
      </c>
    </row>
    <row r="69" spans="1:4" ht="12.75">
      <c r="A69" s="15" t="s">
        <v>155</v>
      </c>
      <c r="B69" s="19" t="s">
        <v>156</v>
      </c>
      <c r="C69" s="22">
        <f>+C68*C65</f>
        <v>9800</v>
      </c>
      <c r="D69" s="15" t="s">
        <v>157</v>
      </c>
    </row>
    <row r="70" spans="1:4" ht="13.5" thickBot="1">
      <c r="A70" s="15" t="s">
        <v>158</v>
      </c>
      <c r="B70" s="19" t="s">
        <v>156</v>
      </c>
      <c r="C70" s="22">
        <f>+C69/C23</f>
        <v>4445.250839154495</v>
      </c>
      <c r="D70" s="15" t="s">
        <v>159</v>
      </c>
    </row>
    <row r="71" spans="1:7" ht="19.5" customHeight="1" thickBot="1">
      <c r="A71" s="15" t="s">
        <v>160</v>
      </c>
      <c r="B71" s="29" t="s">
        <v>161</v>
      </c>
      <c r="C71" s="46">
        <f>+C14/C70</f>
        <v>3.1494285714285715</v>
      </c>
      <c r="D71" s="78" t="s">
        <v>85</v>
      </c>
      <c r="E71" s="67"/>
      <c r="F71" s="67"/>
      <c r="G71" s="67"/>
    </row>
    <row r="72" ht="12.75">
      <c r="B72" s="19"/>
    </row>
    <row r="73" spans="1:7" ht="12.75">
      <c r="A73" s="23"/>
      <c r="B73" s="74" t="s">
        <v>98</v>
      </c>
      <c r="C73" s="50"/>
      <c r="D73" s="50"/>
      <c r="E73" s="50"/>
      <c r="F73" s="50"/>
      <c r="G73" s="25"/>
    </row>
    <row r="74" ht="12.75">
      <c r="B74" s="19"/>
    </row>
    <row r="75" spans="1:6" ht="12.75">
      <c r="A75" s="15" t="s">
        <v>86</v>
      </c>
      <c r="B75" s="19" t="s">
        <v>87</v>
      </c>
      <c r="C75" s="22">
        <f>+C42</f>
        <v>11753935.985089028</v>
      </c>
      <c r="D75" s="15" t="s">
        <v>129</v>
      </c>
      <c r="E75" s="67" t="s">
        <v>88</v>
      </c>
      <c r="F75" s="67"/>
    </row>
    <row r="76" spans="1:4" ht="12.75">
      <c r="A76" s="15" t="s">
        <v>89</v>
      </c>
      <c r="B76" s="19" t="s">
        <v>90</v>
      </c>
      <c r="C76" s="47">
        <f>+C75*10^8</f>
        <v>1175393598508902.8</v>
      </c>
      <c r="D76" s="15" t="s">
        <v>129</v>
      </c>
    </row>
    <row r="77" spans="1:6" ht="12.75">
      <c r="A77" s="15" t="s">
        <v>91</v>
      </c>
      <c r="B77" s="19"/>
      <c r="C77" s="19" t="s">
        <v>81</v>
      </c>
      <c r="D77" s="15" t="s">
        <v>0</v>
      </c>
      <c r="E77" s="67" t="s">
        <v>1</v>
      </c>
      <c r="F77" s="67"/>
    </row>
    <row r="78" spans="1:4" ht="12.75">
      <c r="A78" s="15" t="s">
        <v>2</v>
      </c>
      <c r="B78" s="19"/>
      <c r="C78" s="22">
        <f>+((C76*3)/(4*C22))^(0.333333333333333)</f>
        <v>65468.3253605762</v>
      </c>
      <c r="D78" s="15" t="s">
        <v>101</v>
      </c>
    </row>
    <row r="79" spans="1:4" ht="12.75">
      <c r="A79" s="15" t="s">
        <v>102</v>
      </c>
      <c r="B79" s="19"/>
      <c r="C79" s="22">
        <v>130944</v>
      </c>
      <c r="D79" s="15" t="s">
        <v>103</v>
      </c>
    </row>
    <row r="80" spans="1:4" ht="13.5" thickBot="1">
      <c r="A80" s="15" t="s">
        <v>104</v>
      </c>
      <c r="B80" s="19"/>
      <c r="C80" s="22">
        <f>+C79*C24</f>
        <v>429627.264</v>
      </c>
      <c r="D80" s="15" t="s">
        <v>105</v>
      </c>
    </row>
    <row r="81" spans="1:4" ht="13.5" thickBot="1">
      <c r="A81" s="15" t="s">
        <v>106</v>
      </c>
      <c r="B81" s="19"/>
      <c r="C81" s="48">
        <f>+C80/5280</f>
        <v>81.36880000000001</v>
      </c>
      <c r="D81" s="15" t="s">
        <v>107</v>
      </c>
    </row>
    <row r="82" spans="1:4" ht="13.5" thickBot="1">
      <c r="A82" s="15" t="s">
        <v>108</v>
      </c>
      <c r="B82" s="19"/>
      <c r="C82" s="48">
        <f>+C81*5280/C24/1000</f>
        <v>130.944</v>
      </c>
      <c r="D82" s="44" t="s">
        <v>137</v>
      </c>
    </row>
    <row r="83" spans="1:7" ht="13.5" thickBot="1">
      <c r="A83" s="49"/>
      <c r="B83" s="49"/>
      <c r="C83" s="49"/>
      <c r="D83" s="49"/>
      <c r="E83" s="49"/>
      <c r="F83" s="49"/>
      <c r="G83" s="49"/>
    </row>
    <row r="84" ht="13.5" thickTop="1"/>
  </sheetData>
  <mergeCells count="36">
    <mergeCell ref="B73:F73"/>
    <mergeCell ref="E75:F75"/>
    <mergeCell ref="E77:F77"/>
    <mergeCell ref="B1:G1"/>
    <mergeCell ref="D60:G60"/>
    <mergeCell ref="B63:D63"/>
    <mergeCell ref="E65:G65"/>
    <mergeCell ref="D71:G71"/>
    <mergeCell ref="B47:E47"/>
    <mergeCell ref="A55:B55"/>
    <mergeCell ref="B57:D57"/>
    <mergeCell ref="D59:F59"/>
    <mergeCell ref="E42:F42"/>
    <mergeCell ref="E43:G43"/>
    <mergeCell ref="E44:G44"/>
    <mergeCell ref="E45:H45"/>
    <mergeCell ref="B37:G37"/>
    <mergeCell ref="E39:F39"/>
    <mergeCell ref="E40:F40"/>
    <mergeCell ref="E41:G41"/>
    <mergeCell ref="D21:F21"/>
    <mergeCell ref="B31:D31"/>
    <mergeCell ref="E33:H33"/>
    <mergeCell ref="F34:G34"/>
    <mergeCell ref="B10:G10"/>
    <mergeCell ref="B11:G11"/>
    <mergeCell ref="D17:E17"/>
    <mergeCell ref="D20:E20"/>
    <mergeCell ref="B6:G6"/>
    <mergeCell ref="B7:G7"/>
    <mergeCell ref="B8:G8"/>
    <mergeCell ref="B9:G9"/>
    <mergeCell ref="B2:G2"/>
    <mergeCell ref="B3:D3"/>
    <mergeCell ref="E3:G3"/>
    <mergeCell ref="B4:G4"/>
  </mergeCells>
  <hyperlinks>
    <hyperlink ref="E65" r:id="rId1" display="http://www.eia.doe.gov/oiaf/1605/factors.html"/>
  </hyperlinks>
  <printOptions/>
  <pageMargins left="0.75" right="0.75" top="1" bottom="1" header="0.5" footer="0.5"/>
  <pageSetup fitToHeight="1" fitToWidth="1" orientation="portrait" paperSize="9" scale="50"/>
</worksheet>
</file>

<file path=xl/worksheets/sheet2.xml><?xml version="1.0" encoding="utf-8"?>
<worksheet xmlns="http://schemas.openxmlformats.org/spreadsheetml/2006/main" xmlns:r="http://schemas.openxmlformats.org/officeDocument/2006/relationships">
  <dimension ref="A1:D41"/>
  <sheetViews>
    <sheetView workbookViewId="0" topLeftCell="A1">
      <selection activeCell="A3" sqref="A3"/>
    </sheetView>
  </sheetViews>
  <sheetFormatPr defaultColWidth="11.00390625" defaultRowHeight="12"/>
  <cols>
    <col min="2" max="2" width="11.50390625" style="4" customWidth="1"/>
    <col min="3" max="3" width="87.50390625" style="3" customWidth="1"/>
  </cols>
  <sheetData>
    <row r="1" ht="18">
      <c r="A1" s="11" t="s">
        <v>5</v>
      </c>
    </row>
    <row r="2" ht="12.75">
      <c r="A2" s="1"/>
    </row>
    <row r="3" ht="12.75">
      <c r="A3" s="1" t="s">
        <v>185</v>
      </c>
    </row>
    <row r="4" ht="12.75">
      <c r="A4" s="8" t="s">
        <v>188</v>
      </c>
    </row>
    <row r="5" ht="12.75">
      <c r="A5" t="s">
        <v>147</v>
      </c>
    </row>
    <row r="6" spans="2:3" ht="36">
      <c r="B6" s="5" t="s">
        <v>72</v>
      </c>
      <c r="C6" s="14" t="s">
        <v>100</v>
      </c>
    </row>
    <row r="7" spans="2:3" ht="12.75">
      <c r="B7" s="5" t="s">
        <v>94</v>
      </c>
      <c r="C7" s="4" t="s">
        <v>147</v>
      </c>
    </row>
    <row r="9" ht="12.75">
      <c r="A9" s="1" t="s">
        <v>148</v>
      </c>
    </row>
    <row r="10" spans="2:3" ht="12.75">
      <c r="B10" s="5" t="s">
        <v>72</v>
      </c>
      <c r="C10" s="3" t="s">
        <v>13</v>
      </c>
    </row>
    <row r="11" spans="2:3" ht="12.75">
      <c r="B11" s="6"/>
      <c r="C11" s="3" t="s">
        <v>181</v>
      </c>
    </row>
    <row r="12" spans="2:3" ht="12.75">
      <c r="B12" s="6"/>
      <c r="C12" s="3" t="s">
        <v>182</v>
      </c>
    </row>
    <row r="13" spans="2:3" ht="12.75">
      <c r="B13" s="6"/>
      <c r="C13" s="3" t="s">
        <v>183</v>
      </c>
    </row>
    <row r="14" spans="2:3" ht="12.75">
      <c r="B14" s="6"/>
      <c r="C14" s="3" t="s">
        <v>14</v>
      </c>
    </row>
    <row r="15" ht="12.75">
      <c r="B15" s="6"/>
    </row>
    <row r="16" ht="12.75">
      <c r="B16" s="6"/>
    </row>
    <row r="17" spans="2:3" ht="12.75">
      <c r="B17" s="82" t="s">
        <v>189</v>
      </c>
      <c r="C17" s="3" t="s">
        <v>76</v>
      </c>
    </row>
    <row r="18" spans="2:3" ht="12.75">
      <c r="B18" s="83"/>
      <c r="C18" s="3" t="s">
        <v>8</v>
      </c>
    </row>
    <row r="19" spans="2:3" ht="12.75">
      <c r="B19" s="83"/>
      <c r="C19" s="3" t="s">
        <v>10</v>
      </c>
    </row>
    <row r="20" spans="2:3" ht="12.75">
      <c r="B20" s="83"/>
      <c r="C20" s="3" t="s">
        <v>12</v>
      </c>
    </row>
    <row r="21" spans="2:3" ht="12.75">
      <c r="B21" s="83"/>
      <c r="C21" s="3" t="s">
        <v>35</v>
      </c>
    </row>
    <row r="22" spans="2:3" ht="12.75">
      <c r="B22" s="83"/>
      <c r="C22" s="3" t="s">
        <v>36</v>
      </c>
    </row>
    <row r="23" ht="12.75">
      <c r="A23" s="7" t="s">
        <v>186</v>
      </c>
    </row>
    <row r="24" ht="12.75">
      <c r="A24" s="7" t="s">
        <v>187</v>
      </c>
    </row>
    <row r="25" spans="2:3" ht="12.75">
      <c r="B25" s="5" t="s">
        <v>72</v>
      </c>
      <c r="C25" s="3" t="s">
        <v>53</v>
      </c>
    </row>
    <row r="26" spans="2:3" ht="12.75">
      <c r="B26" s="4" t="s">
        <v>147</v>
      </c>
      <c r="C26" s="3" t="s">
        <v>142</v>
      </c>
    </row>
    <row r="28" spans="2:3" ht="12.75">
      <c r="B28" s="4" t="s">
        <v>147</v>
      </c>
      <c r="C28" s="3" t="s">
        <v>92</v>
      </c>
    </row>
    <row r="30" spans="3:4" ht="12.75">
      <c r="C30" s="3" t="s">
        <v>135</v>
      </c>
      <c r="D30" t="s">
        <v>147</v>
      </c>
    </row>
    <row r="31" spans="3:4" ht="12.75">
      <c r="C31" s="3" t="s">
        <v>150</v>
      </c>
      <c r="D31" s="10"/>
    </row>
    <row r="32" ht="12.75">
      <c r="C32" s="3" t="s">
        <v>178</v>
      </c>
    </row>
    <row r="33" spans="2:3" ht="48.75">
      <c r="B33" s="5" t="s">
        <v>94</v>
      </c>
      <c r="C33" s="3" t="s">
        <v>71</v>
      </c>
    </row>
    <row r="35" ht="24.75">
      <c r="C35" s="3" t="s">
        <v>93</v>
      </c>
    </row>
    <row r="37" ht="24.75">
      <c r="C37" s="3" t="s">
        <v>136</v>
      </c>
    </row>
    <row r="39" ht="12.75">
      <c r="C39" s="13" t="s">
        <v>149</v>
      </c>
    </row>
    <row r="40" ht="12.75">
      <c r="C40" s="13" t="s">
        <v>176</v>
      </c>
    </row>
    <row r="41" ht="12.75">
      <c r="C41" t="s">
        <v>177</v>
      </c>
    </row>
    <row r="43" ht="12"/>
    <row r="44" ht="12"/>
    <row r="45" ht="12"/>
    <row r="46" ht="12"/>
    <row r="47" ht="12"/>
    <row r="48" ht="12"/>
    <row r="49" ht="12"/>
    <row r="50" ht="12"/>
    <row r="51" ht="12"/>
    <row r="52" ht="12"/>
    <row r="53" ht="12"/>
    <row r="54" ht="12"/>
    <row r="55" ht="12"/>
    <row r="56" ht="12"/>
    <row r="57" ht="12"/>
    <row r="58" ht="12"/>
    <row r="59" ht="12"/>
  </sheetData>
  <mergeCells count="1">
    <mergeCell ref="B17:B22"/>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H32"/>
  <sheetViews>
    <sheetView workbookViewId="0" topLeftCell="A1">
      <selection activeCell="A2" sqref="A2"/>
    </sheetView>
  </sheetViews>
  <sheetFormatPr defaultColWidth="11.00390625" defaultRowHeight="12"/>
  <cols>
    <col min="1" max="1" width="16.125" style="0" customWidth="1"/>
  </cols>
  <sheetData>
    <row r="1" ht="18">
      <c r="A1" s="11" t="s">
        <v>6</v>
      </c>
    </row>
    <row r="2" ht="12.75">
      <c r="A2" s="1"/>
    </row>
    <row r="3" ht="12.75">
      <c r="A3" s="1" t="s">
        <v>197</v>
      </c>
    </row>
    <row r="4" ht="12.75">
      <c r="A4" t="s">
        <v>143</v>
      </c>
    </row>
    <row r="6" ht="12.75">
      <c r="A6" s="1" t="s">
        <v>198</v>
      </c>
    </row>
    <row r="7" ht="12.75">
      <c r="A7" t="s">
        <v>144</v>
      </c>
    </row>
    <row r="9" ht="12.75">
      <c r="A9" s="1" t="s">
        <v>196</v>
      </c>
    </row>
    <row r="10" spans="1:2" ht="12.75">
      <c r="A10" s="5" t="s">
        <v>72</v>
      </c>
      <c r="B10" s="12" t="s">
        <v>15</v>
      </c>
    </row>
    <row r="11" spans="1:2" ht="12.75">
      <c r="A11" s="6"/>
      <c r="B11" s="12" t="s">
        <v>140</v>
      </c>
    </row>
    <row r="12" spans="1:2" ht="12.75">
      <c r="A12" s="6"/>
      <c r="B12" s="12" t="s">
        <v>141</v>
      </c>
    </row>
    <row r="13" spans="1:2" ht="12.75">
      <c r="A13" s="6"/>
      <c r="B13" s="12"/>
    </row>
    <row r="14" spans="1:8" ht="36" customHeight="1">
      <c r="A14" s="5" t="s">
        <v>94</v>
      </c>
      <c r="B14" s="84" t="s">
        <v>179</v>
      </c>
      <c r="C14" s="84"/>
      <c r="D14" s="84"/>
      <c r="E14" s="84"/>
      <c r="F14" s="84"/>
      <c r="G14" s="84"/>
      <c r="H14" s="84"/>
    </row>
    <row r="17" ht="12.75">
      <c r="A17" s="1" t="s">
        <v>195</v>
      </c>
    </row>
    <row r="18" ht="12.75">
      <c r="A18" t="s">
        <v>199</v>
      </c>
    </row>
    <row r="19" ht="12.75">
      <c r="A19" t="s">
        <v>147</v>
      </c>
    </row>
    <row r="20" ht="12.75">
      <c r="A20" t="s">
        <v>37</v>
      </c>
    </row>
    <row r="22" ht="12.75">
      <c r="A22" s="9" t="s">
        <v>189</v>
      </c>
    </row>
    <row r="23" ht="12.75">
      <c r="B23" t="s">
        <v>9</v>
      </c>
    </row>
    <row r="25" ht="12.75">
      <c r="A25" s="9" t="s">
        <v>186</v>
      </c>
    </row>
    <row r="26" spans="1:2" ht="12.75">
      <c r="A26" s="2"/>
      <c r="B26" t="s">
        <v>180</v>
      </c>
    </row>
    <row r="27" spans="1:2" ht="12.75">
      <c r="A27" s="2"/>
      <c r="B27" t="s">
        <v>11</v>
      </c>
    </row>
    <row r="28" ht="12.75">
      <c r="A28" s="2"/>
    </row>
    <row r="29" ht="12.75">
      <c r="B29" t="s">
        <v>184</v>
      </c>
    </row>
    <row r="30" ht="12.75">
      <c r="B30" t="s">
        <v>146</v>
      </c>
    </row>
    <row r="32" ht="12.75">
      <c r="B32" t="s">
        <v>145</v>
      </c>
    </row>
  </sheetData>
  <mergeCells count="1">
    <mergeCell ref="B14:H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LBNL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Evan Mills</dc:creator>
  <cp:keywords/>
  <dc:description/>
  <cp:lastModifiedBy>Evan Mills</cp:lastModifiedBy>
  <cp:lastPrinted>2004-07-16T05:03:27Z</cp:lastPrinted>
  <dcterms:created xsi:type="dcterms:W3CDTF">2002-07-02T08:59:58Z</dcterms:created>
  <dcterms:modified xsi:type="dcterms:W3CDTF">2002-07-04T00:13:07Z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