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6495" tabRatio="787" activeTab="6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2" sheetId="7" r:id="rId7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<sst xmlns="http://schemas.openxmlformats.org/spreadsheetml/2006/main" count="681" uniqueCount="157">
  <si>
    <t>491C1</t>
  </si>
  <si>
    <t>PM</t>
  </si>
  <si>
    <t>gr/dscf</t>
  </si>
  <si>
    <t/>
  </si>
  <si>
    <t>CO (RA)</t>
  </si>
  <si>
    <t>ppmv</t>
  </si>
  <si>
    <t>HC (RA)</t>
  </si>
  <si>
    <t>HCl</t>
  </si>
  <si>
    <t>Cl2</t>
  </si>
  <si>
    <t>Antimony</t>
  </si>
  <si>
    <t>ug/dscm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</si>
  <si>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</si>
  <si>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</si>
  <si>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</si>
  <si>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</si>
  <si>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</si>
  <si>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</si>
  <si>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</si>
  <si>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</si>
  <si>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</si>
  <si>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491C2</t>
  </si>
  <si>
    <t>Metals</t>
  </si>
  <si>
    <t>Oxygen</t>
  </si>
  <si>
    <t>Particulate</t>
  </si>
  <si>
    <t>Dioxin &amp; Furan</t>
  </si>
  <si>
    <t>Chlorine</t>
  </si>
  <si>
    <t>Feedrate</t>
  </si>
  <si>
    <t>Btu/lb</t>
  </si>
  <si>
    <t>Sampling Train</t>
  </si>
  <si>
    <t>R1</t>
  </si>
  <si>
    <t>R2</t>
  </si>
  <si>
    <t>R3</t>
  </si>
  <si>
    <t>R4</t>
  </si>
  <si>
    <t>Cond Avg</t>
  </si>
  <si>
    <t>SVM</t>
  </si>
  <si>
    <t>LVM</t>
  </si>
  <si>
    <t>Liquid waste</t>
  </si>
  <si>
    <t>Solid waste</t>
  </si>
  <si>
    <t>Raw material</t>
  </si>
  <si>
    <t>Coke</t>
  </si>
  <si>
    <t>lb/hr</t>
  </si>
  <si>
    <t>Total PCDD/PCDF</t>
  </si>
  <si>
    <t>TEQ</t>
  </si>
  <si>
    <t>Gas flowrate</t>
  </si>
  <si>
    <t>ppmw</t>
  </si>
  <si>
    <t>Total</t>
  </si>
  <si>
    <t>1995 Recertification at Essroc Materials, Inc, Logansport, Indiana, APCC Project No. 95001, August 1995</t>
  </si>
  <si>
    <t>Air Pollution Characterization and Control, Ltd.</t>
  </si>
  <si>
    <t>Liquid waste spike</t>
  </si>
  <si>
    <t>Solid waste spike</t>
  </si>
  <si>
    <t>g/hr</t>
  </si>
  <si>
    <t>May 10-11, 1995</t>
  </si>
  <si>
    <t>May 11-12, 1995</t>
  </si>
  <si>
    <t>Cond Descr</t>
  </si>
  <si>
    <t>Report Name/Date</t>
  </si>
  <si>
    <t>Report Prepare</t>
  </si>
  <si>
    <t>Testing Firm</t>
  </si>
  <si>
    <t>HW</t>
  </si>
  <si>
    <t>Spike</t>
  </si>
  <si>
    <t>Other</t>
  </si>
  <si>
    <t>491</t>
  </si>
  <si>
    <t>IND005081542</t>
  </si>
  <si>
    <t>IN</t>
  </si>
  <si>
    <t>ESP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</si>
  <si>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</si>
  <si>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</si>
  <si>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</si>
  <si>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</si>
  <si>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</si>
  <si>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</si>
  <si>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</si>
  <si>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</si>
  <si>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</si>
  <si>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</si>
  <si>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</si>
  <si>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</si>
  <si>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</si>
  <si>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</si>
  <si>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</si>
  <si>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</si>
  <si>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</si>
  <si>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</si>
  <si>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</si>
  <si>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Source Description</t>
  </si>
  <si>
    <t>1,2,4-Trichlorobenzene</t>
  </si>
  <si>
    <t>%</t>
  </si>
  <si>
    <t>trichloroethene</t>
  </si>
  <si>
    <t>None (other unit # 300 Kiln No. 1 shares a stack)</t>
  </si>
  <si>
    <t>Kiln No. 2</t>
  </si>
  <si>
    <t>CoC, MAX COMB TEMP, MAX METALS/CL FEED, MAX APCD TEMP</t>
  </si>
  <si>
    <t>CoC, MIN COMB TEMP, MAX CL FEED, MAX PROD RATE</t>
  </si>
  <si>
    <t>Condition Description</t>
  </si>
  <si>
    <t>Combustor Class</t>
  </si>
  <si>
    <t>Combustor Type</t>
  </si>
  <si>
    <t>Wet, long</t>
  </si>
  <si>
    <t>ng/dscm</t>
  </si>
  <si>
    <t>Feedstream 2</t>
  </si>
  <si>
    <t>Research Cottrell, 54,000 ft2 plate area</t>
  </si>
  <si>
    <t>49110</t>
  </si>
  <si>
    <t>F</t>
  </si>
  <si>
    <t>Combustion Temperature Back End</t>
  </si>
  <si>
    <t>Process Information 2</t>
  </si>
  <si>
    <t>Stack Gas Emissions 2</t>
  </si>
  <si>
    <t>Total Chlorine</t>
  </si>
  <si>
    <t>E1</t>
  </si>
  <si>
    <t>E2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</si>
  <si>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</si>
  <si>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</si>
  <si>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</si>
  <si>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</si>
  <si>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</si>
  <si>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</si>
  <si>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</si>
  <si>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</si>
  <si>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Number of Sister Facilities</t>
  </si>
  <si>
    <t>APCS Detailed Acronym</t>
  </si>
  <si>
    <t>APCS General Class</t>
  </si>
  <si>
    <t>Liq, solid</t>
  </si>
  <si>
    <t>coal</t>
  </si>
  <si>
    <t>source</t>
  </si>
  <si>
    <t>cond</t>
  </si>
  <si>
    <t>emiss 2</t>
  </si>
  <si>
    <t>feed 2</t>
  </si>
  <si>
    <t>process 2</t>
  </si>
  <si>
    <t>df c2</t>
  </si>
  <si>
    <t>Cement Kiln (CK)</t>
  </si>
  <si>
    <t>Logansport</t>
  </si>
  <si>
    <t>Essroc Corporation</t>
  </si>
  <si>
    <t>Feedstream Description</t>
  </si>
  <si>
    <t>Feed Class</t>
  </si>
  <si>
    <t>Feedstream Number</t>
  </si>
  <si>
    <t>F1</t>
  </si>
  <si>
    <t>Liq HW</t>
  </si>
  <si>
    <t>F2</t>
  </si>
  <si>
    <t>Solid HW</t>
  </si>
  <si>
    <t>F3</t>
  </si>
  <si>
    <t>Raw Material</t>
  </si>
  <si>
    <t>F4</t>
  </si>
  <si>
    <t>Misc. Fuel</t>
  </si>
  <si>
    <t>F5</t>
  </si>
  <si>
    <t>F6</t>
  </si>
  <si>
    <t>F7</t>
  </si>
  <si>
    <t>Feed Class 2</t>
  </si>
  <si>
    <t>RM</t>
  </si>
  <si>
    <t>MF</t>
  </si>
  <si>
    <t>Feedrate MTEC Calculations</t>
  </si>
  <si>
    <t>MMBtu/hr</t>
  </si>
  <si>
    <t>Estimated Firing Rate</t>
  </si>
  <si>
    <t>I-TEF</t>
  </si>
  <si>
    <t>Wght Fact</t>
  </si>
  <si>
    <t xml:space="preserve"> TEQ</t>
  </si>
  <si>
    <t>Full ND</t>
  </si>
  <si>
    <t>1/2 ND</t>
  </si>
  <si>
    <t>Thermal Feedrate</t>
  </si>
  <si>
    <t>Feed Rate</t>
  </si>
  <si>
    <t>Heating Value</t>
  </si>
  <si>
    <t>correct units?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</si>
</sst>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m/dd/yy"/>
    <numFmt numFmtId="169" formatCode="0.0000000"/>
    <numFmt numFmtId="170" formatCode="0.00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7"/>
  <sheetViews>
    <sheetView workbookViewId="0" topLeftCell="B1">
      <selection activeCell="C1" sqref="C1"/>
    </sheetView>
  </sheetViews>
  <sheetFormatPr defaultColWidth="9.140625" defaultRowHeight="12.75"/>
  <cols>
    <col min="1" max="1" width="2.421875" style="0" customWidth="1"/>
    <col min="2" max="2" width="30.7109375" style="0" customWidth="1"/>
    <col min="3" max="3" width="58.8515625" style="0" customWidth="1"/>
  </cols>
  <sheetData>
    <row r="1" ht="12.75">
      <c r="B1" s="6" t="s">
        <v>83</v>
      </c>
    </row>
    <row r="3" spans="2:3" ht="12.75">
      <c r="B3" t="s">
        <v>64</v>
      </c>
      <c r="C3" t="s">
        <v>60</v>
      </c>
    </row>
    <row r="4" spans="2:3" ht="12.75">
      <c r="B4" t="s">
        <v>65</v>
      </c>
      <c r="C4" t="s">
        <v>61</v>
      </c>
    </row>
    <row r="5" spans="2:3" ht="12.75">
      <c r="B5" t="s">
        <v>66</v>
      </c>
      <c r="C5" t="s">
        <v>127</v>
      </c>
    </row>
    <row r="6" ht="12.75">
      <c r="B6" t="s">
        <v>67</v>
      </c>
    </row>
    <row r="7" spans="2:3" ht="12.75">
      <c r="B7" t="s">
        <v>68</v>
      </c>
      <c r="C7" t="s">
        <v>126</v>
      </c>
    </row>
    <row r="8" spans="2:3" ht="12.75">
      <c r="B8" t="s">
        <v>69</v>
      </c>
      <c r="C8" t="s">
        <v>62</v>
      </c>
    </row>
    <row r="9" spans="2:3" ht="12.75">
      <c r="B9" t="s">
        <v>70</v>
      </c>
      <c r="C9" t="s">
        <v>88</v>
      </c>
    </row>
    <row r="10" spans="2:3" ht="12.75">
      <c r="B10" t="s">
        <v>71</v>
      </c>
      <c r="C10" t="s">
        <v>87</v>
      </c>
    </row>
    <row r="11" spans="2:3" ht="12.75">
      <c r="B11" s="17" t="s">
        <v>114</v>
      </c>
      <c r="C11" s="18">
        <v>0</v>
      </c>
    </row>
    <row r="12" spans="2:3" ht="12.75">
      <c r="B12" t="s">
        <v>92</v>
      </c>
      <c r="C12" t="s">
        <v>125</v>
      </c>
    </row>
    <row r="13" spans="2:3" ht="12.75">
      <c r="B13" t="s">
        <v>93</v>
      </c>
      <c r="C13" t="s">
        <v>94</v>
      </c>
    </row>
    <row r="14" ht="12.75">
      <c r="B14" t="s">
        <v>72</v>
      </c>
    </row>
    <row r="15" ht="12.75">
      <c r="B15" t="s">
        <v>73</v>
      </c>
    </row>
    <row r="16" spans="2:3" ht="12.75">
      <c r="B16" s="17" t="s">
        <v>115</v>
      </c>
      <c r="C16" s="17" t="s">
        <v>63</v>
      </c>
    </row>
    <row r="17" spans="2:3" ht="12.75">
      <c r="B17" s="17" t="s">
        <v>116</v>
      </c>
      <c r="C17" s="17" t="s">
        <v>63</v>
      </c>
    </row>
    <row r="18" spans="2:3" ht="12.75">
      <c r="B18" t="s">
        <v>74</v>
      </c>
      <c r="C18" t="s">
        <v>97</v>
      </c>
    </row>
    <row r="19" spans="2:3" ht="12.75">
      <c r="B19" t="s">
        <v>75</v>
      </c>
      <c r="C19" t="s">
        <v>117</v>
      </c>
    </row>
    <row r="20" ht="12.75">
      <c r="B20" t="s">
        <v>76</v>
      </c>
    </row>
    <row r="21" spans="2:3" ht="12.75">
      <c r="B21" t="s">
        <v>77</v>
      </c>
      <c r="C21" t="s">
        <v>118</v>
      </c>
    </row>
    <row r="23" ht="12.75">
      <c r="B23" t="s">
        <v>78</v>
      </c>
    </row>
    <row r="24" spans="2:3" ht="12.75">
      <c r="B24" t="s">
        <v>79</v>
      </c>
      <c r="C24" s="13">
        <v>15.582572903772965</v>
      </c>
    </row>
    <row r="25" spans="2:3" ht="12.75">
      <c r="B25" t="s">
        <v>80</v>
      </c>
      <c r="C25" s="13">
        <v>203.99004528576114</v>
      </c>
    </row>
    <row r="26" spans="2:3" ht="12.75">
      <c r="B26" t="s">
        <v>81</v>
      </c>
      <c r="C26" s="13">
        <v>5.610079223399267</v>
      </c>
    </row>
    <row r="27" spans="2:3" ht="12.75">
      <c r="B27" t="s">
        <v>82</v>
      </c>
      <c r="C27" s="13">
        <v>381.25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B1">
      <selection activeCell="C1" sqref="C1"/>
    </sheetView>
  </sheetViews>
  <sheetFormatPr defaultColWidth="9.140625" defaultRowHeight="12.75"/>
  <cols>
    <col min="1" max="1" width="2.7109375" style="0" hidden="1" customWidth="1"/>
    <col min="2" max="2" width="17.421875" style="0" customWidth="1"/>
    <col min="3" max="3" width="64.7109375" style="9" customWidth="1"/>
  </cols>
  <sheetData>
    <row r="1" ht="12.75">
      <c r="B1" s="6" t="s">
        <v>91</v>
      </c>
    </row>
    <row r="3" ht="12.75">
      <c r="B3" s="6" t="s">
        <v>0</v>
      </c>
    </row>
    <row r="5" spans="2:3" ht="25.5">
      <c r="B5" s="11" t="s">
        <v>54</v>
      </c>
      <c r="C5" s="10" t="s">
        <v>46</v>
      </c>
    </row>
    <row r="6" spans="2:3" ht="12.75">
      <c r="B6" t="s">
        <v>55</v>
      </c>
      <c r="C6" s="9" t="s">
        <v>47</v>
      </c>
    </row>
    <row r="7" ht="12.75">
      <c r="B7" t="s">
        <v>56</v>
      </c>
    </row>
    <row r="8" spans="1:3" ht="12.75">
      <c r="A8" t="s">
        <v>0</v>
      </c>
      <c r="B8" t="s">
        <v>53</v>
      </c>
      <c r="C8" s="9" t="s">
        <v>89</v>
      </c>
    </row>
    <row r="9" spans="1:3" ht="12.75">
      <c r="A9" t="s">
        <v>0</v>
      </c>
      <c r="B9" t="s">
        <v>112</v>
      </c>
      <c r="C9" s="9" t="s">
        <v>51</v>
      </c>
    </row>
    <row r="10" spans="2:3" ht="12.75">
      <c r="B10" t="s">
        <v>113</v>
      </c>
      <c r="C10" s="16">
        <v>34820</v>
      </c>
    </row>
    <row r="12" ht="12.75">
      <c r="B12" s="6" t="s">
        <v>20</v>
      </c>
    </row>
    <row r="14" spans="2:3" ht="25.5">
      <c r="B14" s="11" t="s">
        <v>54</v>
      </c>
      <c r="C14" s="10" t="s">
        <v>46</v>
      </c>
    </row>
    <row r="15" spans="2:3" ht="12.75">
      <c r="B15" t="s">
        <v>55</v>
      </c>
      <c r="C15" s="9" t="s">
        <v>47</v>
      </c>
    </row>
    <row r="16" ht="12.75">
      <c r="B16" t="s">
        <v>56</v>
      </c>
    </row>
    <row r="17" spans="1:3" ht="12.75">
      <c r="A17" t="s">
        <v>20</v>
      </c>
      <c r="B17" t="s">
        <v>53</v>
      </c>
      <c r="C17" s="9" t="s">
        <v>90</v>
      </c>
    </row>
    <row r="18" spans="1:3" ht="12.75">
      <c r="A18" t="s">
        <v>20</v>
      </c>
      <c r="B18" t="s">
        <v>112</v>
      </c>
      <c r="C18" s="9" t="s">
        <v>52</v>
      </c>
    </row>
    <row r="19" spans="2:3" ht="12.75">
      <c r="B19" t="s">
        <v>113</v>
      </c>
      <c r="C19" s="16">
        <v>34820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49"/>
  <sheetViews>
    <sheetView workbookViewId="0" topLeftCell="B1">
      <selection activeCell="C1" sqref="C1"/>
    </sheetView>
  </sheetViews>
  <sheetFormatPr defaultColWidth="9.140625" defaultRowHeight="12.75"/>
  <cols>
    <col min="1" max="1" width="2.00390625" style="0" hidden="1" customWidth="1"/>
    <col min="2" max="2" width="19.28125" style="0" customWidth="1"/>
    <col min="3" max="3" width="4.7109375" style="0" customWidth="1"/>
    <col min="5" max="5" width="2.28125" style="0" customWidth="1"/>
    <col min="6" max="6" width="3.00390625" style="0" customWidth="1"/>
    <col min="8" max="8" width="2.57421875" style="0" customWidth="1"/>
    <col min="10" max="10" width="3.00390625" style="0" customWidth="1"/>
    <col min="12" max="12" width="2.28125" style="0" customWidth="1"/>
    <col min="14" max="14" width="2.8515625" style="0" customWidth="1"/>
    <col min="16" max="16" width="2.57421875" style="0" customWidth="1"/>
  </cols>
  <sheetData>
    <row r="1" ht="12.75">
      <c r="B1" s="6" t="s">
        <v>102</v>
      </c>
    </row>
    <row r="2" ht="12.75">
      <c r="B2" s="6"/>
    </row>
    <row r="3" ht="12.75">
      <c r="B3" s="6"/>
    </row>
    <row r="4" spans="2:15" ht="12.75">
      <c r="B4" s="6" t="s">
        <v>0</v>
      </c>
      <c r="G4" s="12" t="s">
        <v>29</v>
      </c>
      <c r="H4" s="12"/>
      <c r="I4" s="12" t="s">
        <v>30</v>
      </c>
      <c r="J4" s="12"/>
      <c r="K4" s="12" t="s">
        <v>31</v>
      </c>
      <c r="L4" s="12"/>
      <c r="M4" s="12" t="s">
        <v>32</v>
      </c>
      <c r="N4" s="12"/>
      <c r="O4" s="12" t="s">
        <v>33</v>
      </c>
    </row>
    <row r="6" spans="1:61" s="1" customFormat="1" ht="12.75">
      <c r="A6" s="1" t="s">
        <v>0</v>
      </c>
      <c r="B6" s="1" t="s">
        <v>1</v>
      </c>
      <c r="C6" s="1" t="s">
        <v>104</v>
      </c>
      <c r="D6" s="1" t="s">
        <v>2</v>
      </c>
      <c r="F6" s="2" t="s">
        <v>3</v>
      </c>
      <c r="G6" s="1">
        <v>0.0600005952</v>
      </c>
      <c r="H6" s="2" t="s">
        <v>3</v>
      </c>
      <c r="J6" s="2" t="s">
        <v>3</v>
      </c>
      <c r="K6" s="1">
        <v>0.06600065472</v>
      </c>
      <c r="L6" s="2" t="s">
        <v>3</v>
      </c>
      <c r="M6" s="1">
        <v>0.06200061504</v>
      </c>
      <c r="N6" s="2" t="s">
        <v>3</v>
      </c>
      <c r="O6" s="1">
        <f>AVERAGE(G6,K6,M6)</f>
        <v>0.06266728832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" customFormat="1" ht="12.75">
      <c r="A7" s="3" t="s">
        <v>0</v>
      </c>
      <c r="B7" s="3" t="s">
        <v>4</v>
      </c>
      <c r="C7" s="1" t="s">
        <v>104</v>
      </c>
      <c r="D7" s="3" t="s">
        <v>5</v>
      </c>
      <c r="F7" s="2" t="s">
        <v>3</v>
      </c>
      <c r="G7" s="3">
        <v>968.303186907838</v>
      </c>
      <c r="H7" s="2" t="s">
        <v>3</v>
      </c>
      <c r="I7" s="3">
        <v>634.09669211196</v>
      </c>
      <c r="J7" s="2" t="s">
        <v>3</v>
      </c>
      <c r="K7" s="3">
        <v>493.97794741306194</v>
      </c>
      <c r="L7" s="2" t="s">
        <v>3</v>
      </c>
      <c r="M7" s="3">
        <v>860.994102780118</v>
      </c>
      <c r="N7" s="2" t="s">
        <v>3</v>
      </c>
      <c r="O7" s="3">
        <f>AVERAGE(G7,I7,K7,M7)</f>
        <v>739.3429823032445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3" customFormat="1" ht="12.75">
      <c r="A8" s="3" t="s">
        <v>0</v>
      </c>
      <c r="B8" s="3" t="s">
        <v>6</v>
      </c>
      <c r="C8" s="1" t="s">
        <v>104</v>
      </c>
      <c r="D8" s="3" t="s">
        <v>5</v>
      </c>
      <c r="F8" s="2" t="s">
        <v>3</v>
      </c>
      <c r="G8" s="3">
        <v>22.549526270456507</v>
      </c>
      <c r="H8" s="2" t="s">
        <v>3</v>
      </c>
      <c r="I8" s="3">
        <v>13.655640373197626</v>
      </c>
      <c r="J8" s="2" t="s">
        <v>3</v>
      </c>
      <c r="K8" s="3">
        <v>12.468193384224</v>
      </c>
      <c r="L8" s="2" t="s">
        <v>3</v>
      </c>
      <c r="M8" s="3">
        <v>18.75315922493682</v>
      </c>
      <c r="N8" s="2" t="s">
        <v>3</v>
      </c>
      <c r="O8" s="3">
        <f>AVERAGE(G8,I8,K8,M8)</f>
        <v>16.85662981320374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3" customFormat="1" ht="12.75">
      <c r="A9" s="3" t="s">
        <v>0</v>
      </c>
      <c r="B9" s="3" t="s">
        <v>7</v>
      </c>
      <c r="C9" s="1" t="s">
        <v>104</v>
      </c>
      <c r="D9" s="3" t="s">
        <v>5</v>
      </c>
      <c r="F9" s="2" t="s">
        <v>3</v>
      </c>
      <c r="G9" s="3">
        <v>1.4482288951621525</v>
      </c>
      <c r="H9" s="2" t="s">
        <v>3</v>
      </c>
      <c r="J9" s="2" t="s">
        <v>3</v>
      </c>
      <c r="K9" s="3">
        <v>1.4494738117460368</v>
      </c>
      <c r="L9" s="2" t="s">
        <v>3</v>
      </c>
      <c r="M9" s="3">
        <v>1.7267182241769825</v>
      </c>
      <c r="N9" s="2" t="s">
        <v>3</v>
      </c>
      <c r="O9" s="3">
        <f aca="true" t="shared" si="0" ref="O9:O23">AVERAGE(G9,I9,K9,M9)</f>
        <v>1.5414736436950573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3" customFormat="1" ht="12.75">
      <c r="A10" s="3" t="s">
        <v>0</v>
      </c>
      <c r="B10" s="3" t="s">
        <v>8</v>
      </c>
      <c r="C10" s="1" t="s">
        <v>104</v>
      </c>
      <c r="D10" s="3" t="s">
        <v>5</v>
      </c>
      <c r="F10" s="2" t="s">
        <v>3</v>
      </c>
      <c r="G10" s="3">
        <v>0.24311203501714165</v>
      </c>
      <c r="H10" s="2" t="s">
        <v>3</v>
      </c>
      <c r="J10" s="2" t="s">
        <v>3</v>
      </c>
      <c r="K10" s="3">
        <v>0.2530068522921661</v>
      </c>
      <c r="L10" s="2" t="s">
        <v>3</v>
      </c>
      <c r="M10" s="3">
        <v>0.27123694473643617</v>
      </c>
      <c r="N10" s="2" t="s">
        <v>3</v>
      </c>
      <c r="O10" s="3">
        <f t="shared" si="0"/>
        <v>0.2557852773485813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2:61" s="3" customFormat="1" ht="12.75">
      <c r="B11" s="3" t="s">
        <v>103</v>
      </c>
      <c r="C11" s="1" t="s">
        <v>104</v>
      </c>
      <c r="D11" s="3" t="s">
        <v>5</v>
      </c>
      <c r="F11" s="2"/>
      <c r="G11" s="3">
        <f>G9+2*G10</f>
        <v>1.9344529651964357</v>
      </c>
      <c r="H11" s="2"/>
      <c r="J11" s="2"/>
      <c r="K11" s="3">
        <f>K9+2*K10</f>
        <v>1.9554875163303689</v>
      </c>
      <c r="L11" s="2"/>
      <c r="M11" s="3">
        <f>M9+2*M10</f>
        <v>2.2691921136498547</v>
      </c>
      <c r="N11" s="2"/>
      <c r="O11" s="3">
        <f t="shared" si="0"/>
        <v>2.05304419839222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3" customFormat="1" ht="12.75">
      <c r="A12" s="3" t="s">
        <v>0</v>
      </c>
      <c r="B12" s="3" t="s">
        <v>9</v>
      </c>
      <c r="C12" s="1" t="s">
        <v>105</v>
      </c>
      <c r="D12" s="3" t="s">
        <v>10</v>
      </c>
      <c r="F12" s="2" t="s">
        <v>3</v>
      </c>
      <c r="G12" s="3">
        <v>2.294606188350623</v>
      </c>
      <c r="H12" s="2" t="s">
        <v>3</v>
      </c>
      <c r="I12" s="3">
        <v>4.468317615312041</v>
      </c>
      <c r="J12" s="2" t="s">
        <v>3</v>
      </c>
      <c r="K12" s="3">
        <v>2.2214619082445797</v>
      </c>
      <c r="L12" s="2" t="s">
        <v>3</v>
      </c>
      <c r="N12" s="2" t="s">
        <v>3</v>
      </c>
      <c r="O12" s="3">
        <f t="shared" si="0"/>
        <v>2.9947952373024145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3" customFormat="1" ht="12.75">
      <c r="A13" s="3" t="s">
        <v>0</v>
      </c>
      <c r="B13" s="3" t="s">
        <v>11</v>
      </c>
      <c r="C13" s="1" t="s">
        <v>105</v>
      </c>
      <c r="D13" s="3" t="s">
        <v>10</v>
      </c>
      <c r="F13" s="2" t="s">
        <v>3</v>
      </c>
      <c r="G13" s="3">
        <v>24.565783898812555</v>
      </c>
      <c r="H13" s="2" t="s">
        <v>3</v>
      </c>
      <c r="I13" s="3">
        <v>26.975398936883806</v>
      </c>
      <c r="J13" s="2" t="s">
        <v>3</v>
      </c>
      <c r="K13" s="3">
        <v>23.28952000579</v>
      </c>
      <c r="L13" s="2" t="s">
        <v>3</v>
      </c>
      <c r="N13" s="2" t="s">
        <v>3</v>
      </c>
      <c r="O13" s="3">
        <f t="shared" si="0"/>
        <v>24.943567613828787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3" customFormat="1" ht="12.75">
      <c r="A14" s="3" t="s">
        <v>0</v>
      </c>
      <c r="B14" s="3" t="s">
        <v>12</v>
      </c>
      <c r="C14" s="1" t="s">
        <v>105</v>
      </c>
      <c r="D14" s="3" t="s">
        <v>10</v>
      </c>
      <c r="F14" s="2" t="s">
        <v>3</v>
      </c>
      <c r="G14" s="3">
        <v>44.542355420923855</v>
      </c>
      <c r="H14" s="2" t="s">
        <v>3</v>
      </c>
      <c r="I14" s="3">
        <v>77.45083866540871</v>
      </c>
      <c r="J14" s="2" t="s">
        <v>3</v>
      </c>
      <c r="K14" s="3">
        <v>44.787538472673</v>
      </c>
      <c r="L14" s="2" t="s">
        <v>3</v>
      </c>
      <c r="N14" s="2" t="s">
        <v>3</v>
      </c>
      <c r="O14" s="3">
        <f t="shared" si="0"/>
        <v>55.59357751966852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3" customFormat="1" ht="12.75">
      <c r="A15" s="3" t="s">
        <v>0</v>
      </c>
      <c r="B15" s="3" t="s">
        <v>13</v>
      </c>
      <c r="C15" s="1" t="s">
        <v>105</v>
      </c>
      <c r="D15" s="3" t="s">
        <v>10</v>
      </c>
      <c r="F15" s="2" t="s">
        <v>3</v>
      </c>
      <c r="G15" s="3">
        <v>0.20246525191329</v>
      </c>
      <c r="H15" s="2" t="s">
        <v>3</v>
      </c>
      <c r="I15" s="3">
        <v>0.24823986751733557</v>
      </c>
      <c r="J15" s="2" t="s">
        <v>3</v>
      </c>
      <c r="K15" s="3">
        <v>0.35830030778138383</v>
      </c>
      <c r="L15" s="2" t="s">
        <v>3</v>
      </c>
      <c r="N15" s="2" t="s">
        <v>3</v>
      </c>
      <c r="O15" s="3">
        <f t="shared" si="0"/>
        <v>0.2696684757373365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3" customFormat="1" ht="12.75">
      <c r="A16" s="3" t="s">
        <v>0</v>
      </c>
      <c r="B16" s="3" t="s">
        <v>14</v>
      </c>
      <c r="C16" s="1" t="s">
        <v>105</v>
      </c>
      <c r="D16" s="3" t="s">
        <v>10</v>
      </c>
      <c r="F16" s="2" t="s">
        <v>3</v>
      </c>
      <c r="G16" s="3">
        <v>32.19197505421315</v>
      </c>
      <c r="H16" s="2" t="s">
        <v>3</v>
      </c>
      <c r="I16" s="3">
        <v>27.72011853943581</v>
      </c>
      <c r="J16" s="2" t="s">
        <v>3</v>
      </c>
      <c r="K16" s="3">
        <v>24.43608099069038</v>
      </c>
      <c r="L16" s="2" t="s">
        <v>3</v>
      </c>
      <c r="N16" s="2" t="s">
        <v>3</v>
      </c>
      <c r="O16" s="3">
        <f t="shared" si="0"/>
        <v>28.116058194779782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3" customFormat="1" ht="12.75">
      <c r="A17" s="3" t="s">
        <v>0</v>
      </c>
      <c r="B17" s="3" t="s">
        <v>15</v>
      </c>
      <c r="C17" s="1" t="s">
        <v>105</v>
      </c>
      <c r="D17" s="3" t="s">
        <v>10</v>
      </c>
      <c r="F17" s="2" t="s">
        <v>3</v>
      </c>
      <c r="G17" s="3">
        <v>43.934959665184</v>
      </c>
      <c r="H17" s="2" t="s">
        <v>3</v>
      </c>
      <c r="I17" s="3">
        <v>27.885611784447367</v>
      </c>
      <c r="J17" s="2" t="s">
        <v>3</v>
      </c>
      <c r="K17" s="3">
        <v>78.03780703478542</v>
      </c>
      <c r="L17" s="2" t="s">
        <v>3</v>
      </c>
      <c r="N17" s="2" t="s">
        <v>3</v>
      </c>
      <c r="O17" s="3">
        <f t="shared" si="0"/>
        <v>49.95279282813893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3" customFormat="1" ht="12.75">
      <c r="A18" s="3" t="s">
        <v>0</v>
      </c>
      <c r="B18" s="3" t="s">
        <v>16</v>
      </c>
      <c r="C18" s="1" t="s">
        <v>105</v>
      </c>
      <c r="D18" s="3" t="s">
        <v>10</v>
      </c>
      <c r="F18" s="2" t="s">
        <v>3</v>
      </c>
      <c r="G18" s="3">
        <v>921.4868498746883</v>
      </c>
      <c r="H18" s="2" t="s">
        <v>3</v>
      </c>
      <c r="I18" s="3">
        <v>983.9400882162128</v>
      </c>
      <c r="J18" s="2" t="s">
        <v>3</v>
      </c>
      <c r="K18" s="3">
        <v>853.7579733814816</v>
      </c>
      <c r="L18" s="2" t="s">
        <v>3</v>
      </c>
      <c r="N18" s="2" t="s">
        <v>3</v>
      </c>
      <c r="O18" s="3">
        <f t="shared" si="0"/>
        <v>919.7283038241276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3" customFormat="1" ht="12.75">
      <c r="A19" s="3" t="s">
        <v>0</v>
      </c>
      <c r="B19" s="3" t="s">
        <v>17</v>
      </c>
      <c r="C19" s="1" t="s">
        <v>105</v>
      </c>
      <c r="D19" s="3" t="s">
        <v>10</v>
      </c>
      <c r="F19" s="2" t="s">
        <v>3</v>
      </c>
      <c r="G19" s="3">
        <v>21.258851450895474</v>
      </c>
      <c r="H19" s="2" t="s">
        <v>3</v>
      </c>
      <c r="I19" s="3">
        <v>25.485959731779793</v>
      </c>
      <c r="J19" s="2" t="s">
        <v>3</v>
      </c>
      <c r="K19" s="3">
        <v>32.6769880696622</v>
      </c>
      <c r="L19" s="2" t="s">
        <v>3</v>
      </c>
      <c r="N19" s="2" t="s">
        <v>3</v>
      </c>
      <c r="O19" s="3">
        <f t="shared" si="0"/>
        <v>26.47393308411249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3" customFormat="1" ht="12.75">
      <c r="A20" s="3" t="s">
        <v>0</v>
      </c>
      <c r="B20" s="3" t="s">
        <v>18</v>
      </c>
      <c r="C20" s="1" t="s">
        <v>105</v>
      </c>
      <c r="D20" s="3" t="s">
        <v>10</v>
      </c>
      <c r="F20" s="2" t="s">
        <v>3</v>
      </c>
      <c r="G20" s="3">
        <v>1.6197220153063216</v>
      </c>
      <c r="H20" s="2" t="s">
        <v>3</v>
      </c>
      <c r="I20" s="3">
        <v>0.9929594700693423</v>
      </c>
      <c r="J20" s="2" t="s">
        <v>3</v>
      </c>
      <c r="K20" s="3">
        <v>2.00648172357575</v>
      </c>
      <c r="L20" s="2" t="s">
        <v>3</v>
      </c>
      <c r="N20" s="2" t="s">
        <v>3</v>
      </c>
      <c r="O20" s="3">
        <f t="shared" si="0"/>
        <v>1.5397210696504713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3" customFormat="1" ht="12.75">
      <c r="A21" s="3" t="s">
        <v>0</v>
      </c>
      <c r="B21" s="3" t="s">
        <v>19</v>
      </c>
      <c r="C21" s="1" t="s">
        <v>105</v>
      </c>
      <c r="D21" s="3" t="s">
        <v>10</v>
      </c>
      <c r="F21" s="2" t="s">
        <v>3</v>
      </c>
      <c r="G21" s="3">
        <v>6.748841730443</v>
      </c>
      <c r="H21" s="2" t="s">
        <v>3</v>
      </c>
      <c r="I21" s="3">
        <v>0.7447196025520069</v>
      </c>
      <c r="J21" s="2" t="s">
        <v>3</v>
      </c>
      <c r="K21" s="3">
        <v>4.872884185826821</v>
      </c>
      <c r="L21" s="2" t="s">
        <v>3</v>
      </c>
      <c r="N21" s="2" t="s">
        <v>3</v>
      </c>
      <c r="O21" s="3">
        <f t="shared" si="0"/>
        <v>4.122148506273942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2:61" s="3" customFormat="1" ht="12.75">
      <c r="B22" s="3" t="s">
        <v>34</v>
      </c>
      <c r="C22" s="1" t="s">
        <v>105</v>
      </c>
      <c r="D22" s="3" t="s">
        <v>10</v>
      </c>
      <c r="F22" s="2"/>
      <c r="G22" s="3">
        <f>G18+G16</f>
        <v>953.6788249289015</v>
      </c>
      <c r="H22" s="2"/>
      <c r="I22" s="3">
        <f>I18+I16</f>
        <v>1011.6602067556486</v>
      </c>
      <c r="J22" s="2"/>
      <c r="K22" s="3">
        <f>K18+K16</f>
        <v>878.194054372172</v>
      </c>
      <c r="L22" s="2"/>
      <c r="N22" s="2"/>
      <c r="O22" s="3">
        <f t="shared" si="0"/>
        <v>947.8443620189073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2:61" s="3" customFormat="1" ht="12.75">
      <c r="B23" s="3" t="s">
        <v>35</v>
      </c>
      <c r="C23" s="1" t="s">
        <v>105</v>
      </c>
      <c r="D23" s="3" t="s">
        <v>10</v>
      </c>
      <c r="F23" s="2"/>
      <c r="G23" s="3">
        <f>G13+G15+G17</f>
        <v>68.70320881590985</v>
      </c>
      <c r="H23" s="2"/>
      <c r="I23" s="3">
        <f>I13+I15+I17</f>
        <v>55.10925058884851</v>
      </c>
      <c r="J23" s="2"/>
      <c r="K23" s="3">
        <f>K13+K15+K17</f>
        <v>101.6856273483568</v>
      </c>
      <c r="L23" s="2"/>
      <c r="N23" s="2"/>
      <c r="O23" s="3">
        <f t="shared" si="0"/>
        <v>75.16602891770505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7:61" s="4" customFormat="1" ht="12.75">
      <c r="G24" s="2"/>
      <c r="H24" s="2"/>
      <c r="I24" s="2"/>
      <c r="J24" s="2"/>
      <c r="K24" s="2"/>
      <c r="L24" s="2"/>
      <c r="M24" s="2"/>
      <c r="N24" s="2"/>
      <c r="O24" s="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2:61" s="4" customFormat="1" ht="12.75">
      <c r="B25" s="3" t="s">
        <v>28</v>
      </c>
      <c r="C25" s="4" t="s">
        <v>23</v>
      </c>
      <c r="D25" s="4" t="s">
        <v>104</v>
      </c>
      <c r="G25" s="2"/>
      <c r="H25" s="2"/>
      <c r="I25" s="2"/>
      <c r="J25" s="2"/>
      <c r="K25" s="2"/>
      <c r="L25" s="2"/>
      <c r="M25" s="2"/>
      <c r="N25" s="2"/>
      <c r="O25" s="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4" customFormat="1" ht="12.75">
      <c r="A26" s="4" t="s">
        <v>0</v>
      </c>
      <c r="B26" s="15" t="s">
        <v>106</v>
      </c>
      <c r="C26" s="15"/>
      <c r="D26" s="15" t="s">
        <v>107</v>
      </c>
      <c r="G26" s="2">
        <v>88709</v>
      </c>
      <c r="H26" s="2"/>
      <c r="I26" s="2"/>
      <c r="J26" s="2"/>
      <c r="K26" s="2">
        <v>97687</v>
      </c>
      <c r="L26" s="2"/>
      <c r="M26" s="2">
        <v>89263</v>
      </c>
      <c r="N26" s="2"/>
      <c r="O26" s="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4" customFormat="1" ht="12.75">
      <c r="A27" s="4" t="s">
        <v>0</v>
      </c>
      <c r="B27" s="15" t="s">
        <v>108</v>
      </c>
      <c r="C27" s="15"/>
      <c r="D27" s="15" t="s">
        <v>85</v>
      </c>
      <c r="G27" s="2">
        <v>9.39</v>
      </c>
      <c r="H27" s="2"/>
      <c r="I27" s="2"/>
      <c r="J27" s="2"/>
      <c r="K27" s="2">
        <v>9.21</v>
      </c>
      <c r="L27" s="2"/>
      <c r="M27" s="2">
        <v>9.13</v>
      </c>
      <c r="N27" s="2"/>
      <c r="O27" s="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4" customFormat="1" ht="12.75">
      <c r="A28" s="4" t="s">
        <v>0</v>
      </c>
      <c r="B28" s="15" t="s">
        <v>109</v>
      </c>
      <c r="C28" s="15"/>
      <c r="D28" s="15" t="s">
        <v>85</v>
      </c>
      <c r="G28" s="2">
        <v>31.09</v>
      </c>
      <c r="H28" s="2"/>
      <c r="I28" s="2"/>
      <c r="J28" s="2"/>
      <c r="K28" s="2">
        <v>29.95</v>
      </c>
      <c r="L28" s="2"/>
      <c r="M28" s="2">
        <v>29.88</v>
      </c>
      <c r="N28" s="2"/>
      <c r="O28" s="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4" customFormat="1" ht="12.75">
      <c r="A29" s="4" t="s">
        <v>0</v>
      </c>
      <c r="B29" s="15" t="s">
        <v>110</v>
      </c>
      <c r="C29" s="15"/>
      <c r="D29" s="15" t="s">
        <v>111</v>
      </c>
      <c r="G29" s="2">
        <v>380</v>
      </c>
      <c r="H29" s="2"/>
      <c r="I29" s="2"/>
      <c r="J29" s="2"/>
      <c r="K29" s="2">
        <v>384</v>
      </c>
      <c r="L29" s="2"/>
      <c r="M29" s="2">
        <v>376</v>
      </c>
      <c r="N29" s="2"/>
      <c r="O29" s="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6:61" s="3" customFormat="1" ht="12.75">
      <c r="F30" s="2"/>
      <c r="H30" s="2"/>
      <c r="J30" s="2"/>
      <c r="L30" s="2"/>
      <c r="N30" s="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2:61" s="3" customFormat="1" ht="12.75">
      <c r="B31" s="3" t="s">
        <v>28</v>
      </c>
      <c r="C31" s="4" t="s">
        <v>21</v>
      </c>
      <c r="D31" s="1" t="s">
        <v>105</v>
      </c>
      <c r="F31" s="2"/>
      <c r="H31" s="2"/>
      <c r="J31" s="2"/>
      <c r="L31" s="2"/>
      <c r="N31" s="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4" customFormat="1" ht="12.75">
      <c r="A32" s="4" t="s">
        <v>0</v>
      </c>
      <c r="B32" s="15" t="s">
        <v>106</v>
      </c>
      <c r="C32" s="15"/>
      <c r="D32" s="15" t="s">
        <v>107</v>
      </c>
      <c r="G32" s="2">
        <v>105162</v>
      </c>
      <c r="H32" s="2"/>
      <c r="I32" s="2">
        <v>84461</v>
      </c>
      <c r="J32" s="2"/>
      <c r="K32" s="2">
        <v>97528</v>
      </c>
      <c r="L32" s="2"/>
      <c r="M32" s="2"/>
      <c r="N32" s="2"/>
      <c r="O32" s="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4" customFormat="1" ht="12.75">
      <c r="A33" s="4" t="s">
        <v>0</v>
      </c>
      <c r="B33" s="15" t="s">
        <v>108</v>
      </c>
      <c r="C33" s="15"/>
      <c r="D33" s="15" t="s">
        <v>85</v>
      </c>
      <c r="G33" s="2">
        <v>9.39</v>
      </c>
      <c r="H33" s="2"/>
      <c r="I33" s="2">
        <v>9.21</v>
      </c>
      <c r="J33" s="2"/>
      <c r="K33" s="2">
        <v>9.21</v>
      </c>
      <c r="L33" s="2"/>
      <c r="M33" s="2"/>
      <c r="N33" s="2"/>
      <c r="O33" s="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4" customFormat="1" ht="12.75">
      <c r="A34" s="4" t="s">
        <v>0</v>
      </c>
      <c r="B34" s="15" t="s">
        <v>109</v>
      </c>
      <c r="C34" s="15"/>
      <c r="D34" s="15" t="s">
        <v>85</v>
      </c>
      <c r="G34" s="2">
        <v>31.09</v>
      </c>
      <c r="H34" s="2"/>
      <c r="I34" s="2">
        <v>30.52</v>
      </c>
      <c r="J34" s="2"/>
      <c r="K34" s="2">
        <v>29.95</v>
      </c>
      <c r="L34" s="2"/>
      <c r="M34" s="2"/>
      <c r="N34" s="2"/>
      <c r="O34" s="2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4" customFormat="1" ht="12.75">
      <c r="A35" s="4" t="s">
        <v>0</v>
      </c>
      <c r="B35" s="15" t="s">
        <v>110</v>
      </c>
      <c r="C35" s="15"/>
      <c r="D35" s="15" t="s">
        <v>111</v>
      </c>
      <c r="G35" s="2">
        <v>379</v>
      </c>
      <c r="H35" s="2"/>
      <c r="I35" s="2">
        <v>386</v>
      </c>
      <c r="J35" s="2"/>
      <c r="K35" s="2">
        <v>383</v>
      </c>
      <c r="L35" s="2"/>
      <c r="M35" s="2"/>
      <c r="N35" s="2"/>
      <c r="O35" s="2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7:61" s="4" customFormat="1" ht="12.75">
      <c r="G36" s="2"/>
      <c r="H36" s="2"/>
      <c r="I36" s="2"/>
      <c r="J36" s="2"/>
      <c r="K36" s="2"/>
      <c r="L36" s="2"/>
      <c r="M36" s="2"/>
      <c r="N36" s="2"/>
      <c r="O36" s="2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2:61" s="3" customFormat="1" ht="12.75">
      <c r="B37" s="5" t="s">
        <v>20</v>
      </c>
      <c r="F37" s="2"/>
      <c r="G37" s="12" t="s">
        <v>29</v>
      </c>
      <c r="H37" s="12"/>
      <c r="I37" s="12" t="s">
        <v>30</v>
      </c>
      <c r="J37" s="12"/>
      <c r="K37" s="12" t="s">
        <v>31</v>
      </c>
      <c r="L37" s="12"/>
      <c r="M37" s="12" t="s">
        <v>32</v>
      </c>
      <c r="N37" s="12"/>
      <c r="O37" s="12" t="s">
        <v>33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6:61" s="3" customFormat="1" ht="12.75">
      <c r="F38" s="2"/>
      <c r="H38" s="2"/>
      <c r="J38" s="2"/>
      <c r="L38" s="2"/>
      <c r="N38" s="2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3" customFormat="1" ht="12.75">
      <c r="A39" s="3" t="s">
        <v>20</v>
      </c>
      <c r="B39" s="3" t="s">
        <v>4</v>
      </c>
      <c r="C39" s="3" t="s">
        <v>104</v>
      </c>
      <c r="D39" s="3" t="s">
        <v>5</v>
      </c>
      <c r="F39" s="2" t="s">
        <v>3</v>
      </c>
      <c r="G39" s="3">
        <v>1553.8148524923702</v>
      </c>
      <c r="H39" s="2" t="s">
        <v>3</v>
      </c>
      <c r="I39" s="3">
        <v>1395.0747581354442</v>
      </c>
      <c r="J39" s="2" t="s">
        <v>3</v>
      </c>
      <c r="K39" s="3">
        <v>1447.953216374269</v>
      </c>
      <c r="L39" s="2" t="s">
        <v>3</v>
      </c>
      <c r="N39" s="2" t="s">
        <v>3</v>
      </c>
      <c r="O39" s="3">
        <f>AVERAGE(G39,I39,K39)</f>
        <v>1465.614275667361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3" customFormat="1" ht="12.75">
      <c r="A40" s="3" t="s">
        <v>20</v>
      </c>
      <c r="B40" s="3" t="s">
        <v>6</v>
      </c>
      <c r="C40" s="3" t="s">
        <v>104</v>
      </c>
      <c r="D40" s="3" t="s">
        <v>5</v>
      </c>
      <c r="F40" s="2" t="s">
        <v>3</v>
      </c>
      <c r="G40" s="3">
        <v>28.19938962360122</v>
      </c>
      <c r="H40" s="2" t="s">
        <v>3</v>
      </c>
      <c r="I40" s="3">
        <v>14.406332453825858</v>
      </c>
      <c r="J40" s="2" t="s">
        <v>3</v>
      </c>
      <c r="K40" s="3">
        <v>19.883040935672515</v>
      </c>
      <c r="L40" s="2" t="s">
        <v>3</v>
      </c>
      <c r="N40" s="2" t="s">
        <v>3</v>
      </c>
      <c r="O40" s="3">
        <f>AVERAGE(G40,I40,K40)</f>
        <v>20.829587671033195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6:61" s="3" customFormat="1" ht="12.75">
      <c r="F41" s="2"/>
      <c r="H41" s="2"/>
      <c r="J41" s="2"/>
      <c r="L41" s="2"/>
      <c r="N41" s="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4" customFormat="1" ht="12.75">
      <c r="A42" s="4" t="s">
        <v>20</v>
      </c>
      <c r="B42" s="4" t="s">
        <v>84</v>
      </c>
      <c r="C42" s="4" t="s">
        <v>104</v>
      </c>
      <c r="D42" s="4" t="s">
        <v>85</v>
      </c>
      <c r="G42" s="2">
        <v>99.9999</v>
      </c>
      <c r="H42" s="2"/>
      <c r="I42" s="2">
        <v>99.9999</v>
      </c>
      <c r="J42" s="2"/>
      <c r="K42" s="2">
        <v>99.9999</v>
      </c>
      <c r="L42" s="2"/>
      <c r="M42" s="2"/>
      <c r="N42" s="2"/>
      <c r="O42" s="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4" customFormat="1" ht="12.75">
      <c r="A43" s="4" t="s">
        <v>20</v>
      </c>
      <c r="B43" s="4" t="s">
        <v>86</v>
      </c>
      <c r="C43" s="4" t="s">
        <v>104</v>
      </c>
      <c r="D43" s="4" t="s">
        <v>85</v>
      </c>
      <c r="G43" s="2">
        <v>99.9992</v>
      </c>
      <c r="H43" s="2"/>
      <c r="I43" s="2">
        <v>99.9992</v>
      </c>
      <c r="J43" s="2"/>
      <c r="K43" s="2">
        <v>99.9993</v>
      </c>
      <c r="L43" s="2"/>
      <c r="M43" s="2"/>
      <c r="N43" s="2"/>
      <c r="O43" s="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5" spans="2:4" ht="12.75">
      <c r="B45" t="s">
        <v>28</v>
      </c>
      <c r="C45" s="4" t="s">
        <v>24</v>
      </c>
      <c r="D45" t="s">
        <v>104</v>
      </c>
    </row>
    <row r="46" spans="1:61" s="4" customFormat="1" ht="12.75">
      <c r="A46" s="4" t="s">
        <v>20</v>
      </c>
      <c r="B46" s="15" t="s">
        <v>106</v>
      </c>
      <c r="C46" s="15"/>
      <c r="D46" s="15" t="s">
        <v>107</v>
      </c>
      <c r="G46" s="2">
        <v>83821</v>
      </c>
      <c r="H46" s="2"/>
      <c r="I46" s="2">
        <v>85632</v>
      </c>
      <c r="J46" s="2"/>
      <c r="K46" s="2">
        <v>82258</v>
      </c>
      <c r="L46" s="2"/>
      <c r="M46" s="2"/>
      <c r="N46" s="2"/>
      <c r="O46" s="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4" customFormat="1" ht="12.75">
      <c r="A47" s="4" t="s">
        <v>20</v>
      </c>
      <c r="B47" s="15" t="s">
        <v>108</v>
      </c>
      <c r="C47" s="15"/>
      <c r="D47" s="15" t="s">
        <v>85</v>
      </c>
      <c r="G47" s="2">
        <v>11.17</v>
      </c>
      <c r="H47" s="2"/>
      <c r="I47" s="2">
        <v>9.63</v>
      </c>
      <c r="J47" s="2"/>
      <c r="K47" s="2">
        <v>9.03</v>
      </c>
      <c r="L47" s="2"/>
      <c r="M47" s="2"/>
      <c r="N47" s="2"/>
      <c r="O47" s="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4" customFormat="1" ht="12.75">
      <c r="A48" s="4" t="s">
        <v>20</v>
      </c>
      <c r="B48" s="15" t="s">
        <v>109</v>
      </c>
      <c r="C48" s="15"/>
      <c r="D48" s="15" t="s">
        <v>85</v>
      </c>
      <c r="G48" s="2">
        <v>28.67</v>
      </c>
      <c r="H48" s="2"/>
      <c r="I48" s="2">
        <v>29.17</v>
      </c>
      <c r="J48" s="2"/>
      <c r="K48" s="2">
        <v>29.46</v>
      </c>
      <c r="L48" s="2"/>
      <c r="M48" s="2"/>
      <c r="N48" s="2"/>
      <c r="O48" s="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4" customFormat="1" ht="12.75">
      <c r="A49" s="4" t="s">
        <v>20</v>
      </c>
      <c r="B49" s="15" t="s">
        <v>110</v>
      </c>
      <c r="C49" s="15"/>
      <c r="D49" s="15" t="s">
        <v>111</v>
      </c>
      <c r="G49" s="2">
        <v>370</v>
      </c>
      <c r="H49" s="2"/>
      <c r="I49" s="2">
        <v>360</v>
      </c>
      <c r="J49" s="2"/>
      <c r="K49" s="2">
        <v>357</v>
      </c>
      <c r="L49" s="2"/>
      <c r="M49" s="2"/>
      <c r="N49" s="2"/>
      <c r="O49" s="2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65"/>
  <sheetViews>
    <sheetView workbookViewId="0" topLeftCell="B1">
      <selection activeCell="C1" sqref="C1"/>
    </sheetView>
  </sheetViews>
  <sheetFormatPr defaultColWidth="9.140625" defaultRowHeight="12.75"/>
  <cols>
    <col min="1" max="1" width="9.140625" style="4" hidden="1" customWidth="1"/>
    <col min="2" max="2" width="22.28125" style="4" customWidth="1"/>
    <col min="3" max="3" width="6.00390625" style="4" customWidth="1"/>
    <col min="4" max="4" width="8.7109375" style="4" customWidth="1"/>
    <col min="5" max="5" width="3.00390625" style="4" customWidth="1"/>
    <col min="6" max="6" width="8.57421875" style="4" customWidth="1"/>
    <col min="7" max="7" width="3.00390625" style="4" customWidth="1"/>
    <col min="8" max="8" width="8.57421875" style="4" customWidth="1"/>
    <col min="9" max="9" width="3.00390625" style="4" customWidth="1"/>
    <col min="10" max="10" width="8.57421875" style="4" customWidth="1"/>
    <col min="11" max="11" width="3.00390625" style="4" customWidth="1"/>
    <col min="12" max="12" width="8.57421875" style="4" customWidth="1"/>
    <col min="13" max="13" width="3.28125" style="4" customWidth="1"/>
    <col min="14" max="14" width="8.28125" style="4" customWidth="1"/>
    <col min="15" max="15" width="3.00390625" style="4" customWidth="1"/>
    <col min="16" max="16" width="7.00390625" style="4" customWidth="1"/>
    <col min="17" max="17" width="3.57421875" style="4" customWidth="1"/>
    <col min="18" max="18" width="8.7109375" style="4" customWidth="1"/>
    <col min="19" max="19" width="2.8515625" style="4" customWidth="1"/>
    <col min="20" max="20" width="7.421875" style="4" customWidth="1"/>
    <col min="21" max="21" width="3.140625" style="4" customWidth="1"/>
    <col min="22" max="22" width="12.140625" style="4" customWidth="1"/>
    <col min="23" max="23" width="3.28125" style="4" bestFit="1" customWidth="1"/>
    <col min="24" max="24" width="11.57421875" style="4" customWidth="1"/>
    <col min="25" max="25" width="3.57421875" style="4" customWidth="1"/>
    <col min="26" max="26" width="11.8515625" style="4" customWidth="1"/>
    <col min="27" max="27" width="3.28125" style="4" bestFit="1" customWidth="1"/>
    <col min="28" max="28" width="11.140625" style="4" customWidth="1"/>
    <col min="29" max="29" width="2.7109375" style="4" customWidth="1"/>
    <col min="30" max="30" width="8.00390625" style="4" bestFit="1" customWidth="1"/>
    <col min="31" max="31" width="3.140625" style="4" customWidth="1"/>
    <col min="32" max="32" width="8.00390625" style="4" bestFit="1" customWidth="1"/>
    <col min="33" max="33" width="2.7109375" style="4" customWidth="1"/>
    <col min="34" max="34" width="8.00390625" style="4" bestFit="1" customWidth="1"/>
    <col min="35" max="35" width="3.57421875" style="4" customWidth="1"/>
    <col min="36" max="36" width="8.00390625" style="4" bestFit="1" customWidth="1"/>
    <col min="37" max="37" width="2.7109375" style="4" customWidth="1"/>
    <col min="38" max="38" width="8.00390625" style="4" customWidth="1"/>
    <col min="39" max="39" width="3.140625" style="4" customWidth="1"/>
    <col min="40" max="40" width="8.00390625" style="4" customWidth="1"/>
    <col min="41" max="41" width="2.7109375" style="4" customWidth="1"/>
    <col min="42" max="42" width="8.00390625" style="4" customWidth="1"/>
    <col min="43" max="43" width="3.57421875" style="4" customWidth="1"/>
    <col min="44" max="44" width="8.00390625" style="4" customWidth="1"/>
    <col min="45" max="45" width="2.7109375" style="4" customWidth="1"/>
    <col min="46" max="46" width="8.00390625" style="4" customWidth="1"/>
    <col min="47" max="47" width="3.140625" style="4" customWidth="1"/>
    <col min="48" max="48" width="8.00390625" style="4" customWidth="1"/>
    <col min="49" max="49" width="2.7109375" style="4" customWidth="1"/>
    <col min="50" max="50" width="8.00390625" style="4" customWidth="1"/>
    <col min="51" max="51" width="3.57421875" style="4" customWidth="1"/>
    <col min="52" max="52" width="8.00390625" style="4" customWidth="1"/>
    <col min="53" max="53" width="2.8515625" style="4" customWidth="1"/>
    <col min="54" max="54" width="9.140625" style="4" customWidth="1"/>
    <col min="55" max="55" width="2.421875" style="4" customWidth="1"/>
    <col min="56" max="56" width="9.140625" style="4" customWidth="1"/>
    <col min="57" max="57" width="2.57421875" style="4" customWidth="1"/>
    <col min="58" max="58" width="9.140625" style="4" customWidth="1"/>
    <col min="59" max="59" width="2.421875" style="4" customWidth="1"/>
    <col min="60" max="60" width="9.140625" style="4" customWidth="1"/>
    <col min="61" max="61" width="3.140625" style="4" customWidth="1"/>
    <col min="62" max="62" width="9.140625" style="4" customWidth="1"/>
    <col min="63" max="63" width="9.140625" style="4" hidden="1" customWidth="1"/>
    <col min="64" max="68" width="0" style="4" hidden="1" customWidth="1"/>
    <col min="69" max="69" width="2.57421875" style="4" customWidth="1"/>
    <col min="70" max="70" width="9.140625" style="4" customWidth="1"/>
    <col min="71" max="71" width="2.57421875" style="4" customWidth="1"/>
    <col min="72" max="72" width="9.140625" style="4" customWidth="1"/>
    <col min="73" max="73" width="2.421875" style="4" customWidth="1"/>
    <col min="74" max="74" width="9.140625" style="4" customWidth="1"/>
    <col min="75" max="75" width="2.140625" style="4" customWidth="1"/>
    <col min="76" max="76" width="9.140625" style="4" customWidth="1"/>
    <col min="77" max="77" width="2.28125" style="4" customWidth="1"/>
    <col min="78" max="78" width="9.140625" style="4" customWidth="1"/>
    <col min="79" max="79" width="2.8515625" style="4" customWidth="1"/>
    <col min="80" max="80" width="9.140625" style="4" customWidth="1"/>
    <col min="81" max="81" width="2.421875" style="4" customWidth="1"/>
    <col min="82" max="82" width="9.140625" style="4" customWidth="1"/>
    <col min="83" max="83" width="2.421875" style="4" customWidth="1"/>
    <col min="84" max="16384" width="9.140625" style="4" customWidth="1"/>
  </cols>
  <sheetData>
    <row r="1" spans="2:68" ht="12.75">
      <c r="B1" s="7" t="s">
        <v>96</v>
      </c>
      <c r="C1" s="7"/>
      <c r="BM1" s="4" t="s">
        <v>57</v>
      </c>
      <c r="BN1" s="4" t="s">
        <v>58</v>
      </c>
      <c r="BO1" s="4" t="s">
        <v>59</v>
      </c>
      <c r="BP1" s="4" t="s">
        <v>45</v>
      </c>
    </row>
    <row r="3" spans="2:84" ht="12.75">
      <c r="B3" s="7" t="s">
        <v>0</v>
      </c>
      <c r="C3" s="7"/>
      <c r="D3" s="7"/>
      <c r="F3" s="14" t="s">
        <v>29</v>
      </c>
      <c r="G3" s="14"/>
      <c r="H3" s="14" t="s">
        <v>30</v>
      </c>
      <c r="I3" s="14"/>
      <c r="J3" s="14" t="s">
        <v>31</v>
      </c>
      <c r="K3" s="14"/>
      <c r="L3" s="14" t="s">
        <v>32</v>
      </c>
      <c r="M3" s="14"/>
      <c r="N3" s="14" t="s">
        <v>29</v>
      </c>
      <c r="O3" s="14"/>
      <c r="P3" s="14" t="s">
        <v>30</v>
      </c>
      <c r="Q3" s="14"/>
      <c r="R3" s="14" t="s">
        <v>31</v>
      </c>
      <c r="S3" s="14"/>
      <c r="T3" s="14" t="s">
        <v>32</v>
      </c>
      <c r="U3" s="14"/>
      <c r="V3" s="14" t="s">
        <v>29</v>
      </c>
      <c r="W3" s="14"/>
      <c r="X3" s="14" t="s">
        <v>30</v>
      </c>
      <c r="Y3" s="14"/>
      <c r="Z3" s="14" t="s">
        <v>31</v>
      </c>
      <c r="AA3" s="14"/>
      <c r="AB3" s="14" t="s">
        <v>32</v>
      </c>
      <c r="AC3" s="14"/>
      <c r="AD3" s="14" t="s">
        <v>29</v>
      </c>
      <c r="AE3" s="14"/>
      <c r="AF3" s="14" t="s">
        <v>30</v>
      </c>
      <c r="AG3" s="14"/>
      <c r="AH3" s="14" t="s">
        <v>31</v>
      </c>
      <c r="AI3" s="14"/>
      <c r="AJ3" s="14" t="s">
        <v>32</v>
      </c>
      <c r="AK3" s="14"/>
      <c r="AL3" s="14" t="s">
        <v>29</v>
      </c>
      <c r="AM3" s="14"/>
      <c r="AN3" s="14" t="s">
        <v>30</v>
      </c>
      <c r="AO3" s="14"/>
      <c r="AP3" s="14" t="s">
        <v>31</v>
      </c>
      <c r="AQ3" s="14"/>
      <c r="AR3" s="14" t="s">
        <v>32</v>
      </c>
      <c r="AS3" s="14"/>
      <c r="AT3" s="14" t="s">
        <v>29</v>
      </c>
      <c r="AU3" s="14"/>
      <c r="AV3" s="14" t="s">
        <v>30</v>
      </c>
      <c r="AW3" s="14"/>
      <c r="AX3" s="14" t="s">
        <v>31</v>
      </c>
      <c r="AY3" s="14"/>
      <c r="AZ3" s="14" t="s">
        <v>32</v>
      </c>
      <c r="BA3" s="14"/>
      <c r="BB3" s="14" t="s">
        <v>29</v>
      </c>
      <c r="BC3" s="14"/>
      <c r="BD3" s="14" t="s">
        <v>30</v>
      </c>
      <c r="BE3" s="14"/>
      <c r="BF3" s="14" t="s">
        <v>31</v>
      </c>
      <c r="BG3" s="14"/>
      <c r="BH3" s="14" t="s">
        <v>32</v>
      </c>
      <c r="BI3" s="14"/>
      <c r="BJ3" s="14" t="s">
        <v>33</v>
      </c>
      <c r="BR3" s="14" t="s">
        <v>29</v>
      </c>
      <c r="BS3" s="14"/>
      <c r="BT3" s="14" t="s">
        <v>30</v>
      </c>
      <c r="BU3" s="14"/>
      <c r="BV3" s="14" t="s">
        <v>31</v>
      </c>
      <c r="BW3" s="14"/>
      <c r="BX3" s="14" t="s">
        <v>32</v>
      </c>
      <c r="BZ3" s="14" t="s">
        <v>29</v>
      </c>
      <c r="CA3" s="14"/>
      <c r="CB3" s="14" t="s">
        <v>30</v>
      </c>
      <c r="CC3" s="14"/>
      <c r="CD3" s="14" t="s">
        <v>31</v>
      </c>
      <c r="CE3" s="14"/>
      <c r="CF3" s="14" t="s">
        <v>32</v>
      </c>
    </row>
    <row r="4" ht="12.75">
      <c r="AL4" s="4" t="s">
        <v>50</v>
      </c>
    </row>
    <row r="5" spans="2:62" ht="12.75">
      <c r="B5" s="4" t="s">
        <v>130</v>
      </c>
      <c r="F5" s="4" t="s">
        <v>131</v>
      </c>
      <c r="H5" s="4" t="s">
        <v>131</v>
      </c>
      <c r="J5" s="4" t="s">
        <v>131</v>
      </c>
      <c r="L5" s="4" t="s">
        <v>131</v>
      </c>
      <c r="N5" s="4" t="s">
        <v>133</v>
      </c>
      <c r="P5" s="4" t="s">
        <v>133</v>
      </c>
      <c r="R5" s="4" t="s">
        <v>133</v>
      </c>
      <c r="T5" s="4" t="s">
        <v>133</v>
      </c>
      <c r="V5" s="4" t="s">
        <v>135</v>
      </c>
      <c r="X5" s="4" t="s">
        <v>135</v>
      </c>
      <c r="Z5" s="4" t="s">
        <v>135</v>
      </c>
      <c r="AB5" s="4" t="s">
        <v>135</v>
      </c>
      <c r="AD5" s="4" t="s">
        <v>137</v>
      </c>
      <c r="AF5" s="4" t="s">
        <v>137</v>
      </c>
      <c r="AH5" s="4" t="s">
        <v>137</v>
      </c>
      <c r="AJ5" s="4" t="s">
        <v>137</v>
      </c>
      <c r="AL5" s="4" t="s">
        <v>139</v>
      </c>
      <c r="AN5" s="4" t="s">
        <v>139</v>
      </c>
      <c r="AP5" s="4" t="s">
        <v>139</v>
      </c>
      <c r="AR5" s="4" t="s">
        <v>139</v>
      </c>
      <c r="AT5" s="4" t="s">
        <v>140</v>
      </c>
      <c r="AV5" s="4" t="s">
        <v>140</v>
      </c>
      <c r="AX5" s="4" t="s">
        <v>140</v>
      </c>
      <c r="AZ5" s="4" t="s">
        <v>140</v>
      </c>
      <c r="BB5" s="4" t="s">
        <v>141</v>
      </c>
      <c r="BD5" s="4" t="s">
        <v>141</v>
      </c>
      <c r="BF5" s="4" t="s">
        <v>141</v>
      </c>
      <c r="BH5" s="4" t="s">
        <v>141</v>
      </c>
      <c r="BJ5" s="4" t="s">
        <v>141</v>
      </c>
    </row>
    <row r="6" spans="2:62" ht="12.75">
      <c r="B6" s="4" t="s">
        <v>129</v>
      </c>
      <c r="F6" s="4" t="s">
        <v>132</v>
      </c>
      <c r="H6" s="4" t="s">
        <v>132</v>
      </c>
      <c r="J6" s="4" t="s">
        <v>132</v>
      </c>
      <c r="L6" s="4" t="s">
        <v>132</v>
      </c>
      <c r="N6" s="4" t="s">
        <v>134</v>
      </c>
      <c r="P6" s="4" t="s">
        <v>134</v>
      </c>
      <c r="R6" s="4" t="s">
        <v>134</v>
      </c>
      <c r="T6" s="4" t="s">
        <v>134</v>
      </c>
      <c r="V6" s="4" t="s">
        <v>136</v>
      </c>
      <c r="X6" s="4" t="s">
        <v>136</v>
      </c>
      <c r="Z6" s="4" t="s">
        <v>136</v>
      </c>
      <c r="AB6" s="4" t="s">
        <v>136</v>
      </c>
      <c r="AD6" s="4" t="s">
        <v>138</v>
      </c>
      <c r="AF6" s="4" t="s">
        <v>138</v>
      </c>
      <c r="AH6" s="4" t="s">
        <v>138</v>
      </c>
      <c r="AJ6" s="4" t="s">
        <v>138</v>
      </c>
      <c r="AL6" s="4" t="s">
        <v>58</v>
      </c>
      <c r="AN6" s="4" t="s">
        <v>58</v>
      </c>
      <c r="AP6" s="4" t="s">
        <v>58</v>
      </c>
      <c r="AR6" s="4" t="s">
        <v>58</v>
      </c>
      <c r="AT6" s="4" t="s">
        <v>58</v>
      </c>
      <c r="AV6" s="4" t="s">
        <v>58</v>
      </c>
      <c r="AX6" s="4" t="s">
        <v>58</v>
      </c>
      <c r="AZ6" s="4" t="s">
        <v>58</v>
      </c>
      <c r="BB6" s="4" t="s">
        <v>45</v>
      </c>
      <c r="BD6" s="4" t="s">
        <v>45</v>
      </c>
      <c r="BF6" s="4" t="s">
        <v>45</v>
      </c>
      <c r="BH6" s="4" t="s">
        <v>45</v>
      </c>
      <c r="BJ6" s="4" t="s">
        <v>45</v>
      </c>
    </row>
    <row r="7" spans="2:84" ht="12.75">
      <c r="B7" s="4" t="s">
        <v>142</v>
      </c>
      <c r="V7" s="4" t="s">
        <v>143</v>
      </c>
      <c r="X7" s="4" t="s">
        <v>143</v>
      </c>
      <c r="Z7" s="4" t="s">
        <v>143</v>
      </c>
      <c r="AB7" s="4" t="s">
        <v>143</v>
      </c>
      <c r="AD7" s="4" t="s">
        <v>144</v>
      </c>
      <c r="AF7" s="4" t="s">
        <v>144</v>
      </c>
      <c r="AH7" s="4" t="s">
        <v>144</v>
      </c>
      <c r="AJ7" s="4" t="s">
        <v>144</v>
      </c>
      <c r="BB7" s="4" t="s">
        <v>45</v>
      </c>
      <c r="BD7" s="4" t="s">
        <v>45</v>
      </c>
      <c r="BF7" s="4" t="s">
        <v>45</v>
      </c>
      <c r="BH7" s="4" t="s">
        <v>45</v>
      </c>
      <c r="BJ7" s="4" t="s">
        <v>45</v>
      </c>
      <c r="BR7" s="4" t="s">
        <v>58</v>
      </c>
      <c r="BT7" s="4" t="s">
        <v>58</v>
      </c>
      <c r="BV7" s="4" t="s">
        <v>58</v>
      </c>
      <c r="BX7" s="4" t="s">
        <v>58</v>
      </c>
      <c r="BZ7" s="4" t="s">
        <v>57</v>
      </c>
      <c r="CB7" s="4" t="s">
        <v>57</v>
      </c>
      <c r="CD7" s="4" t="s">
        <v>57</v>
      </c>
      <c r="CF7" s="4" t="s">
        <v>57</v>
      </c>
    </row>
    <row r="8" spans="2:62" ht="12.75">
      <c r="B8" s="4" t="s">
        <v>128</v>
      </c>
      <c r="F8" s="4" t="s">
        <v>36</v>
      </c>
      <c r="H8" s="4" t="s">
        <v>36</v>
      </c>
      <c r="J8" s="4" t="s">
        <v>36</v>
      </c>
      <c r="L8" s="4" t="s">
        <v>36</v>
      </c>
      <c r="N8" s="4" t="s">
        <v>37</v>
      </c>
      <c r="P8" s="4" t="s">
        <v>37</v>
      </c>
      <c r="R8" s="4" t="s">
        <v>37</v>
      </c>
      <c r="T8" s="4" t="s">
        <v>37</v>
      </c>
      <c r="V8" s="4" t="s">
        <v>38</v>
      </c>
      <c r="X8" s="4" t="s">
        <v>38</v>
      </c>
      <c r="Z8" s="4" t="s">
        <v>38</v>
      </c>
      <c r="AB8" s="4" t="s">
        <v>38</v>
      </c>
      <c r="AD8" s="4" t="s">
        <v>39</v>
      </c>
      <c r="AF8" s="4" t="s">
        <v>39</v>
      </c>
      <c r="AH8" s="4" t="s">
        <v>39</v>
      </c>
      <c r="AJ8" s="4" t="s">
        <v>39</v>
      </c>
      <c r="AL8" s="4" t="s">
        <v>48</v>
      </c>
      <c r="AN8" s="4" t="s">
        <v>48</v>
      </c>
      <c r="AP8" s="4" t="s">
        <v>48</v>
      </c>
      <c r="AR8" s="4" t="s">
        <v>48</v>
      </c>
      <c r="AT8" s="4" t="s">
        <v>49</v>
      </c>
      <c r="AV8" s="4" t="s">
        <v>49</v>
      </c>
      <c r="AX8" s="4" t="s">
        <v>49</v>
      </c>
      <c r="AZ8" s="4" t="s">
        <v>49</v>
      </c>
      <c r="BB8" s="4" t="s">
        <v>45</v>
      </c>
      <c r="BD8" s="4" t="s">
        <v>45</v>
      </c>
      <c r="BF8" s="4" t="s">
        <v>45</v>
      </c>
      <c r="BH8" s="4" t="s">
        <v>45</v>
      </c>
      <c r="BJ8" s="4" t="s">
        <v>45</v>
      </c>
    </row>
    <row r="9" spans="1:52" ht="12.75">
      <c r="A9" s="4" t="s">
        <v>0</v>
      </c>
      <c r="B9" s="4" t="s">
        <v>26</v>
      </c>
      <c r="D9" s="4" t="s">
        <v>40</v>
      </c>
      <c r="E9" s="2"/>
      <c r="F9" s="2">
        <v>16854</v>
      </c>
      <c r="G9" s="2"/>
      <c r="H9" s="2">
        <v>16848</v>
      </c>
      <c r="I9" s="2"/>
      <c r="J9" s="2">
        <v>16836</v>
      </c>
      <c r="K9" s="2"/>
      <c r="L9" s="2">
        <v>16800</v>
      </c>
      <c r="M9" s="2"/>
      <c r="N9" s="2">
        <v>936</v>
      </c>
      <c r="O9" s="2"/>
      <c r="P9" s="2">
        <v>1458</v>
      </c>
      <c r="Q9" s="2"/>
      <c r="R9" s="2">
        <v>1488</v>
      </c>
      <c r="S9" s="2"/>
      <c r="T9" s="2">
        <v>1038</v>
      </c>
      <c r="U9" s="2"/>
      <c r="V9">
        <v>129200</v>
      </c>
      <c r="X9">
        <v>126000</v>
      </c>
      <c r="Z9">
        <v>127800</v>
      </c>
      <c r="AA9" s="2"/>
      <c r="AB9">
        <v>132600</v>
      </c>
      <c r="AC9" s="2"/>
      <c r="AD9" s="2"/>
      <c r="AE9" s="2"/>
      <c r="AF9" s="2"/>
      <c r="AG9" s="2"/>
      <c r="AH9" s="2"/>
      <c r="AI9" s="2"/>
      <c r="AJ9" s="2">
        <v>1800</v>
      </c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2.75">
      <c r="A10" s="4" t="s">
        <v>0</v>
      </c>
      <c r="B10" s="4" t="s">
        <v>155</v>
      </c>
      <c r="D10" s="4" t="s">
        <v>27</v>
      </c>
      <c r="E10" s="2"/>
      <c r="F10" s="2">
        <v>13440</v>
      </c>
      <c r="G10" s="2"/>
      <c r="H10" s="2">
        <v>13480</v>
      </c>
      <c r="I10" s="2"/>
      <c r="J10" s="2">
        <v>13320</v>
      </c>
      <c r="K10" s="2"/>
      <c r="L10" s="2">
        <v>12600</v>
      </c>
      <c r="M10" s="2"/>
      <c r="N10" s="2">
        <v>5830</v>
      </c>
      <c r="O10" s="2"/>
      <c r="P10" s="2">
        <v>5120</v>
      </c>
      <c r="Q10" s="2"/>
      <c r="R10" s="2">
        <v>5050</v>
      </c>
      <c r="S10" s="2"/>
      <c r="T10" s="2">
        <v>4820</v>
      </c>
      <c r="U10" s="2"/>
      <c r="V10" s="2"/>
      <c r="W10" s="2"/>
      <c r="X10" s="2"/>
      <c r="Y10" s="2"/>
      <c r="Z10" s="2"/>
      <c r="AA10" s="2"/>
      <c r="AB10" s="2"/>
      <c r="AC10" s="2"/>
      <c r="AD10" s="2">
        <v>14290</v>
      </c>
      <c r="AE10" s="2"/>
      <c r="AF10" s="2">
        <v>14120</v>
      </c>
      <c r="AG10" s="2"/>
      <c r="AH10" s="2"/>
      <c r="AI10" s="2"/>
      <c r="AJ10" s="2">
        <v>14250</v>
      </c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2.75">
      <c r="A11" s="4" t="s">
        <v>0</v>
      </c>
      <c r="B11" s="4" t="s">
        <v>25</v>
      </c>
      <c r="D11" s="4" t="s">
        <v>44</v>
      </c>
      <c r="E11" s="2"/>
      <c r="F11" s="2">
        <v>38200</v>
      </c>
      <c r="G11" s="2"/>
      <c r="H11" s="2">
        <v>40000</v>
      </c>
      <c r="I11" s="2"/>
      <c r="J11" s="2">
        <v>40300</v>
      </c>
      <c r="K11" s="2"/>
      <c r="L11" s="2">
        <v>33900</v>
      </c>
      <c r="M11" s="2"/>
      <c r="N11" s="2">
        <v>0.36</v>
      </c>
      <c r="O11" s="2"/>
      <c r="P11" s="2">
        <v>0.3</v>
      </c>
      <c r="Q11" s="2"/>
      <c r="R11" s="2">
        <v>0.31</v>
      </c>
      <c r="S11" s="2"/>
      <c r="T11" s="2">
        <v>0.26</v>
      </c>
      <c r="U11" s="2"/>
      <c r="V11" s="2">
        <v>58</v>
      </c>
      <c r="W11" s="2"/>
      <c r="X11" s="2">
        <v>56</v>
      </c>
      <c r="Y11" s="2"/>
      <c r="Z11" s="2">
        <v>79</v>
      </c>
      <c r="AA11" s="2"/>
      <c r="AB11" s="2">
        <v>60</v>
      </c>
      <c r="AC11" s="2">
        <v>1</v>
      </c>
      <c r="AD11" s="2">
        <v>77</v>
      </c>
      <c r="AE11" s="2">
        <v>1</v>
      </c>
      <c r="AF11" s="2">
        <v>77</v>
      </c>
      <c r="AG11" s="2"/>
      <c r="AH11" s="2"/>
      <c r="AI11" s="2">
        <v>1</v>
      </c>
      <c r="AJ11" s="2">
        <v>77</v>
      </c>
      <c r="AK11"/>
      <c r="AQ11"/>
      <c r="AR11"/>
      <c r="AS11"/>
      <c r="AT11"/>
      <c r="AU11"/>
      <c r="AV11"/>
      <c r="AW11"/>
      <c r="AX11"/>
      <c r="AY11"/>
      <c r="AZ11"/>
    </row>
    <row r="12" spans="1:52" ht="12.75">
      <c r="A12" s="4" t="s">
        <v>0</v>
      </c>
      <c r="B12" s="4" t="s">
        <v>9</v>
      </c>
      <c r="D12" s="4" t="s">
        <v>44</v>
      </c>
      <c r="E12" s="2">
        <v>1</v>
      </c>
      <c r="F12" s="2">
        <v>34</v>
      </c>
      <c r="G12" s="2">
        <v>1</v>
      </c>
      <c r="H12" s="2">
        <v>34</v>
      </c>
      <c r="I12" s="2">
        <v>1</v>
      </c>
      <c r="J12" s="2">
        <v>34</v>
      </c>
      <c r="K12" s="2">
        <v>1</v>
      </c>
      <c r="L12" s="2">
        <v>34</v>
      </c>
      <c r="M12" s="2">
        <v>1</v>
      </c>
      <c r="N12" s="2">
        <v>34</v>
      </c>
      <c r="O12" s="2">
        <v>1</v>
      </c>
      <c r="P12" s="2">
        <v>34</v>
      </c>
      <c r="Q12" s="2">
        <v>1</v>
      </c>
      <c r="R12" s="2">
        <v>34</v>
      </c>
      <c r="S12" s="2">
        <v>1</v>
      </c>
      <c r="T12" s="2">
        <v>34</v>
      </c>
      <c r="U12" s="2">
        <v>1</v>
      </c>
      <c r="V12" s="2">
        <v>6</v>
      </c>
      <c r="W12" s="2">
        <v>1</v>
      </c>
      <c r="X12" s="2">
        <v>6</v>
      </c>
      <c r="Y12" s="2">
        <v>1</v>
      </c>
      <c r="Z12" s="2">
        <v>6</v>
      </c>
      <c r="AA12" s="2">
        <v>1</v>
      </c>
      <c r="AB12" s="2">
        <v>6</v>
      </c>
      <c r="AC12" s="2">
        <v>1</v>
      </c>
      <c r="AD12" s="2">
        <v>10</v>
      </c>
      <c r="AE12" s="2">
        <v>1</v>
      </c>
      <c r="AF12" s="2">
        <v>10</v>
      </c>
      <c r="AG12" s="2"/>
      <c r="AH12" s="2"/>
      <c r="AI12" s="2">
        <v>1</v>
      </c>
      <c r="AJ12" s="2">
        <v>10</v>
      </c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2.75">
      <c r="A13" s="4" t="s">
        <v>0</v>
      </c>
      <c r="B13" s="4" t="s">
        <v>11</v>
      </c>
      <c r="D13" s="4" t="s">
        <v>44</v>
      </c>
      <c r="E13" s="2"/>
      <c r="F13" s="2">
        <v>17.4</v>
      </c>
      <c r="G13" s="2"/>
      <c r="H13" s="2">
        <v>14.9</v>
      </c>
      <c r="I13" s="2"/>
      <c r="J13" s="2">
        <v>19.3</v>
      </c>
      <c r="K13" s="2"/>
      <c r="L13" s="2">
        <v>16</v>
      </c>
      <c r="M13" s="2">
        <v>1</v>
      </c>
      <c r="N13" s="2">
        <v>7</v>
      </c>
      <c r="O13" s="2">
        <v>1</v>
      </c>
      <c r="P13" s="2">
        <v>7</v>
      </c>
      <c r="Q13" s="2">
        <v>1</v>
      </c>
      <c r="R13" s="2">
        <v>7</v>
      </c>
      <c r="S13" s="2">
        <v>1</v>
      </c>
      <c r="T13" s="2">
        <v>7</v>
      </c>
      <c r="U13" s="2">
        <v>1</v>
      </c>
      <c r="V13" s="2">
        <v>7</v>
      </c>
      <c r="W13" s="2">
        <v>1</v>
      </c>
      <c r="X13" s="2">
        <v>7</v>
      </c>
      <c r="Y13" s="2">
        <v>1</v>
      </c>
      <c r="Z13" s="2">
        <v>7</v>
      </c>
      <c r="AA13" s="2">
        <v>1</v>
      </c>
      <c r="AB13" s="2">
        <v>7</v>
      </c>
      <c r="AC13" s="2">
        <v>1</v>
      </c>
      <c r="AD13" s="2">
        <v>11</v>
      </c>
      <c r="AE13" s="2">
        <v>1</v>
      </c>
      <c r="AF13" s="2">
        <v>11</v>
      </c>
      <c r="AG13" s="2"/>
      <c r="AH13" s="2"/>
      <c r="AI13" s="2">
        <v>1</v>
      </c>
      <c r="AJ13" s="2">
        <v>11</v>
      </c>
      <c r="AK13"/>
      <c r="AL13">
        <v>1043.3</v>
      </c>
      <c r="AM13"/>
      <c r="AN13">
        <v>1134</v>
      </c>
      <c r="AO13"/>
      <c r="AP13">
        <v>1179</v>
      </c>
      <c r="AQ13"/>
      <c r="AR13"/>
      <c r="AS13"/>
      <c r="AT13">
        <v>4418</v>
      </c>
      <c r="AU13"/>
      <c r="AV13">
        <v>4830</v>
      </c>
      <c r="AW13"/>
      <c r="AX13">
        <v>4840</v>
      </c>
      <c r="AY13"/>
      <c r="AZ13"/>
    </row>
    <row r="14" spans="1:52" ht="12.75">
      <c r="A14" s="4" t="s">
        <v>0</v>
      </c>
      <c r="B14" s="4" t="s">
        <v>12</v>
      </c>
      <c r="D14" s="4" t="s">
        <v>44</v>
      </c>
      <c r="E14" s="2"/>
      <c r="F14" s="2">
        <v>1544</v>
      </c>
      <c r="G14" s="2"/>
      <c r="H14" s="2">
        <v>1655</v>
      </c>
      <c r="I14" s="2"/>
      <c r="J14" s="2">
        <v>1644</v>
      </c>
      <c r="K14" s="2"/>
      <c r="L14" s="2">
        <v>1752</v>
      </c>
      <c r="M14" s="2"/>
      <c r="N14" s="2">
        <v>68</v>
      </c>
      <c r="O14" s="2"/>
      <c r="P14" s="2">
        <v>119</v>
      </c>
      <c r="Q14" s="2"/>
      <c r="R14" s="2">
        <v>111</v>
      </c>
      <c r="S14" s="2"/>
      <c r="T14" s="2">
        <v>98</v>
      </c>
      <c r="U14" s="2">
        <v>1</v>
      </c>
      <c r="V14" s="2">
        <v>12</v>
      </c>
      <c r="W14" s="2">
        <v>1</v>
      </c>
      <c r="X14" s="2">
        <v>12</v>
      </c>
      <c r="Y14" s="2">
        <v>1</v>
      </c>
      <c r="Z14" s="2">
        <v>12</v>
      </c>
      <c r="AA14" s="2">
        <v>1</v>
      </c>
      <c r="AB14" s="2">
        <v>12</v>
      </c>
      <c r="AC14" s="2">
        <v>1</v>
      </c>
      <c r="AD14" s="2">
        <v>10</v>
      </c>
      <c r="AE14" s="2">
        <v>1</v>
      </c>
      <c r="AF14" s="2">
        <v>10</v>
      </c>
      <c r="AG14" s="2"/>
      <c r="AH14" s="2"/>
      <c r="AI14" s="2">
        <v>1</v>
      </c>
      <c r="AJ14" s="2">
        <v>10</v>
      </c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2.75">
      <c r="A15" s="4" t="s">
        <v>0</v>
      </c>
      <c r="B15" s="4" t="s">
        <v>13</v>
      </c>
      <c r="D15" s="4" t="s">
        <v>44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0.12</v>
      </c>
      <c r="W15" s="2">
        <v>1</v>
      </c>
      <c r="X15" s="2">
        <v>0.12</v>
      </c>
      <c r="Y15" s="2">
        <v>1</v>
      </c>
      <c r="Z15" s="2">
        <v>0.12</v>
      </c>
      <c r="AA15" s="2">
        <v>1</v>
      </c>
      <c r="AB15" s="2">
        <v>0.19</v>
      </c>
      <c r="AC15" s="2">
        <v>1</v>
      </c>
      <c r="AD15" s="2">
        <v>0.44</v>
      </c>
      <c r="AE15" s="2">
        <v>1</v>
      </c>
      <c r="AF15" s="2">
        <v>0.44</v>
      </c>
      <c r="AG15" s="2"/>
      <c r="AH15" s="2"/>
      <c r="AI15" s="2">
        <v>1</v>
      </c>
      <c r="AJ15" s="2">
        <v>0.44</v>
      </c>
      <c r="AK15"/>
      <c r="AL15">
        <v>99.8</v>
      </c>
      <c r="AM15"/>
      <c r="AN15">
        <v>149.7</v>
      </c>
      <c r="AO15"/>
      <c r="AP15">
        <v>113.4</v>
      </c>
      <c r="AQ15"/>
      <c r="AR15"/>
      <c r="AS15"/>
      <c r="AT15">
        <v>44.9</v>
      </c>
      <c r="AU15"/>
      <c r="AV15">
        <v>48.5</v>
      </c>
      <c r="AW15"/>
      <c r="AX15">
        <v>49</v>
      </c>
      <c r="AY15"/>
      <c r="AZ15"/>
    </row>
    <row r="16" spans="1:52" ht="12.75">
      <c r="A16" s="4" t="s">
        <v>0</v>
      </c>
      <c r="B16" s="4" t="s">
        <v>14</v>
      </c>
      <c r="D16" s="4" t="s">
        <v>44</v>
      </c>
      <c r="E16" s="2"/>
      <c r="F16" s="2">
        <v>88.2</v>
      </c>
      <c r="G16" s="2"/>
      <c r="H16" s="2">
        <v>93.51</v>
      </c>
      <c r="I16" s="2"/>
      <c r="J16" s="2">
        <v>88.56</v>
      </c>
      <c r="K16" s="2"/>
      <c r="L16" s="2">
        <v>66.9</v>
      </c>
      <c r="M16" s="2"/>
      <c r="N16" s="2">
        <v>2</v>
      </c>
      <c r="O16" s="2"/>
      <c r="P16" s="2">
        <v>2.5</v>
      </c>
      <c r="Q16" s="2"/>
      <c r="R16" s="2">
        <v>3.3</v>
      </c>
      <c r="S16" s="2"/>
      <c r="T16" s="2">
        <v>2.27</v>
      </c>
      <c r="U16" s="2">
        <v>1</v>
      </c>
      <c r="V16" s="2">
        <v>0.5</v>
      </c>
      <c r="W16" s="2">
        <v>1</v>
      </c>
      <c r="X16" s="2">
        <v>0.5</v>
      </c>
      <c r="Y16" s="2">
        <v>1</v>
      </c>
      <c r="Z16" s="2">
        <v>0.5</v>
      </c>
      <c r="AA16" s="2">
        <v>1</v>
      </c>
      <c r="AB16" s="2">
        <v>0.5</v>
      </c>
      <c r="AC16" s="2">
        <v>1</v>
      </c>
      <c r="AD16" s="2">
        <v>0.6</v>
      </c>
      <c r="AE16" s="2">
        <v>1</v>
      </c>
      <c r="AF16" s="2">
        <v>0.6</v>
      </c>
      <c r="AG16" s="2"/>
      <c r="AH16" s="2"/>
      <c r="AI16" s="2">
        <v>1</v>
      </c>
      <c r="AJ16" s="2">
        <v>0.6</v>
      </c>
      <c r="AK16"/>
      <c r="AL16">
        <v>0</v>
      </c>
      <c r="AM16"/>
      <c r="AN16">
        <v>0</v>
      </c>
      <c r="AO16"/>
      <c r="AP16">
        <v>0</v>
      </c>
      <c r="AQ16"/>
      <c r="AR16"/>
      <c r="AS16"/>
      <c r="AT16">
        <v>295</v>
      </c>
      <c r="AU16"/>
      <c r="AV16">
        <v>331</v>
      </c>
      <c r="AW16"/>
      <c r="AX16">
        <v>322</v>
      </c>
      <c r="AY16"/>
      <c r="AZ16"/>
    </row>
    <row r="17" spans="1:52" ht="12.75">
      <c r="A17" s="4" t="s">
        <v>0</v>
      </c>
      <c r="B17" s="4" t="s">
        <v>15</v>
      </c>
      <c r="D17" s="4" t="s">
        <v>44</v>
      </c>
      <c r="E17" s="2"/>
      <c r="F17" s="2">
        <v>510</v>
      </c>
      <c r="G17" s="2"/>
      <c r="H17" s="2">
        <v>542</v>
      </c>
      <c r="I17" s="2"/>
      <c r="J17" s="2">
        <v>506</v>
      </c>
      <c r="K17" s="2"/>
      <c r="L17" s="2">
        <v>444</v>
      </c>
      <c r="M17" s="2"/>
      <c r="N17" s="2">
        <v>135</v>
      </c>
      <c r="O17" s="2"/>
      <c r="P17" s="2">
        <v>159</v>
      </c>
      <c r="Q17" s="2"/>
      <c r="R17" s="2">
        <v>212</v>
      </c>
      <c r="S17" s="2"/>
      <c r="T17" s="2">
        <v>135</v>
      </c>
      <c r="U17" s="2"/>
      <c r="V17" s="2">
        <v>10</v>
      </c>
      <c r="W17" s="2"/>
      <c r="X17" s="2">
        <v>6.5</v>
      </c>
      <c r="Y17" s="2">
        <v>1</v>
      </c>
      <c r="Z17" s="2">
        <v>6</v>
      </c>
      <c r="AA17" s="2"/>
      <c r="AB17" s="2">
        <v>10</v>
      </c>
      <c r="AC17" s="2">
        <v>1</v>
      </c>
      <c r="AD17" s="2">
        <v>2</v>
      </c>
      <c r="AE17" s="2"/>
      <c r="AF17" s="2">
        <v>2.2</v>
      </c>
      <c r="AG17" s="2"/>
      <c r="AH17" s="2"/>
      <c r="AI17" s="2"/>
      <c r="AJ17" s="2">
        <v>2</v>
      </c>
      <c r="AK17"/>
      <c r="AL17">
        <v>2676</v>
      </c>
      <c r="AM17"/>
      <c r="AN17">
        <v>3084</v>
      </c>
      <c r="AO17"/>
      <c r="AP17">
        <v>3492</v>
      </c>
      <c r="AQ17"/>
      <c r="AR17"/>
      <c r="AS17"/>
      <c r="AT17">
        <v>18021</v>
      </c>
      <c r="AU17"/>
      <c r="AV17">
        <v>19854</v>
      </c>
      <c r="AW17"/>
      <c r="AX17">
        <v>19890</v>
      </c>
      <c r="AY17"/>
      <c r="AZ17"/>
    </row>
    <row r="18" spans="1:52" ht="12.75">
      <c r="A18" s="4" t="s">
        <v>0</v>
      </c>
      <c r="B18" s="4" t="s">
        <v>16</v>
      </c>
      <c r="D18" s="4" t="s">
        <v>44</v>
      </c>
      <c r="E18" s="2"/>
      <c r="F18" s="2">
        <v>1420</v>
      </c>
      <c r="G18" s="2"/>
      <c r="H18" s="2">
        <v>1485</v>
      </c>
      <c r="I18" s="2"/>
      <c r="J18" s="2">
        <v>1371</v>
      </c>
      <c r="K18" s="2"/>
      <c r="L18" s="2">
        <v>1238</v>
      </c>
      <c r="M18" s="2"/>
      <c r="N18" s="2">
        <v>59.5</v>
      </c>
      <c r="O18" s="2"/>
      <c r="P18" s="2">
        <v>77.7</v>
      </c>
      <c r="Q18" s="2"/>
      <c r="R18" s="2">
        <v>98.3</v>
      </c>
      <c r="S18" s="2">
        <v>1</v>
      </c>
      <c r="T18" s="2">
        <v>72.3</v>
      </c>
      <c r="U18" s="2">
        <v>1</v>
      </c>
      <c r="V18" s="2">
        <v>6</v>
      </c>
      <c r="W18" s="2">
        <v>1</v>
      </c>
      <c r="X18" s="2">
        <v>6</v>
      </c>
      <c r="Y18" s="2">
        <v>1</v>
      </c>
      <c r="Z18" s="2">
        <v>6</v>
      </c>
      <c r="AA18" s="2">
        <v>1</v>
      </c>
      <c r="AB18" s="2">
        <v>6</v>
      </c>
      <c r="AC18" s="2">
        <v>1</v>
      </c>
      <c r="AD18" s="2">
        <v>10</v>
      </c>
      <c r="AE18" s="2">
        <v>1</v>
      </c>
      <c r="AF18" s="2">
        <v>10</v>
      </c>
      <c r="AG18" s="2"/>
      <c r="AH18" s="2"/>
      <c r="AI18" s="2">
        <v>1</v>
      </c>
      <c r="AJ18" s="2">
        <v>10</v>
      </c>
      <c r="AK18"/>
      <c r="AL18"/>
      <c r="AM18"/>
      <c r="AN18"/>
      <c r="AO18"/>
      <c r="AP18">
        <v>3221</v>
      </c>
      <c r="AQ18"/>
      <c r="AR18"/>
      <c r="AS18"/>
      <c r="AT18">
        <v>15826</v>
      </c>
      <c r="AU18"/>
      <c r="AV18">
        <v>17436</v>
      </c>
      <c r="AW18"/>
      <c r="AX18">
        <v>17436</v>
      </c>
      <c r="AY18"/>
      <c r="AZ18"/>
    </row>
    <row r="19" spans="1:52" ht="12.75">
      <c r="A19" s="4" t="s">
        <v>0</v>
      </c>
      <c r="B19" s="4" t="s">
        <v>17</v>
      </c>
      <c r="D19" s="4" t="s">
        <v>44</v>
      </c>
      <c r="E19" s="2"/>
      <c r="F19" s="2">
        <v>4</v>
      </c>
      <c r="G19" s="2"/>
      <c r="H19" s="2">
        <v>8.4</v>
      </c>
      <c r="I19" s="2"/>
      <c r="J19" s="2">
        <v>5.6</v>
      </c>
      <c r="K19" s="2"/>
      <c r="L19" s="2">
        <v>9.7</v>
      </c>
      <c r="M19" s="2">
        <v>1</v>
      </c>
      <c r="N19" s="2">
        <v>2</v>
      </c>
      <c r="O19" s="2">
        <v>1</v>
      </c>
      <c r="P19" s="2">
        <v>2</v>
      </c>
      <c r="Q19" s="2">
        <v>1</v>
      </c>
      <c r="R19" s="2">
        <v>2</v>
      </c>
      <c r="S19" s="2">
        <v>1</v>
      </c>
      <c r="T19" s="2">
        <v>2</v>
      </c>
      <c r="U19" s="2">
        <v>1</v>
      </c>
      <c r="V19" s="2">
        <v>3</v>
      </c>
      <c r="W19" s="2">
        <v>1</v>
      </c>
      <c r="X19" s="2">
        <v>3</v>
      </c>
      <c r="Y19" s="2">
        <v>1</v>
      </c>
      <c r="Z19" s="2">
        <v>3</v>
      </c>
      <c r="AA19" s="2">
        <v>1</v>
      </c>
      <c r="AB19" s="2">
        <v>3</v>
      </c>
      <c r="AC19" s="2">
        <v>1</v>
      </c>
      <c r="AD19" s="2">
        <v>4</v>
      </c>
      <c r="AE19" s="2">
        <v>1</v>
      </c>
      <c r="AF19" s="2">
        <v>4</v>
      </c>
      <c r="AG19" s="2"/>
      <c r="AH19" s="2"/>
      <c r="AI19" s="2">
        <v>1</v>
      </c>
      <c r="AJ19" s="2">
        <v>4</v>
      </c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2.75">
      <c r="A20" s="4" t="s">
        <v>0</v>
      </c>
      <c r="B20" s="4" t="s">
        <v>18</v>
      </c>
      <c r="D20" s="4" t="s">
        <v>44</v>
      </c>
      <c r="E20" s="2">
        <v>1</v>
      </c>
      <c r="F20" s="2">
        <v>3</v>
      </c>
      <c r="G20" s="2">
        <v>1</v>
      </c>
      <c r="H20" s="2">
        <v>3</v>
      </c>
      <c r="I20" s="2">
        <v>1</v>
      </c>
      <c r="J20" s="2">
        <v>3</v>
      </c>
      <c r="K20" s="2">
        <v>1</v>
      </c>
      <c r="L20" s="2">
        <v>3</v>
      </c>
      <c r="M20" s="2">
        <v>1</v>
      </c>
      <c r="N20" s="2">
        <v>3</v>
      </c>
      <c r="O20" s="2">
        <v>1</v>
      </c>
      <c r="P20" s="2">
        <v>3</v>
      </c>
      <c r="Q20" s="2">
        <v>1</v>
      </c>
      <c r="R20" s="2">
        <v>3</v>
      </c>
      <c r="S20" s="2">
        <v>1</v>
      </c>
      <c r="T20" s="2">
        <v>3</v>
      </c>
      <c r="U20" s="2"/>
      <c r="V20" s="2">
        <v>1.6</v>
      </c>
      <c r="W20" s="2"/>
      <c r="X20" s="2">
        <v>1.9</v>
      </c>
      <c r="Y20" s="2"/>
      <c r="Z20" s="2">
        <v>1.2</v>
      </c>
      <c r="AA20" s="2"/>
      <c r="AB20" s="2">
        <v>2</v>
      </c>
      <c r="AC20" s="2">
        <v>1</v>
      </c>
      <c r="AD20" s="2">
        <v>0.6</v>
      </c>
      <c r="AE20" s="2">
        <v>1</v>
      </c>
      <c r="AF20" s="2">
        <v>0.6</v>
      </c>
      <c r="AG20" s="2"/>
      <c r="AH20" s="2"/>
      <c r="AI20" s="2">
        <v>1</v>
      </c>
      <c r="AJ20" s="2">
        <v>0.6</v>
      </c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2.75">
      <c r="A21" s="4" t="s">
        <v>0</v>
      </c>
      <c r="B21" s="4" t="s">
        <v>19</v>
      </c>
      <c r="D21" s="4" t="s">
        <v>44</v>
      </c>
      <c r="E21" s="2">
        <v>1</v>
      </c>
      <c r="F21" s="2">
        <v>21</v>
      </c>
      <c r="G21" s="2">
        <v>1</v>
      </c>
      <c r="H21" s="2">
        <v>21</v>
      </c>
      <c r="I21" s="2">
        <v>1</v>
      </c>
      <c r="J21" s="2">
        <v>21</v>
      </c>
      <c r="K21" s="2">
        <v>1</v>
      </c>
      <c r="L21" s="2">
        <v>21</v>
      </c>
      <c r="M21" s="2">
        <v>1</v>
      </c>
      <c r="N21" s="2">
        <v>21</v>
      </c>
      <c r="O21" s="2">
        <v>1</v>
      </c>
      <c r="P21" s="2">
        <v>21</v>
      </c>
      <c r="Q21" s="2">
        <v>1</v>
      </c>
      <c r="R21" s="2">
        <v>21</v>
      </c>
      <c r="S21" s="2">
        <v>1</v>
      </c>
      <c r="T21" s="2">
        <v>21</v>
      </c>
      <c r="U21" s="2">
        <v>1</v>
      </c>
      <c r="V21" s="2">
        <v>11</v>
      </c>
      <c r="W21" s="2">
        <v>1</v>
      </c>
      <c r="X21" s="2">
        <v>11</v>
      </c>
      <c r="Y21" s="2">
        <v>1</v>
      </c>
      <c r="Z21" s="2">
        <v>11</v>
      </c>
      <c r="AA21" s="2">
        <v>1</v>
      </c>
      <c r="AB21" s="2">
        <v>11</v>
      </c>
      <c r="AC21" s="2">
        <v>1</v>
      </c>
      <c r="AD21" s="2">
        <v>18</v>
      </c>
      <c r="AE21" s="2">
        <v>1</v>
      </c>
      <c r="AF21" s="2">
        <v>18</v>
      </c>
      <c r="AG21" s="2"/>
      <c r="AH21" s="2"/>
      <c r="AI21" s="2">
        <v>1</v>
      </c>
      <c r="AJ21" s="2">
        <v>18</v>
      </c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5:52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2:62" ht="12.75">
      <c r="B23" s="4" t="s">
        <v>43</v>
      </c>
      <c r="D23" s="4" t="s">
        <v>107</v>
      </c>
      <c r="E23" s="2"/>
      <c r="F23" s="2">
        <f>'emiss 2'!$G$32</f>
        <v>105162</v>
      </c>
      <c r="G23" s="2"/>
      <c r="H23" s="2">
        <f>'emiss 2'!$I$32</f>
        <v>84461</v>
      </c>
      <c r="I23" s="2"/>
      <c r="J23" s="2">
        <f>'emiss 2'!$K$32</f>
        <v>97528</v>
      </c>
      <c r="K23" s="2"/>
      <c r="L23" s="2">
        <f>'emiss 2'!$M$26</f>
        <v>89263</v>
      </c>
      <c r="M23" s="2"/>
      <c r="N23" s="2">
        <f>'emiss 2'!$G$32</f>
        <v>105162</v>
      </c>
      <c r="O23" s="2"/>
      <c r="P23" s="2">
        <f>'emiss 2'!$I$32</f>
        <v>84461</v>
      </c>
      <c r="Q23" s="2"/>
      <c r="R23" s="2">
        <f>'emiss 2'!$K$32</f>
        <v>97528</v>
      </c>
      <c r="S23" s="2"/>
      <c r="T23" s="2">
        <f>'emiss 2'!$M$26</f>
        <v>89263</v>
      </c>
      <c r="U23" s="2"/>
      <c r="V23" s="2">
        <f>'emiss 2'!$G$32</f>
        <v>105162</v>
      </c>
      <c r="W23" s="2"/>
      <c r="X23" s="2">
        <f>'emiss 2'!$I$32</f>
        <v>84461</v>
      </c>
      <c r="Y23" s="2"/>
      <c r="Z23" s="2">
        <f>'emiss 2'!$K$32</f>
        <v>97528</v>
      </c>
      <c r="AA23" s="2"/>
      <c r="AB23" s="2">
        <f>'emiss 2'!$M$26</f>
        <v>89263</v>
      </c>
      <c r="AC23" s="2"/>
      <c r="AD23" s="2">
        <f>'emiss 2'!$G$32</f>
        <v>105162</v>
      </c>
      <c r="AE23" s="2"/>
      <c r="AF23" s="2">
        <f>'emiss 2'!$I$32</f>
        <v>84461</v>
      </c>
      <c r="AG23" s="2"/>
      <c r="AH23" s="2">
        <f>'emiss 2'!$K$32</f>
        <v>97528</v>
      </c>
      <c r="AI23" s="2"/>
      <c r="AJ23" s="2">
        <f>'emiss 2'!$M$26</f>
        <v>89263</v>
      </c>
      <c r="AK23" s="2"/>
      <c r="AL23" s="2">
        <f>'emiss 2'!$G$32</f>
        <v>105162</v>
      </c>
      <c r="AM23" s="2"/>
      <c r="AN23" s="2">
        <f>'emiss 2'!$I$32</f>
        <v>84461</v>
      </c>
      <c r="AO23" s="2"/>
      <c r="AP23" s="2">
        <f>'emiss 2'!$K$32</f>
        <v>97528</v>
      </c>
      <c r="AQ23" s="2"/>
      <c r="AR23" s="2">
        <f>'emiss 2'!$M$26</f>
        <v>89263</v>
      </c>
      <c r="AS23" s="2"/>
      <c r="AT23" s="2">
        <f>'emiss 2'!$G$32</f>
        <v>105162</v>
      </c>
      <c r="AU23" s="2"/>
      <c r="AV23" s="2">
        <f>'emiss 2'!$I$32</f>
        <v>84461</v>
      </c>
      <c r="AW23" s="2"/>
      <c r="AX23" s="2">
        <f>'emiss 2'!$K$32</f>
        <v>97528</v>
      </c>
      <c r="AY23" s="2"/>
      <c r="AZ23" s="2">
        <f>'emiss 2'!$M$26</f>
        <v>89263</v>
      </c>
      <c r="BB23" s="4">
        <f>AT23</f>
        <v>105162</v>
      </c>
      <c r="BD23" s="4">
        <f>AV23</f>
        <v>84461</v>
      </c>
      <c r="BF23" s="4">
        <f>AX23</f>
        <v>97528</v>
      </c>
      <c r="BH23" s="4">
        <f>AZ23</f>
        <v>89263</v>
      </c>
      <c r="BJ23" s="4">
        <f>AVERAGE(BB23,BD23,BF23,BH23)</f>
        <v>94103.5</v>
      </c>
    </row>
    <row r="24" spans="2:62" ht="12.75">
      <c r="B24" s="4" t="s">
        <v>22</v>
      </c>
      <c r="D24" s="4" t="s">
        <v>85</v>
      </c>
      <c r="E24" s="2"/>
      <c r="F24" s="2">
        <f>'emiss 2'!$G$33</f>
        <v>9.39</v>
      </c>
      <c r="G24" s="2"/>
      <c r="H24" s="2">
        <f>'emiss 2'!$I$33</f>
        <v>9.21</v>
      </c>
      <c r="I24" s="2"/>
      <c r="J24" s="2">
        <f>'emiss 2'!$K$33</f>
        <v>9.21</v>
      </c>
      <c r="K24" s="2"/>
      <c r="L24" s="2">
        <f>'emiss 2'!$M$27</f>
        <v>9.13</v>
      </c>
      <c r="M24" s="2"/>
      <c r="N24" s="2">
        <f>'emiss 2'!$G$33</f>
        <v>9.39</v>
      </c>
      <c r="O24" s="2"/>
      <c r="P24" s="2">
        <f>'emiss 2'!$I$33</f>
        <v>9.21</v>
      </c>
      <c r="Q24" s="2"/>
      <c r="R24" s="2">
        <f>'emiss 2'!$K$33</f>
        <v>9.21</v>
      </c>
      <c r="S24" s="2"/>
      <c r="T24" s="2">
        <f>'emiss 2'!$M$27</f>
        <v>9.13</v>
      </c>
      <c r="U24" s="2"/>
      <c r="V24" s="2">
        <f>'emiss 2'!$G$33</f>
        <v>9.39</v>
      </c>
      <c r="W24" s="2"/>
      <c r="X24" s="2">
        <f>'emiss 2'!$I$33</f>
        <v>9.21</v>
      </c>
      <c r="Y24" s="2"/>
      <c r="Z24" s="2">
        <f>'emiss 2'!$K$33</f>
        <v>9.21</v>
      </c>
      <c r="AA24" s="2"/>
      <c r="AB24" s="2">
        <f>'emiss 2'!$M$27</f>
        <v>9.13</v>
      </c>
      <c r="AC24" s="2"/>
      <c r="AD24" s="2">
        <f>'emiss 2'!$G$33</f>
        <v>9.39</v>
      </c>
      <c r="AE24" s="2"/>
      <c r="AF24" s="2">
        <f>'emiss 2'!$I$33</f>
        <v>9.21</v>
      </c>
      <c r="AG24" s="2"/>
      <c r="AH24" s="2">
        <f>'emiss 2'!$K$33</f>
        <v>9.21</v>
      </c>
      <c r="AI24" s="2"/>
      <c r="AJ24" s="2">
        <f>'emiss 2'!$M$27</f>
        <v>9.13</v>
      </c>
      <c r="AK24" s="2"/>
      <c r="AL24" s="2">
        <f>'emiss 2'!$G$33</f>
        <v>9.39</v>
      </c>
      <c r="AM24" s="2"/>
      <c r="AN24" s="2">
        <f>'emiss 2'!$I$33</f>
        <v>9.21</v>
      </c>
      <c r="AO24" s="2"/>
      <c r="AP24" s="2">
        <f>'emiss 2'!$K$33</f>
        <v>9.21</v>
      </c>
      <c r="AQ24" s="2"/>
      <c r="AR24" s="2">
        <f>'emiss 2'!$M$27</f>
        <v>9.13</v>
      </c>
      <c r="AS24" s="2"/>
      <c r="AT24" s="2">
        <f>'emiss 2'!$G$33</f>
        <v>9.39</v>
      </c>
      <c r="AU24" s="2"/>
      <c r="AV24" s="2">
        <f>'emiss 2'!$I$33</f>
        <v>9.21</v>
      </c>
      <c r="AW24" s="2"/>
      <c r="AX24" s="2">
        <f>'emiss 2'!$K$33</f>
        <v>9.21</v>
      </c>
      <c r="AY24" s="2"/>
      <c r="AZ24" s="2">
        <f>'emiss 2'!$M$27</f>
        <v>9.13</v>
      </c>
      <c r="BB24" s="4">
        <f>AT24</f>
        <v>9.39</v>
      </c>
      <c r="BD24" s="4">
        <f>AV24</f>
        <v>9.21</v>
      </c>
      <c r="BF24" s="4">
        <f>AX24</f>
        <v>9.21</v>
      </c>
      <c r="BH24" s="4">
        <f>AZ24</f>
        <v>9.13</v>
      </c>
      <c r="BJ24" s="4">
        <f>AVERAGE(BB24,BD24,BF24,BH24)</f>
        <v>9.235000000000001</v>
      </c>
    </row>
    <row r="25" spans="5:52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2:84" ht="12.75">
      <c r="B26" s="4" t="s">
        <v>153</v>
      </c>
      <c r="D26" s="15" t="s">
        <v>146</v>
      </c>
      <c r="E26" s="2"/>
      <c r="F26" s="8">
        <f>F9*F10/1000000</f>
        <v>226.51776</v>
      </c>
      <c r="G26" s="2"/>
      <c r="H26" s="8">
        <f>H9*H10/1000000</f>
        <v>227.11104</v>
      </c>
      <c r="I26" s="2"/>
      <c r="J26" s="8">
        <f>J9*J10/1000000</f>
        <v>224.25552</v>
      </c>
      <c r="K26" s="2"/>
      <c r="L26" s="8">
        <f>L9*L10/1000000</f>
        <v>211.68</v>
      </c>
      <c r="M26" s="2"/>
      <c r="N26" s="8">
        <f>N9*N10/1000000</f>
        <v>5.45688</v>
      </c>
      <c r="O26" s="2"/>
      <c r="P26" s="8">
        <f>P9*P10/1000000</f>
        <v>7.46496</v>
      </c>
      <c r="Q26" s="2"/>
      <c r="R26" s="8">
        <f>R9*R10/1000000</f>
        <v>7.5144</v>
      </c>
      <c r="S26" s="2"/>
      <c r="T26" s="8">
        <f>T9*T10/1000000</f>
        <v>5.00316</v>
      </c>
      <c r="U26" s="2"/>
      <c r="V26" s="8"/>
      <c r="W26" s="2"/>
      <c r="X26" s="8"/>
      <c r="Y26" s="2"/>
      <c r="Z26" s="8"/>
      <c r="AA26" s="2"/>
      <c r="AB26" s="8"/>
      <c r="AC26" s="2"/>
      <c r="AD26" s="8"/>
      <c r="AE26" s="2"/>
      <c r="AF26" s="8"/>
      <c r="AG26" s="2"/>
      <c r="AH26" s="8"/>
      <c r="AI26" s="2"/>
      <c r="AJ26" s="8">
        <f>AJ9*AJ10/1000000</f>
        <v>25.65</v>
      </c>
      <c r="AK26" s="2"/>
      <c r="AL26" s="8"/>
      <c r="AM26" s="2"/>
      <c r="AN26" s="8"/>
      <c r="AO26" s="2"/>
      <c r="AP26" s="8"/>
      <c r="AQ26" s="2"/>
      <c r="AR26" s="8"/>
      <c r="AS26" s="2"/>
      <c r="AT26" s="8"/>
      <c r="AU26" s="2"/>
      <c r="AV26" s="8"/>
      <c r="AW26" s="2"/>
      <c r="AX26" s="8"/>
      <c r="AY26" s="2"/>
      <c r="AZ26" s="8"/>
      <c r="BB26" s="8"/>
      <c r="BD26" s="8">
        <f>AD26+BZ26</f>
        <v>231.97464000000002</v>
      </c>
      <c r="BF26" s="8">
        <f>AF26+CB26</f>
        <v>234.576</v>
      </c>
      <c r="BH26" s="8">
        <f>AH26+CD26</f>
        <v>231.76991999999998</v>
      </c>
      <c r="BJ26" s="8">
        <f>AJ26+CF26</f>
        <v>242.33316000000002</v>
      </c>
      <c r="BZ26" s="8">
        <f>F26+N26</f>
        <v>231.97464000000002</v>
      </c>
      <c r="CB26" s="8">
        <f>H26+P26</f>
        <v>234.576</v>
      </c>
      <c r="CD26" s="8">
        <f>J26+R26</f>
        <v>231.76991999999998</v>
      </c>
      <c r="CF26" s="8">
        <f>L26+T26</f>
        <v>216.68316000000002</v>
      </c>
    </row>
    <row r="27" spans="2:62" ht="12.75">
      <c r="B27" s="15" t="s">
        <v>147</v>
      </c>
      <c r="C27" s="15"/>
      <c r="D27" s="15" t="s">
        <v>146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D27" s="23">
        <f>BD23/9000*60*(21-BD24)/21</f>
        <v>316.12545714285716</v>
      </c>
      <c r="BE27" s="8"/>
      <c r="BF27" s="23">
        <f>BF23/9000*60*(21-BF24)/21</f>
        <v>365.03337142857134</v>
      </c>
      <c r="BG27" s="8"/>
      <c r="BH27" s="23">
        <f>BH23/9000*60*(21-BH24)/21</f>
        <v>336.365653968254</v>
      </c>
      <c r="BI27" s="8"/>
      <c r="BJ27" s="23">
        <f>BJ23/9000*60*(21-BJ24)/21</f>
        <v>351.469103968254</v>
      </c>
    </row>
    <row r="28" spans="5:52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2:52" ht="12.75">
      <c r="B29" s="19" t="s">
        <v>145</v>
      </c>
      <c r="C29" s="1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2:84" ht="12.75">
      <c r="B30" s="4" t="s">
        <v>25</v>
      </c>
      <c r="D30" s="4" t="s">
        <v>10</v>
      </c>
      <c r="E30" s="2"/>
      <c r="F30" s="8">
        <f>F$9*F11*454/0.0283/60*14/(21-F$24)/F$23</f>
        <v>1973883.4164520602</v>
      </c>
      <c r="H30" s="8">
        <f>H$9*H11*454/0.0283/60*14/(21-H$24)/H$23</f>
        <v>2533287.75339567</v>
      </c>
      <c r="J30" s="8">
        <f aca="true" t="shared" si="0" ref="J30:J40">J$9*J11*454/0.0283/60*14/(21-J$24)/J$23</f>
        <v>2208752.4410729343</v>
      </c>
      <c r="K30" s="2"/>
      <c r="L30" s="8">
        <f aca="true" t="shared" si="1" ref="L30:L40">L$9*L11*454/0.0283/60*14/(21-L$24)/L$23</f>
        <v>2012023.2033345536</v>
      </c>
      <c r="M30" s="2"/>
      <c r="N30" s="8">
        <f aca="true" t="shared" si="2" ref="N30:N40">N$9*N11*454/0.0283/60*14/(21-N$24)/N$23</f>
        <v>1.0330789093018862</v>
      </c>
      <c r="O30" s="2"/>
      <c r="P30" s="8">
        <f aca="true" t="shared" si="3" ref="P30:P40">P$9*P11*454/0.0283/60*14/(21-P$24)/P$23</f>
        <v>1.6442011860981514</v>
      </c>
      <c r="Q30" s="2"/>
      <c r="R30" s="8">
        <f aca="true" t="shared" si="4" ref="R30:R40">R$9*R11*454/0.0283/60*14/(21-R$24)/R$23</f>
        <v>1.501646486611349</v>
      </c>
      <c r="S30" s="2"/>
      <c r="T30" s="8">
        <f aca="true" t="shared" si="5" ref="T30:T40">T$9*T11*454/0.0283/60*14/(21-T$24)/T$23</f>
        <v>0.9534429381161843</v>
      </c>
      <c r="U30" s="2"/>
      <c r="V30" s="8">
        <f aca="true" t="shared" si="6" ref="V30:V40">V$9*V11*454/0.0283/60*14/(21-V$24)/V$23</f>
        <v>22974.478023339903</v>
      </c>
      <c r="W30" s="2"/>
      <c r="X30" s="8">
        <f aca="true" t="shared" si="7" ref="X30:X40">X$9*X11*454/0.0283/60*14/(21-X$24)/X$23</f>
        <v>26523.73929837347</v>
      </c>
      <c r="Y30" s="2"/>
      <c r="Z30" s="8">
        <f aca="true" t="shared" si="8" ref="Z30:Z40">Z$9*Z11*454/0.0283/60*14/(21-Z$24)/Z$23</f>
        <v>32867.072619939085</v>
      </c>
      <c r="AA30" s="2"/>
      <c r="AB30" s="8">
        <f aca="true" t="shared" si="9" ref="AB30:AB40">AB$9*AB11*454/0.0283/60*14/(21-AB$24)/AB$23</f>
        <v>28107.277366430862</v>
      </c>
      <c r="AC30" s="2">
        <v>1</v>
      </c>
      <c r="AD30" s="8">
        <f aca="true" t="shared" si="10" ref="AD30:AD40">AD$9*AD11*454/0.0283/60*14/(21-AD$24)/AD$23</f>
        <v>0</v>
      </c>
      <c r="AE30" s="2">
        <v>1</v>
      </c>
      <c r="AF30" s="8">
        <f aca="true" t="shared" si="11" ref="AF30:AF40">AF$9*AF11*454/0.0283/60*14/(21-AF$24)/AF$23</f>
        <v>0</v>
      </c>
      <c r="AG30" s="2"/>
      <c r="AH30" s="8">
        <f aca="true" t="shared" si="12" ref="AH30:AH40">AH$9*AH11*454/0.0283/60*14/(21-AH$24)/AH$23</f>
        <v>0</v>
      </c>
      <c r="AI30" s="2">
        <v>1</v>
      </c>
      <c r="AJ30" s="8">
        <f aca="true" t="shared" si="13" ref="AJ30:AJ40">AJ$9*AJ11*454/0.0283/60*14/(21-AJ$24)/AJ$23</f>
        <v>489.65166452832045</v>
      </c>
      <c r="AK30"/>
      <c r="AL30" s="8">
        <f aca="true" t="shared" si="14" ref="AL30:AL40">AL11*1000000/0.0283/60*14/(21-AL$24)/AL$23</f>
        <v>0</v>
      </c>
      <c r="AM30"/>
      <c r="AN30" s="8">
        <f aca="true" t="shared" si="15" ref="AN30:AN40">AN11*1000000/0.0283/60*14/(21-AN$24)/AN$23</f>
        <v>0</v>
      </c>
      <c r="AO30" s="2"/>
      <c r="AP30" s="8">
        <f aca="true" t="shared" si="16" ref="AP30:AP40">AP11*1000000/0.0283/60*14/(21-AP$24)/AP$23</f>
        <v>0</v>
      </c>
      <c r="AQ30"/>
      <c r="AR30" s="8">
        <f>AR11*1000000/0.0283/60*14/(21-AR$24)/AR$23</f>
        <v>0</v>
      </c>
      <c r="AS30"/>
      <c r="AT30" s="8">
        <f>AT11*1000000/0.0283/60*14/(21-AT$24)/AT$23</f>
        <v>0</v>
      </c>
      <c r="AU30"/>
      <c r="AV30" s="8">
        <f>AV11*1000000/0.0283/60*14/(21-AV$24)/AV$23</f>
        <v>0</v>
      </c>
      <c r="AW30" s="2"/>
      <c r="AX30" s="8">
        <f aca="true" t="shared" si="17" ref="AX30:AX40">AX11*1000000/0.0283/60*14/(21-AX$24)/AX$23</f>
        <v>0</v>
      </c>
      <c r="AY30"/>
      <c r="AZ30" s="8">
        <f>AZ11*1000000/0.0283/60*14/(21-AZ$24)/AZ$23</f>
        <v>0</v>
      </c>
      <c r="BB30" s="8">
        <f>AT30+AL30+AD30+V30+N30+F30</f>
        <v>1996858.9275543094</v>
      </c>
      <c r="BD30" s="8">
        <f>AV30+AN30+AF30+X30+P30+H30</f>
        <v>2559813.1368952296</v>
      </c>
      <c r="BF30" s="8">
        <f>AX30+AP30+AH30+Z30+R30+J30</f>
        <v>2241621.01533936</v>
      </c>
      <c r="BH30" s="8">
        <f>AZ30+AR30+AJ30+AB30+T30+L30</f>
        <v>2040621.0858084508</v>
      </c>
      <c r="BJ30" s="8">
        <f>AVERAGE(BB30,BD30,BF30,BH30)</f>
        <v>2209728.5413993374</v>
      </c>
      <c r="BM30" s="8">
        <f>AVERAGE(F30,H30,J30,L30)+AVERAGE(N30,P30,R30,T30)</f>
        <v>2181987.986656185</v>
      </c>
      <c r="BN30" s="8">
        <f>AVERAGE(AL30,AN30,AP30,AR30)+AVERAGE(AT30,AV30,AX30,AZ30)</f>
        <v>0</v>
      </c>
      <c r="BO30" s="8">
        <f>AVERAGE(V30,X30,Z30,AB30)+AVERAGE(AD30,AF30,AH30,AJ30)</f>
        <v>27740.554743152912</v>
      </c>
      <c r="BP30" s="8">
        <f>SUM(BM30,BN30,BO30)</f>
        <v>2209728.541399338</v>
      </c>
      <c r="BR30" s="8">
        <f>AL30+AT30</f>
        <v>0</v>
      </c>
      <c r="BT30" s="8">
        <f>AN30+AV30</f>
        <v>0</v>
      </c>
      <c r="BV30" s="8">
        <f>AP30+AX30</f>
        <v>0</v>
      </c>
      <c r="BX30" s="8">
        <f>AR30+AZ30</f>
        <v>0</v>
      </c>
      <c r="BZ30" s="8">
        <f>F30+N30</f>
        <v>1973884.4495309696</v>
      </c>
      <c r="CB30" s="8">
        <f>H30+P30</f>
        <v>2533289.397596856</v>
      </c>
      <c r="CD30" s="8">
        <f>J30+R30</f>
        <v>2208753.942719421</v>
      </c>
      <c r="CF30" s="8">
        <f>L30+T30</f>
        <v>2012024.1567774918</v>
      </c>
    </row>
    <row r="31" spans="2:84" ht="12.75">
      <c r="B31" s="4" t="s">
        <v>9</v>
      </c>
      <c r="D31" s="4" t="s">
        <v>10</v>
      </c>
      <c r="E31" s="2">
        <v>1</v>
      </c>
      <c r="F31" s="8">
        <f aca="true" t="shared" si="18" ref="F31:H40">F$9*F12*454/0.0283/60*14/(21-F$24)/F$23</f>
        <v>1756.8595853238232</v>
      </c>
      <c r="G31" s="2">
        <v>1</v>
      </c>
      <c r="H31" s="8">
        <f t="shared" si="18"/>
        <v>2153.29459038632</v>
      </c>
      <c r="I31" s="2">
        <v>1</v>
      </c>
      <c r="J31" s="8">
        <f t="shared" si="0"/>
        <v>1863.4635979275376</v>
      </c>
      <c r="K31" s="2">
        <v>1</v>
      </c>
      <c r="L31" s="8">
        <f t="shared" si="1"/>
        <v>2017.9583750258055</v>
      </c>
      <c r="M31" s="2">
        <v>1</v>
      </c>
      <c r="N31" s="8">
        <f t="shared" si="2"/>
        <v>97.56856365628923</v>
      </c>
      <c r="O31" s="2">
        <v>1</v>
      </c>
      <c r="P31" s="8">
        <f t="shared" si="3"/>
        <v>186.34280109112385</v>
      </c>
      <c r="Q31" s="2">
        <v>1</v>
      </c>
      <c r="R31" s="8">
        <f t="shared" si="4"/>
        <v>164.69671143479312</v>
      </c>
      <c r="S31" s="2">
        <v>1</v>
      </c>
      <c r="T31" s="8">
        <f t="shared" si="5"/>
        <v>124.6809995998087</v>
      </c>
      <c r="U31" s="2">
        <v>1</v>
      </c>
      <c r="V31" s="8">
        <f t="shared" si="6"/>
        <v>2376.6701403455068</v>
      </c>
      <c r="W31" s="2">
        <v>1</v>
      </c>
      <c r="X31" s="8">
        <f t="shared" si="7"/>
        <v>2841.8292105400146</v>
      </c>
      <c r="Y31" s="2">
        <v>1</v>
      </c>
      <c r="Z31" s="8">
        <f t="shared" si="8"/>
        <v>2496.233363539677</v>
      </c>
      <c r="AA31" s="2">
        <v>1</v>
      </c>
      <c r="AB31" s="8">
        <f t="shared" si="9"/>
        <v>2810.7277366430862</v>
      </c>
      <c r="AC31" s="2">
        <v>1</v>
      </c>
      <c r="AD31" s="8">
        <f t="shared" si="10"/>
        <v>0</v>
      </c>
      <c r="AE31" s="2">
        <v>1</v>
      </c>
      <c r="AF31" s="8">
        <f t="shared" si="11"/>
        <v>0</v>
      </c>
      <c r="AG31" s="2"/>
      <c r="AH31" s="8">
        <f t="shared" si="12"/>
        <v>0</v>
      </c>
      <c r="AI31" s="2">
        <v>1</v>
      </c>
      <c r="AJ31" s="8">
        <f t="shared" si="13"/>
        <v>63.59112526341824</v>
      </c>
      <c r="AK31"/>
      <c r="AL31" s="8">
        <f t="shared" si="14"/>
        <v>0</v>
      </c>
      <c r="AM31"/>
      <c r="AN31" s="8">
        <f t="shared" si="15"/>
        <v>0</v>
      </c>
      <c r="AO31" s="2"/>
      <c r="AP31" s="8">
        <f t="shared" si="16"/>
        <v>0</v>
      </c>
      <c r="AQ31"/>
      <c r="AR31" s="8">
        <f aca="true" t="shared" si="19" ref="AR31:AR40">AR12*1000000/0.0283/60*14/(21-AR$24)/AR$23</f>
        <v>0</v>
      </c>
      <c r="AS31"/>
      <c r="AT31" s="8">
        <f aca="true" t="shared" si="20" ref="AT31:AV40">AT12*1000000/0.0283/60*14/(21-AT$24)/AT$23</f>
        <v>0</v>
      </c>
      <c r="AU31"/>
      <c r="AV31" s="8">
        <f t="shared" si="20"/>
        <v>0</v>
      </c>
      <c r="AW31" s="2"/>
      <c r="AX31" s="8">
        <f t="shared" si="17"/>
        <v>0</v>
      </c>
      <c r="AY31"/>
      <c r="AZ31" s="8">
        <f aca="true" t="shared" si="21" ref="AZ31:AZ40">AZ12*1000000/0.0283/60*14/(21-AZ$24)/AZ$23</f>
        <v>0</v>
      </c>
      <c r="BB31" s="8">
        <f aca="true" t="shared" si="22" ref="BB31:BH42">AT31+AL31+AD31+V31+N31+F31</f>
        <v>4231.09828932562</v>
      </c>
      <c r="BD31" s="8">
        <f t="shared" si="22"/>
        <v>5181.466602017459</v>
      </c>
      <c r="BF31" s="8">
        <f t="shared" si="22"/>
        <v>4524.393672902008</v>
      </c>
      <c r="BH31" s="8">
        <f t="shared" si="22"/>
        <v>5016.9582365321185</v>
      </c>
      <c r="BJ31" s="8">
        <f>AVERAGE(BB31,BD31,BF31)</f>
        <v>4645.652854748362</v>
      </c>
      <c r="BR31" s="8">
        <f aca="true" t="shared" si="23" ref="BR31:BX42">AL31+AT31</f>
        <v>0</v>
      </c>
      <c r="BT31" s="8">
        <f t="shared" si="23"/>
        <v>0</v>
      </c>
      <c r="BV31" s="8">
        <f t="shared" si="23"/>
        <v>0</v>
      </c>
      <c r="BX31" s="8">
        <f t="shared" si="23"/>
        <v>0</v>
      </c>
      <c r="BZ31" s="8">
        <f aca="true" t="shared" si="24" ref="BZ31:CF42">F31+N31</f>
        <v>1854.4281489801124</v>
      </c>
      <c r="CB31" s="8">
        <f t="shared" si="24"/>
        <v>2339.637391477444</v>
      </c>
      <c r="CD31" s="8">
        <f t="shared" si="24"/>
        <v>2028.1603093623307</v>
      </c>
      <c r="CF31" s="8">
        <f t="shared" si="24"/>
        <v>2142.639374625614</v>
      </c>
    </row>
    <row r="32" spans="2:84" ht="12.75">
      <c r="B32" s="4" t="s">
        <v>11</v>
      </c>
      <c r="D32" s="4" t="s">
        <v>10</v>
      </c>
      <c r="E32" s="2"/>
      <c r="F32" s="8">
        <f t="shared" si="18"/>
        <v>899.098728959839</v>
      </c>
      <c r="G32" s="2"/>
      <c r="H32" s="8">
        <f t="shared" si="18"/>
        <v>943.6496881398874</v>
      </c>
      <c r="I32" s="2"/>
      <c r="J32" s="8">
        <f t="shared" si="0"/>
        <v>1057.789630588279</v>
      </c>
      <c r="K32" s="2"/>
      <c r="L32" s="8">
        <f t="shared" si="1"/>
        <v>949.6274706003792</v>
      </c>
      <c r="M32" s="2">
        <v>1</v>
      </c>
      <c r="N32" s="8">
        <f t="shared" si="2"/>
        <v>20.087645458647785</v>
      </c>
      <c r="O32" s="2">
        <v>1</v>
      </c>
      <c r="P32" s="8">
        <f t="shared" si="3"/>
        <v>38.3646943422902</v>
      </c>
      <c r="Q32" s="2">
        <v>1</v>
      </c>
      <c r="R32" s="8">
        <f t="shared" si="4"/>
        <v>33.908146471869166</v>
      </c>
      <c r="S32" s="2">
        <v>1</v>
      </c>
      <c r="T32" s="8">
        <f t="shared" si="5"/>
        <v>25.6696175646665</v>
      </c>
      <c r="U32" s="2">
        <v>1</v>
      </c>
      <c r="V32" s="8">
        <f t="shared" si="6"/>
        <v>2772.781830403091</v>
      </c>
      <c r="W32" s="2">
        <v>1</v>
      </c>
      <c r="X32" s="8">
        <f t="shared" si="7"/>
        <v>3315.467412296684</v>
      </c>
      <c r="Y32" s="2">
        <v>1</v>
      </c>
      <c r="Z32" s="8">
        <f t="shared" si="8"/>
        <v>2912.2722574629565</v>
      </c>
      <c r="AA32" s="2">
        <v>1</v>
      </c>
      <c r="AB32" s="8">
        <f t="shared" si="9"/>
        <v>3279.182359416934</v>
      </c>
      <c r="AC32" s="2">
        <v>1</v>
      </c>
      <c r="AD32" s="8">
        <f t="shared" si="10"/>
        <v>0</v>
      </c>
      <c r="AE32" s="2">
        <v>1</v>
      </c>
      <c r="AF32" s="8">
        <f t="shared" si="11"/>
        <v>0</v>
      </c>
      <c r="AG32" s="2"/>
      <c r="AH32" s="8">
        <f t="shared" si="12"/>
        <v>0</v>
      </c>
      <c r="AI32" s="2">
        <v>1</v>
      </c>
      <c r="AJ32" s="8">
        <f t="shared" si="13"/>
        <v>69.95023778976008</v>
      </c>
      <c r="AK32"/>
      <c r="AL32" s="8">
        <f t="shared" si="14"/>
        <v>7045.446158622324</v>
      </c>
      <c r="AM32"/>
      <c r="AN32" s="8">
        <f t="shared" si="15"/>
        <v>9389.303559052913</v>
      </c>
      <c r="AO32" s="2"/>
      <c r="AP32" s="8">
        <f t="shared" si="16"/>
        <v>8453.976407512193</v>
      </c>
      <c r="AQ32"/>
      <c r="AR32" s="8">
        <f t="shared" si="19"/>
        <v>0</v>
      </c>
      <c r="AS32"/>
      <c r="AT32" s="8">
        <f t="shared" si="20"/>
        <v>29834.928715415917</v>
      </c>
      <c r="AU32"/>
      <c r="AV32" s="8">
        <f t="shared" si="20"/>
        <v>39991.47812189204</v>
      </c>
      <c r="AW32" s="2"/>
      <c r="AX32" s="8">
        <f t="shared" si="17"/>
        <v>34705.0430978448</v>
      </c>
      <c r="AY32"/>
      <c r="AZ32" s="8">
        <f t="shared" si="21"/>
        <v>0</v>
      </c>
      <c r="BB32" s="8">
        <f t="shared" si="22"/>
        <v>40572.34307885982</v>
      </c>
      <c r="BD32" s="8">
        <f t="shared" si="22"/>
        <v>53678.26347572381</v>
      </c>
      <c r="BF32" s="8">
        <f t="shared" si="22"/>
        <v>47162.9895398801</v>
      </c>
      <c r="BH32" s="8">
        <f t="shared" si="22"/>
        <v>4324.429685371741</v>
      </c>
      <c r="BJ32" s="8">
        <f aca="true" t="shared" si="25" ref="BJ32:BJ42">AVERAGE(BB32,BD32,BF32)</f>
        <v>47137.86536482124</v>
      </c>
      <c r="BR32" s="8">
        <f t="shared" si="23"/>
        <v>36880.37487403824</v>
      </c>
      <c r="BT32" s="8">
        <f t="shared" si="23"/>
        <v>49380.78168094495</v>
      </c>
      <c r="BV32" s="8">
        <f t="shared" si="23"/>
        <v>43159.01950535699</v>
      </c>
      <c r="BX32" s="8">
        <f t="shared" si="23"/>
        <v>0</v>
      </c>
      <c r="BZ32" s="8">
        <f t="shared" si="24"/>
        <v>919.1863744184868</v>
      </c>
      <c r="CB32" s="8">
        <f t="shared" si="24"/>
        <v>982.0143824821777</v>
      </c>
      <c r="CD32" s="8">
        <f t="shared" si="24"/>
        <v>1091.6977770601482</v>
      </c>
      <c r="CF32" s="8">
        <f t="shared" si="24"/>
        <v>975.2970881650457</v>
      </c>
    </row>
    <row r="33" spans="2:84" ht="12.75">
      <c r="B33" s="4" t="s">
        <v>12</v>
      </c>
      <c r="D33" s="4" t="s">
        <v>10</v>
      </c>
      <c r="E33" s="2"/>
      <c r="F33" s="8">
        <f t="shared" si="18"/>
        <v>79782.09410999953</v>
      </c>
      <c r="G33" s="2"/>
      <c r="H33" s="8">
        <f t="shared" si="18"/>
        <v>104814.78079674586</v>
      </c>
      <c r="I33" s="2"/>
      <c r="J33" s="8">
        <f t="shared" si="0"/>
        <v>90103.94573508449</v>
      </c>
      <c r="K33" s="2"/>
      <c r="L33" s="8">
        <f t="shared" si="1"/>
        <v>103984.20803074152</v>
      </c>
      <c r="M33" s="2"/>
      <c r="N33" s="8">
        <f t="shared" si="2"/>
        <v>195.13712731257846</v>
      </c>
      <c r="O33" s="2"/>
      <c r="P33" s="8">
        <f t="shared" si="3"/>
        <v>652.1998038189334</v>
      </c>
      <c r="Q33" s="2"/>
      <c r="R33" s="8">
        <f t="shared" si="4"/>
        <v>537.6863226253539</v>
      </c>
      <c r="S33" s="2"/>
      <c r="T33" s="8">
        <f t="shared" si="5"/>
        <v>359.374645905331</v>
      </c>
      <c r="U33" s="2">
        <v>1</v>
      </c>
      <c r="V33" s="8">
        <f t="shared" si="6"/>
        <v>4753.3402806910135</v>
      </c>
      <c r="W33" s="2">
        <v>1</v>
      </c>
      <c r="X33" s="8">
        <f t="shared" si="7"/>
        <v>5683.658421080029</v>
      </c>
      <c r="Y33" s="2">
        <v>1</v>
      </c>
      <c r="Z33" s="8">
        <f t="shared" si="8"/>
        <v>4992.466727079354</v>
      </c>
      <c r="AA33" s="2">
        <v>1</v>
      </c>
      <c r="AB33" s="8">
        <f t="shared" si="9"/>
        <v>5621.4554732861725</v>
      </c>
      <c r="AC33" s="2">
        <v>1</v>
      </c>
      <c r="AD33" s="8">
        <f t="shared" si="10"/>
        <v>0</v>
      </c>
      <c r="AE33" s="2">
        <v>1</v>
      </c>
      <c r="AF33" s="8">
        <f t="shared" si="11"/>
        <v>0</v>
      </c>
      <c r="AG33" s="2"/>
      <c r="AH33" s="8">
        <f t="shared" si="12"/>
        <v>0</v>
      </c>
      <c r="AI33" s="2">
        <v>1</v>
      </c>
      <c r="AJ33" s="8">
        <f t="shared" si="13"/>
        <v>63.59112526341824</v>
      </c>
      <c r="AK33"/>
      <c r="AL33" s="8">
        <f t="shared" si="14"/>
        <v>0</v>
      </c>
      <c r="AM33"/>
      <c r="AN33" s="8">
        <f t="shared" si="15"/>
        <v>0</v>
      </c>
      <c r="AO33" s="2"/>
      <c r="AP33" s="8">
        <f t="shared" si="16"/>
        <v>0</v>
      </c>
      <c r="AQ33"/>
      <c r="AR33" s="8">
        <f t="shared" si="19"/>
        <v>0</v>
      </c>
      <c r="AS33"/>
      <c r="AT33" s="8">
        <f t="shared" si="20"/>
        <v>0</v>
      </c>
      <c r="AU33"/>
      <c r="AV33" s="8">
        <f t="shared" si="20"/>
        <v>0</v>
      </c>
      <c r="AW33" s="2"/>
      <c r="AX33" s="8">
        <f t="shared" si="17"/>
        <v>0</v>
      </c>
      <c r="AY33"/>
      <c r="AZ33" s="8">
        <f t="shared" si="21"/>
        <v>0</v>
      </c>
      <c r="BB33" s="8">
        <f t="shared" si="22"/>
        <v>84730.57151800311</v>
      </c>
      <c r="BD33" s="8">
        <f t="shared" si="22"/>
        <v>111150.63902164483</v>
      </c>
      <c r="BF33" s="8">
        <f t="shared" si="22"/>
        <v>95634.0987847892</v>
      </c>
      <c r="BH33" s="8">
        <f t="shared" si="22"/>
        <v>110028.62927519644</v>
      </c>
      <c r="BJ33" s="8">
        <f t="shared" si="25"/>
        <v>97171.76977481239</v>
      </c>
      <c r="BR33" s="8">
        <f t="shared" si="23"/>
        <v>0</v>
      </c>
      <c r="BT33" s="8">
        <f t="shared" si="23"/>
        <v>0</v>
      </c>
      <c r="BV33" s="8">
        <f t="shared" si="23"/>
        <v>0</v>
      </c>
      <c r="BX33" s="8">
        <f t="shared" si="23"/>
        <v>0</v>
      </c>
      <c r="BZ33" s="8">
        <f t="shared" si="24"/>
        <v>79977.23123731211</v>
      </c>
      <c r="CB33" s="8">
        <f t="shared" si="24"/>
        <v>105466.9806005648</v>
      </c>
      <c r="CD33" s="8">
        <f t="shared" si="24"/>
        <v>90641.63205770984</v>
      </c>
      <c r="CF33" s="8">
        <f t="shared" si="24"/>
        <v>104343.58267664685</v>
      </c>
    </row>
    <row r="34" spans="2:84" ht="12.75">
      <c r="B34" s="4" t="s">
        <v>13</v>
      </c>
      <c r="D34" s="4" t="s">
        <v>10</v>
      </c>
      <c r="E34" s="2">
        <v>1</v>
      </c>
      <c r="F34" s="8">
        <f t="shared" si="18"/>
        <v>51.67234074481834</v>
      </c>
      <c r="G34" s="2">
        <v>1</v>
      </c>
      <c r="H34" s="8">
        <f t="shared" si="18"/>
        <v>63.33219383489177</v>
      </c>
      <c r="I34" s="2">
        <v>1</v>
      </c>
      <c r="J34" s="8">
        <f t="shared" si="0"/>
        <v>54.80775288022169</v>
      </c>
      <c r="K34" s="2">
        <v>1</v>
      </c>
      <c r="L34" s="8">
        <f t="shared" si="1"/>
        <v>59.3517169125237</v>
      </c>
      <c r="M34" s="2">
        <v>1</v>
      </c>
      <c r="N34" s="8">
        <f t="shared" si="2"/>
        <v>2.8696636369496837</v>
      </c>
      <c r="O34" s="2">
        <v>1</v>
      </c>
      <c r="P34" s="8">
        <f t="shared" si="3"/>
        <v>5.480670620327171</v>
      </c>
      <c r="Q34" s="2">
        <v>1</v>
      </c>
      <c r="R34" s="8">
        <f t="shared" si="4"/>
        <v>4.844020924552738</v>
      </c>
      <c r="S34" s="2">
        <v>1</v>
      </c>
      <c r="T34" s="8">
        <f t="shared" si="5"/>
        <v>3.667088223523786</v>
      </c>
      <c r="U34" s="2">
        <v>1</v>
      </c>
      <c r="V34" s="8">
        <f t="shared" si="6"/>
        <v>47.53340280691014</v>
      </c>
      <c r="W34" s="2">
        <v>1</v>
      </c>
      <c r="X34" s="8">
        <f t="shared" si="7"/>
        <v>56.836584210800304</v>
      </c>
      <c r="Y34" s="2">
        <v>1</v>
      </c>
      <c r="Z34" s="8">
        <f t="shared" si="8"/>
        <v>49.92466727079354</v>
      </c>
      <c r="AA34" s="2">
        <v>1</v>
      </c>
      <c r="AB34" s="8">
        <f t="shared" si="9"/>
        <v>89.00637832703106</v>
      </c>
      <c r="AC34" s="2">
        <v>1</v>
      </c>
      <c r="AD34" s="8">
        <f t="shared" si="10"/>
        <v>0</v>
      </c>
      <c r="AE34" s="2">
        <v>1</v>
      </c>
      <c r="AF34" s="8">
        <f t="shared" si="11"/>
        <v>0</v>
      </c>
      <c r="AG34" s="2"/>
      <c r="AH34" s="8">
        <f t="shared" si="12"/>
        <v>0</v>
      </c>
      <c r="AI34" s="2">
        <v>1</v>
      </c>
      <c r="AJ34" s="8">
        <f t="shared" si="13"/>
        <v>2.798009511590403</v>
      </c>
      <c r="AK34"/>
      <c r="AL34" s="8">
        <f t="shared" si="14"/>
        <v>673.9533467176343</v>
      </c>
      <c r="AM34"/>
      <c r="AN34" s="8">
        <f t="shared" si="15"/>
        <v>1239.487427504604</v>
      </c>
      <c r="AO34" s="2"/>
      <c r="AP34" s="8">
        <f t="shared" si="16"/>
        <v>813.1305552263638</v>
      </c>
      <c r="AQ34"/>
      <c r="AR34" s="8">
        <f t="shared" si="19"/>
        <v>0</v>
      </c>
      <c r="AS34"/>
      <c r="AT34" s="8">
        <f t="shared" si="20"/>
        <v>303.2114756274728</v>
      </c>
      <c r="AU34"/>
      <c r="AV34" s="8">
        <f t="shared" si="20"/>
        <v>401.57074304591384</v>
      </c>
      <c r="AW34" s="2"/>
      <c r="AX34" s="8">
        <f t="shared" si="17"/>
        <v>351.3527090484289</v>
      </c>
      <c r="AY34"/>
      <c r="AZ34" s="8">
        <f t="shared" si="21"/>
        <v>0</v>
      </c>
      <c r="BB34" s="8">
        <f t="shared" si="22"/>
        <v>1079.2402295337852</v>
      </c>
      <c r="BD34" s="8">
        <f t="shared" si="22"/>
        <v>1766.707619216537</v>
      </c>
      <c r="BF34" s="8">
        <f t="shared" si="22"/>
        <v>1274.0597053503607</v>
      </c>
      <c r="BH34" s="8">
        <f t="shared" si="22"/>
        <v>154.82319297466896</v>
      </c>
      <c r="BJ34" s="8">
        <f t="shared" si="25"/>
        <v>1373.3358513668943</v>
      </c>
      <c r="BR34" s="8">
        <f t="shared" si="23"/>
        <v>977.164822345107</v>
      </c>
      <c r="BT34" s="8">
        <f t="shared" si="23"/>
        <v>1641.0581705505178</v>
      </c>
      <c r="BV34" s="8">
        <f t="shared" si="23"/>
        <v>1164.4832642747926</v>
      </c>
      <c r="BX34" s="8">
        <f t="shared" si="23"/>
        <v>0</v>
      </c>
      <c r="BZ34" s="8">
        <f t="shared" si="24"/>
        <v>54.542004381768024</v>
      </c>
      <c r="CB34" s="8">
        <f t="shared" si="24"/>
        <v>68.81286445521894</v>
      </c>
      <c r="CD34" s="8">
        <f t="shared" si="24"/>
        <v>59.65177380477443</v>
      </c>
      <c r="CF34" s="8">
        <f t="shared" si="24"/>
        <v>63.01880513604748</v>
      </c>
    </row>
    <row r="35" spans="2:84" ht="12.75">
      <c r="B35" s="4" t="s">
        <v>14</v>
      </c>
      <c r="D35" s="4" t="s">
        <v>10</v>
      </c>
      <c r="E35" s="2"/>
      <c r="F35" s="8">
        <f t="shared" si="18"/>
        <v>4557.500453692978</v>
      </c>
      <c r="G35" s="2"/>
      <c r="H35" s="8">
        <f t="shared" si="18"/>
        <v>5922.193445500728</v>
      </c>
      <c r="I35" s="2"/>
      <c r="J35" s="8">
        <f t="shared" si="0"/>
        <v>4853.774595072436</v>
      </c>
      <c r="K35" s="2"/>
      <c r="L35" s="8">
        <f t="shared" si="1"/>
        <v>3970.629861447835</v>
      </c>
      <c r="M35" s="2"/>
      <c r="N35" s="8">
        <f t="shared" si="2"/>
        <v>5.7393272738993675</v>
      </c>
      <c r="O35" s="2"/>
      <c r="P35" s="8">
        <f t="shared" si="3"/>
        <v>13.70167655081793</v>
      </c>
      <c r="Q35" s="2"/>
      <c r="R35" s="8">
        <f t="shared" si="4"/>
        <v>15.985269051024037</v>
      </c>
      <c r="S35" s="2"/>
      <c r="T35" s="8">
        <f t="shared" si="5"/>
        <v>8.324290267398995</v>
      </c>
      <c r="U35" s="2">
        <v>1</v>
      </c>
      <c r="V35" s="8">
        <f t="shared" si="6"/>
        <v>198.05584502879222</v>
      </c>
      <c r="W35" s="2">
        <v>1</v>
      </c>
      <c r="X35" s="8">
        <f t="shared" si="7"/>
        <v>236.81910087833455</v>
      </c>
      <c r="Y35" s="2">
        <v>1</v>
      </c>
      <c r="Z35" s="8">
        <f t="shared" si="8"/>
        <v>208.01944696163977</v>
      </c>
      <c r="AA35" s="2">
        <v>1</v>
      </c>
      <c r="AB35" s="8">
        <f t="shared" si="9"/>
        <v>234.2273113869239</v>
      </c>
      <c r="AC35" s="2">
        <v>1</v>
      </c>
      <c r="AD35" s="8">
        <f t="shared" si="10"/>
        <v>0</v>
      </c>
      <c r="AE35" s="2">
        <v>1</v>
      </c>
      <c r="AF35" s="8">
        <f t="shared" si="11"/>
        <v>0</v>
      </c>
      <c r="AG35" s="2"/>
      <c r="AH35" s="8">
        <f t="shared" si="12"/>
        <v>0</v>
      </c>
      <c r="AI35" s="2">
        <v>1</v>
      </c>
      <c r="AJ35" s="8">
        <f t="shared" si="13"/>
        <v>3.815467515805094</v>
      </c>
      <c r="AK35"/>
      <c r="AL35" s="8">
        <f t="shared" si="14"/>
        <v>0</v>
      </c>
      <c r="AM35"/>
      <c r="AN35" s="8">
        <f t="shared" si="15"/>
        <v>0</v>
      </c>
      <c r="AO35" s="2"/>
      <c r="AP35" s="8">
        <f t="shared" si="16"/>
        <v>0</v>
      </c>
      <c r="AQ35"/>
      <c r="AR35" s="8">
        <f t="shared" si="19"/>
        <v>0</v>
      </c>
      <c r="AS35"/>
      <c r="AT35" s="8">
        <f t="shared" si="20"/>
        <v>1992.1466661493198</v>
      </c>
      <c r="AU35"/>
      <c r="AV35" s="8">
        <f t="shared" si="20"/>
        <v>2740.616823674175</v>
      </c>
      <c r="AW35" s="2"/>
      <c r="AX35" s="8">
        <f t="shared" si="17"/>
        <v>2308.889230889675</v>
      </c>
      <c r="AY35"/>
      <c r="AZ35" s="8">
        <f t="shared" si="21"/>
        <v>0</v>
      </c>
      <c r="BB35" s="8">
        <f t="shared" si="22"/>
        <v>6753.44229214499</v>
      </c>
      <c r="BD35" s="8">
        <f t="shared" si="22"/>
        <v>8913.331046604055</v>
      </c>
      <c r="BF35" s="8">
        <f t="shared" si="22"/>
        <v>7386.6685419747755</v>
      </c>
      <c r="BH35" s="8">
        <f t="shared" si="22"/>
        <v>4216.996930617963</v>
      </c>
      <c r="BJ35" s="8">
        <f t="shared" si="25"/>
        <v>7684.480626907939</v>
      </c>
      <c r="BR35" s="8">
        <f t="shared" si="23"/>
        <v>1992.1466661493198</v>
      </c>
      <c r="BT35" s="8">
        <f t="shared" si="23"/>
        <v>2740.616823674175</v>
      </c>
      <c r="BV35" s="8">
        <f t="shared" si="23"/>
        <v>2308.889230889675</v>
      </c>
      <c r="BX35" s="8">
        <f t="shared" si="23"/>
        <v>0</v>
      </c>
      <c r="BZ35" s="8">
        <f t="shared" si="24"/>
        <v>4563.239780966877</v>
      </c>
      <c r="CB35" s="8">
        <f t="shared" si="24"/>
        <v>5935.8951220515455</v>
      </c>
      <c r="CD35" s="8">
        <f t="shared" si="24"/>
        <v>4869.75986412346</v>
      </c>
      <c r="CF35" s="8">
        <f t="shared" si="24"/>
        <v>3978.9541517152343</v>
      </c>
    </row>
    <row r="36" spans="2:84" ht="12.75">
      <c r="B36" s="4" t="s">
        <v>15</v>
      </c>
      <c r="D36" s="4" t="s">
        <v>10</v>
      </c>
      <c r="E36" s="2"/>
      <c r="F36" s="8">
        <f t="shared" si="18"/>
        <v>26352.893779857353</v>
      </c>
      <c r="G36" s="2"/>
      <c r="H36" s="8">
        <f t="shared" si="18"/>
        <v>34326.04905851133</v>
      </c>
      <c r="I36" s="2"/>
      <c r="J36" s="8">
        <f t="shared" si="0"/>
        <v>27732.722957392183</v>
      </c>
      <c r="K36" s="2"/>
      <c r="L36" s="8">
        <f t="shared" si="1"/>
        <v>26352.162309160518</v>
      </c>
      <c r="M36" s="2"/>
      <c r="N36" s="8">
        <f t="shared" si="2"/>
        <v>387.40459098820725</v>
      </c>
      <c r="O36" s="2"/>
      <c r="P36" s="8">
        <f t="shared" si="3"/>
        <v>871.4266286320203</v>
      </c>
      <c r="Q36" s="2"/>
      <c r="R36" s="8">
        <f t="shared" si="4"/>
        <v>1026.9324360051803</v>
      </c>
      <c r="S36" s="2"/>
      <c r="T36" s="8">
        <f t="shared" si="5"/>
        <v>495.056910175711</v>
      </c>
      <c r="U36" s="2"/>
      <c r="V36" s="8">
        <f t="shared" si="6"/>
        <v>3961.1169005758456</v>
      </c>
      <c r="W36" s="2"/>
      <c r="X36" s="8">
        <f t="shared" si="7"/>
        <v>3078.6483114183497</v>
      </c>
      <c r="Y36" s="2">
        <v>1</v>
      </c>
      <c r="Z36" s="8">
        <f t="shared" si="8"/>
        <v>2496.233363539677</v>
      </c>
      <c r="AA36" s="2"/>
      <c r="AB36" s="8">
        <f t="shared" si="9"/>
        <v>4684.546227738477</v>
      </c>
      <c r="AC36" s="2">
        <v>1</v>
      </c>
      <c r="AD36" s="8">
        <f t="shared" si="10"/>
        <v>0</v>
      </c>
      <c r="AE36" s="2"/>
      <c r="AF36" s="8">
        <f t="shared" si="11"/>
        <v>0</v>
      </c>
      <c r="AG36" s="2"/>
      <c r="AH36" s="8">
        <f t="shared" si="12"/>
        <v>0</v>
      </c>
      <c r="AI36" s="2"/>
      <c r="AJ36" s="8">
        <f t="shared" si="13"/>
        <v>12.718225052683648</v>
      </c>
      <c r="AK36"/>
      <c r="AL36" s="8">
        <f t="shared" si="14"/>
        <v>18071.133825815527</v>
      </c>
      <c r="AM36"/>
      <c r="AN36" s="8">
        <f t="shared" si="15"/>
        <v>25534.93137223914</v>
      </c>
      <c r="AO36" s="2"/>
      <c r="AP36" s="8">
        <f t="shared" si="16"/>
        <v>25039.258367288025</v>
      </c>
      <c r="AQ36"/>
      <c r="AR36" s="8">
        <f t="shared" si="19"/>
        <v>0</v>
      </c>
      <c r="AS36"/>
      <c r="AT36" s="8">
        <f t="shared" si="20"/>
        <v>121696.52566331152</v>
      </c>
      <c r="AU36"/>
      <c r="AV36" s="8">
        <f t="shared" si="20"/>
        <v>164387.33056564067</v>
      </c>
      <c r="AW36" s="2"/>
      <c r="AX36" s="8">
        <f t="shared" si="17"/>
        <v>142620.51801986218</v>
      </c>
      <c r="AY36"/>
      <c r="AZ36" s="8">
        <f t="shared" si="21"/>
        <v>0</v>
      </c>
      <c r="BB36" s="8">
        <f t="shared" si="22"/>
        <v>170469.07476054845</v>
      </c>
      <c r="BD36" s="8">
        <f t="shared" si="22"/>
        <v>228198.3859364415</v>
      </c>
      <c r="BF36" s="8">
        <f t="shared" si="22"/>
        <v>198915.66514408725</v>
      </c>
      <c r="BH36" s="8">
        <f t="shared" si="22"/>
        <v>31544.48367212739</v>
      </c>
      <c r="BJ36" s="8">
        <f t="shared" si="25"/>
        <v>199194.37528035906</v>
      </c>
      <c r="BR36" s="8">
        <f t="shared" si="23"/>
        <v>139767.65948912705</v>
      </c>
      <c r="BT36" s="8">
        <f t="shared" si="23"/>
        <v>189922.2619378798</v>
      </c>
      <c r="BV36" s="8">
        <f t="shared" si="23"/>
        <v>167659.7763871502</v>
      </c>
      <c r="BX36" s="8">
        <f t="shared" si="23"/>
        <v>0</v>
      </c>
      <c r="BZ36" s="8">
        <f t="shared" si="24"/>
        <v>26740.29837084556</v>
      </c>
      <c r="CB36" s="8">
        <f t="shared" si="24"/>
        <v>35197.47568714335</v>
      </c>
      <c r="CD36" s="8">
        <f t="shared" si="24"/>
        <v>28759.655393397363</v>
      </c>
      <c r="CF36" s="8">
        <f t="shared" si="24"/>
        <v>26847.219219336228</v>
      </c>
    </row>
    <row r="37" spans="2:84" ht="12.75">
      <c r="B37" s="4" t="s">
        <v>16</v>
      </c>
      <c r="D37" s="4" t="s">
        <v>10</v>
      </c>
      <c r="E37" s="2"/>
      <c r="F37" s="8">
        <f t="shared" si="18"/>
        <v>73374.72385764205</v>
      </c>
      <c r="G37" s="2"/>
      <c r="H37" s="8">
        <f t="shared" si="18"/>
        <v>94048.30784481428</v>
      </c>
      <c r="I37" s="2"/>
      <c r="J37" s="8">
        <f t="shared" si="0"/>
        <v>75141.42919878395</v>
      </c>
      <c r="K37" s="2"/>
      <c r="L37" s="8">
        <f t="shared" si="1"/>
        <v>73477.42553770433</v>
      </c>
      <c r="M37" s="2"/>
      <c r="N37" s="8">
        <f t="shared" si="2"/>
        <v>170.74498639850617</v>
      </c>
      <c r="O37" s="2"/>
      <c r="P37" s="8">
        <f t="shared" si="3"/>
        <v>425.8481071994213</v>
      </c>
      <c r="Q37" s="2"/>
      <c r="R37" s="8">
        <f t="shared" si="4"/>
        <v>476.1672568835341</v>
      </c>
      <c r="S37" s="2">
        <v>1</v>
      </c>
      <c r="T37" s="8">
        <f t="shared" si="5"/>
        <v>265.13047856076963</v>
      </c>
      <c r="U37" s="2">
        <v>1</v>
      </c>
      <c r="V37" s="8">
        <f t="shared" si="6"/>
        <v>2376.6701403455068</v>
      </c>
      <c r="W37" s="2">
        <v>1</v>
      </c>
      <c r="X37" s="8">
        <f t="shared" si="7"/>
        <v>2841.8292105400146</v>
      </c>
      <c r="Y37" s="2">
        <v>1</v>
      </c>
      <c r="Z37" s="8">
        <f t="shared" si="8"/>
        <v>2496.233363539677</v>
      </c>
      <c r="AA37" s="2">
        <v>1</v>
      </c>
      <c r="AB37" s="8">
        <f t="shared" si="9"/>
        <v>2810.7277366430862</v>
      </c>
      <c r="AC37" s="2">
        <v>1</v>
      </c>
      <c r="AD37" s="8">
        <f t="shared" si="10"/>
        <v>0</v>
      </c>
      <c r="AE37" s="2">
        <v>1</v>
      </c>
      <c r="AF37" s="8">
        <f t="shared" si="11"/>
        <v>0</v>
      </c>
      <c r="AG37" s="2"/>
      <c r="AH37" s="8">
        <f t="shared" si="12"/>
        <v>0</v>
      </c>
      <c r="AI37" s="2">
        <v>1</v>
      </c>
      <c r="AJ37" s="8">
        <f t="shared" si="13"/>
        <v>63.59112526341824</v>
      </c>
      <c r="AK37"/>
      <c r="AL37" s="8">
        <f t="shared" si="14"/>
        <v>0</v>
      </c>
      <c r="AM37"/>
      <c r="AN37" s="8">
        <f t="shared" si="15"/>
        <v>0</v>
      </c>
      <c r="AO37" s="2"/>
      <c r="AP37" s="8">
        <f t="shared" si="16"/>
        <v>23096.06277234672</v>
      </c>
      <c r="AQ37"/>
      <c r="AR37" s="8">
        <f t="shared" si="19"/>
        <v>0</v>
      </c>
      <c r="AS37"/>
      <c r="AT37" s="8">
        <f t="shared" si="20"/>
        <v>106873.60385925129</v>
      </c>
      <c r="AU37"/>
      <c r="AV37" s="8">
        <f t="shared" si="20"/>
        <v>144366.75207728977</v>
      </c>
      <c r="AW37" s="2"/>
      <c r="AX37" s="8">
        <f t="shared" si="17"/>
        <v>125024.20071364091</v>
      </c>
      <c r="AY37"/>
      <c r="AZ37" s="8">
        <f t="shared" si="21"/>
        <v>0</v>
      </c>
      <c r="BB37" s="8">
        <f t="shared" si="22"/>
        <v>182795.74284363736</v>
      </c>
      <c r="BD37" s="8">
        <f t="shared" si="22"/>
        <v>241682.73723984347</v>
      </c>
      <c r="BF37" s="8">
        <f t="shared" si="22"/>
        <v>226234.09330519475</v>
      </c>
      <c r="BH37" s="8">
        <f t="shared" si="22"/>
        <v>76616.8748781716</v>
      </c>
      <c r="BJ37" s="8">
        <f t="shared" si="25"/>
        <v>216904.19112955852</v>
      </c>
      <c r="BR37" s="8">
        <f t="shared" si="23"/>
        <v>106873.60385925129</v>
      </c>
      <c r="BT37" s="8">
        <f t="shared" si="23"/>
        <v>144366.75207728977</v>
      </c>
      <c r="BV37" s="8">
        <f t="shared" si="23"/>
        <v>148120.2634859876</v>
      </c>
      <c r="BX37" s="8">
        <f t="shared" si="23"/>
        <v>0</v>
      </c>
      <c r="BZ37" s="8">
        <f t="shared" si="24"/>
        <v>73545.46884404056</v>
      </c>
      <c r="CB37" s="8">
        <f t="shared" si="24"/>
        <v>94474.1559520137</v>
      </c>
      <c r="CD37" s="8">
        <f t="shared" si="24"/>
        <v>75617.59645566749</v>
      </c>
      <c r="CF37" s="8">
        <f t="shared" si="24"/>
        <v>73742.5560162651</v>
      </c>
    </row>
    <row r="38" spans="2:84" ht="12.75">
      <c r="B38" s="4" t="s">
        <v>17</v>
      </c>
      <c r="D38" s="4" t="s">
        <v>10</v>
      </c>
      <c r="E38" s="2"/>
      <c r="F38" s="8">
        <f t="shared" si="18"/>
        <v>206.68936297927337</v>
      </c>
      <c r="G38" s="2"/>
      <c r="H38" s="8">
        <f t="shared" si="18"/>
        <v>531.9904282130907</v>
      </c>
      <c r="I38" s="2"/>
      <c r="J38" s="8">
        <f t="shared" si="0"/>
        <v>306.9234161292415</v>
      </c>
      <c r="K38" s="2"/>
      <c r="L38" s="8">
        <f t="shared" si="1"/>
        <v>575.7116540514797</v>
      </c>
      <c r="M38" s="2">
        <v>1</v>
      </c>
      <c r="N38" s="8">
        <f t="shared" si="2"/>
        <v>5.7393272738993675</v>
      </c>
      <c r="O38" s="2">
        <v>1</v>
      </c>
      <c r="P38" s="8">
        <f t="shared" si="3"/>
        <v>10.961341240654342</v>
      </c>
      <c r="Q38" s="2">
        <v>1</v>
      </c>
      <c r="R38" s="8">
        <f t="shared" si="4"/>
        <v>9.688041849105476</v>
      </c>
      <c r="S38" s="2">
        <v>1</v>
      </c>
      <c r="T38" s="8">
        <f t="shared" si="5"/>
        <v>7.334176447047572</v>
      </c>
      <c r="U38" s="2">
        <v>1</v>
      </c>
      <c r="V38" s="8">
        <f t="shared" si="6"/>
        <v>1188.3350701727534</v>
      </c>
      <c r="W38" s="2">
        <v>1</v>
      </c>
      <c r="X38" s="8">
        <f t="shared" si="7"/>
        <v>1420.9146052700073</v>
      </c>
      <c r="Y38" s="2">
        <v>1</v>
      </c>
      <c r="Z38" s="8">
        <f t="shared" si="8"/>
        <v>1248.1166817698386</v>
      </c>
      <c r="AA38" s="2">
        <v>1</v>
      </c>
      <c r="AB38" s="8">
        <f t="shared" si="9"/>
        <v>1405.3638683215431</v>
      </c>
      <c r="AC38" s="2">
        <v>1</v>
      </c>
      <c r="AD38" s="8">
        <f t="shared" si="10"/>
        <v>0</v>
      </c>
      <c r="AE38" s="2">
        <v>1</v>
      </c>
      <c r="AF38" s="8">
        <f t="shared" si="11"/>
        <v>0</v>
      </c>
      <c r="AG38" s="2"/>
      <c r="AH38" s="8">
        <f t="shared" si="12"/>
        <v>0</v>
      </c>
      <c r="AI38" s="2">
        <v>1</v>
      </c>
      <c r="AJ38" s="8">
        <f t="shared" si="13"/>
        <v>25.436450105367296</v>
      </c>
      <c r="AK38"/>
      <c r="AL38" s="8">
        <f t="shared" si="14"/>
        <v>0</v>
      </c>
      <c r="AM38"/>
      <c r="AN38" s="8">
        <f t="shared" si="15"/>
        <v>0</v>
      </c>
      <c r="AO38" s="2"/>
      <c r="AP38" s="8">
        <f t="shared" si="16"/>
        <v>0</v>
      </c>
      <c r="AQ38"/>
      <c r="AR38" s="8">
        <f t="shared" si="19"/>
        <v>0</v>
      </c>
      <c r="AS38"/>
      <c r="AT38" s="8">
        <f t="shared" si="20"/>
        <v>0</v>
      </c>
      <c r="AU38"/>
      <c r="AV38" s="8">
        <f t="shared" si="20"/>
        <v>0</v>
      </c>
      <c r="AW38" s="2"/>
      <c r="AX38" s="8">
        <f t="shared" si="17"/>
        <v>0</v>
      </c>
      <c r="AY38"/>
      <c r="AZ38" s="8">
        <f t="shared" si="21"/>
        <v>0</v>
      </c>
      <c r="BB38" s="8">
        <f>AT38+AL38+AD38+V38/2+N38/2+F38</f>
        <v>803.7265617025997</v>
      </c>
      <c r="BD38" s="8">
        <f>AV38+AN38+AF38+X38/2+P38/2+H38</f>
        <v>1247.9284014684215</v>
      </c>
      <c r="BF38" s="8">
        <f>AX38+AP38+AH38+Z38/2+R38/2+J38</f>
        <v>935.8257779387136</v>
      </c>
      <c r="BH38" s="8">
        <f>AZ38+AR38+AJ38+AB38/2+T38/2+L38</f>
        <v>1307.4971265411423</v>
      </c>
      <c r="BJ38" s="8">
        <f t="shared" si="25"/>
        <v>995.8269137032449</v>
      </c>
      <c r="BM38" s="8">
        <f>AVERAGE(F38,H38,J38)+AVERAGE(N38,P38,R38)/2</f>
        <v>352.9325208344784</v>
      </c>
      <c r="BN38" s="8">
        <f>AVERAGE(AL38,AN38,AP38)+AVERAGE(AT38,AV38,AX38)</f>
        <v>0</v>
      </c>
      <c r="BO38" s="8">
        <f>AVERAGE(V38,X38,Z38)/2+AVERAGE(AD38,AF38,AH38)</f>
        <v>642.8943928687665</v>
      </c>
      <c r="BP38" s="8">
        <f>SUM(BM38,BN38,BO38)</f>
        <v>995.8269137032449</v>
      </c>
      <c r="BR38" s="8">
        <f t="shared" si="23"/>
        <v>0</v>
      </c>
      <c r="BT38" s="8">
        <f t="shared" si="23"/>
        <v>0</v>
      </c>
      <c r="BV38" s="8">
        <f t="shared" si="23"/>
        <v>0</v>
      </c>
      <c r="BX38" s="8">
        <f t="shared" si="23"/>
        <v>0</v>
      </c>
      <c r="BZ38" s="8">
        <f t="shared" si="24"/>
        <v>212.42869025317273</v>
      </c>
      <c r="CB38" s="8">
        <f t="shared" si="24"/>
        <v>542.951769453745</v>
      </c>
      <c r="CD38" s="8">
        <f t="shared" si="24"/>
        <v>316.611457978347</v>
      </c>
      <c r="CF38" s="8">
        <f t="shared" si="24"/>
        <v>583.0458304985273</v>
      </c>
    </row>
    <row r="39" spans="2:84" ht="12.75">
      <c r="B39" s="4" t="s">
        <v>18</v>
      </c>
      <c r="D39" s="4" t="s">
        <v>10</v>
      </c>
      <c r="E39" s="2">
        <v>1</v>
      </c>
      <c r="F39" s="8">
        <f t="shared" si="18"/>
        <v>155.01702223445503</v>
      </c>
      <c r="G39" s="2">
        <v>1</v>
      </c>
      <c r="H39" s="8">
        <f t="shared" si="18"/>
        <v>189.9965815046753</v>
      </c>
      <c r="I39" s="2">
        <v>1</v>
      </c>
      <c r="J39" s="8">
        <f t="shared" si="0"/>
        <v>164.4232586406651</v>
      </c>
      <c r="K39" s="2">
        <v>1</v>
      </c>
      <c r="L39" s="8">
        <f t="shared" si="1"/>
        <v>178.05515073757107</v>
      </c>
      <c r="M39" s="2">
        <v>1</v>
      </c>
      <c r="N39" s="8">
        <f t="shared" si="2"/>
        <v>8.60899091084905</v>
      </c>
      <c r="O39" s="2">
        <v>1</v>
      </c>
      <c r="P39" s="8">
        <f t="shared" si="3"/>
        <v>16.442011860981513</v>
      </c>
      <c r="Q39" s="2">
        <v>1</v>
      </c>
      <c r="R39" s="8">
        <f t="shared" si="4"/>
        <v>14.532062773658216</v>
      </c>
      <c r="S39" s="2">
        <v>1</v>
      </c>
      <c r="T39" s="8">
        <f t="shared" si="5"/>
        <v>11.001264670571357</v>
      </c>
      <c r="U39" s="2"/>
      <c r="V39" s="8">
        <f t="shared" si="6"/>
        <v>633.7787040921353</v>
      </c>
      <c r="W39" s="2"/>
      <c r="X39" s="8">
        <f t="shared" si="7"/>
        <v>899.9125833376714</v>
      </c>
      <c r="Y39" s="2"/>
      <c r="Z39" s="8">
        <f t="shared" si="8"/>
        <v>499.24667270793543</v>
      </c>
      <c r="AA39" s="2"/>
      <c r="AB39" s="8">
        <f t="shared" si="9"/>
        <v>936.9092455476956</v>
      </c>
      <c r="AC39" s="2">
        <v>1</v>
      </c>
      <c r="AD39" s="8">
        <f t="shared" si="10"/>
        <v>0</v>
      </c>
      <c r="AE39" s="2">
        <v>1</v>
      </c>
      <c r="AF39" s="8">
        <f t="shared" si="11"/>
        <v>0</v>
      </c>
      <c r="AG39" s="2"/>
      <c r="AH39" s="8">
        <f t="shared" si="12"/>
        <v>0</v>
      </c>
      <c r="AI39" s="2">
        <v>1</v>
      </c>
      <c r="AJ39" s="8">
        <f t="shared" si="13"/>
        <v>3.815467515805094</v>
      </c>
      <c r="AK39"/>
      <c r="AL39" s="8">
        <f t="shared" si="14"/>
        <v>0</v>
      </c>
      <c r="AM39"/>
      <c r="AN39" s="8">
        <f t="shared" si="15"/>
        <v>0</v>
      </c>
      <c r="AO39" s="2"/>
      <c r="AP39" s="8">
        <f t="shared" si="16"/>
        <v>0</v>
      </c>
      <c r="AQ39"/>
      <c r="AR39" s="8">
        <f t="shared" si="19"/>
        <v>0</v>
      </c>
      <c r="AS39"/>
      <c r="AT39" s="8">
        <f t="shared" si="20"/>
        <v>0</v>
      </c>
      <c r="AU39"/>
      <c r="AV39" s="8">
        <f t="shared" si="20"/>
        <v>0</v>
      </c>
      <c r="AW39" s="2"/>
      <c r="AX39" s="8">
        <f t="shared" si="17"/>
        <v>0</v>
      </c>
      <c r="AY39"/>
      <c r="AZ39" s="8">
        <f t="shared" si="21"/>
        <v>0</v>
      </c>
      <c r="BB39" s="8">
        <f t="shared" si="22"/>
        <v>797.4047172374393</v>
      </c>
      <c r="BD39" s="8">
        <f t="shared" si="22"/>
        <v>1106.3511767033283</v>
      </c>
      <c r="BF39" s="8">
        <f t="shared" si="22"/>
        <v>678.2019941222588</v>
      </c>
      <c r="BH39" s="8">
        <f t="shared" si="22"/>
        <v>1129.7811284716431</v>
      </c>
      <c r="BJ39" s="8">
        <f t="shared" si="25"/>
        <v>860.6526293543421</v>
      </c>
      <c r="BR39" s="8">
        <f t="shared" si="23"/>
        <v>0</v>
      </c>
      <c r="BT39" s="8">
        <f t="shared" si="23"/>
        <v>0</v>
      </c>
      <c r="BV39" s="8">
        <f t="shared" si="23"/>
        <v>0</v>
      </c>
      <c r="BX39" s="8">
        <f t="shared" si="23"/>
        <v>0</v>
      </c>
      <c r="BZ39" s="8">
        <f t="shared" si="24"/>
        <v>163.62601314530409</v>
      </c>
      <c r="CB39" s="8">
        <f t="shared" si="24"/>
        <v>206.43859336565683</v>
      </c>
      <c r="CD39" s="8">
        <f t="shared" si="24"/>
        <v>178.95532141432332</v>
      </c>
      <c r="CF39" s="8">
        <f t="shared" si="24"/>
        <v>189.0564154081424</v>
      </c>
    </row>
    <row r="40" spans="2:84" ht="12.75">
      <c r="B40" s="4" t="s">
        <v>19</v>
      </c>
      <c r="D40" s="4" t="s">
        <v>10</v>
      </c>
      <c r="E40" s="2">
        <v>1</v>
      </c>
      <c r="F40" s="8">
        <f t="shared" si="18"/>
        <v>1085.1191556411852</v>
      </c>
      <c r="G40" s="2">
        <v>1</v>
      </c>
      <c r="H40" s="8">
        <f t="shared" si="18"/>
        <v>1329.9760705327267</v>
      </c>
      <c r="I40" s="2">
        <v>1</v>
      </c>
      <c r="J40" s="8">
        <f t="shared" si="0"/>
        <v>1150.9628104846558</v>
      </c>
      <c r="K40" s="2">
        <v>1</v>
      </c>
      <c r="L40" s="8">
        <f t="shared" si="1"/>
        <v>1246.3860551629973</v>
      </c>
      <c r="M40" s="2">
        <v>1</v>
      </c>
      <c r="N40" s="8">
        <f t="shared" si="2"/>
        <v>60.26293637594335</v>
      </c>
      <c r="O40" s="2">
        <v>1</v>
      </c>
      <c r="P40" s="8">
        <f t="shared" si="3"/>
        <v>115.0940830268706</v>
      </c>
      <c r="Q40" s="2">
        <v>1</v>
      </c>
      <c r="R40" s="8">
        <f t="shared" si="4"/>
        <v>101.7244394156075</v>
      </c>
      <c r="S40" s="2">
        <v>1</v>
      </c>
      <c r="T40" s="8">
        <f t="shared" si="5"/>
        <v>77.00885269399949</v>
      </c>
      <c r="U40" s="2">
        <v>1</v>
      </c>
      <c r="V40" s="8">
        <f t="shared" si="6"/>
        <v>4357.22859063343</v>
      </c>
      <c r="W40" s="2">
        <v>1</v>
      </c>
      <c r="X40" s="8">
        <f t="shared" si="7"/>
        <v>5210.02021932336</v>
      </c>
      <c r="Y40" s="2">
        <v>1</v>
      </c>
      <c r="Z40" s="8">
        <f t="shared" si="8"/>
        <v>4576.427833156075</v>
      </c>
      <c r="AA40" s="2">
        <v>1</v>
      </c>
      <c r="AB40" s="8">
        <f t="shared" si="9"/>
        <v>5153.000850512325</v>
      </c>
      <c r="AC40" s="2">
        <v>1</v>
      </c>
      <c r="AD40" s="8">
        <f t="shared" si="10"/>
        <v>0</v>
      </c>
      <c r="AE40" s="2">
        <v>1</v>
      </c>
      <c r="AF40" s="8">
        <f t="shared" si="11"/>
        <v>0</v>
      </c>
      <c r="AG40" s="2"/>
      <c r="AH40" s="8">
        <f t="shared" si="12"/>
        <v>0</v>
      </c>
      <c r="AI40" s="2">
        <v>1</v>
      </c>
      <c r="AJ40" s="8">
        <f t="shared" si="13"/>
        <v>114.46402547415285</v>
      </c>
      <c r="AK40"/>
      <c r="AL40" s="8">
        <f t="shared" si="14"/>
        <v>0</v>
      </c>
      <c r="AM40"/>
      <c r="AN40" s="8">
        <f t="shared" si="15"/>
        <v>0</v>
      </c>
      <c r="AO40" s="2"/>
      <c r="AP40" s="8">
        <f t="shared" si="16"/>
        <v>0</v>
      </c>
      <c r="AQ40"/>
      <c r="AR40" s="8">
        <f t="shared" si="19"/>
        <v>0</v>
      </c>
      <c r="AS40"/>
      <c r="AT40" s="8">
        <f t="shared" si="20"/>
        <v>0</v>
      </c>
      <c r="AU40"/>
      <c r="AV40" s="8">
        <f t="shared" si="20"/>
        <v>0</v>
      </c>
      <c r="AW40" s="2"/>
      <c r="AX40" s="8">
        <f t="shared" si="17"/>
        <v>0</v>
      </c>
      <c r="AY40"/>
      <c r="AZ40" s="8">
        <f t="shared" si="21"/>
        <v>0</v>
      </c>
      <c r="BB40" s="8">
        <f t="shared" si="22"/>
        <v>5502.610682650558</v>
      </c>
      <c r="BD40" s="8">
        <f t="shared" si="22"/>
        <v>6655.090372882958</v>
      </c>
      <c r="BF40" s="8">
        <f t="shared" si="22"/>
        <v>5829.115083056339</v>
      </c>
      <c r="BH40" s="8">
        <f t="shared" si="22"/>
        <v>6590.859783843474</v>
      </c>
      <c r="BJ40" s="8">
        <f t="shared" si="25"/>
        <v>5995.605379529952</v>
      </c>
      <c r="BR40" s="8">
        <f t="shared" si="23"/>
        <v>0</v>
      </c>
      <c r="BT40" s="8">
        <f t="shared" si="23"/>
        <v>0</v>
      </c>
      <c r="BV40" s="8">
        <f t="shared" si="23"/>
        <v>0</v>
      </c>
      <c r="BX40" s="8">
        <f t="shared" si="23"/>
        <v>0</v>
      </c>
      <c r="BZ40" s="8">
        <f t="shared" si="24"/>
        <v>1145.3820920171286</v>
      </c>
      <c r="CB40" s="8">
        <f t="shared" si="24"/>
        <v>1445.0701535595972</v>
      </c>
      <c r="CD40" s="8">
        <f t="shared" si="24"/>
        <v>1252.6872499002634</v>
      </c>
      <c r="CF40" s="8">
        <f t="shared" si="24"/>
        <v>1323.3949078569967</v>
      </c>
    </row>
    <row r="41" spans="2:84" ht="12.75">
      <c r="B41" s="4" t="s">
        <v>34</v>
      </c>
      <c r="D41" s="4" t="s">
        <v>10</v>
      </c>
      <c r="E41" s="2"/>
      <c r="F41" s="8">
        <f>F35+F37</f>
        <v>77932.22431133503</v>
      </c>
      <c r="G41" s="2"/>
      <c r="H41" s="8">
        <f>H35+H37</f>
        <v>99970.501290315</v>
      </c>
      <c r="I41" s="2"/>
      <c r="J41" s="8">
        <f>J35+J37</f>
        <v>79995.20379385639</v>
      </c>
      <c r="K41" s="2"/>
      <c r="L41" s="8">
        <f>L35+L37</f>
        <v>77448.05539915216</v>
      </c>
      <c r="M41" s="2"/>
      <c r="N41" s="8">
        <f>N35+N37</f>
        <v>176.48431367240553</v>
      </c>
      <c r="O41" s="2"/>
      <c r="P41" s="8">
        <f>P35+P37</f>
        <v>439.5497837502392</v>
      </c>
      <c r="Q41" s="2"/>
      <c r="R41" s="8">
        <f>R35+R37</f>
        <v>492.1525259345581</v>
      </c>
      <c r="S41" s="2"/>
      <c r="T41" s="8">
        <f>T35+T37</f>
        <v>273.45476882816865</v>
      </c>
      <c r="U41" s="2"/>
      <c r="V41" s="8">
        <f>V35+V37</f>
        <v>2574.725985374299</v>
      </c>
      <c r="W41" s="2"/>
      <c r="X41" s="8">
        <f>X35+X37</f>
        <v>3078.6483114183493</v>
      </c>
      <c r="Y41" s="2"/>
      <c r="Z41" s="8">
        <f>Z35+Z37</f>
        <v>2704.252810501317</v>
      </c>
      <c r="AA41" s="2"/>
      <c r="AB41" s="8">
        <f>AB35+AB37</f>
        <v>3044.95504803001</v>
      </c>
      <c r="AC41" s="2"/>
      <c r="AD41" s="8">
        <f>AD35+AD37</f>
        <v>0</v>
      </c>
      <c r="AE41" s="2"/>
      <c r="AF41" s="8">
        <f>AF35+AF37</f>
        <v>0</v>
      </c>
      <c r="AG41" s="2"/>
      <c r="AH41" s="8">
        <f>AH35+AH37</f>
        <v>0</v>
      </c>
      <c r="AI41" s="2"/>
      <c r="AJ41" s="8">
        <f>AJ35+AJ37</f>
        <v>67.40659277922333</v>
      </c>
      <c r="AK41" s="2"/>
      <c r="AL41" s="8">
        <f>AL35+AL37</f>
        <v>0</v>
      </c>
      <c r="AM41" s="2"/>
      <c r="AN41" s="8">
        <f>AN35+AN37</f>
        <v>0</v>
      </c>
      <c r="AO41" s="2"/>
      <c r="AP41" s="8">
        <f>AP35+AP37</f>
        <v>23096.06277234672</v>
      </c>
      <c r="AQ41" s="2"/>
      <c r="AR41" s="8">
        <f>AR35+AR37</f>
        <v>0</v>
      </c>
      <c r="AS41" s="2"/>
      <c r="AT41" s="8">
        <f>AT35+AT37</f>
        <v>108865.75052540061</v>
      </c>
      <c r="AU41" s="2"/>
      <c r="AV41" s="8">
        <f>AV35+AV37</f>
        <v>147107.36890096395</v>
      </c>
      <c r="AW41" s="2"/>
      <c r="AX41" s="8">
        <f>AX35+AX37</f>
        <v>127333.08994453058</v>
      </c>
      <c r="AY41" s="2"/>
      <c r="AZ41" s="8">
        <f>AZ35+AZ37</f>
        <v>0</v>
      </c>
      <c r="BB41" s="8">
        <f t="shared" si="22"/>
        <v>189549.18513578235</v>
      </c>
      <c r="BD41" s="8">
        <f t="shared" si="22"/>
        <v>250596.06828644752</v>
      </c>
      <c r="BF41" s="8">
        <f t="shared" si="22"/>
        <v>233620.76184716955</v>
      </c>
      <c r="BH41" s="8">
        <f t="shared" si="22"/>
        <v>80833.87180878955</v>
      </c>
      <c r="BJ41" s="8">
        <f t="shared" si="25"/>
        <v>224588.67175646647</v>
      </c>
      <c r="BM41" s="8">
        <f>AVERAGE(F41,H41,J41)+AVERAGE(N41,P41,R41)</f>
        <v>86335.37200628787</v>
      </c>
      <c r="BN41" s="8">
        <f>AVERAGE(AL41,AN41,AP41)+AVERAGE(AT41,AV41,AX41)</f>
        <v>135467.42404774728</v>
      </c>
      <c r="BO41" s="8">
        <f>AVERAGE(V41,X41,Z41)+AVERAGE(AD41,AF41,AH41)</f>
        <v>2785.8757024313218</v>
      </c>
      <c r="BP41" s="8">
        <f>SUM(BM41,BN41,BO41)</f>
        <v>224588.67175646644</v>
      </c>
      <c r="BR41" s="8">
        <f t="shared" si="23"/>
        <v>108865.75052540061</v>
      </c>
      <c r="BT41" s="8">
        <f t="shared" si="23"/>
        <v>147107.36890096395</v>
      </c>
      <c r="BV41" s="8">
        <f t="shared" si="23"/>
        <v>150429.1527168773</v>
      </c>
      <c r="BX41" s="8">
        <f t="shared" si="23"/>
        <v>0</v>
      </c>
      <c r="BZ41" s="8">
        <f t="shared" si="24"/>
        <v>78108.70862500744</v>
      </c>
      <c r="CB41" s="8">
        <f t="shared" si="24"/>
        <v>100410.05107406524</v>
      </c>
      <c r="CD41" s="8">
        <f t="shared" si="24"/>
        <v>80487.35631979095</v>
      </c>
      <c r="CF41" s="8">
        <f t="shared" si="24"/>
        <v>77721.51016798033</v>
      </c>
    </row>
    <row r="42" spans="2:84" ht="12.75">
      <c r="B42" s="4" t="s">
        <v>35</v>
      </c>
      <c r="D42" s="4" t="s">
        <v>10</v>
      </c>
      <c r="E42" s="2"/>
      <c r="F42" s="8">
        <f>F32+F34+F36</f>
        <v>27303.66484956201</v>
      </c>
      <c r="G42" s="2"/>
      <c r="H42" s="8">
        <f>H32+H34+H36</f>
        <v>35333.03094048611</v>
      </c>
      <c r="I42" s="2"/>
      <c r="J42" s="8">
        <f>J32+J34+J36</f>
        <v>28845.320340860682</v>
      </c>
      <c r="K42" s="2"/>
      <c r="L42" s="8">
        <f>L32+L34+L36</f>
        <v>27361.14149667342</v>
      </c>
      <c r="M42" s="2"/>
      <c r="N42" s="8">
        <f>N32+N34+N36</f>
        <v>410.3619000838047</v>
      </c>
      <c r="O42" s="2"/>
      <c r="P42" s="8">
        <f>P32+P34+P36</f>
        <v>915.2719935946377</v>
      </c>
      <c r="Q42" s="2"/>
      <c r="R42" s="8">
        <f>R32+R34+R36</f>
        <v>1065.6846034016023</v>
      </c>
      <c r="S42" s="2"/>
      <c r="T42" s="8">
        <f>T32+T34+T36</f>
        <v>524.3936159639013</v>
      </c>
      <c r="U42" s="2"/>
      <c r="V42" s="8">
        <f>V32+V34+V36</f>
        <v>6781.432133785847</v>
      </c>
      <c r="W42" s="2"/>
      <c r="X42" s="8">
        <f>X32+X34+X36</f>
        <v>6450.952307925834</v>
      </c>
      <c r="Y42" s="2"/>
      <c r="Z42" s="8">
        <f>Z32+Z34+Z36</f>
        <v>5458.430288273427</v>
      </c>
      <c r="AA42" s="2"/>
      <c r="AB42" s="8">
        <f>AB32+AB34+AB36</f>
        <v>8052.734965482442</v>
      </c>
      <c r="AC42" s="2"/>
      <c r="AD42" s="8">
        <f>AD32+AD34+AD36</f>
        <v>0</v>
      </c>
      <c r="AE42" s="2"/>
      <c r="AF42" s="8">
        <f>AF32+AF34+AF36</f>
        <v>0</v>
      </c>
      <c r="AG42" s="2"/>
      <c r="AH42" s="8">
        <f>AH32+AH34+AH36</f>
        <v>0</v>
      </c>
      <c r="AI42" s="2"/>
      <c r="AJ42" s="8">
        <f>AJ32+AJ34+AJ36</f>
        <v>85.46647235403414</v>
      </c>
      <c r="AK42" s="2"/>
      <c r="AL42" s="8">
        <f>AL32+AL34+AL36</f>
        <v>25790.533331155486</v>
      </c>
      <c r="AM42" s="2"/>
      <c r="AN42" s="8">
        <f>AN32+AN34+AN36</f>
        <v>36163.72235879666</v>
      </c>
      <c r="AO42" s="2"/>
      <c r="AP42" s="8">
        <f>AP32+AP34+AP36</f>
        <v>34306.36533002658</v>
      </c>
      <c r="AQ42" s="2"/>
      <c r="AR42" s="8">
        <f>AR32+AR34+AR36</f>
        <v>0</v>
      </c>
      <c r="AS42" s="2"/>
      <c r="AT42" s="8">
        <f>AT32+AT34+AT36</f>
        <v>151834.6658543549</v>
      </c>
      <c r="AU42" s="2"/>
      <c r="AV42" s="8">
        <f>AV32+AV34+AV36</f>
        <v>204780.3794305786</v>
      </c>
      <c r="AW42" s="2"/>
      <c r="AX42" s="8">
        <f>AX32+AX34+AX36</f>
        <v>177676.91382675542</v>
      </c>
      <c r="AY42" s="2"/>
      <c r="AZ42" s="8">
        <f>AZ32+AZ34+AZ36</f>
        <v>0</v>
      </c>
      <c r="BB42" s="8">
        <f t="shared" si="22"/>
        <v>212120.65806894208</v>
      </c>
      <c r="BD42" s="8">
        <f t="shared" si="22"/>
        <v>283643.35703138186</v>
      </c>
      <c r="BF42" s="8">
        <f t="shared" si="22"/>
        <v>247352.71438931773</v>
      </c>
      <c r="BH42" s="8">
        <f t="shared" si="22"/>
        <v>36023.7365504738</v>
      </c>
      <c r="BJ42" s="8">
        <f t="shared" si="25"/>
        <v>247705.57649654723</v>
      </c>
      <c r="BM42" s="8">
        <f>AVERAGE(F42,H42,J42)+AVERAGE(N42,P42,R42)</f>
        <v>31291.111542662948</v>
      </c>
      <c r="BN42" s="8">
        <f>AVERAGE(AL42,AN42,AP42)+AVERAGE(AT42,AV42,AX42)</f>
        <v>210184.19337722255</v>
      </c>
      <c r="BO42" s="8">
        <f>AVERAGE(V42,X42,Z42)+AVERAGE(AD42,AF42,AH42)</f>
        <v>6230.271576661703</v>
      </c>
      <c r="BP42" s="8">
        <f>SUM(BM42,BN42,BO42)</f>
        <v>247705.5764965472</v>
      </c>
      <c r="BR42" s="8">
        <f t="shared" si="23"/>
        <v>177625.1991855104</v>
      </c>
      <c r="BT42" s="8">
        <f t="shared" si="23"/>
        <v>240944.10178937527</v>
      </c>
      <c r="BV42" s="8">
        <f t="shared" si="23"/>
        <v>211983.279156782</v>
      </c>
      <c r="BX42" s="8">
        <f t="shared" si="23"/>
        <v>0</v>
      </c>
      <c r="BZ42" s="8">
        <f t="shared" si="24"/>
        <v>27714.026749645815</v>
      </c>
      <c r="CB42" s="8">
        <f t="shared" si="24"/>
        <v>36248.30293408075</v>
      </c>
      <c r="CD42" s="8">
        <f t="shared" si="24"/>
        <v>29911.004944262284</v>
      </c>
      <c r="CF42" s="8">
        <f t="shared" si="24"/>
        <v>27885.53511263732</v>
      </c>
    </row>
    <row r="43" spans="5:52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5:52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5:52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2:62" ht="12.75">
      <c r="B46" s="7" t="s">
        <v>20</v>
      </c>
      <c r="C46" s="7"/>
      <c r="D46" s="7"/>
      <c r="E46" s="2"/>
      <c r="F46" s="14" t="s">
        <v>29</v>
      </c>
      <c r="G46" s="14"/>
      <c r="H46" s="14" t="s">
        <v>30</v>
      </c>
      <c r="I46" s="14"/>
      <c r="J46" s="14" t="s">
        <v>31</v>
      </c>
      <c r="K46" s="14"/>
      <c r="L46" s="14"/>
      <c r="M46" s="14"/>
      <c r="N46" s="14" t="s">
        <v>29</v>
      </c>
      <c r="O46" s="14"/>
      <c r="P46" s="14" t="s">
        <v>30</v>
      </c>
      <c r="Q46" s="14"/>
      <c r="R46" s="14" t="s">
        <v>31</v>
      </c>
      <c r="S46" s="14"/>
      <c r="T46" s="14"/>
      <c r="U46" s="14"/>
      <c r="V46" s="14" t="s">
        <v>29</v>
      </c>
      <c r="W46" s="14"/>
      <c r="X46" s="14" t="s">
        <v>30</v>
      </c>
      <c r="Y46" s="14"/>
      <c r="Z46" s="14" t="s">
        <v>31</v>
      </c>
      <c r="AA46" s="14"/>
      <c r="AB46" s="14"/>
      <c r="AC46" s="14"/>
      <c r="AD46" s="14" t="s">
        <v>29</v>
      </c>
      <c r="AE46" s="14"/>
      <c r="AF46" s="14" t="s">
        <v>30</v>
      </c>
      <c r="AG46" s="14"/>
      <c r="AH46" s="14" t="s">
        <v>31</v>
      </c>
      <c r="AI46" s="14"/>
      <c r="AJ46" s="14"/>
      <c r="AK46" s="14"/>
      <c r="AL46" s="14" t="s">
        <v>29</v>
      </c>
      <c r="AM46" s="14"/>
      <c r="AN46" s="14" t="s">
        <v>30</v>
      </c>
      <c r="AO46" s="14"/>
      <c r="AP46" s="14" t="s">
        <v>31</v>
      </c>
      <c r="AQ46" s="14"/>
      <c r="AR46" s="14"/>
      <c r="AS46" s="14"/>
      <c r="AT46" s="14" t="s">
        <v>29</v>
      </c>
      <c r="AU46" s="14"/>
      <c r="AV46" s="14" t="s">
        <v>30</v>
      </c>
      <c r="AW46" s="14"/>
      <c r="AX46" s="14" t="s">
        <v>31</v>
      </c>
      <c r="AY46" s="14"/>
      <c r="AZ46" s="14"/>
      <c r="BA46" s="14"/>
      <c r="BB46" s="14" t="s">
        <v>29</v>
      </c>
      <c r="BC46" s="14"/>
      <c r="BD46" s="14" t="s">
        <v>30</v>
      </c>
      <c r="BE46" s="14"/>
      <c r="BF46" s="14" t="s">
        <v>31</v>
      </c>
      <c r="BG46" s="14"/>
      <c r="BH46" s="14" t="s">
        <v>32</v>
      </c>
      <c r="BI46" s="14"/>
      <c r="BJ46" s="14" t="s">
        <v>33</v>
      </c>
    </row>
    <row r="47" spans="5:52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2:62" ht="12.75">
      <c r="B48" s="4" t="s">
        <v>130</v>
      </c>
      <c r="E48" s="2"/>
      <c r="F48" s="2" t="s">
        <v>131</v>
      </c>
      <c r="G48" s="2"/>
      <c r="H48" s="2" t="s">
        <v>131</v>
      </c>
      <c r="I48" s="2"/>
      <c r="J48" s="2" t="s">
        <v>131</v>
      </c>
      <c r="K48" s="2"/>
      <c r="L48" s="2"/>
      <c r="M48" s="2"/>
      <c r="N48" s="2" t="s">
        <v>133</v>
      </c>
      <c r="O48" s="2"/>
      <c r="P48" s="2" t="s">
        <v>133</v>
      </c>
      <c r="Q48" s="2"/>
      <c r="R48" s="2" t="s">
        <v>133</v>
      </c>
      <c r="S48" s="2"/>
      <c r="T48" s="2"/>
      <c r="U48" s="2"/>
      <c r="V48" s="2" t="s">
        <v>135</v>
      </c>
      <c r="W48" s="2"/>
      <c r="X48" s="2" t="s">
        <v>135</v>
      </c>
      <c r="Y48" s="2"/>
      <c r="Z48" s="2" t="s">
        <v>135</v>
      </c>
      <c r="AA48" s="2"/>
      <c r="AB48" s="2"/>
      <c r="AC48" s="2"/>
      <c r="AD48" s="2" t="s">
        <v>137</v>
      </c>
      <c r="AE48" s="2"/>
      <c r="AF48" s="2" t="s">
        <v>137</v>
      </c>
      <c r="AG48" s="2"/>
      <c r="AH48" s="2" t="s">
        <v>137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B48" s="4" t="s">
        <v>139</v>
      </c>
      <c r="BD48" s="4" t="s">
        <v>139</v>
      </c>
      <c r="BF48" s="4" t="s">
        <v>139</v>
      </c>
      <c r="BH48" s="4" t="s">
        <v>139</v>
      </c>
      <c r="BJ48" s="4" t="s">
        <v>139</v>
      </c>
    </row>
    <row r="49" spans="2:62" ht="12.75">
      <c r="B49" s="4" t="s">
        <v>129</v>
      </c>
      <c r="E49" s="2"/>
      <c r="F49" s="2" t="s">
        <v>132</v>
      </c>
      <c r="G49" s="2"/>
      <c r="H49" s="2" t="s">
        <v>132</v>
      </c>
      <c r="I49" s="2"/>
      <c r="J49" s="2" t="s">
        <v>132</v>
      </c>
      <c r="K49" s="2"/>
      <c r="L49" s="2"/>
      <c r="M49" s="2"/>
      <c r="N49" s="2" t="s">
        <v>134</v>
      </c>
      <c r="O49" s="2"/>
      <c r="P49" s="2" t="s">
        <v>134</v>
      </c>
      <c r="Q49" s="2"/>
      <c r="R49" s="2" t="s">
        <v>134</v>
      </c>
      <c r="S49" s="2"/>
      <c r="T49" s="2"/>
      <c r="U49" s="2"/>
      <c r="V49" s="2" t="s">
        <v>38</v>
      </c>
      <c r="W49" s="2"/>
      <c r="X49" s="2" t="s">
        <v>38</v>
      </c>
      <c r="Y49" s="2"/>
      <c r="Z49" s="2" t="s">
        <v>38</v>
      </c>
      <c r="AA49" s="2"/>
      <c r="AB49" s="2"/>
      <c r="AC49" s="2"/>
      <c r="AD49" s="2" t="s">
        <v>138</v>
      </c>
      <c r="AE49" s="2"/>
      <c r="AF49" s="2" t="s">
        <v>138</v>
      </c>
      <c r="AG49" s="2"/>
      <c r="AH49" s="2" t="s">
        <v>138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B49" s="4" t="s">
        <v>45</v>
      </c>
      <c r="BD49" s="4" t="s">
        <v>45</v>
      </c>
      <c r="BF49" s="4" t="s">
        <v>45</v>
      </c>
      <c r="BH49" s="4" t="s">
        <v>45</v>
      </c>
      <c r="BJ49" s="4" t="s">
        <v>45</v>
      </c>
    </row>
    <row r="50" spans="2:54" ht="12.75">
      <c r="B50" s="4" t="s">
        <v>128</v>
      </c>
      <c r="F50" s="4" t="s">
        <v>36</v>
      </c>
      <c r="N50" s="4" t="s">
        <v>37</v>
      </c>
      <c r="V50" s="4" t="s">
        <v>38</v>
      </c>
      <c r="AD50" s="4" t="s">
        <v>39</v>
      </c>
      <c r="AL50" s="4" t="s">
        <v>48</v>
      </c>
      <c r="AT50" s="4" t="s">
        <v>49</v>
      </c>
      <c r="BB50" s="4" t="s">
        <v>45</v>
      </c>
    </row>
    <row r="51" spans="1:52" ht="12.75">
      <c r="A51" s="4" t="s">
        <v>20</v>
      </c>
      <c r="B51" s="4" t="s">
        <v>154</v>
      </c>
      <c r="D51" s="4" t="s">
        <v>40</v>
      </c>
      <c r="E51" s="2"/>
      <c r="F51" s="2">
        <v>16374</v>
      </c>
      <c r="G51" s="2"/>
      <c r="H51" s="2">
        <v>16044</v>
      </c>
      <c r="I51" s="2"/>
      <c r="J51" s="2">
        <v>14424</v>
      </c>
      <c r="K51" s="2"/>
      <c r="L51" s="2"/>
      <c r="M51" s="2"/>
      <c r="N51" s="2">
        <v>1638</v>
      </c>
      <c r="O51" s="2"/>
      <c r="P51" s="2">
        <v>1524</v>
      </c>
      <c r="Q51" s="2"/>
      <c r="R51" s="2">
        <v>1254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4200</v>
      </c>
      <c r="AE51" s="2"/>
      <c r="AF51" s="2">
        <v>1000</v>
      </c>
      <c r="AG51" s="2"/>
      <c r="AH51" s="2">
        <v>3200</v>
      </c>
      <c r="AI51" s="2"/>
      <c r="AJ51" s="2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2.75">
      <c r="A52" s="4" t="s">
        <v>20</v>
      </c>
      <c r="D52" s="4" t="s">
        <v>40</v>
      </c>
      <c r="E52" s="2"/>
      <c r="F52" s="2">
        <v>0</v>
      </c>
      <c r="G52" s="2"/>
      <c r="H52" s="2">
        <v>0</v>
      </c>
      <c r="I52" s="2"/>
      <c r="J52" s="2">
        <v>0</v>
      </c>
      <c r="K52" s="2"/>
      <c r="L52" s="2"/>
      <c r="M52" s="2"/>
      <c r="N52" s="2">
        <v>0</v>
      </c>
      <c r="O52" s="2"/>
      <c r="P52" s="2">
        <v>0</v>
      </c>
      <c r="Q52" s="2"/>
      <c r="R52" s="2">
        <v>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v>0</v>
      </c>
      <c r="AE52" s="2"/>
      <c r="AF52" s="2">
        <v>0</v>
      </c>
      <c r="AG52" s="2"/>
      <c r="AH52" s="2">
        <v>0</v>
      </c>
      <c r="AI52" s="2"/>
      <c r="AJ52" s="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2.75">
      <c r="A53" s="4" t="s">
        <v>20</v>
      </c>
      <c r="B53" s="4" t="s">
        <v>25</v>
      </c>
      <c r="D53" s="4" t="s">
        <v>40</v>
      </c>
      <c r="E53" s="2"/>
      <c r="F53" s="2">
        <v>25000</v>
      </c>
      <c r="G53" s="2"/>
      <c r="H53" s="2">
        <v>26800</v>
      </c>
      <c r="I53" s="2"/>
      <c r="J53" s="2">
        <v>24200</v>
      </c>
      <c r="K53" s="2"/>
      <c r="L53" s="2"/>
      <c r="M53" s="2"/>
      <c r="N53" s="2">
        <v>0.36019536019536</v>
      </c>
      <c r="O53" s="2"/>
      <c r="P53" s="2">
        <v>0.35</v>
      </c>
      <c r="Q53" s="2"/>
      <c r="R53" s="2">
        <v>0.31</v>
      </c>
      <c r="S53" s="2"/>
      <c r="T53" s="2"/>
      <c r="U53" s="2"/>
      <c r="V53" s="2">
        <v>67</v>
      </c>
      <c r="W53" s="2"/>
      <c r="X53" s="2">
        <v>66</v>
      </c>
      <c r="Y53" s="2"/>
      <c r="Z53" s="2">
        <v>68</v>
      </c>
      <c r="AA53" s="2"/>
      <c r="AB53" s="2"/>
      <c r="AC53" s="2"/>
      <c r="AD53" s="2">
        <v>102</v>
      </c>
      <c r="AE53" s="2">
        <v>1</v>
      </c>
      <c r="AF53" s="2">
        <v>77</v>
      </c>
      <c r="AG53" s="2">
        <v>1</v>
      </c>
      <c r="AH53" s="2">
        <v>77</v>
      </c>
      <c r="AI53" s="2"/>
      <c r="AJ53" s="2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2.75">
      <c r="A54" s="4" t="s">
        <v>20</v>
      </c>
      <c r="B54" s="4" t="s">
        <v>9</v>
      </c>
      <c r="D54" s="4" t="s">
        <v>40</v>
      </c>
      <c r="E54" s="2">
        <v>1</v>
      </c>
      <c r="F54" s="2">
        <v>34</v>
      </c>
      <c r="G54" s="2">
        <v>1</v>
      </c>
      <c r="H54" s="2">
        <v>34</v>
      </c>
      <c r="I54" s="2">
        <v>1</v>
      </c>
      <c r="J54" s="2">
        <v>34</v>
      </c>
      <c r="K54" s="2"/>
      <c r="L54" s="2"/>
      <c r="M54" s="2">
        <v>1</v>
      </c>
      <c r="N54" s="2">
        <v>34</v>
      </c>
      <c r="O54" s="2">
        <v>1</v>
      </c>
      <c r="P54" s="2">
        <v>34</v>
      </c>
      <c r="Q54" s="2">
        <v>1</v>
      </c>
      <c r="R54" s="2">
        <v>34</v>
      </c>
      <c r="S54" s="2"/>
      <c r="T54" s="2"/>
      <c r="U54" s="2">
        <v>1</v>
      </c>
      <c r="V54" s="2">
        <v>6</v>
      </c>
      <c r="W54" s="2">
        <v>1</v>
      </c>
      <c r="X54" s="2">
        <v>6</v>
      </c>
      <c r="Y54" s="2">
        <v>1</v>
      </c>
      <c r="Z54" s="2">
        <v>6</v>
      </c>
      <c r="AA54" s="2"/>
      <c r="AB54" s="2"/>
      <c r="AC54" s="2">
        <v>1</v>
      </c>
      <c r="AD54" s="2">
        <v>10</v>
      </c>
      <c r="AE54" s="2">
        <v>1</v>
      </c>
      <c r="AF54" s="2">
        <v>10</v>
      </c>
      <c r="AG54" s="2">
        <v>1</v>
      </c>
      <c r="AH54" s="2">
        <v>10</v>
      </c>
      <c r="AI54" s="2"/>
      <c r="AJ54" s="2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2.75">
      <c r="A55" s="4" t="s">
        <v>20</v>
      </c>
      <c r="B55" s="4" t="s">
        <v>11</v>
      </c>
      <c r="D55" s="4" t="s">
        <v>27</v>
      </c>
      <c r="E55" s="2">
        <v>1</v>
      </c>
      <c r="F55" s="2">
        <v>7</v>
      </c>
      <c r="G55" s="2">
        <v>1</v>
      </c>
      <c r="H55" s="2">
        <v>7</v>
      </c>
      <c r="I55" s="2"/>
      <c r="J55" s="2">
        <v>12.7</v>
      </c>
      <c r="K55" s="2"/>
      <c r="L55" s="2"/>
      <c r="M55" s="2">
        <v>1</v>
      </c>
      <c r="N55" s="2">
        <v>7</v>
      </c>
      <c r="O55" s="2">
        <v>1</v>
      </c>
      <c r="P55" s="2">
        <v>7</v>
      </c>
      <c r="Q55" s="2">
        <v>1</v>
      </c>
      <c r="R55" s="2">
        <v>7</v>
      </c>
      <c r="S55" s="2"/>
      <c r="T55" s="2"/>
      <c r="U55" s="2">
        <v>1</v>
      </c>
      <c r="V55" s="2">
        <v>7</v>
      </c>
      <c r="W55" s="2">
        <v>1</v>
      </c>
      <c r="X55" s="2">
        <v>7</v>
      </c>
      <c r="Y55" s="2">
        <v>1</v>
      </c>
      <c r="Z55" s="2">
        <v>7</v>
      </c>
      <c r="AA55" s="2"/>
      <c r="AB55" s="2"/>
      <c r="AC55" s="2"/>
      <c r="AD55" s="2">
        <v>11</v>
      </c>
      <c r="AE55" s="2"/>
      <c r="AF55" s="2">
        <v>11</v>
      </c>
      <c r="AG55" s="2"/>
      <c r="AH55" s="2">
        <v>11</v>
      </c>
      <c r="AI55" s="2"/>
      <c r="AJ55" s="2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2.75">
      <c r="A56" s="4" t="s">
        <v>20</v>
      </c>
      <c r="B56" s="4" t="s">
        <v>12</v>
      </c>
      <c r="D56" s="4" t="s">
        <v>40</v>
      </c>
      <c r="E56" s="2"/>
      <c r="F56" s="2">
        <v>3073</v>
      </c>
      <c r="G56" s="2"/>
      <c r="H56" s="2">
        <v>2330</v>
      </c>
      <c r="I56" s="2"/>
      <c r="J56" s="2">
        <v>2216</v>
      </c>
      <c r="K56" s="2"/>
      <c r="L56" s="2"/>
      <c r="M56" s="2"/>
      <c r="N56" s="2">
        <v>94</v>
      </c>
      <c r="O56" s="2"/>
      <c r="P56" s="2">
        <v>110</v>
      </c>
      <c r="Q56" s="2"/>
      <c r="R56" s="2">
        <v>126</v>
      </c>
      <c r="S56" s="2"/>
      <c r="T56" s="2"/>
      <c r="U56" s="2">
        <v>1</v>
      </c>
      <c r="V56" s="2">
        <v>12</v>
      </c>
      <c r="W56" s="2">
        <v>1</v>
      </c>
      <c r="X56" s="2">
        <v>12</v>
      </c>
      <c r="Y56" s="2">
        <v>1</v>
      </c>
      <c r="Z56" s="2">
        <v>12</v>
      </c>
      <c r="AA56" s="2"/>
      <c r="AB56" s="2"/>
      <c r="AC56" s="2">
        <v>1</v>
      </c>
      <c r="AD56" s="2">
        <v>10</v>
      </c>
      <c r="AE56" s="2">
        <v>1</v>
      </c>
      <c r="AF56" s="2">
        <v>10</v>
      </c>
      <c r="AG56" s="2">
        <v>1</v>
      </c>
      <c r="AH56" s="2">
        <v>10</v>
      </c>
      <c r="AI56" s="2"/>
      <c r="AJ56" s="2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2.75">
      <c r="A57" s="4" t="s">
        <v>20</v>
      </c>
      <c r="B57" s="4" t="s">
        <v>13</v>
      </c>
      <c r="D57" s="4" t="s">
        <v>40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/>
      <c r="L57" s="2"/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  <c r="S57" s="2"/>
      <c r="T57" s="2"/>
      <c r="U57" s="2">
        <v>1</v>
      </c>
      <c r="V57" s="2">
        <v>0.12</v>
      </c>
      <c r="W57" s="2">
        <v>1</v>
      </c>
      <c r="X57" s="2">
        <v>0.12</v>
      </c>
      <c r="Y57" s="2">
        <v>1</v>
      </c>
      <c r="Z57" s="2">
        <v>0.12</v>
      </c>
      <c r="AA57" s="2"/>
      <c r="AB57" s="2"/>
      <c r="AC57" s="2">
        <v>1</v>
      </c>
      <c r="AD57" s="2">
        <v>0.44</v>
      </c>
      <c r="AE57" s="2">
        <v>1</v>
      </c>
      <c r="AF57" s="2">
        <v>0.44</v>
      </c>
      <c r="AG57" s="2">
        <v>1</v>
      </c>
      <c r="AH57" s="2">
        <v>0.44</v>
      </c>
      <c r="AI57" s="2"/>
      <c r="AJ57" s="2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2.75">
      <c r="A58" s="4" t="s">
        <v>20</v>
      </c>
      <c r="B58" s="4" t="s">
        <v>14</v>
      </c>
      <c r="D58" s="4" t="s">
        <v>40</v>
      </c>
      <c r="E58" s="2"/>
      <c r="F58" s="2">
        <v>12.25</v>
      </c>
      <c r="G58" s="2"/>
      <c r="H58" s="2">
        <v>21.73</v>
      </c>
      <c r="I58" s="2"/>
      <c r="J58" s="2">
        <v>25.94</v>
      </c>
      <c r="K58" s="2"/>
      <c r="L58" s="2"/>
      <c r="M58" s="2"/>
      <c r="N58" s="2">
        <v>3.33</v>
      </c>
      <c r="O58" s="2"/>
      <c r="P58" s="2">
        <v>1.14</v>
      </c>
      <c r="Q58" s="2"/>
      <c r="R58" s="2">
        <v>4.38</v>
      </c>
      <c r="S58" s="2"/>
      <c r="T58" s="2"/>
      <c r="U58" s="2">
        <v>1</v>
      </c>
      <c r="V58" s="2">
        <v>0.5</v>
      </c>
      <c r="W58" s="2">
        <v>1</v>
      </c>
      <c r="X58" s="2">
        <v>0.5</v>
      </c>
      <c r="Y58" s="2">
        <v>1</v>
      </c>
      <c r="Z58" s="2">
        <v>0.5</v>
      </c>
      <c r="AA58" s="2"/>
      <c r="AB58" s="2"/>
      <c r="AC58" s="2">
        <v>1</v>
      </c>
      <c r="AD58" s="2">
        <v>0.6</v>
      </c>
      <c r="AE58" s="2">
        <v>1</v>
      </c>
      <c r="AF58" s="2">
        <v>0.6</v>
      </c>
      <c r="AG58" s="2">
        <v>1</v>
      </c>
      <c r="AH58" s="2">
        <v>0.6</v>
      </c>
      <c r="AI58" s="2"/>
      <c r="AJ58" s="2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2.75">
      <c r="A59" s="4" t="s">
        <v>20</v>
      </c>
      <c r="B59" s="4" t="s">
        <v>15</v>
      </c>
      <c r="D59" s="4" t="s">
        <v>40</v>
      </c>
      <c r="E59" s="2"/>
      <c r="F59" s="2">
        <v>244</v>
      </c>
      <c r="G59" s="2"/>
      <c r="H59" s="2">
        <v>245</v>
      </c>
      <c r="I59" s="2"/>
      <c r="J59" s="2">
        <v>260</v>
      </c>
      <c r="K59" s="2"/>
      <c r="L59" s="2"/>
      <c r="M59" s="2"/>
      <c r="N59" s="2">
        <v>205</v>
      </c>
      <c r="O59" s="2"/>
      <c r="P59" s="2">
        <v>255</v>
      </c>
      <c r="Q59" s="2"/>
      <c r="R59" s="2">
        <v>302</v>
      </c>
      <c r="S59" s="2"/>
      <c r="T59" s="2"/>
      <c r="U59" s="2"/>
      <c r="V59" s="2">
        <v>10</v>
      </c>
      <c r="W59" s="2"/>
      <c r="X59" s="2">
        <v>10</v>
      </c>
      <c r="Y59" s="2"/>
      <c r="Z59" s="2">
        <v>10</v>
      </c>
      <c r="AA59" s="2"/>
      <c r="AB59" s="2"/>
      <c r="AC59" s="2">
        <v>1</v>
      </c>
      <c r="AD59" s="2">
        <v>2</v>
      </c>
      <c r="AE59" s="2">
        <v>1</v>
      </c>
      <c r="AF59" s="2">
        <v>2</v>
      </c>
      <c r="AG59" s="2"/>
      <c r="AH59" s="2">
        <v>2.4</v>
      </c>
      <c r="AI59" s="2"/>
      <c r="AJ59" s="2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2.75">
      <c r="A60" s="4" t="s">
        <v>20</v>
      </c>
      <c r="B60" s="4" t="s">
        <v>16</v>
      </c>
      <c r="D60" s="4" t="s">
        <v>40</v>
      </c>
      <c r="E60" s="2"/>
      <c r="F60" s="2">
        <v>864</v>
      </c>
      <c r="G60" s="2"/>
      <c r="H60" s="2">
        <v>868</v>
      </c>
      <c r="I60" s="2"/>
      <c r="J60" s="2">
        <v>862</v>
      </c>
      <c r="K60" s="2"/>
      <c r="L60" s="2"/>
      <c r="M60" s="2"/>
      <c r="N60" s="2">
        <v>93.6</v>
      </c>
      <c r="O60" s="2"/>
      <c r="P60" s="2">
        <v>113.5</v>
      </c>
      <c r="Q60" s="2"/>
      <c r="R60" s="2">
        <v>137.8</v>
      </c>
      <c r="S60" s="2"/>
      <c r="T60" s="2"/>
      <c r="U60" s="2">
        <v>1</v>
      </c>
      <c r="V60" s="2">
        <v>6</v>
      </c>
      <c r="W60" s="2">
        <v>1</v>
      </c>
      <c r="X60" s="2">
        <v>6</v>
      </c>
      <c r="Y60" s="2">
        <v>1</v>
      </c>
      <c r="Z60" s="2">
        <v>6</v>
      </c>
      <c r="AA60" s="2"/>
      <c r="AB60" s="2"/>
      <c r="AC60" s="2">
        <v>1</v>
      </c>
      <c r="AD60" s="2">
        <v>10</v>
      </c>
      <c r="AE60" s="2">
        <v>1</v>
      </c>
      <c r="AF60" s="2">
        <v>10</v>
      </c>
      <c r="AG60" s="2">
        <v>1</v>
      </c>
      <c r="AH60" s="2">
        <v>10</v>
      </c>
      <c r="AI60" s="2"/>
      <c r="AJ60" s="2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2.75">
      <c r="A61" s="4" t="s">
        <v>20</v>
      </c>
      <c r="B61" s="4" t="s">
        <v>17</v>
      </c>
      <c r="D61" s="4" t="s">
        <v>40</v>
      </c>
      <c r="E61" s="2"/>
      <c r="F61" s="2">
        <v>8.6</v>
      </c>
      <c r="G61" s="2"/>
      <c r="H61" s="2">
        <v>3.3</v>
      </c>
      <c r="I61" s="2"/>
      <c r="J61" s="2">
        <v>5.3</v>
      </c>
      <c r="K61" s="2"/>
      <c r="L61" s="2"/>
      <c r="M61" s="2">
        <v>1</v>
      </c>
      <c r="N61" s="2">
        <v>2</v>
      </c>
      <c r="O61" s="2">
        <v>1</v>
      </c>
      <c r="P61" s="2">
        <v>2</v>
      </c>
      <c r="Q61" s="2">
        <v>1</v>
      </c>
      <c r="R61" s="2">
        <v>2</v>
      </c>
      <c r="S61" s="2"/>
      <c r="T61" s="2"/>
      <c r="U61" s="2">
        <v>1</v>
      </c>
      <c r="V61" s="2">
        <v>3</v>
      </c>
      <c r="W61" s="2">
        <v>1</v>
      </c>
      <c r="X61" s="2">
        <v>3</v>
      </c>
      <c r="Y61" s="2">
        <v>1</v>
      </c>
      <c r="Z61" s="2">
        <v>3</v>
      </c>
      <c r="AA61" s="2"/>
      <c r="AB61" s="2"/>
      <c r="AC61" s="2">
        <v>1</v>
      </c>
      <c r="AD61" s="2">
        <v>4</v>
      </c>
      <c r="AE61" s="2">
        <v>1</v>
      </c>
      <c r="AF61" s="2">
        <v>4</v>
      </c>
      <c r="AG61" s="2">
        <v>1</v>
      </c>
      <c r="AH61" s="2">
        <v>4</v>
      </c>
      <c r="AI61" s="2"/>
      <c r="AJ61" s="2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2.75">
      <c r="A62" s="4" t="s">
        <v>20</v>
      </c>
      <c r="B62" s="4" t="s">
        <v>18</v>
      </c>
      <c r="D62" s="4" t="s">
        <v>40</v>
      </c>
      <c r="E62" s="2">
        <v>1</v>
      </c>
      <c r="F62" s="2">
        <v>3</v>
      </c>
      <c r="G62" s="2">
        <v>1</v>
      </c>
      <c r="H62" s="2">
        <v>3</v>
      </c>
      <c r="I62" s="2">
        <v>1</v>
      </c>
      <c r="J62" s="2">
        <v>3</v>
      </c>
      <c r="K62" s="2"/>
      <c r="L62" s="2"/>
      <c r="M62" s="2">
        <v>1</v>
      </c>
      <c r="N62" s="2">
        <v>3</v>
      </c>
      <c r="O62" s="2">
        <v>1</v>
      </c>
      <c r="P62" s="2">
        <v>3</v>
      </c>
      <c r="Q62" s="2">
        <v>1</v>
      </c>
      <c r="R62" s="2">
        <v>3</v>
      </c>
      <c r="S62" s="2"/>
      <c r="T62" s="2"/>
      <c r="U62" s="2"/>
      <c r="V62" s="2">
        <v>1.6</v>
      </c>
      <c r="W62" s="2"/>
      <c r="X62" s="2">
        <v>1.7</v>
      </c>
      <c r="Y62" s="2"/>
      <c r="Z62" s="2">
        <v>1.7</v>
      </c>
      <c r="AA62" s="2"/>
      <c r="AB62" s="2"/>
      <c r="AC62" s="2">
        <v>1</v>
      </c>
      <c r="AD62" s="2">
        <v>0.6</v>
      </c>
      <c r="AE62" s="2">
        <v>1</v>
      </c>
      <c r="AF62" s="2">
        <v>0.6</v>
      </c>
      <c r="AG62" s="2">
        <v>1</v>
      </c>
      <c r="AH62" s="2">
        <v>0.6</v>
      </c>
      <c r="AI62" s="2"/>
      <c r="AJ62" s="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2.75">
      <c r="A63" s="4" t="s">
        <v>20</v>
      </c>
      <c r="B63" s="4" t="s">
        <v>19</v>
      </c>
      <c r="D63" s="4" t="s">
        <v>40</v>
      </c>
      <c r="E63" s="2">
        <v>1</v>
      </c>
      <c r="F63" s="2">
        <v>21</v>
      </c>
      <c r="G63" s="2">
        <v>1</v>
      </c>
      <c r="H63" s="2">
        <v>21</v>
      </c>
      <c r="I63" s="2">
        <v>1</v>
      </c>
      <c r="J63" s="2">
        <v>21</v>
      </c>
      <c r="K63" s="2"/>
      <c r="L63" s="2"/>
      <c r="M63" s="2">
        <v>1</v>
      </c>
      <c r="N63" s="2">
        <v>21</v>
      </c>
      <c r="O63" s="2">
        <v>1</v>
      </c>
      <c r="P63" s="2">
        <v>21</v>
      </c>
      <c r="Q63" s="2">
        <v>1</v>
      </c>
      <c r="R63" s="2">
        <v>21</v>
      </c>
      <c r="S63" s="2"/>
      <c r="T63" s="2"/>
      <c r="U63" s="2">
        <v>1</v>
      </c>
      <c r="V63" s="2">
        <v>11</v>
      </c>
      <c r="W63" s="2">
        <v>1</v>
      </c>
      <c r="X63" s="2">
        <v>11</v>
      </c>
      <c r="Y63" s="2">
        <v>1</v>
      </c>
      <c r="Z63" s="2">
        <v>11</v>
      </c>
      <c r="AA63" s="2"/>
      <c r="AB63" s="2"/>
      <c r="AC63" s="2">
        <v>1</v>
      </c>
      <c r="AD63" s="2">
        <v>18</v>
      </c>
      <c r="AE63" s="2">
        <v>1</v>
      </c>
      <c r="AF63" s="2">
        <v>18</v>
      </c>
      <c r="AG63" s="2">
        <v>1</v>
      </c>
      <c r="AH63" s="2">
        <v>18</v>
      </c>
      <c r="AI63" s="2"/>
      <c r="AJ63" s="2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5" spans="4:6" ht="12.75">
      <c r="D65" s="25" t="s">
        <v>156</v>
      </c>
      <c r="F65" s="24">
        <f>F61/F51*1000000</f>
        <v>525.2229143764504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33.7109375" style="0" customWidth="1"/>
    <col min="4" max="4" width="3.8515625" style="0" customWidth="1"/>
  </cols>
  <sheetData>
    <row r="1" ht="12.75">
      <c r="C1" s="6" t="s">
        <v>101</v>
      </c>
    </row>
    <row r="3" spans="3:8" ht="12.75">
      <c r="C3" s="7" t="s">
        <v>0</v>
      </c>
      <c r="E3" s="12" t="s">
        <v>29</v>
      </c>
      <c r="F3" s="12" t="s">
        <v>30</v>
      </c>
      <c r="G3" s="12" t="s">
        <v>31</v>
      </c>
      <c r="H3" s="12" t="s">
        <v>32</v>
      </c>
    </row>
    <row r="5" spans="1:31" s="4" customFormat="1" ht="12.75">
      <c r="A5" s="4" t="s">
        <v>0</v>
      </c>
      <c r="B5" s="4" t="s">
        <v>98</v>
      </c>
      <c r="C5" s="4" t="s">
        <v>100</v>
      </c>
      <c r="D5" s="4" t="s">
        <v>99</v>
      </c>
      <c r="E5" s="2">
        <v>596</v>
      </c>
      <c r="F5" s="2">
        <v>600</v>
      </c>
      <c r="G5" s="2">
        <v>596</v>
      </c>
      <c r="H5" s="2">
        <v>606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5:31" s="4" customFormat="1" ht="12.7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3:31" s="4" customFormat="1" ht="12.75">
      <c r="C7" s="7" t="s">
        <v>20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5:31" s="4" customFormat="1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4" customFormat="1" ht="12.75">
      <c r="A9" s="4" t="s">
        <v>20</v>
      </c>
      <c r="B9" s="4" t="s">
        <v>98</v>
      </c>
      <c r="C9" s="4" t="s">
        <v>100</v>
      </c>
      <c r="D9" s="4" t="s">
        <v>99</v>
      </c>
      <c r="E9" s="2">
        <v>460</v>
      </c>
      <c r="F9" s="2">
        <v>456</v>
      </c>
      <c r="G9" s="2">
        <v>448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"/>
  <sheetViews>
    <sheetView tabSelected="1" workbookViewId="0" topLeftCell="C1">
      <selection activeCell="C4" sqref="C4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7.8515625" style="0" customWidth="1"/>
    <col min="4" max="4" width="8.8515625" style="0" customWidth="1"/>
    <col min="5" max="5" width="2.7109375" style="0" customWidth="1"/>
    <col min="9" max="9" width="2.421875" style="0" customWidth="1"/>
    <col min="13" max="13" width="2.57421875" style="0" customWidth="1"/>
  </cols>
  <sheetData>
    <row r="1" spans="3:16" ht="12.75">
      <c r="C1" s="6" t="s">
        <v>20</v>
      </c>
      <c r="D1" s="20" t="s">
        <v>148</v>
      </c>
      <c r="F1" s="26" t="s">
        <v>29</v>
      </c>
      <c r="G1" s="26"/>
      <c r="H1" s="26"/>
      <c r="J1" s="26" t="s">
        <v>30</v>
      </c>
      <c r="K1" s="26"/>
      <c r="L1" s="26"/>
      <c r="N1" s="26" t="s">
        <v>31</v>
      </c>
      <c r="O1" s="26"/>
      <c r="P1" s="26"/>
    </row>
    <row r="2" spans="3:16" ht="12.75">
      <c r="C2" s="6"/>
      <c r="D2" s="20" t="s">
        <v>149</v>
      </c>
      <c r="F2" s="12" t="s">
        <v>45</v>
      </c>
      <c r="G2" s="21" t="s">
        <v>45</v>
      </c>
      <c r="H2" s="22" t="s">
        <v>150</v>
      </c>
      <c r="I2" s="12"/>
      <c r="J2" s="12" t="s">
        <v>45</v>
      </c>
      <c r="K2" s="21" t="s">
        <v>45</v>
      </c>
      <c r="L2" s="22" t="s">
        <v>150</v>
      </c>
      <c r="M2" s="12"/>
      <c r="N2" s="12" t="s">
        <v>45</v>
      </c>
      <c r="O2" s="21" t="s">
        <v>45</v>
      </c>
      <c r="P2" s="22" t="s">
        <v>150</v>
      </c>
    </row>
    <row r="3" spans="3:16" ht="12.75">
      <c r="C3" t="s">
        <v>95</v>
      </c>
      <c r="D3" s="20"/>
      <c r="F3" s="12" t="s">
        <v>151</v>
      </c>
      <c r="G3" s="21" t="s">
        <v>152</v>
      </c>
      <c r="H3" s="22" t="s">
        <v>152</v>
      </c>
      <c r="I3" s="12"/>
      <c r="J3" s="12" t="s">
        <v>151</v>
      </c>
      <c r="K3" s="21" t="s">
        <v>152</v>
      </c>
      <c r="L3" s="22" t="s">
        <v>152</v>
      </c>
      <c r="M3" s="12"/>
      <c r="N3" s="12" t="s">
        <v>151</v>
      </c>
      <c r="O3" s="21" t="s">
        <v>152</v>
      </c>
      <c r="P3" s="22" t="s">
        <v>152</v>
      </c>
    </row>
    <row r="7" spans="1:36" s="4" customFormat="1" ht="12.75">
      <c r="A7" s="4" t="s">
        <v>20</v>
      </c>
      <c r="B7" s="4">
        <v>34</v>
      </c>
      <c r="C7" s="4" t="s">
        <v>41</v>
      </c>
      <c r="E7" s="2"/>
      <c r="F7" s="3">
        <v>34.15259409969481</v>
      </c>
      <c r="G7" s="3"/>
      <c r="H7" s="3"/>
      <c r="I7" s="3"/>
      <c r="J7" s="3">
        <v>14.591029023746701</v>
      </c>
      <c r="K7" s="3"/>
      <c r="L7" s="3"/>
      <c r="M7" s="3"/>
      <c r="N7" s="3">
        <v>18.994152046783622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4" customFormat="1" ht="12.75">
      <c r="A8" s="4" t="s">
        <v>20</v>
      </c>
      <c r="B8" s="4">
        <v>35</v>
      </c>
      <c r="C8" s="4" t="s">
        <v>42</v>
      </c>
      <c r="E8" s="2"/>
      <c r="F8" s="3">
        <v>2.1790437436419126</v>
      </c>
      <c r="G8" s="3"/>
      <c r="H8" s="3"/>
      <c r="I8" s="3"/>
      <c r="J8" s="3">
        <v>1.3175021987686897</v>
      </c>
      <c r="K8" s="3"/>
      <c r="L8" s="3"/>
      <c r="M8" s="3"/>
      <c r="N8" s="3">
        <v>1.3567251461988303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Bruce Springsteen</cp:lastModifiedBy>
  <cp:lastPrinted>2004-02-25T19:16:30Z</cp:lastPrinted>
  <dcterms:created xsi:type="dcterms:W3CDTF">2002-05-26T22:09:55Z</dcterms:created>
  <dcterms:modified xsi:type="dcterms:W3CDTF">2004-02-25T19:18:32Z</dcterms:modified>
  <cp:category/>
  <cp:version/>
  <cp:contentType/>
  <cp:contentStatus/>
</cp:coreProperties>
</file>