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955" firstSheet="3" activeTab="9"/>
  </bookViews>
  <sheets>
    <sheet name="PlatePrototypeRing" sheetId="1" r:id="rId1"/>
    <sheet name="GraphitePlateRedone" sheetId="2" r:id="rId2"/>
    <sheet name="1stRingV1" sheetId="3" r:id="rId3"/>
    <sheet name="1stRingV2" sheetId="4" r:id="rId4"/>
    <sheet name="2ndRingV1" sheetId="5" r:id="rId5"/>
    <sheet name="2ndRingV2" sheetId="6" r:id="rId6"/>
    <sheet name="3rdRingv1" sheetId="7" r:id="rId7"/>
    <sheet name="4thringv1" sheetId="8" r:id="rId8"/>
    <sheet name="5thRingv1" sheetId="9" r:id="rId9"/>
    <sheet name="6thRingv1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<sst xmlns="http://schemas.openxmlformats.org/spreadsheetml/2006/main" count="396" uniqueCount="41">
  <si>
    <t>Graphite</t>
  </si>
  <si>
    <t>Plate</t>
  </si>
  <si>
    <t>1st</t>
  </si>
  <si>
    <t>CMM</t>
  </si>
  <si>
    <t>Smartscope</t>
  </si>
  <si>
    <t>Sector</t>
  </si>
  <si>
    <t>Average</t>
  </si>
  <si>
    <t>Stdev</t>
  </si>
  <si>
    <t>Exclude</t>
  </si>
  <si>
    <t>SmartScope</t>
  </si>
  <si>
    <t>Excluded</t>
  </si>
  <si>
    <t>1st CMM</t>
  </si>
  <si>
    <t>2nd</t>
  </si>
  <si>
    <t>Radii</t>
  </si>
  <si>
    <t>Deltas</t>
  </si>
  <si>
    <t>3-hole</t>
  </si>
  <si>
    <t>Separation</t>
  </si>
  <si>
    <t>Dev</t>
  </si>
  <si>
    <t>2-hole</t>
  </si>
  <si>
    <t>separation</t>
  </si>
  <si>
    <t>Angle</t>
  </si>
  <si>
    <t>Circum</t>
  </si>
  <si>
    <t>Top</t>
  </si>
  <si>
    <t>Rt</t>
  </si>
  <si>
    <t>Bot</t>
  </si>
  <si>
    <t>Left</t>
  </si>
  <si>
    <t>Corner</t>
  </si>
  <si>
    <t>Block</t>
  </si>
  <si>
    <t>x</t>
  </si>
  <si>
    <t>y</t>
  </si>
  <si>
    <t>Diameter</t>
  </si>
  <si>
    <t>Approx</t>
  </si>
  <si>
    <t>Diam</t>
  </si>
  <si>
    <t>Bushing</t>
  </si>
  <si>
    <t>Measured</t>
  </si>
  <si>
    <t>Nominal</t>
  </si>
  <si>
    <t>Deviation</t>
  </si>
  <si>
    <t>Center X</t>
  </si>
  <si>
    <t>Center Y</t>
  </si>
  <si>
    <t>Circle diameter thru outer 3mm holes</t>
  </si>
  <si>
    <t>Circle diameter thru inner 3mm holes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</si>
</sst>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workbookViewId="0" topLeftCell="A1">
      <selection activeCell="H27" sqref="H27"/>
    </sheetView>
  </sheetViews>
  <sheetFormatPr defaultColWidth="9.140625" defaultRowHeight="12.75"/>
  <cols>
    <col min="1" max="1" width="6.421875" style="0" bestFit="1" customWidth="1"/>
    <col min="2" max="2" width="10.00390625" style="0" bestFit="1" customWidth="1"/>
    <col min="3" max="3" width="10.140625" style="0" bestFit="1" customWidth="1"/>
    <col min="4" max="4" width="8.00390625" style="0" bestFit="1" customWidth="1"/>
    <col min="6" max="6" width="11.00390625" style="0" bestFit="1" customWidth="1"/>
  </cols>
  <sheetData>
    <row r="1" spans="2:14" ht="12.75">
      <c r="B1" t="s">
        <v>0</v>
      </c>
      <c r="D1" t="s">
        <v>2</v>
      </c>
      <c r="H1" t="s">
        <v>12</v>
      </c>
      <c r="J1" t="s">
        <v>11</v>
      </c>
      <c r="L1" t="s">
        <v>9</v>
      </c>
      <c r="N1" t="s">
        <v>0</v>
      </c>
    </row>
    <row r="2" spans="1:14" ht="12.75">
      <c r="A2" t="s">
        <v>5</v>
      </c>
      <c r="B2" t="s">
        <v>1</v>
      </c>
      <c r="D2" t="s">
        <v>3</v>
      </c>
      <c r="F2" t="s">
        <v>4</v>
      </c>
      <c r="H2" t="s">
        <v>3</v>
      </c>
      <c r="J2" t="s">
        <v>10</v>
      </c>
      <c r="L2" t="s">
        <v>8</v>
      </c>
      <c r="N2" t="s">
        <v>10</v>
      </c>
    </row>
    <row r="3" spans="1:15" ht="12.75">
      <c r="A3">
        <v>1</v>
      </c>
      <c r="B3">
        <v>156.0504</v>
      </c>
      <c r="C3" s="1">
        <f>B3-156</f>
        <v>0.050399999999996226</v>
      </c>
      <c r="D3">
        <v>155.997</v>
      </c>
      <c r="E3" s="1">
        <f>D3-156</f>
        <v>-0.002999999999985903</v>
      </c>
      <c r="F3">
        <v>155.951</v>
      </c>
      <c r="G3" s="1">
        <f>F3-156</f>
        <v>-0.049000000000006594</v>
      </c>
      <c r="H3" s="1">
        <v>156.054</v>
      </c>
      <c r="I3" s="1">
        <f>H3-156</f>
        <v>0.054000000000002046</v>
      </c>
      <c r="J3">
        <v>155.997</v>
      </c>
      <c r="K3" s="1">
        <f>J3-156</f>
        <v>-0.002999999999985903</v>
      </c>
      <c r="L3">
        <v>155.951</v>
      </c>
      <c r="M3" s="1">
        <f>L3-156</f>
        <v>-0.049000000000006594</v>
      </c>
      <c r="N3">
        <v>156.0504</v>
      </c>
      <c r="O3" s="1">
        <f>N3-156</f>
        <v>0.050399999999996226</v>
      </c>
    </row>
    <row r="4" spans="1:15" ht="12.75">
      <c r="A4">
        <v>1</v>
      </c>
      <c r="B4">
        <v>165.04264</v>
      </c>
      <c r="C4" s="1">
        <f>B4-165</f>
        <v>0.042640000000005784</v>
      </c>
      <c r="D4">
        <v>164.973</v>
      </c>
      <c r="E4" s="1">
        <f>D4-165</f>
        <v>-0.026999999999986812</v>
      </c>
      <c r="F4">
        <v>164.912</v>
      </c>
      <c r="G4" s="1">
        <f>F4-165</f>
        <v>-0.08799999999999386</v>
      </c>
      <c r="H4" s="1">
        <v>165.032</v>
      </c>
      <c r="I4" s="1">
        <f>H4-165</f>
        <v>0.03200000000001069</v>
      </c>
      <c r="J4">
        <v>164.973</v>
      </c>
      <c r="K4" s="1">
        <f>J4-165</f>
        <v>-0.026999999999986812</v>
      </c>
      <c r="L4">
        <v>164.912</v>
      </c>
      <c r="M4" s="1">
        <f>L4-165</f>
        <v>-0.08799999999999386</v>
      </c>
      <c r="N4">
        <v>165.04264</v>
      </c>
      <c r="O4" s="1">
        <f>N4-165</f>
        <v>0.042640000000005784</v>
      </c>
    </row>
    <row r="5" spans="1:15" ht="12.75">
      <c r="A5">
        <v>1</v>
      </c>
      <c r="B5">
        <v>156.04509</v>
      </c>
      <c r="C5" s="1">
        <f>B5-156</f>
        <v>0.04508999999998764</v>
      </c>
      <c r="D5">
        <v>156.009</v>
      </c>
      <c r="E5" s="1">
        <f>D5-156</f>
        <v>0.00899999999998613</v>
      </c>
      <c r="F5">
        <v>155.964</v>
      </c>
      <c r="G5" s="1">
        <f>F5-156</f>
        <v>-0.036000000000001364</v>
      </c>
      <c r="H5" s="1">
        <v>156.07</v>
      </c>
      <c r="I5" s="1">
        <f>H5-156</f>
        <v>0.06999999999999318</v>
      </c>
      <c r="J5">
        <v>156.009</v>
      </c>
      <c r="K5" s="1">
        <f>J5-156</f>
        <v>0.00899999999998613</v>
      </c>
      <c r="L5">
        <v>155.964</v>
      </c>
      <c r="M5" s="1">
        <f>L5-156</f>
        <v>-0.036000000000001364</v>
      </c>
      <c r="N5">
        <v>156.04509</v>
      </c>
      <c r="O5" s="1">
        <f>N5-156</f>
        <v>0.04508999999998764</v>
      </c>
    </row>
    <row r="6" spans="1:15" ht="12.75">
      <c r="A6">
        <v>2</v>
      </c>
      <c r="B6">
        <v>155.83973</v>
      </c>
      <c r="C6" s="1">
        <f>B6-156</f>
        <v>-0.16026999999999703</v>
      </c>
      <c r="D6">
        <v>155.833</v>
      </c>
      <c r="E6" s="1">
        <f>D6-156</f>
        <v>-0.1670000000000016</v>
      </c>
      <c r="F6">
        <v>155.8177</v>
      </c>
      <c r="G6" s="1">
        <f>F6-156</f>
        <v>-0.1822999999999979</v>
      </c>
      <c r="H6" s="1">
        <v>155.887</v>
      </c>
      <c r="I6" s="1">
        <f>H6-156</f>
        <v>-0.11299999999999955</v>
      </c>
      <c r="K6" s="1"/>
      <c r="M6" s="1"/>
      <c r="O6" s="1"/>
    </row>
    <row r="7" spans="1:15" ht="12.75">
      <c r="A7">
        <v>2</v>
      </c>
      <c r="B7">
        <v>165.0443</v>
      </c>
      <c r="C7" s="1">
        <f>B7-165</f>
        <v>0.04429999999999268</v>
      </c>
      <c r="D7">
        <v>165.033</v>
      </c>
      <c r="E7" s="1">
        <f>D7-165</f>
        <v>0.03299999999998704</v>
      </c>
      <c r="F7">
        <v>165.0142</v>
      </c>
      <c r="G7" s="1">
        <f>F7-165</f>
        <v>0.014199999999988222</v>
      </c>
      <c r="H7" s="1">
        <v>165.078</v>
      </c>
      <c r="I7" s="1">
        <f>H7-165</f>
        <v>0.07800000000000296</v>
      </c>
      <c r="J7">
        <v>165.033</v>
      </c>
      <c r="K7" s="1">
        <f>J7-165</f>
        <v>0.03299999999998704</v>
      </c>
      <c r="L7">
        <v>165.0142</v>
      </c>
      <c r="M7" s="1">
        <f>L7-165</f>
        <v>0.014199999999988222</v>
      </c>
      <c r="N7">
        <v>165.0443</v>
      </c>
      <c r="O7" s="1">
        <f>N7-165</f>
        <v>0.04429999999999268</v>
      </c>
    </row>
    <row r="8" spans="1:15" ht="12.75">
      <c r="A8">
        <v>2</v>
      </c>
      <c r="B8">
        <v>156.22135</v>
      </c>
      <c r="C8" s="1">
        <f>B8-156</f>
        <v>0.22135000000000105</v>
      </c>
      <c r="D8">
        <v>156.252</v>
      </c>
      <c r="E8" s="1">
        <f>D8-156</f>
        <v>0.25200000000000955</v>
      </c>
      <c r="F8">
        <v>156.1939</v>
      </c>
      <c r="G8" s="1">
        <f>F8-156</f>
        <v>0.1939000000000135</v>
      </c>
      <c r="H8" s="1">
        <v>156.266</v>
      </c>
      <c r="I8" s="1">
        <f>H8-156</f>
        <v>0.26599999999999113</v>
      </c>
      <c r="K8" s="1"/>
      <c r="M8" s="1"/>
      <c r="O8" s="1"/>
    </row>
    <row r="9" spans="1:15" ht="12.75">
      <c r="A9">
        <v>3</v>
      </c>
      <c r="B9">
        <v>156.22012</v>
      </c>
      <c r="C9" s="1">
        <f>B9-156</f>
        <v>0.22012000000000853</v>
      </c>
      <c r="D9">
        <v>156.183</v>
      </c>
      <c r="E9" s="1">
        <f>D9-156</f>
        <v>0.18299999999999272</v>
      </c>
      <c r="F9">
        <v>156.1134</v>
      </c>
      <c r="G9" s="1">
        <f>F9-156</f>
        <v>0.11340000000001282</v>
      </c>
      <c r="H9" s="1">
        <v>156.195</v>
      </c>
      <c r="I9" s="1">
        <f>H9-156</f>
        <v>0.19499999999999318</v>
      </c>
      <c r="K9" s="1"/>
      <c r="M9" s="1"/>
      <c r="O9" s="1"/>
    </row>
    <row r="10" spans="1:15" ht="12.75">
      <c r="A10">
        <v>3</v>
      </c>
      <c r="B10">
        <v>165.03972</v>
      </c>
      <c r="C10" s="1">
        <f>B10-165</f>
        <v>0.03971999999998843</v>
      </c>
      <c r="D10">
        <v>165.005</v>
      </c>
      <c r="E10" s="1">
        <f>D10-165</f>
        <v>0.0049999999999954525</v>
      </c>
      <c r="F10">
        <v>164.9694</v>
      </c>
      <c r="G10" s="1">
        <f>F10-165</f>
        <v>-0.030599999999992633</v>
      </c>
      <c r="H10" s="1">
        <v>164.997</v>
      </c>
      <c r="I10" s="1">
        <f>H10-165</f>
        <v>-0.002999999999985903</v>
      </c>
      <c r="J10">
        <v>165.005</v>
      </c>
      <c r="K10" s="1">
        <f>J10-165</f>
        <v>0.0049999999999954525</v>
      </c>
      <c r="L10">
        <v>164.9694</v>
      </c>
      <c r="M10" s="1">
        <f>L10-165</f>
        <v>-0.030599999999992633</v>
      </c>
      <c r="N10">
        <v>165.03972</v>
      </c>
      <c r="O10" s="1">
        <f>N10-165</f>
        <v>0.03971999999998843</v>
      </c>
    </row>
    <row r="11" spans="1:15" ht="12.75">
      <c r="A11">
        <v>3</v>
      </c>
      <c r="B11">
        <v>155.82993</v>
      </c>
      <c r="C11" s="1">
        <f>B11-156</f>
        <v>-0.1700700000000097</v>
      </c>
      <c r="D11">
        <v>155.885</v>
      </c>
      <c r="E11" s="1">
        <f>D11-156</f>
        <v>-0.1150000000000091</v>
      </c>
      <c r="F11">
        <v>155.8951</v>
      </c>
      <c r="G11" s="1">
        <f>F11-156</f>
        <v>-0.10489999999998645</v>
      </c>
      <c r="H11" s="1">
        <v>155.879</v>
      </c>
      <c r="I11" s="1">
        <f>H11-156</f>
        <v>-0.12100000000000932</v>
      </c>
      <c r="K11" s="1"/>
      <c r="M11" s="1"/>
      <c r="O11" s="1"/>
    </row>
    <row r="12" spans="1:15" ht="12.75">
      <c r="A12">
        <v>4</v>
      </c>
      <c r="B12">
        <v>156.0351</v>
      </c>
      <c r="C12" s="1">
        <f>B12-156</f>
        <v>0.03509999999999991</v>
      </c>
      <c r="D12">
        <v>156.05</v>
      </c>
      <c r="E12" s="1">
        <f>D12-156</f>
        <v>0.05000000000001137</v>
      </c>
      <c r="F12">
        <v>156.0161</v>
      </c>
      <c r="G12" s="1">
        <f>F12-156</f>
        <v>0.016099999999994452</v>
      </c>
      <c r="H12" s="1">
        <v>156.016</v>
      </c>
      <c r="I12" s="1">
        <f>H12-156</f>
        <v>0.015999999999991132</v>
      </c>
      <c r="J12">
        <v>156.05</v>
      </c>
      <c r="K12" s="1">
        <f>J12-156</f>
        <v>0.05000000000001137</v>
      </c>
      <c r="L12">
        <v>156.0161</v>
      </c>
      <c r="M12" s="1">
        <f>L12-156</f>
        <v>0.016099999999994452</v>
      </c>
      <c r="N12">
        <v>156.0351</v>
      </c>
      <c r="O12" s="1">
        <f>N12-156</f>
        <v>0.03509999999999991</v>
      </c>
    </row>
    <row r="13" spans="1:15" ht="12.75">
      <c r="A13">
        <v>4</v>
      </c>
      <c r="B13">
        <v>165.02862</v>
      </c>
      <c r="C13" s="1">
        <f>B13-165</f>
        <v>0.02861999999998943</v>
      </c>
      <c r="D13">
        <v>165.069</v>
      </c>
      <c r="E13" s="1">
        <f>D13-165</f>
        <v>0.0689999999999884</v>
      </c>
      <c r="F13">
        <v>165.0634</v>
      </c>
      <c r="G13" s="1">
        <f>F13-165</f>
        <v>0.06340000000000146</v>
      </c>
      <c r="H13" s="1">
        <v>165.026</v>
      </c>
      <c r="I13" s="1">
        <f>H13-165</f>
        <v>0.02600000000001046</v>
      </c>
      <c r="J13">
        <v>165.069</v>
      </c>
      <c r="K13" s="1">
        <f>J13-165</f>
        <v>0.0689999999999884</v>
      </c>
      <c r="L13">
        <v>165.0634</v>
      </c>
      <c r="M13" s="1">
        <f>L13-165</f>
        <v>0.06340000000000146</v>
      </c>
      <c r="N13">
        <v>165.02862</v>
      </c>
      <c r="O13" s="1">
        <f>N13-165</f>
        <v>0.02861999999998943</v>
      </c>
    </row>
    <row r="14" spans="1:15" ht="12.75">
      <c r="A14">
        <v>4</v>
      </c>
      <c r="B14">
        <v>156.0388</v>
      </c>
      <c r="C14" s="1">
        <f>B14-156</f>
        <v>0.03880000000000905</v>
      </c>
      <c r="D14">
        <v>156.073</v>
      </c>
      <c r="E14" s="1">
        <f>D14-156</f>
        <v>0.0730000000000075</v>
      </c>
      <c r="F14">
        <v>156.0244</v>
      </c>
      <c r="G14" s="1">
        <f>F14-156</f>
        <v>0.024400000000014188</v>
      </c>
      <c r="H14" s="1">
        <v>156.011</v>
      </c>
      <c r="I14" s="1">
        <f>H14-156</f>
        <v>0.01099999999999568</v>
      </c>
      <c r="J14">
        <v>156.073</v>
      </c>
      <c r="K14" s="1">
        <f>J14-156</f>
        <v>0.0730000000000075</v>
      </c>
      <c r="L14">
        <v>156.0244</v>
      </c>
      <c r="M14" s="1">
        <f>L14-156</f>
        <v>0.024400000000014188</v>
      </c>
      <c r="N14">
        <v>156.0388</v>
      </c>
      <c r="O14" s="1">
        <f>N14-156</f>
        <v>0.03880000000000905</v>
      </c>
    </row>
    <row r="15" spans="1:15" ht="12.75">
      <c r="A15">
        <v>5</v>
      </c>
      <c r="B15">
        <v>156.04134</v>
      </c>
      <c r="C15" s="1">
        <f>B15-156</f>
        <v>0.04133999999999105</v>
      </c>
      <c r="D15">
        <v>156.094</v>
      </c>
      <c r="E15" s="1">
        <f>D15-156</f>
        <v>0.09399999999999409</v>
      </c>
      <c r="F15">
        <v>156.0719</v>
      </c>
      <c r="G15" s="1">
        <f>F15-156</f>
        <v>0.07189999999999941</v>
      </c>
      <c r="H15" s="1">
        <v>156.031</v>
      </c>
      <c r="I15" s="1">
        <f>H15-156</f>
        <v>0.03100000000000591</v>
      </c>
      <c r="J15">
        <v>156.094</v>
      </c>
      <c r="K15" s="1">
        <f>J15-156</f>
        <v>0.09399999999999409</v>
      </c>
      <c r="L15">
        <v>156.0719</v>
      </c>
      <c r="M15" s="1">
        <f>L15-156</f>
        <v>0.07189999999999941</v>
      </c>
      <c r="N15">
        <v>156.04134</v>
      </c>
      <c r="O15" s="1">
        <f>N15-156</f>
        <v>0.04133999999999105</v>
      </c>
    </row>
    <row r="16" spans="1:15" ht="12.75">
      <c r="A16">
        <v>5</v>
      </c>
      <c r="B16">
        <v>165.02416</v>
      </c>
      <c r="C16" s="1">
        <f>B16-165</f>
        <v>0.024159999999994852</v>
      </c>
      <c r="D16">
        <v>165.124</v>
      </c>
      <c r="E16" s="1">
        <f>D16-165</f>
        <v>0.12399999999999523</v>
      </c>
      <c r="F16">
        <v>165.1589</v>
      </c>
      <c r="G16" s="1">
        <f>F16-165</f>
        <v>0.1588999999999885</v>
      </c>
      <c r="H16" s="1">
        <v>165.065</v>
      </c>
      <c r="I16" s="1">
        <f>H16-165</f>
        <v>0.06499999999999773</v>
      </c>
      <c r="J16">
        <v>165.124</v>
      </c>
      <c r="K16" s="1">
        <f>J16-165</f>
        <v>0.12399999999999523</v>
      </c>
      <c r="L16">
        <v>165.1589</v>
      </c>
      <c r="M16" s="1">
        <f>L16-165</f>
        <v>0.1588999999999885</v>
      </c>
      <c r="N16">
        <v>165.02416</v>
      </c>
      <c r="O16" s="1">
        <f>N16-165</f>
        <v>0.024159999999994852</v>
      </c>
    </row>
    <row r="17" spans="1:15" ht="12.75">
      <c r="A17">
        <v>5</v>
      </c>
      <c r="B17">
        <v>156.04839</v>
      </c>
      <c r="C17" s="1">
        <f>B17-156</f>
        <v>0.048390000000011923</v>
      </c>
      <c r="D17">
        <v>156.104</v>
      </c>
      <c r="E17" s="1">
        <f>D17-156</f>
        <v>0.10400000000001342</v>
      </c>
      <c r="F17">
        <v>156.1204</v>
      </c>
      <c r="G17" s="1">
        <f>F17-156</f>
        <v>0.1203999999999894</v>
      </c>
      <c r="H17" s="1">
        <v>156.045</v>
      </c>
      <c r="I17" s="1">
        <f>H17-156</f>
        <v>0.044999999999987494</v>
      </c>
      <c r="J17">
        <v>156.104</v>
      </c>
      <c r="K17" s="1">
        <f>J17-156</f>
        <v>0.10400000000001342</v>
      </c>
      <c r="L17">
        <v>156.1204</v>
      </c>
      <c r="M17" s="1">
        <f>L17-156</f>
        <v>0.1203999999999894</v>
      </c>
      <c r="N17">
        <v>156.04839</v>
      </c>
      <c r="O17" s="1">
        <f>N17-156</f>
        <v>0.048390000000011923</v>
      </c>
    </row>
    <row r="18" spans="1:15" ht="12.75">
      <c r="A18">
        <v>6</v>
      </c>
      <c r="B18">
        <v>156.03072</v>
      </c>
      <c r="C18" s="1">
        <f>B18-156</f>
        <v>0.0307200000000023</v>
      </c>
      <c r="D18">
        <v>156.134</v>
      </c>
      <c r="E18" s="1">
        <f>D18-156</f>
        <v>0.13399999999998613</v>
      </c>
      <c r="F18">
        <v>156.207</v>
      </c>
      <c r="G18" s="1">
        <f>F18-156</f>
        <v>0.20699999999999363</v>
      </c>
      <c r="H18" s="1">
        <v>156.088</v>
      </c>
      <c r="I18" s="1">
        <f>H18-156</f>
        <v>0.08799999999999386</v>
      </c>
      <c r="J18">
        <v>156.134</v>
      </c>
      <c r="K18" s="1">
        <f>J18-156</f>
        <v>0.13399999999998613</v>
      </c>
      <c r="L18">
        <v>156.207</v>
      </c>
      <c r="M18" s="1">
        <f>L18-156</f>
        <v>0.20699999999999363</v>
      </c>
      <c r="N18">
        <v>156.03072</v>
      </c>
      <c r="O18" s="1">
        <f>N18-156</f>
        <v>0.0307200000000023</v>
      </c>
    </row>
    <row r="19" spans="1:15" ht="12.75">
      <c r="A19">
        <v>6</v>
      </c>
      <c r="B19">
        <v>165.05644</v>
      </c>
      <c r="C19" s="1">
        <f>B19-165</f>
        <v>0.05644000000000915</v>
      </c>
      <c r="D19">
        <v>165.064</v>
      </c>
      <c r="E19" s="1">
        <f>D19-165</f>
        <v>0.06399999999999295</v>
      </c>
      <c r="F19">
        <v>165.1008</v>
      </c>
      <c r="G19" s="1">
        <f>F19-165</f>
        <v>0.10079999999999245</v>
      </c>
      <c r="H19" s="1">
        <v>165.028</v>
      </c>
      <c r="I19" s="1">
        <f>H19-165</f>
        <v>0.027999999999991587</v>
      </c>
      <c r="J19">
        <v>165.064</v>
      </c>
      <c r="K19" s="1">
        <f>J19-165</f>
        <v>0.06399999999999295</v>
      </c>
      <c r="L19">
        <v>165.1008</v>
      </c>
      <c r="M19" s="1">
        <f>L19-165</f>
        <v>0.10079999999999245</v>
      </c>
      <c r="N19">
        <v>165.05644</v>
      </c>
      <c r="O19" s="1">
        <f>N19-165</f>
        <v>0.05644000000000915</v>
      </c>
    </row>
    <row r="20" spans="1:15" ht="12.75">
      <c r="A20">
        <v>6</v>
      </c>
      <c r="B20">
        <v>156.03917</v>
      </c>
      <c r="C20" s="1">
        <f>B20-156</f>
        <v>0.039170000000012806</v>
      </c>
      <c r="D20">
        <v>156.096</v>
      </c>
      <c r="E20" s="1">
        <f>D20-156</f>
        <v>0.09600000000000364</v>
      </c>
      <c r="F20">
        <v>156.1494</v>
      </c>
      <c r="G20" s="1">
        <f>F20-156</f>
        <v>0.1494000000000142</v>
      </c>
      <c r="H20" s="1">
        <v>156.072</v>
      </c>
      <c r="I20" s="1">
        <f>H20-156</f>
        <v>0.07200000000000273</v>
      </c>
      <c r="J20">
        <v>156.096</v>
      </c>
      <c r="K20" s="1">
        <f>J20-156</f>
        <v>0.09600000000000364</v>
      </c>
      <c r="L20">
        <v>156.1494</v>
      </c>
      <c r="M20" s="1">
        <f>L20-156</f>
        <v>0.1494000000000142</v>
      </c>
      <c r="N20">
        <v>156.03917</v>
      </c>
      <c r="O20" s="1">
        <f>N20-156</f>
        <v>0.039170000000012806</v>
      </c>
    </row>
    <row r="21" spans="1:15" ht="12.75">
      <c r="A21">
        <v>7</v>
      </c>
      <c r="B21">
        <v>156.2346</v>
      </c>
      <c r="C21" s="1">
        <f>B21-156</f>
        <v>0.23460000000000036</v>
      </c>
      <c r="D21">
        <v>156.23</v>
      </c>
      <c r="E21" s="1">
        <f>D21-156</f>
        <v>0.22999999999998977</v>
      </c>
      <c r="F21">
        <v>156.2401</v>
      </c>
      <c r="G21" s="1">
        <f>F21-156</f>
        <v>0.24010000000001241</v>
      </c>
      <c r="H21" s="1">
        <v>156.218</v>
      </c>
      <c r="I21" s="1">
        <f>H21-156</f>
        <v>0.2179999999999893</v>
      </c>
      <c r="K21" s="1"/>
      <c r="M21" s="1"/>
      <c r="O21" s="1"/>
    </row>
    <row r="22" spans="1:15" ht="12.75">
      <c r="A22">
        <v>7</v>
      </c>
      <c r="B22">
        <v>165.04199</v>
      </c>
      <c r="C22" s="1">
        <f>B22-165</f>
        <v>0.04198999999999842</v>
      </c>
      <c r="D22">
        <v>165.039</v>
      </c>
      <c r="E22" s="1">
        <f>D22-165</f>
        <v>0.03899999999998727</v>
      </c>
      <c r="F22">
        <v>165.0902</v>
      </c>
      <c r="G22" s="1">
        <f>F22-165</f>
        <v>0.09020000000001005</v>
      </c>
      <c r="H22" s="1">
        <v>165.049</v>
      </c>
      <c r="I22" s="1">
        <f>H22-165</f>
        <v>0.049000000000006594</v>
      </c>
      <c r="J22">
        <v>165.039</v>
      </c>
      <c r="K22" s="1">
        <f>J22-165</f>
        <v>0.03899999999998727</v>
      </c>
      <c r="L22">
        <v>165.0902</v>
      </c>
      <c r="M22" s="1">
        <f>L22-165</f>
        <v>0.09020000000001005</v>
      </c>
      <c r="N22">
        <v>165.04199</v>
      </c>
      <c r="O22" s="1">
        <f>N22-165</f>
        <v>0.04198999999999842</v>
      </c>
    </row>
    <row r="23" spans="1:15" ht="12.75">
      <c r="A23">
        <v>7</v>
      </c>
      <c r="B23">
        <v>155.895</v>
      </c>
      <c r="C23" s="1">
        <f>B23-156</f>
        <v>-0.10499999999998977</v>
      </c>
      <c r="D23">
        <v>155.851</v>
      </c>
      <c r="E23" s="1">
        <f>D23-156</f>
        <v>-0.1490000000000009</v>
      </c>
      <c r="F23">
        <v>155.8865</v>
      </c>
      <c r="G23" s="1">
        <f>F23-156</f>
        <v>-0.11349999999998772</v>
      </c>
      <c r="H23" s="1">
        <v>155.87</v>
      </c>
      <c r="I23" s="1">
        <f>H23-156</f>
        <v>-0.12999999999999545</v>
      </c>
      <c r="K23" s="1"/>
      <c r="M23" s="1"/>
      <c r="O23" s="1"/>
    </row>
    <row r="24" spans="1:15" ht="12.75">
      <c r="A24">
        <v>8</v>
      </c>
      <c r="B24">
        <v>156.04691</v>
      </c>
      <c r="C24" s="1">
        <f>B24-156</f>
        <v>0.0469099999999969</v>
      </c>
      <c r="D24">
        <v>156.036</v>
      </c>
      <c r="E24" s="1">
        <f>D24-156</f>
        <v>0.036000000000001364</v>
      </c>
      <c r="F24">
        <v>156.0742</v>
      </c>
      <c r="G24" s="1">
        <f>F24-156</f>
        <v>0.0741999999999905</v>
      </c>
      <c r="H24" s="1">
        <v>156.07</v>
      </c>
      <c r="I24" s="1">
        <f>H24-156</f>
        <v>0.06999999999999318</v>
      </c>
      <c r="J24">
        <v>156.036</v>
      </c>
      <c r="K24" s="1">
        <f>J24-156</f>
        <v>0.036000000000001364</v>
      </c>
      <c r="L24">
        <v>156.0742</v>
      </c>
      <c r="M24" s="1">
        <f>L24-156</f>
        <v>0.0741999999999905</v>
      </c>
      <c r="N24">
        <v>156.04691</v>
      </c>
      <c r="O24" s="1">
        <f>N24-156</f>
        <v>0.0469099999999969</v>
      </c>
    </row>
    <row r="25" spans="1:15" ht="12.75">
      <c r="A25">
        <v>8</v>
      </c>
      <c r="B25">
        <v>165.04711</v>
      </c>
      <c r="C25" s="1">
        <f>B25-165</f>
        <v>0.04711000000000354</v>
      </c>
      <c r="D25">
        <v>165.008</v>
      </c>
      <c r="E25" s="1">
        <f>D25-165</f>
        <v>0.008000000000009777</v>
      </c>
      <c r="F25">
        <v>165.0018</v>
      </c>
      <c r="G25" s="1">
        <f>F25-165</f>
        <v>0.0018000000000029104</v>
      </c>
      <c r="H25" s="1">
        <v>165.046</v>
      </c>
      <c r="I25" s="1">
        <f>H25-165</f>
        <v>0.04599999999999227</v>
      </c>
      <c r="J25">
        <v>165.008</v>
      </c>
      <c r="K25" s="1">
        <f>J25-165</f>
        <v>0.008000000000009777</v>
      </c>
      <c r="L25">
        <v>165.0018</v>
      </c>
      <c r="M25" s="1">
        <f>L25-165</f>
        <v>0.0018000000000029104</v>
      </c>
      <c r="N25">
        <v>165.04711</v>
      </c>
      <c r="O25" s="1">
        <f>N25-165</f>
        <v>0.04711000000000354</v>
      </c>
    </row>
    <row r="26" spans="1:15" ht="12.75">
      <c r="A26">
        <v>8</v>
      </c>
      <c r="B26">
        <v>156.04737</v>
      </c>
      <c r="C26" s="1">
        <f>B26-156</f>
        <v>0.0473700000000008</v>
      </c>
      <c r="D26">
        <v>155.98</v>
      </c>
      <c r="E26" s="1">
        <f>D26-156</f>
        <v>-0.020000000000010232</v>
      </c>
      <c r="F26">
        <v>155.9347</v>
      </c>
      <c r="G26" s="1">
        <f>F26-156</f>
        <v>-0.06530000000000769</v>
      </c>
      <c r="H26" s="1">
        <v>156.022</v>
      </c>
      <c r="I26" s="1">
        <f>H26-156</f>
        <v>0.02199999999999136</v>
      </c>
      <c r="J26">
        <v>155.98</v>
      </c>
      <c r="K26" s="1">
        <f>J26-156</f>
        <v>-0.020000000000010232</v>
      </c>
      <c r="L26">
        <v>155.9347</v>
      </c>
      <c r="M26" s="1">
        <f>L26-156</f>
        <v>-0.06530000000000769</v>
      </c>
      <c r="N26">
        <v>156.04737</v>
      </c>
      <c r="O26" s="1">
        <f>N26-156</f>
        <v>0.0473700000000008</v>
      </c>
    </row>
    <row r="27" spans="1:15" ht="12.75">
      <c r="A27" t="s">
        <v>6</v>
      </c>
      <c r="C27" s="1">
        <f>AVERAGE(C3:C26)</f>
        <v>0.04120833333333351</v>
      </c>
      <c r="E27" s="1">
        <f>AVERAGE(E3:E26)</f>
        <v>0.04674999999999822</v>
      </c>
      <c r="G27" s="1">
        <f>AVERAGE(G3:G26)</f>
        <v>0.040437500000001826</v>
      </c>
      <c r="H27" s="1"/>
      <c r="I27" s="1">
        <f>AVERAGE(I3:I26)</f>
        <v>0.046458333333331346</v>
      </c>
      <c r="K27" s="1">
        <f>AVERAGE(K3:K26)</f>
        <v>0.04933333333333204</v>
      </c>
      <c r="M27" s="1">
        <f>AVERAGE(M3:M26)</f>
        <v>0.0457666666666654</v>
      </c>
      <c r="O27" s="1">
        <f>AVERAGE(O3:O26)</f>
        <v>0.04157055555555505</v>
      </c>
    </row>
    <row r="28" spans="1:15" ht="12.75">
      <c r="A28" t="s">
        <v>7</v>
      </c>
      <c r="C28" s="1">
        <f>STDEV(C3:C26)</f>
        <v>0.09545746718083341</v>
      </c>
      <c r="E28" s="1">
        <f>STDEV(E3:E26)</f>
        <v>0.10317871789321151</v>
      </c>
      <c r="G28" s="1">
        <f>STDEV(G3:G26)</f>
        <v>0.11064766962515844</v>
      </c>
      <c r="H28" s="1"/>
      <c r="I28" s="1">
        <f>STDEV(I3:I26)</f>
        <v>0.09222466856949502</v>
      </c>
      <c r="K28" s="1">
        <f>STDEV(K3:K26)</f>
        <v>0.048683854069482425</v>
      </c>
      <c r="M28" s="1">
        <f>STDEV(M3:M26)</f>
        <v>0.08328001666948923</v>
      </c>
      <c r="O28" s="1">
        <f>STDEV(O3:O26)</f>
        <v>0.008069230936621652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6.421875" style="0" bestFit="1" customWidth="1"/>
    <col min="2" max="2" width="10.00390625" style="0" bestFit="1" customWidth="1"/>
    <col min="3" max="3" width="10.140625" style="0" bestFit="1" customWidth="1"/>
    <col min="4" max="4" width="8.00390625" style="0" bestFit="1" customWidth="1"/>
    <col min="6" max="6" width="11.00390625" style="0" bestFit="1" customWidth="1"/>
    <col min="8" max="8" width="10.140625" style="0" bestFit="1" customWidth="1"/>
    <col min="9" max="9" width="9.28125" style="0" bestFit="1" customWidth="1"/>
  </cols>
  <sheetData>
    <row r="1" spans="1:14" ht="12.75">
      <c r="A1" s="2"/>
      <c r="B1" s="2" t="s">
        <v>33</v>
      </c>
      <c r="C1" s="2" t="s">
        <v>13</v>
      </c>
      <c r="D1" s="2" t="s">
        <v>15</v>
      </c>
      <c r="E1" s="2"/>
      <c r="F1" s="2" t="s">
        <v>18</v>
      </c>
      <c r="G1" s="2"/>
      <c r="H1" s="2"/>
      <c r="I1" s="2" t="s">
        <v>20</v>
      </c>
      <c r="J1" s="2" t="s">
        <v>21</v>
      </c>
      <c r="K1" s="2"/>
      <c r="L1" s="2"/>
      <c r="M1" s="2"/>
      <c r="N1" s="2"/>
    </row>
    <row r="2" spans="1:14" ht="12.75">
      <c r="A2" s="2" t="s">
        <v>5</v>
      </c>
      <c r="B2" s="2" t="s">
        <v>13</v>
      </c>
      <c r="C2" s="2" t="s">
        <v>14</v>
      </c>
      <c r="D2" s="2" t="s">
        <v>16</v>
      </c>
      <c r="E2" s="2" t="s">
        <v>17</v>
      </c>
      <c r="F2" s="2" t="s">
        <v>19</v>
      </c>
      <c r="G2" s="2" t="s">
        <v>17</v>
      </c>
      <c r="H2" s="2" t="s">
        <v>20</v>
      </c>
      <c r="I2" s="2" t="s">
        <v>17</v>
      </c>
      <c r="J2" s="2" t="s">
        <v>17</v>
      </c>
      <c r="K2" s="2" t="s">
        <v>28</v>
      </c>
      <c r="L2" s="2" t="s">
        <v>29</v>
      </c>
      <c r="M2" s="2" t="s">
        <v>30</v>
      </c>
      <c r="N2" s="2" t="s">
        <v>17</v>
      </c>
    </row>
    <row r="3" spans="1:15" ht="12.75">
      <c r="A3">
        <v>1</v>
      </c>
      <c r="B3">
        <f aca="true" t="shared" si="0" ref="B3:B26">SQRT(K3^2+L3^2)</f>
        <v>156.00971544019302</v>
      </c>
      <c r="C3" s="1">
        <f>B3-156</f>
        <v>0.009715440193019731</v>
      </c>
      <c r="E3" s="1"/>
      <c r="G3" s="1"/>
      <c r="H3" s="1">
        <f aca="true" t="shared" si="1" ref="H3:H14">180-ATAN2(L3,K3)*180/3.14159</f>
        <v>172.4965316784442</v>
      </c>
      <c r="I3" s="1">
        <f>H3-172.5</f>
        <v>-0.0034683215558004576</v>
      </c>
      <c r="J3" s="1">
        <f aca="true" t="shared" si="2" ref="J3:J26">(I3/360)*2*3.14159*B3</f>
        <v>-0.009443826517993857</v>
      </c>
      <c r="K3" s="1">
        <v>20.3727</v>
      </c>
      <c r="L3">
        <v>154.6738</v>
      </c>
      <c r="M3" s="1">
        <f aca="true" t="shared" si="3" ref="M3:M14">SQRT((K3-K15)^2+(L3-L15)^2)</f>
        <v>312.0268474026714</v>
      </c>
      <c r="N3" s="1">
        <f>M3-312</f>
        <v>0.026847402671421605</v>
      </c>
      <c r="O3" s="1"/>
    </row>
    <row r="4" spans="1:15" ht="12.75">
      <c r="A4">
        <v>1</v>
      </c>
      <c r="B4">
        <f t="shared" si="0"/>
        <v>165.02596898046076</v>
      </c>
      <c r="C4" s="1">
        <f>B4-165</f>
        <v>0.02596898046076035</v>
      </c>
      <c r="D4">
        <f>SQRT((K3-K5)^2+(L3-L5)^2)</f>
        <v>80.74974025995378</v>
      </c>
      <c r="E4" s="1">
        <f>D4-80.75</f>
        <v>-0.00025974004621787117</v>
      </c>
      <c r="G4" s="1"/>
      <c r="H4" s="1">
        <f t="shared" si="1"/>
        <v>157.4974271327324</v>
      </c>
      <c r="I4" s="1">
        <f>H4-157.5</f>
        <v>-0.002572867267588208</v>
      </c>
      <c r="J4" s="1">
        <f t="shared" si="2"/>
        <v>-0.007410485708797284</v>
      </c>
      <c r="K4" s="1">
        <v>63.1595</v>
      </c>
      <c r="L4">
        <v>152.4613</v>
      </c>
      <c r="M4" s="1">
        <f t="shared" si="3"/>
        <v>330.0561963396688</v>
      </c>
      <c r="N4" s="1">
        <f>M4-330</f>
        <v>0.056196339668815654</v>
      </c>
      <c r="O4" s="1"/>
    </row>
    <row r="5" spans="1:15" ht="12.75">
      <c r="A5">
        <v>1</v>
      </c>
      <c r="B5">
        <f t="shared" si="0"/>
        <v>156.01358868643462</v>
      </c>
      <c r="C5" s="1">
        <f>B5-156</f>
        <v>0.013588686434616193</v>
      </c>
      <c r="E5" s="1"/>
      <c r="G5" s="1"/>
      <c r="H5" s="1">
        <f t="shared" si="1"/>
        <v>142.49948467509563</v>
      </c>
      <c r="I5" s="1">
        <f>H5-142.5</f>
        <v>-0.000515324904370118</v>
      </c>
      <c r="J5" s="1">
        <f t="shared" si="2"/>
        <v>-0.0014032031756003435</v>
      </c>
      <c r="K5" s="1">
        <v>94.9761</v>
      </c>
      <c r="L5">
        <v>123.7731</v>
      </c>
      <c r="M5" s="1">
        <f t="shared" si="3"/>
        <v>312.0282814786185</v>
      </c>
      <c r="N5" s="1">
        <f>M5-312</f>
        <v>0.028281478618509936</v>
      </c>
      <c r="O5" s="1"/>
    </row>
    <row r="6" spans="1:15" ht="12.75">
      <c r="A6">
        <v>2</v>
      </c>
      <c r="B6">
        <f t="shared" si="0"/>
        <v>156.03948364580677</v>
      </c>
      <c r="C6" s="1">
        <f>B6-156</f>
        <v>0.039483645806768664</v>
      </c>
      <c r="E6" s="1"/>
      <c r="G6" s="1"/>
      <c r="H6" s="1">
        <f t="shared" si="1"/>
        <v>127.49485588021734</v>
      </c>
      <c r="I6" s="1">
        <f>H6-127.5</f>
        <v>-0.005144119782656276</v>
      </c>
      <c r="J6" s="1">
        <f t="shared" si="2"/>
        <v>-0.014009498143138142</v>
      </c>
      <c r="K6" s="1">
        <v>123.8029</v>
      </c>
      <c r="L6">
        <v>94.9798</v>
      </c>
      <c r="M6" s="1">
        <f t="shared" si="3"/>
        <v>312.0407374320859</v>
      </c>
      <c r="N6" s="1">
        <f>M6-312</f>
        <v>0.04073743208590486</v>
      </c>
      <c r="O6" s="1"/>
    </row>
    <row r="7" spans="1:15" ht="12.75">
      <c r="A7">
        <v>2</v>
      </c>
      <c r="B7">
        <f t="shared" si="0"/>
        <v>165.05335349383242</v>
      </c>
      <c r="C7" s="1">
        <f>B7-165</f>
        <v>0.05335349383241805</v>
      </c>
      <c r="D7">
        <f>SQRT((K6-K8)^2+(L6-L8)^2)</f>
        <v>80.75179793961247</v>
      </c>
      <c r="E7" s="1">
        <f>D7-80.75</f>
        <v>0.0017979396124729874</v>
      </c>
      <c r="G7" s="1"/>
      <c r="H7" s="1">
        <f t="shared" si="1"/>
        <v>112.50122656745319</v>
      </c>
      <c r="I7" s="1">
        <f>H7-112.5</f>
        <v>0.0012265674531874993</v>
      </c>
      <c r="J7" s="1">
        <f t="shared" si="2"/>
        <v>0.003533399879607988</v>
      </c>
      <c r="K7" s="1">
        <v>152.488</v>
      </c>
      <c r="L7">
        <v>63.1666</v>
      </c>
      <c r="M7" s="1">
        <f t="shared" si="3"/>
        <v>330.07070104426117</v>
      </c>
      <c r="N7" s="1">
        <f>M7-330</f>
        <v>0.07070104426117041</v>
      </c>
      <c r="O7" s="1"/>
    </row>
    <row r="8" spans="1:15" ht="12.75">
      <c r="A8">
        <v>2</v>
      </c>
      <c r="B8">
        <f t="shared" si="0"/>
        <v>156.05314913531865</v>
      </c>
      <c r="C8" s="1">
        <f>B8-156</f>
        <v>0.05314913531864818</v>
      </c>
      <c r="E8" s="1"/>
      <c r="G8" s="1"/>
      <c r="H8" s="1">
        <f t="shared" si="1"/>
        <v>97.50384712395889</v>
      </c>
      <c r="I8" s="1">
        <f>H8-97.5</f>
        <v>0.0038471239588915296</v>
      </c>
      <c r="J8" s="1">
        <f t="shared" si="2"/>
        <v>0.010478176698215975</v>
      </c>
      <c r="K8" s="1">
        <v>154.7167</v>
      </c>
      <c r="L8">
        <v>20.3796</v>
      </c>
      <c r="M8" s="1">
        <f t="shared" si="3"/>
        <v>312.0647624693631</v>
      </c>
      <c r="N8" s="1">
        <f>M8-312</f>
        <v>0.06476246936307462</v>
      </c>
      <c r="O8" s="1"/>
    </row>
    <row r="9" spans="1:15" ht="12.75">
      <c r="A9">
        <v>3</v>
      </c>
      <c r="B9">
        <f t="shared" si="0"/>
        <v>156.0530041062331</v>
      </c>
      <c r="C9" s="1">
        <f>B9-156</f>
        <v>0.05300410623308949</v>
      </c>
      <c r="E9" s="1"/>
      <c r="G9" s="1"/>
      <c r="H9" s="1">
        <f t="shared" si="1"/>
        <v>82.50484456483093</v>
      </c>
      <c r="I9" s="1">
        <f>H9-82.5</f>
        <v>0.004844564830932541</v>
      </c>
      <c r="J9" s="1">
        <f t="shared" si="2"/>
        <v>0.013194833254837094</v>
      </c>
      <c r="K9" s="1">
        <v>154.7197</v>
      </c>
      <c r="L9">
        <v>-20.3557</v>
      </c>
      <c r="M9" s="1">
        <f t="shared" si="3"/>
        <v>312.06219135758823</v>
      </c>
      <c r="N9" s="1">
        <f>M9-312</f>
        <v>0.06219135758823313</v>
      </c>
      <c r="O9" s="1"/>
    </row>
    <row r="10" spans="1:15" ht="12.75">
      <c r="A10">
        <v>3</v>
      </c>
      <c r="B10">
        <f t="shared" si="0"/>
        <v>165.03192687143903</v>
      </c>
      <c r="C10" s="1">
        <f>B10-165</f>
        <v>0.03192687143902617</v>
      </c>
      <c r="D10">
        <f>SQRT((K9-K11)^2+(L9-L11)^2)</f>
        <v>80.7649745214471</v>
      </c>
      <c r="E10" s="1">
        <f>D10-80.75</f>
        <v>0.014974521447101097</v>
      </c>
      <c r="G10" s="1"/>
      <c r="H10" s="1">
        <f t="shared" si="1"/>
        <v>67.51722166171744</v>
      </c>
      <c r="I10" s="1">
        <f>H10-67.5</f>
        <v>0.01722166171744277</v>
      </c>
      <c r="J10" s="1">
        <f t="shared" si="2"/>
        <v>0.049604379950346576</v>
      </c>
      <c r="K10" s="1">
        <v>152.4887</v>
      </c>
      <c r="L10">
        <v>-63.1089</v>
      </c>
      <c r="M10" s="1">
        <f t="shared" si="3"/>
        <v>330.0595807016212</v>
      </c>
      <c r="N10" s="1">
        <f>M10-330</f>
        <v>0.05958070162120066</v>
      </c>
      <c r="O10" s="1"/>
    </row>
    <row r="11" spans="1:15" ht="12.75">
      <c r="A11">
        <v>3</v>
      </c>
      <c r="B11">
        <f t="shared" si="0"/>
        <v>156.0416443435854</v>
      </c>
      <c r="C11" s="1">
        <f>B11-156</f>
        <v>0.041644343585403476</v>
      </c>
      <c r="E11" s="1"/>
      <c r="G11" s="1"/>
      <c r="H11" s="1">
        <f t="shared" si="1"/>
        <v>52.50902529766887</v>
      </c>
      <c r="I11" s="1">
        <f>H11-52.5</f>
        <v>0.00902529766887028</v>
      </c>
      <c r="J11" s="1">
        <f t="shared" si="2"/>
        <v>0.024579840109520412</v>
      </c>
      <c r="K11" s="1">
        <v>123.8113</v>
      </c>
      <c r="L11">
        <v>-94.9724</v>
      </c>
      <c r="M11" s="1">
        <f t="shared" si="3"/>
        <v>312.08191447094464</v>
      </c>
      <c r="N11" s="1">
        <f>M11-312</f>
        <v>0.0819144709446391</v>
      </c>
      <c r="O11" s="1"/>
    </row>
    <row r="12" spans="1:15" ht="12.75">
      <c r="A12">
        <v>4</v>
      </c>
      <c r="B12">
        <f t="shared" si="0"/>
        <v>156.0330853457048</v>
      </c>
      <c r="C12" s="1">
        <f>B12-156</f>
        <v>0.033085345704790825</v>
      </c>
      <c r="E12" s="1"/>
      <c r="G12" s="1"/>
      <c r="H12" s="1">
        <f t="shared" si="1"/>
        <v>37.50486746281882</v>
      </c>
      <c r="I12" s="1">
        <f>H12-37.5</f>
        <v>0.004867462818822332</v>
      </c>
      <c r="J12" s="1">
        <f t="shared" si="2"/>
        <v>0.013255506886736702</v>
      </c>
      <c r="K12" s="1">
        <v>94.9977</v>
      </c>
      <c r="L12">
        <v>-123.7811</v>
      </c>
      <c r="M12" s="1">
        <f t="shared" si="3"/>
        <v>312.05339121158414</v>
      </c>
      <c r="N12" s="1">
        <f>M12-312</f>
        <v>0.05339121158414173</v>
      </c>
      <c r="O12" s="1"/>
    </row>
    <row r="13" spans="1:15" ht="12.75">
      <c r="A13">
        <v>4</v>
      </c>
      <c r="B13">
        <f t="shared" si="0"/>
        <v>165.03214297187685</v>
      </c>
      <c r="C13" s="1">
        <f>B13-165</f>
        <v>0.032142971876851334</v>
      </c>
      <c r="D13">
        <f>SQRT((K12-K14)^2+(L12-L14)^2)</f>
        <v>80.75049785766029</v>
      </c>
      <c r="E13" s="1">
        <f>D13-80.75</f>
        <v>0.0004978576602923113</v>
      </c>
      <c r="G13" s="1"/>
      <c r="H13" s="1">
        <f t="shared" si="1"/>
        <v>22.504238566951585</v>
      </c>
      <c r="I13" s="1">
        <f>H13-22.5</f>
        <v>0.004238566951585199</v>
      </c>
      <c r="J13" s="1">
        <f t="shared" si="2"/>
        <v>0.012208564090623299</v>
      </c>
      <c r="K13" s="1">
        <v>63.1667</v>
      </c>
      <c r="L13">
        <v>-152.465</v>
      </c>
      <c r="M13" s="1">
        <f t="shared" si="3"/>
        <v>330.07445179153143</v>
      </c>
      <c r="N13" s="1">
        <f>M13-330</f>
        <v>0.07445179153143044</v>
      </c>
      <c r="O13" s="1"/>
    </row>
    <row r="14" spans="1:15" ht="12.75">
      <c r="A14">
        <v>4</v>
      </c>
      <c r="B14">
        <f t="shared" si="0"/>
        <v>156.00551504200098</v>
      </c>
      <c r="C14" s="1">
        <f>B14-156</f>
        <v>0.00551504200097952</v>
      </c>
      <c r="E14" s="1"/>
      <c r="G14" s="1"/>
      <c r="H14" s="1">
        <f t="shared" si="1"/>
        <v>7.509039067776655</v>
      </c>
      <c r="I14" s="1">
        <f>H14-7.5</f>
        <v>0.009039067776654974</v>
      </c>
      <c r="J14" s="1">
        <f t="shared" si="2"/>
        <v>0.024611642338797347</v>
      </c>
      <c r="K14" s="1">
        <v>20.3876</v>
      </c>
      <c r="L14">
        <v>-154.6676</v>
      </c>
      <c r="M14" s="1">
        <f t="shared" si="3"/>
        <v>312.0149481244288</v>
      </c>
      <c r="N14" s="1">
        <f>M14-312</f>
        <v>0.014948124428826759</v>
      </c>
      <c r="O14" s="1"/>
    </row>
    <row r="15" spans="1:15" ht="12.75">
      <c r="A15">
        <v>5</v>
      </c>
      <c r="B15">
        <f t="shared" si="0"/>
        <v>156.01713210862454</v>
      </c>
      <c r="C15" s="1">
        <f>B15-156</f>
        <v>0.017132108624537068</v>
      </c>
      <c r="E15" s="1"/>
      <c r="G15" s="1"/>
      <c r="H15" s="1">
        <f aca="true" t="shared" si="4" ref="H15:H26">-ATAN2(L15,K15)*180/3.14159</f>
        <v>172.50019095950657</v>
      </c>
      <c r="I15" s="1">
        <f>H15-172.5</f>
        <v>0.00019095950656833338</v>
      </c>
      <c r="J15" s="1">
        <f t="shared" si="2"/>
        <v>0.0005199847118204345</v>
      </c>
      <c r="K15" s="1">
        <v>-20.3642</v>
      </c>
      <c r="L15">
        <v>-154.6824</v>
      </c>
      <c r="M15" s="1"/>
      <c r="O15" s="1"/>
    </row>
    <row r="16" spans="1:15" ht="12.75">
      <c r="A16">
        <v>5</v>
      </c>
      <c r="B16">
        <f t="shared" si="0"/>
        <v>165.03022886516882</v>
      </c>
      <c r="C16" s="1">
        <f>B16-165</f>
        <v>0.03022886516882295</v>
      </c>
      <c r="D16">
        <f>SQRT((K15-K17)^2+(L15-L17)^2)</f>
        <v>80.75097684635153</v>
      </c>
      <c r="E16" s="1">
        <f>D16-80.75</f>
        <v>0.0009768463515342773</v>
      </c>
      <c r="G16" s="1"/>
      <c r="H16" s="1">
        <f t="shared" si="4"/>
        <v>157.50852581344387</v>
      </c>
      <c r="I16" s="1">
        <f>H16-157.5</f>
        <v>0.008525813443867492</v>
      </c>
      <c r="J16" s="1">
        <f t="shared" si="2"/>
        <v>0.024557057559982266</v>
      </c>
      <c r="K16" s="1">
        <v>-63.132</v>
      </c>
      <c r="L16">
        <v>-152.4773</v>
      </c>
      <c r="M16" s="1"/>
      <c r="O16" s="1"/>
    </row>
    <row r="17" spans="1:15" ht="12.75">
      <c r="A17">
        <v>5</v>
      </c>
      <c r="B17">
        <f t="shared" si="0"/>
        <v>156.01469297063016</v>
      </c>
      <c r="C17" s="1">
        <f>B17-156</f>
        <v>0.014692970630164837</v>
      </c>
      <c r="E17" s="1"/>
      <c r="G17" s="1"/>
      <c r="H17" s="1">
        <f t="shared" si="4"/>
        <v>142.50351218786358</v>
      </c>
      <c r="I17" s="1">
        <f>H17-142.5</f>
        <v>0.003512187863577765</v>
      </c>
      <c r="J17" s="1">
        <f t="shared" si="2"/>
        <v>0.009563574368163031</v>
      </c>
      <c r="K17" s="1">
        <v>-94.9684</v>
      </c>
      <c r="L17">
        <v>-123.7804</v>
      </c>
      <c r="M17" s="1"/>
      <c r="O17" s="1"/>
    </row>
    <row r="18" spans="1:15" ht="12.75">
      <c r="A18">
        <v>6</v>
      </c>
      <c r="B18">
        <f t="shared" si="0"/>
        <v>156.00125526152024</v>
      </c>
      <c r="C18" s="1">
        <f>B18-156</f>
        <v>0.0012552615202423567</v>
      </c>
      <c r="E18" s="1"/>
      <c r="G18" s="1"/>
      <c r="H18" s="1">
        <f t="shared" si="4"/>
        <v>127.50615070730498</v>
      </c>
      <c r="I18" s="1">
        <f>H18-127.5</f>
        <v>0.006150707304982461</v>
      </c>
      <c r="J18" s="1">
        <f t="shared" si="2"/>
        <v>0.01674673523961999</v>
      </c>
      <c r="K18" s="1">
        <v>-123.7541</v>
      </c>
      <c r="L18">
        <v>-94.9806</v>
      </c>
      <c r="M18" s="1"/>
      <c r="O18" s="1"/>
    </row>
    <row r="19" spans="1:15" ht="12.75">
      <c r="A19">
        <v>6</v>
      </c>
      <c r="B19">
        <f t="shared" si="0"/>
        <v>165.0173477660152</v>
      </c>
      <c r="C19" s="1">
        <f>B19-165</f>
        <v>0.017347766015205934</v>
      </c>
      <c r="D19">
        <f>SQRT((K18-K20)^2+(L18-L20)^2)</f>
        <v>80.7743731104117</v>
      </c>
      <c r="E19" s="1">
        <f>D19-80.75</f>
        <v>0.02437311041170176</v>
      </c>
      <c r="G19" s="1"/>
      <c r="H19" s="1">
        <f t="shared" si="4"/>
        <v>112.49723693916805</v>
      </c>
      <c r="I19" s="1">
        <f>H19-112.5</f>
        <v>-0.0027630608319526573</v>
      </c>
      <c r="J19" s="1">
        <f t="shared" si="2"/>
        <v>-0.00795787384259047</v>
      </c>
      <c r="K19" s="1">
        <v>-152.4593</v>
      </c>
      <c r="L19">
        <v>-63.1418</v>
      </c>
      <c r="M19" s="1"/>
      <c r="O19" s="1"/>
    </row>
    <row r="20" spans="1:15" ht="12.75">
      <c r="A20">
        <v>6</v>
      </c>
      <c r="B20">
        <f t="shared" si="0"/>
        <v>156.01161366632294</v>
      </c>
      <c r="C20" s="1">
        <f>B20-156</f>
        <v>0.011613666322944027</v>
      </c>
      <c r="E20" s="1"/>
      <c r="G20" s="1"/>
      <c r="H20" s="1">
        <f t="shared" si="4"/>
        <v>97.4987110990856</v>
      </c>
      <c r="I20" s="1">
        <f>H20-97.5</f>
        <v>-0.001288900914403257</v>
      </c>
      <c r="J20" s="1">
        <f t="shared" si="2"/>
        <v>-0.0035095663829508073</v>
      </c>
      <c r="K20" s="1">
        <v>-154.6774</v>
      </c>
      <c r="L20">
        <v>-20.3599</v>
      </c>
      <c r="M20" s="1"/>
      <c r="O20" s="1"/>
    </row>
    <row r="21" spans="1:15" ht="12.75">
      <c r="A21">
        <v>7</v>
      </c>
      <c r="B21">
        <f t="shared" si="0"/>
        <v>156.00919070375306</v>
      </c>
      <c r="C21" s="1">
        <f>B21-156</f>
        <v>0.00919070375306319</v>
      </c>
      <c r="E21" s="1"/>
      <c r="G21" s="1"/>
      <c r="H21" s="1">
        <f t="shared" si="4"/>
        <v>82.48795117905578</v>
      </c>
      <c r="I21" s="1">
        <f>H21-82.5</f>
        <v>-0.012048820944215777</v>
      </c>
      <c r="J21" s="1">
        <f t="shared" si="2"/>
        <v>-0.03280739406425264</v>
      </c>
      <c r="K21" s="1">
        <v>-154.6702</v>
      </c>
      <c r="L21">
        <v>20.396</v>
      </c>
      <c r="M21" s="1"/>
      <c r="O21" s="1"/>
    </row>
    <row r="22" spans="1:15" ht="12.75">
      <c r="A22">
        <v>7</v>
      </c>
      <c r="B22">
        <f t="shared" si="0"/>
        <v>165.0276596227735</v>
      </c>
      <c r="C22" s="1">
        <f>B22-165</f>
        <v>0.027659622773512638</v>
      </c>
      <c r="D22">
        <f>SQRT((K21-K23)^2+(L21-L23)^2)</f>
        <v>80.75146652055304</v>
      </c>
      <c r="E22" s="1">
        <f>D22-80.75</f>
        <v>0.0014665205530377534</v>
      </c>
      <c r="G22" s="1"/>
      <c r="H22" s="1">
        <f t="shared" si="4"/>
        <v>67.49590487692537</v>
      </c>
      <c r="I22" s="1">
        <f>H22-67.5</f>
        <v>-0.004095123074634444</v>
      </c>
      <c r="J22" s="1">
        <f t="shared" si="2"/>
        <v>-0.011795074816789028</v>
      </c>
      <c r="K22" s="1">
        <v>-152.4611</v>
      </c>
      <c r="L22">
        <v>63.1644</v>
      </c>
      <c r="M22" s="1"/>
      <c r="O22" s="1"/>
    </row>
    <row r="23" spans="1:15" ht="12.75">
      <c r="A23">
        <v>7</v>
      </c>
      <c r="B23">
        <f t="shared" si="0"/>
        <v>156.04027330538742</v>
      </c>
      <c r="C23" s="1">
        <f>B23-156</f>
        <v>0.0402733053874158</v>
      </c>
      <c r="E23" s="1"/>
      <c r="G23" s="1"/>
      <c r="H23" s="1">
        <f t="shared" si="4"/>
        <v>52.49282376772339</v>
      </c>
      <c r="I23" s="1">
        <f>H23-52.5</f>
        <v>-0.007176232276613348</v>
      </c>
      <c r="J23" s="1">
        <f t="shared" si="2"/>
        <v>-0.019543853132345555</v>
      </c>
      <c r="K23" s="1">
        <v>-123.7831</v>
      </c>
      <c r="L23">
        <v>95.0069</v>
      </c>
      <c r="M23" s="1"/>
      <c r="O23" s="1"/>
    </row>
    <row r="24" spans="1:15" ht="12.75">
      <c r="A24">
        <v>8</v>
      </c>
      <c r="B24">
        <f t="shared" si="0"/>
        <v>156.0203062843103</v>
      </c>
      <c r="C24" s="1">
        <f>B24-156</f>
        <v>0.02030628431029413</v>
      </c>
      <c r="E24" s="1"/>
      <c r="G24" s="1"/>
      <c r="H24" s="1">
        <f t="shared" si="4"/>
        <v>37.4990852579381</v>
      </c>
      <c r="I24" s="1">
        <f>H24-37.5</f>
        <v>-0.0009147420619015634</v>
      </c>
      <c r="J24" s="1">
        <f t="shared" si="2"/>
        <v>-0.0024909027738668744</v>
      </c>
      <c r="K24" s="1">
        <v>-94.9771</v>
      </c>
      <c r="L24">
        <v>123.7808</v>
      </c>
      <c r="M24" s="1"/>
      <c r="O24" s="1"/>
    </row>
    <row r="25" spans="1:15" ht="12.75">
      <c r="A25">
        <v>8</v>
      </c>
      <c r="B25">
        <f t="shared" si="0"/>
        <v>165.042310027732</v>
      </c>
      <c r="C25" s="1">
        <f>B25-165</f>
        <v>0.04231002773198611</v>
      </c>
      <c r="D25">
        <f>SQRT((K24-K26)^2+(L24-L26)^2)</f>
        <v>80.76524444499626</v>
      </c>
      <c r="E25" s="1">
        <f>D25-80.75</f>
        <v>0.01524444499625588</v>
      </c>
      <c r="G25" s="1"/>
      <c r="H25" s="1">
        <f t="shared" si="4"/>
        <v>22.494586468530123</v>
      </c>
      <c r="I25" s="1">
        <f>H25-22.5</f>
        <v>-0.005413531469876887</v>
      </c>
      <c r="J25" s="1">
        <f t="shared" si="2"/>
        <v>-0.015593835918009549</v>
      </c>
      <c r="K25" s="1">
        <v>-63.1445</v>
      </c>
      <c r="L25">
        <v>152.4852</v>
      </c>
      <c r="M25" s="1"/>
      <c r="O25" s="1"/>
    </row>
    <row r="26" spans="1:15" ht="12.75">
      <c r="A26">
        <v>8</v>
      </c>
      <c r="B26">
        <f t="shared" si="0"/>
        <v>156.009434913309</v>
      </c>
      <c r="C26" s="1">
        <f>B26-156</f>
        <v>0.009434913309007698</v>
      </c>
      <c r="E26" s="1"/>
      <c r="G26" s="1"/>
      <c r="H26" s="1">
        <f t="shared" si="4"/>
        <v>7.496777146477965</v>
      </c>
      <c r="I26" s="1">
        <f>H26-7.5</f>
        <v>-0.0032228535220353294</v>
      </c>
      <c r="J26" s="1">
        <f t="shared" si="2"/>
        <v>-0.008775430517932966</v>
      </c>
      <c r="K26" s="1">
        <v>-20.3546</v>
      </c>
      <c r="L26">
        <v>154.6759</v>
      </c>
      <c r="M26" s="1"/>
      <c r="O26" s="1"/>
    </row>
    <row r="27" spans="1:15" ht="12.75">
      <c r="A27" t="s">
        <v>6</v>
      </c>
      <c r="C27" s="1">
        <f>AVERAGE(C3:C26)</f>
        <v>0.026417648268065363</v>
      </c>
      <c r="E27" s="1">
        <f>AVERAGE(E3:E26)</f>
        <v>0.007383937623272274</v>
      </c>
      <c r="G27" s="1"/>
      <c r="H27" s="1"/>
      <c r="I27" s="1">
        <f>AVERAGE(I3:I26)</f>
        <v>0.0010027534453889524</v>
      </c>
      <c r="J27" s="1">
        <f>AVERAGE(J3:J26)</f>
        <v>0.0028380312539168164</v>
      </c>
      <c r="K27" s="1"/>
      <c r="M27" s="1"/>
      <c r="N27" s="1">
        <f>AVERAGE(N3:N14)</f>
        <v>0.052833652030614076</v>
      </c>
      <c r="O27" s="1"/>
    </row>
    <row r="28" spans="1:15" ht="12.75">
      <c r="A28" t="s">
        <v>7</v>
      </c>
      <c r="C28" s="1">
        <f>STDEV(C3:C26)</f>
        <v>0.015851457160823652</v>
      </c>
      <c r="E28" s="1">
        <f>STDEV(E3:E26)</f>
        <v>0.009419967043301223</v>
      </c>
      <c r="G28" s="1"/>
      <c r="H28" s="1"/>
      <c r="I28" s="1">
        <f>STDEV(I3:I26)</f>
        <v>0.006422052446761122</v>
      </c>
      <c r="J28" s="1">
        <f>STDEV(J3:J26)</f>
        <v>0.017955664276779235</v>
      </c>
      <c r="K28" s="1"/>
      <c r="M28" s="1"/>
      <c r="N28" s="1">
        <f>STDEV(N3:N14)</f>
        <v>0.02084360019107747</v>
      </c>
      <c r="O28" s="1"/>
    </row>
    <row r="29" spans="3:15" ht="12.75">
      <c r="C29" s="1"/>
      <c r="E29" s="1"/>
      <c r="G29" s="1"/>
      <c r="H29" s="1"/>
      <c r="I29" s="1"/>
      <c r="J29" s="1"/>
      <c r="K29" s="1"/>
      <c r="M29" s="1"/>
      <c r="O29" s="1"/>
    </row>
    <row r="30" spans="1:15" ht="12.75">
      <c r="A30" s="2" t="s">
        <v>26</v>
      </c>
      <c r="B30" s="2"/>
      <c r="C30" s="3"/>
      <c r="D30" s="2"/>
      <c r="E30" s="3"/>
      <c r="F30" s="2"/>
      <c r="G30" s="3"/>
      <c r="H30" s="3"/>
      <c r="I30" s="3" t="s">
        <v>20</v>
      </c>
      <c r="J30" s="3" t="s">
        <v>21</v>
      </c>
      <c r="K30" s="1"/>
      <c r="M30" s="1"/>
      <c r="O30" s="1"/>
    </row>
    <row r="31" spans="1:10" ht="12" customHeight="1">
      <c r="A31" s="2" t="s">
        <v>27</v>
      </c>
      <c r="B31" s="2" t="s">
        <v>13</v>
      </c>
      <c r="C31" s="2" t="s">
        <v>17</v>
      </c>
      <c r="D31" s="2"/>
      <c r="E31" s="2"/>
      <c r="F31" s="2"/>
      <c r="G31" s="2"/>
      <c r="H31" s="2" t="s">
        <v>20</v>
      </c>
      <c r="I31" s="2" t="s">
        <v>17</v>
      </c>
      <c r="J31" s="2" t="s">
        <v>17</v>
      </c>
    </row>
    <row r="32" spans="1:12" ht="12.75">
      <c r="A32" t="s">
        <v>22</v>
      </c>
      <c r="B32" s="1">
        <f>SQRT(K32^2+L32^2)</f>
        <v>180.04740015207108</v>
      </c>
      <c r="C32" s="1">
        <f>B32-180</f>
        <v>0.04740015207107717</v>
      </c>
      <c r="H32" s="1">
        <f>ATAN2(L32,K32)*180/3.14159</f>
        <v>-0.0023548750289444035</v>
      </c>
      <c r="I32" s="1">
        <f>H32-0</f>
        <v>-0.0023548750289444035</v>
      </c>
      <c r="J32" s="1">
        <f>I32*2*3.14159*B32/360</f>
        <v>-0.007400000002083387</v>
      </c>
      <c r="K32">
        <v>-0.0074</v>
      </c>
      <c r="L32">
        <v>180.0474</v>
      </c>
    </row>
    <row r="33" spans="1:12" ht="12.75">
      <c r="A33" t="s">
        <v>23</v>
      </c>
      <c r="B33" s="1">
        <f>SQRT(K33^2+L33^2)</f>
        <v>180.05770435460408</v>
      </c>
      <c r="C33" s="1">
        <f>B33-180</f>
        <v>0.057704354604084074</v>
      </c>
      <c r="H33" s="1">
        <f>ATAN2(L33,K33)*180/3.14159</f>
        <v>89.98747497720957</v>
      </c>
      <c r="I33" s="1">
        <f>H33-90</f>
        <v>-0.012525022790427442</v>
      </c>
      <c r="J33" s="1">
        <f>I33*2*3.14159*B33/360</f>
        <v>-0.03936110067600877</v>
      </c>
      <c r="K33">
        <v>180.0577</v>
      </c>
      <c r="L33">
        <v>0.0396</v>
      </c>
    </row>
    <row r="34" spans="1:12" ht="12.75">
      <c r="A34" t="s">
        <v>24</v>
      </c>
      <c r="B34" s="1">
        <f>SQRT(K34^2+L34^2)</f>
        <v>180.01960537719216</v>
      </c>
      <c r="C34" s="1">
        <f>B34-180</f>
        <v>0.019605377192164042</v>
      </c>
      <c r="H34" s="1">
        <f>ATAN2(L34,K34)*180/3.14159</f>
        <v>179.98614791797414</v>
      </c>
      <c r="I34" s="1">
        <f>H34-180</f>
        <v>-0.01385208202586341</v>
      </c>
      <c r="J34" s="1">
        <f>I34*2*3.14159*B34/360</f>
        <v>-0.04352230225065878</v>
      </c>
      <c r="K34">
        <v>0.044</v>
      </c>
      <c r="L34">
        <v>-180.0196</v>
      </c>
    </row>
    <row r="35" spans="1:12" ht="12.75">
      <c r="A35" t="s">
        <v>25</v>
      </c>
      <c r="B35" s="1">
        <f>SQRT(K35^2+L35^2)</f>
        <v>180.03910157310273</v>
      </c>
      <c r="C35" s="1">
        <f>B35-180</f>
        <v>0.03910157310272666</v>
      </c>
      <c r="H35" s="1">
        <f>ATAN2(L35,K35)*180/3.14159</f>
        <v>-89.99250188343677</v>
      </c>
      <c r="I35" s="1">
        <f>H35+90</f>
        <v>0.007498116563226631</v>
      </c>
      <c r="J35" s="1">
        <f>I35*2*3.14159*B35/360</f>
        <v>0.023561125108141383</v>
      </c>
      <c r="K35">
        <v>-180.0391</v>
      </c>
      <c r="L35">
        <v>0.0238</v>
      </c>
    </row>
    <row r="36" spans="1:3" ht="12.75">
      <c r="A36" t="s">
        <v>6</v>
      </c>
      <c r="C36" s="1">
        <f>AVERAGE(C32:C35)</f>
        <v>0.04095286424251299</v>
      </c>
    </row>
    <row r="37" spans="1:3" ht="12.75">
      <c r="A37" t="s">
        <v>7</v>
      </c>
      <c r="C37" s="1">
        <f>STDEV(C32:C35)</f>
        <v>0.016138178665587054</v>
      </c>
    </row>
    <row r="38" spans="5:10" ht="12.75">
      <c r="E38" t="s">
        <v>34</v>
      </c>
      <c r="F38" t="s">
        <v>35</v>
      </c>
      <c r="G38" t="s">
        <v>36</v>
      </c>
      <c r="I38" t="s">
        <v>37</v>
      </c>
      <c r="J38" t="s">
        <v>38</v>
      </c>
    </row>
    <row r="39" spans="1:10" ht="12.75">
      <c r="A39" t="s">
        <v>39</v>
      </c>
      <c r="E39">
        <v>330.0422</v>
      </c>
      <c r="F39">
        <v>330</v>
      </c>
      <c r="G39">
        <f>E39-F39</f>
        <v>0.04219999999997981</v>
      </c>
      <c r="I39">
        <v>-0.0074</v>
      </c>
      <c r="J39">
        <v>-0.0317</v>
      </c>
    </row>
    <row r="40" spans="1:10" ht="12.75">
      <c r="A40" t="s">
        <v>40</v>
      </c>
      <c r="E40">
        <v>312.0466</v>
      </c>
      <c r="F40">
        <v>312</v>
      </c>
      <c r="G40">
        <f>E40-F40</f>
        <v>0.04660000000001219</v>
      </c>
      <c r="I40">
        <v>0.0152</v>
      </c>
      <c r="J40">
        <v>0.001</v>
      </c>
    </row>
  </sheetData>
  <printOptions gridLines="1"/>
  <pageMargins left="0.75" right="0.75" top="1" bottom="1" header="0.5" footer="0.5"/>
  <pageSetup fitToHeight="1" fitToWidth="1" horizontalDpi="600" verticalDpi="600" orientation="landscape" scale="94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:L37"/>
    </sheetView>
  </sheetViews>
  <sheetFormatPr defaultColWidth="9.140625" defaultRowHeight="12.75"/>
  <cols>
    <col min="1" max="1" width="6.421875" style="0" bestFit="1" customWidth="1"/>
    <col min="2" max="2" width="10.00390625" style="0" bestFit="1" customWidth="1"/>
    <col min="3" max="3" width="10.140625" style="0" bestFit="1" customWidth="1"/>
    <col min="4" max="4" width="9.8515625" style="0" bestFit="1" customWidth="1"/>
    <col min="6" max="6" width="11.00390625" style="0" bestFit="1" customWidth="1"/>
  </cols>
  <sheetData>
    <row r="1" spans="1:12" ht="12.75">
      <c r="A1" s="2"/>
      <c r="B1" s="2" t="s">
        <v>0</v>
      </c>
      <c r="C1" s="2" t="s">
        <v>13</v>
      </c>
      <c r="D1" s="2" t="s">
        <v>15</v>
      </c>
      <c r="E1" s="2"/>
      <c r="F1" s="2" t="s">
        <v>18</v>
      </c>
      <c r="G1" s="2"/>
      <c r="H1" s="2"/>
      <c r="I1" s="2" t="s">
        <v>20</v>
      </c>
      <c r="J1" s="2" t="s">
        <v>21</v>
      </c>
      <c r="K1" s="2" t="s">
        <v>31</v>
      </c>
      <c r="L1" s="2"/>
    </row>
    <row r="2" spans="1:12" ht="12.75">
      <c r="A2" s="2" t="s">
        <v>5</v>
      </c>
      <c r="B2" s="2" t="s">
        <v>1</v>
      </c>
      <c r="C2" s="2" t="s">
        <v>14</v>
      </c>
      <c r="D2" s="2" t="s">
        <v>16</v>
      </c>
      <c r="E2" s="2" t="s">
        <v>17</v>
      </c>
      <c r="F2" s="2" t="s">
        <v>19</v>
      </c>
      <c r="G2" s="2" t="s">
        <v>17</v>
      </c>
      <c r="H2" s="2" t="s">
        <v>20</v>
      </c>
      <c r="I2" s="2" t="s">
        <v>17</v>
      </c>
      <c r="J2" s="2" t="s">
        <v>17</v>
      </c>
      <c r="K2" s="2" t="s">
        <v>32</v>
      </c>
      <c r="L2" s="2" t="s">
        <v>17</v>
      </c>
    </row>
    <row r="3" spans="1:15" ht="12.75">
      <c r="A3">
        <v>1</v>
      </c>
      <c r="B3">
        <v>156.02652</v>
      </c>
      <c r="C3" s="1">
        <f>B3-156</f>
        <v>0.026520000000004984</v>
      </c>
      <c r="E3" s="1"/>
      <c r="G3" s="1"/>
      <c r="H3" s="1">
        <v>7.503</v>
      </c>
      <c r="I3" s="1">
        <f>H3-7.5</f>
        <v>0.0030000000000001137</v>
      </c>
      <c r="J3" s="1">
        <f>(I3/360)*2*3.14159*B3</f>
        <v>0.008169522582780309</v>
      </c>
      <c r="K3" s="1">
        <f>B3+B15</f>
        <v>312.07008</v>
      </c>
      <c r="L3" s="1">
        <f>K3-312</f>
        <v>0.07008000000001857</v>
      </c>
      <c r="M3" s="1"/>
      <c r="O3" s="1"/>
    </row>
    <row r="4" spans="1:15" ht="12.75">
      <c r="A4">
        <v>1</v>
      </c>
      <c r="B4">
        <v>165.02536</v>
      </c>
      <c r="C4" s="1">
        <f>B4-165</f>
        <v>0.025360000000006266</v>
      </c>
      <c r="D4">
        <v>80.74761</v>
      </c>
      <c r="E4" s="1">
        <f>D4-80.75</f>
        <v>-0.0023900000000054433</v>
      </c>
      <c r="G4" s="1"/>
      <c r="H4" s="1"/>
      <c r="I4" s="1"/>
      <c r="J4" s="1"/>
      <c r="K4" s="1">
        <f aca="true" t="shared" si="0" ref="K4:K14">B4+B16</f>
        <v>330.06783</v>
      </c>
      <c r="L4" s="1">
        <f>K4-330</f>
        <v>0.06783000000001493</v>
      </c>
      <c r="M4" s="1"/>
      <c r="O4" s="1"/>
    </row>
    <row r="5" spans="1:15" ht="12.75">
      <c r="A5">
        <v>1</v>
      </c>
      <c r="B5">
        <v>156.02166</v>
      </c>
      <c r="C5" s="1">
        <f>B5-156</f>
        <v>0.021659999999997126</v>
      </c>
      <c r="E5" s="1"/>
      <c r="F5">
        <v>40.37736</v>
      </c>
      <c r="G5" s="1">
        <f>F5-40.375</f>
        <v>0.0023600000000030263</v>
      </c>
      <c r="H5" s="1"/>
      <c r="I5" s="1"/>
      <c r="J5" s="1"/>
      <c r="K5" s="1">
        <f t="shared" si="0"/>
        <v>312.06687</v>
      </c>
      <c r="L5" s="1">
        <f>K5-312</f>
        <v>0.06686999999999443</v>
      </c>
      <c r="M5" s="1"/>
      <c r="O5" s="1"/>
    </row>
    <row r="6" spans="1:15" ht="12.75">
      <c r="A6">
        <v>2</v>
      </c>
      <c r="B6">
        <v>156.03626</v>
      </c>
      <c r="C6" s="1">
        <f>B6-156</f>
        <v>0.03625999999999863</v>
      </c>
      <c r="E6" s="1"/>
      <c r="G6" s="1"/>
      <c r="H6" s="1">
        <v>52.504</v>
      </c>
      <c r="I6" s="1">
        <f>H6-52.5</f>
        <v>0.003999999999997783</v>
      </c>
      <c r="J6" s="1">
        <f>(I6/360)*2*3.14159*B6</f>
        <v>0.010893376756736184</v>
      </c>
      <c r="K6" s="1">
        <f t="shared" si="0"/>
        <v>312.0734</v>
      </c>
      <c r="L6" s="1">
        <f>K6-312</f>
        <v>0.07339999999999236</v>
      </c>
      <c r="M6" s="1"/>
      <c r="O6" s="1"/>
    </row>
    <row r="7" spans="1:15" ht="12.75">
      <c r="A7">
        <v>2</v>
      </c>
      <c r="B7">
        <v>165.04311</v>
      </c>
      <c r="C7" s="1">
        <f>B7-165</f>
        <v>0.04311000000001286</v>
      </c>
      <c r="D7">
        <v>80.7551</v>
      </c>
      <c r="E7" s="1">
        <f>D7-80.75</f>
        <v>0.005099999999998772</v>
      </c>
      <c r="G7" s="1"/>
      <c r="H7" s="1"/>
      <c r="I7" s="1"/>
      <c r="J7" s="1"/>
      <c r="K7" s="1">
        <f t="shared" si="0"/>
        <v>330.08239000000003</v>
      </c>
      <c r="L7" s="1">
        <f>K7-330</f>
        <v>0.08239000000003216</v>
      </c>
      <c r="M7" s="1"/>
      <c r="O7" s="1"/>
    </row>
    <row r="8" spans="1:15" ht="12.75">
      <c r="A8">
        <v>2</v>
      </c>
      <c r="B8">
        <v>156.04694</v>
      </c>
      <c r="C8" s="1">
        <f>B8-156</f>
        <v>0.04694000000000642</v>
      </c>
      <c r="E8" s="1"/>
      <c r="F8">
        <v>40.37666</v>
      </c>
      <c r="G8" s="1">
        <f>F8-40.375</f>
        <v>0.001660000000001105</v>
      </c>
      <c r="H8" s="1"/>
      <c r="I8" s="1"/>
      <c r="J8" s="1"/>
      <c r="K8" s="1">
        <f t="shared" si="0"/>
        <v>312.08353</v>
      </c>
      <c r="L8" s="1">
        <f>K8-312</f>
        <v>0.08352999999999611</v>
      </c>
      <c r="M8" s="1"/>
      <c r="O8" s="1"/>
    </row>
    <row r="9" spans="1:15" ht="12.75">
      <c r="A9">
        <v>3</v>
      </c>
      <c r="B9">
        <v>156.04055</v>
      </c>
      <c r="C9" s="1">
        <f>B9-156</f>
        <v>0.04054999999999609</v>
      </c>
      <c r="E9" s="1"/>
      <c r="G9" s="1"/>
      <c r="H9" s="1">
        <v>97.509</v>
      </c>
      <c r="I9" s="1">
        <f>H9-97.5</f>
        <v>0.009000000000000341</v>
      </c>
      <c r="J9" s="1">
        <f>(I9/360)*2*3.14159*B9</f>
        <v>0.024510771573725925</v>
      </c>
      <c r="K9" s="1">
        <f t="shared" si="0"/>
        <v>312.07947</v>
      </c>
      <c r="L9" s="1">
        <f>K9-312</f>
        <v>0.0794700000000148</v>
      </c>
      <c r="M9" s="1"/>
      <c r="O9" s="1"/>
    </row>
    <row r="10" spans="1:15" ht="12.75">
      <c r="A10">
        <v>3</v>
      </c>
      <c r="B10">
        <v>165.04224</v>
      </c>
      <c r="C10" s="1">
        <f>B10-165</f>
        <v>0.042239999999992506</v>
      </c>
      <c r="D10">
        <v>80.74779</v>
      </c>
      <c r="E10" s="1">
        <f>D10-80.75</f>
        <v>-0.0022100000000051523</v>
      </c>
      <c r="G10" s="1"/>
      <c r="H10" s="1"/>
      <c r="I10" s="1"/>
      <c r="J10" s="1"/>
      <c r="K10" s="1">
        <f t="shared" si="0"/>
        <v>330.08034999999995</v>
      </c>
      <c r="L10" s="1">
        <f>K10-330</f>
        <v>0.08034999999995307</v>
      </c>
      <c r="M10" s="1"/>
      <c r="O10" s="1"/>
    </row>
    <row r="11" spans="1:15" ht="12.75">
      <c r="A11">
        <v>3</v>
      </c>
      <c r="B11">
        <v>156.03936</v>
      </c>
      <c r="C11" s="1">
        <f>B11-156</f>
        <v>0.03935999999998785</v>
      </c>
      <c r="E11" s="1"/>
      <c r="F11">
        <v>40.37898</v>
      </c>
      <c r="G11" s="1">
        <f>F11-40.375</f>
        <v>0.00397999999999854</v>
      </c>
      <c r="H11" s="1"/>
      <c r="I11" s="1"/>
      <c r="J11" s="1"/>
      <c r="K11" s="1">
        <f t="shared" si="0"/>
        <v>312.07137</v>
      </c>
      <c r="L11" s="1">
        <f>K11-312</f>
        <v>0.07137000000000171</v>
      </c>
      <c r="M11" s="1"/>
      <c r="O11" s="1"/>
    </row>
    <row r="12" spans="1:15" ht="12.75">
      <c r="A12">
        <v>4</v>
      </c>
      <c r="B12">
        <v>156.04621</v>
      </c>
      <c r="C12" s="1">
        <f>B12-156</f>
        <v>0.04621000000000208</v>
      </c>
      <c r="E12" s="1"/>
      <c r="G12" s="1"/>
      <c r="H12" s="1">
        <v>142.504</v>
      </c>
      <c r="I12" s="1">
        <f>H12-142.5</f>
        <v>0.003999999999990678</v>
      </c>
      <c r="J12" s="1">
        <f>(I12/360)*2*3.14159*B12</f>
        <v>0.010894071397172389</v>
      </c>
      <c r="K12" s="1">
        <f t="shared" si="0"/>
        <v>312.08938</v>
      </c>
      <c r="L12" s="1">
        <f>K12-312</f>
        <v>0.08938000000000557</v>
      </c>
      <c r="M12" s="1"/>
      <c r="O12" s="1"/>
    </row>
    <row r="13" spans="1:15" ht="12.75">
      <c r="A13">
        <v>4</v>
      </c>
      <c r="B13">
        <v>165.04725</v>
      </c>
      <c r="C13" s="1">
        <f>B13-165</f>
        <v>0.04724999999999113</v>
      </c>
      <c r="D13">
        <v>80.7495</v>
      </c>
      <c r="E13" s="1">
        <f>D13-80.75</f>
        <v>-0.0005000000000023874</v>
      </c>
      <c r="G13" s="1"/>
      <c r="H13" s="1"/>
      <c r="I13" s="1"/>
      <c r="J13" s="1"/>
      <c r="K13" s="1">
        <f t="shared" si="0"/>
        <v>330.07551</v>
      </c>
      <c r="L13" s="1">
        <f>K13-330</f>
        <v>0.0755100000000084</v>
      </c>
      <c r="M13" s="1"/>
      <c r="O13" s="1"/>
    </row>
    <row r="14" spans="1:15" ht="12.75">
      <c r="A14">
        <v>4</v>
      </c>
      <c r="B14">
        <v>156.04613</v>
      </c>
      <c r="C14" s="1">
        <f>B14-156</f>
        <v>0.04613000000000511</v>
      </c>
      <c r="E14" s="1"/>
      <c r="F14">
        <v>40.37612</v>
      </c>
      <c r="G14" s="1">
        <f>F14-40.375</f>
        <v>0.001120000000000232</v>
      </c>
      <c r="H14" s="1"/>
      <c r="I14" s="1"/>
      <c r="J14" s="1"/>
      <c r="K14" s="1">
        <f t="shared" si="0"/>
        <v>312.07271000000003</v>
      </c>
      <c r="L14" s="1">
        <f>K14-312</f>
        <v>0.07271000000002914</v>
      </c>
      <c r="M14" s="1"/>
      <c r="O14" s="1"/>
    </row>
    <row r="15" spans="1:15" ht="12.75">
      <c r="A15">
        <v>5</v>
      </c>
      <c r="B15">
        <v>156.04356</v>
      </c>
      <c r="C15" s="1">
        <f>B15-156</f>
        <v>0.04356000000001359</v>
      </c>
      <c r="E15" s="1"/>
      <c r="G15" s="1"/>
      <c r="H15" s="1">
        <v>187.502</v>
      </c>
      <c r="I15" s="1">
        <f>H15-187.5</f>
        <v>0.0020000000000095497</v>
      </c>
      <c r="J15" s="1">
        <f>(I15/360)*2*3.14159*B15</f>
        <v>0.005446943196252676</v>
      </c>
      <c r="K15" s="1"/>
      <c r="M15" s="1"/>
      <c r="O15" s="1"/>
    </row>
    <row r="16" spans="1:15" ht="12.75">
      <c r="A16">
        <v>5</v>
      </c>
      <c r="B16">
        <v>165.04247</v>
      </c>
      <c r="C16" s="1">
        <f>B16-165</f>
        <v>0.04247000000000867</v>
      </c>
      <c r="D16">
        <v>80.74987</v>
      </c>
      <c r="E16" s="1">
        <f>D16-80.75</f>
        <v>-0.0001299999999986312</v>
      </c>
      <c r="G16" s="1"/>
      <c r="H16" s="1"/>
      <c r="I16" s="1"/>
      <c r="J16" s="1"/>
      <c r="K16" s="1"/>
      <c r="M16" s="1"/>
      <c r="O16" s="1"/>
    </row>
    <row r="17" spans="1:15" ht="12.75">
      <c r="A17">
        <v>5</v>
      </c>
      <c r="B17">
        <v>156.04521</v>
      </c>
      <c r="C17" s="1">
        <f>B17-156</f>
        <v>0.04520999999999731</v>
      </c>
      <c r="E17" s="1"/>
      <c r="F17">
        <v>40.37975</v>
      </c>
      <c r="G17" s="1">
        <f>F17-40.375</f>
        <v>0.004750000000001364</v>
      </c>
      <c r="H17" s="1"/>
      <c r="I17" s="1"/>
      <c r="J17" s="1"/>
      <c r="K17" s="1"/>
      <c r="M17" s="1"/>
      <c r="O17" s="1"/>
    </row>
    <row r="18" spans="1:15" ht="12.75">
      <c r="A18">
        <v>6</v>
      </c>
      <c r="B18">
        <v>156.03714</v>
      </c>
      <c r="C18" s="1">
        <f>B18-156</f>
        <v>0.037139999999993734</v>
      </c>
      <c r="E18" s="1"/>
      <c r="G18" s="1"/>
      <c r="H18" s="1">
        <v>232.502</v>
      </c>
      <c r="I18" s="1">
        <f>H18-232.5</f>
        <v>0.0020000000000095497</v>
      </c>
      <c r="J18" s="1">
        <f>(I18/360)*2*3.14159*B18</f>
        <v>0.005446719096166007</v>
      </c>
      <c r="K18" s="1"/>
      <c r="M18" s="1"/>
      <c r="O18" s="1"/>
    </row>
    <row r="19" spans="1:15" ht="12.75">
      <c r="A19">
        <v>6</v>
      </c>
      <c r="B19">
        <v>165.03928</v>
      </c>
      <c r="C19" s="1">
        <f>B19-165</f>
        <v>0.03927999999999088</v>
      </c>
      <c r="D19">
        <v>80.75457</v>
      </c>
      <c r="E19" s="1">
        <f>D19-80.75</f>
        <v>0.004570000000001073</v>
      </c>
      <c r="G19" s="1"/>
      <c r="H19" s="1"/>
      <c r="I19" s="1"/>
      <c r="J19" s="1"/>
      <c r="K19" s="1"/>
      <c r="M19" s="1"/>
      <c r="O19" s="1"/>
    </row>
    <row r="20" spans="1:15" ht="12.75">
      <c r="A20">
        <v>6</v>
      </c>
      <c r="B20">
        <v>156.03659</v>
      </c>
      <c r="C20" s="1">
        <f>B20-156</f>
        <v>0.036589999999989686</v>
      </c>
      <c r="E20" s="1"/>
      <c r="F20">
        <v>40.37808</v>
      </c>
      <c r="G20" s="1">
        <f>F20-40.375</f>
        <v>0.003079999999997085</v>
      </c>
      <c r="H20" s="1"/>
      <c r="I20" s="1"/>
      <c r="J20" s="1"/>
      <c r="K20" s="1"/>
      <c r="M20" s="1"/>
      <c r="O20" s="1"/>
    </row>
    <row r="21" spans="1:15" ht="12.75">
      <c r="A21">
        <v>7</v>
      </c>
      <c r="B21">
        <v>156.03892</v>
      </c>
      <c r="C21" s="1">
        <f>B21-156</f>
        <v>0.038919999999990296</v>
      </c>
      <c r="E21" s="1"/>
      <c r="G21" s="1"/>
      <c r="H21" s="1">
        <v>277.502</v>
      </c>
      <c r="I21" s="1">
        <f>H21-277.5</f>
        <v>0.0020000000000095497</v>
      </c>
      <c r="J21" s="1">
        <f>(I21/360)*2*3.14159*B21</f>
        <v>0.005446781229834896</v>
      </c>
      <c r="K21" s="1"/>
      <c r="M21" s="1"/>
      <c r="O21" s="1"/>
    </row>
    <row r="22" spans="1:15" ht="12.75">
      <c r="A22">
        <v>7</v>
      </c>
      <c r="B22">
        <v>165.03811</v>
      </c>
      <c r="C22" s="1">
        <f>B22-165</f>
        <v>0.038109999999988986</v>
      </c>
      <c r="D22">
        <v>80.75449</v>
      </c>
      <c r="E22" s="1">
        <f>D22-80.75</f>
        <v>0.004490000000004102</v>
      </c>
      <c r="G22" s="1"/>
      <c r="H22" s="1"/>
      <c r="I22" s="1"/>
      <c r="J22" s="1"/>
      <c r="K22" s="1"/>
      <c r="M22" s="1"/>
      <c r="O22" s="1"/>
    </row>
    <row r="23" spans="1:15" ht="12.75">
      <c r="A23">
        <v>7</v>
      </c>
      <c r="B23">
        <v>156.03201</v>
      </c>
      <c r="C23" s="1">
        <f>B23-156</f>
        <v>0.03201000000001386</v>
      </c>
      <c r="E23" s="1"/>
      <c r="F23">
        <v>40.3779</v>
      </c>
      <c r="G23" s="1">
        <f>F23-40.375</f>
        <v>0.002899999999996794</v>
      </c>
      <c r="H23" s="1"/>
      <c r="I23" s="1"/>
      <c r="J23" s="1"/>
      <c r="K23" s="1"/>
      <c r="M23" s="1"/>
      <c r="O23" s="1"/>
    </row>
    <row r="24" spans="1:15" ht="12.75">
      <c r="A24">
        <v>8</v>
      </c>
      <c r="B24">
        <v>156.04317</v>
      </c>
      <c r="C24" s="1">
        <f>B24-156</f>
        <v>0.04317000000000348</v>
      </c>
      <c r="E24" s="1"/>
      <c r="G24" s="1"/>
      <c r="H24" s="1">
        <v>322.499</v>
      </c>
      <c r="I24" s="1">
        <f>H24-322.5</f>
        <v>-0.0009999999999763531</v>
      </c>
      <c r="J24" s="1">
        <f>(I24/360)*2*3.14159*B24</f>
        <v>-0.0027234647912705986</v>
      </c>
      <c r="K24" s="1"/>
      <c r="M24" s="1"/>
      <c r="O24" s="1"/>
    </row>
    <row r="25" spans="1:15" ht="12.75">
      <c r="A25">
        <v>8</v>
      </c>
      <c r="B25">
        <v>165.02826</v>
      </c>
      <c r="C25" s="1">
        <f>B25-165</f>
        <v>0.02825999999998885</v>
      </c>
      <c r="D25">
        <v>80.7573</v>
      </c>
      <c r="E25" s="1">
        <f>D25-80.75</f>
        <v>0.00730000000000075</v>
      </c>
      <c r="G25" s="1"/>
      <c r="H25" s="1"/>
      <c r="I25" s="1"/>
      <c r="K25" s="1"/>
      <c r="M25" s="1"/>
      <c r="O25" s="1"/>
    </row>
    <row r="26" spans="1:15" ht="12.75">
      <c r="A26">
        <v>8</v>
      </c>
      <c r="B26">
        <v>156.02658</v>
      </c>
      <c r="C26" s="1">
        <f>B26-156</f>
        <v>0.026579999999995607</v>
      </c>
      <c r="E26" s="1"/>
      <c r="F26">
        <v>40.38272</v>
      </c>
      <c r="G26" s="1">
        <f>F26-40.375</f>
        <v>0.007719999999999061</v>
      </c>
      <c r="H26" s="1"/>
      <c r="I26" s="1"/>
      <c r="K26" s="1"/>
      <c r="M26" s="1"/>
      <c r="O26" s="1"/>
    </row>
    <row r="27" spans="1:15" ht="12.75">
      <c r="A27" t="s">
        <v>6</v>
      </c>
      <c r="C27" s="1">
        <f>AVERAGE(C3:C26)</f>
        <v>0.03803708333333233</v>
      </c>
      <c r="E27" s="1">
        <f>AVERAGE(E3:E26)</f>
        <v>0.0020287499999991354</v>
      </c>
      <c r="G27" s="1">
        <f>AVERAGE(G3:G26)</f>
        <v>0.003446249999999651</v>
      </c>
      <c r="H27" s="1"/>
      <c r="I27" s="1"/>
      <c r="J27" s="1">
        <f>AVERAGE(J3:J26)</f>
        <v>0.008510590130174724</v>
      </c>
      <c r="K27" s="1"/>
      <c r="L27" s="1">
        <f>AVERAGE(L3:L14)</f>
        <v>0.07607416666667177</v>
      </c>
      <c r="M27" s="1"/>
      <c r="O27" s="1"/>
    </row>
    <row r="28" spans="1:15" ht="12.75">
      <c r="A28" t="s">
        <v>7</v>
      </c>
      <c r="C28" s="1">
        <f>STDEV(C3:C26)</f>
        <v>0.007544002212623659</v>
      </c>
      <c r="E28" s="1">
        <f>STDEV(E3:E26)</f>
        <v>0.0037470271549613445</v>
      </c>
      <c r="G28" s="1">
        <f>STDEV(G3:G26)</f>
        <v>0.002086151189562389</v>
      </c>
      <c r="H28" s="1"/>
      <c r="I28" s="1"/>
      <c r="J28" s="1">
        <f>STDEV(J3:J26)</f>
        <v>0.007762960973760629</v>
      </c>
      <c r="K28" s="1"/>
      <c r="L28" s="1">
        <f>STDEV(L3:L14)</f>
        <v>0.006953534690856012</v>
      </c>
      <c r="M28" s="1"/>
      <c r="O28" s="1"/>
    </row>
    <row r="30" spans="1:10" ht="12.75">
      <c r="A30" s="2" t="s">
        <v>26</v>
      </c>
      <c r="B30" s="2"/>
      <c r="C30" s="3"/>
      <c r="D30" s="2"/>
      <c r="E30" s="3"/>
      <c r="F30" s="2"/>
      <c r="G30" s="3"/>
      <c r="H30" s="3"/>
      <c r="I30" s="3"/>
      <c r="J30" s="3" t="s">
        <v>21</v>
      </c>
    </row>
    <row r="31" spans="1:10" ht="12.75">
      <c r="A31" s="2" t="s">
        <v>27</v>
      </c>
      <c r="B31" s="2" t="s">
        <v>13</v>
      </c>
      <c r="C31" s="2" t="s">
        <v>17</v>
      </c>
      <c r="D31" s="2"/>
      <c r="E31" s="2"/>
      <c r="F31" s="2"/>
      <c r="G31" s="2"/>
      <c r="H31" s="2" t="s">
        <v>20</v>
      </c>
      <c r="I31" s="2" t="s">
        <v>17</v>
      </c>
      <c r="J31" s="2" t="s">
        <v>17</v>
      </c>
    </row>
    <row r="32" spans="1:3" ht="12.75">
      <c r="A32" t="s">
        <v>22</v>
      </c>
      <c r="B32" s="1">
        <v>180.0305</v>
      </c>
      <c r="C32" s="1">
        <f>B32-180</f>
        <v>0.030499999999989313</v>
      </c>
    </row>
    <row r="33" spans="1:10" ht="12.75">
      <c r="A33" t="s">
        <v>23</v>
      </c>
      <c r="B33" s="1">
        <v>180.0233</v>
      </c>
      <c r="C33" s="1">
        <f>B33-180</f>
        <v>0.023300000000006094</v>
      </c>
      <c r="H33">
        <v>90.003</v>
      </c>
      <c r="I33">
        <f>H33-90</f>
        <v>0.0030000000000001137</v>
      </c>
      <c r="J33" s="1">
        <f>(I33/360)*2*3.14159*B33</f>
        <v>0.009425989984117023</v>
      </c>
    </row>
    <row r="34" spans="1:3" ht="12.75">
      <c r="A34" t="s">
        <v>24</v>
      </c>
      <c r="B34" s="1">
        <v>180.0121</v>
      </c>
      <c r="C34" s="1">
        <f>B34-180</f>
        <v>0.012100000000003774</v>
      </c>
    </row>
    <row r="35" spans="1:3" ht="12.75">
      <c r="A35" t="s">
        <v>25</v>
      </c>
      <c r="B35" s="1">
        <v>180.034</v>
      </c>
      <c r="C35" s="1">
        <f>B35-180</f>
        <v>0.033999999999991815</v>
      </c>
    </row>
    <row r="36" spans="1:3" ht="12.75">
      <c r="A36" t="s">
        <v>6</v>
      </c>
      <c r="B36" s="1"/>
      <c r="C36" s="1">
        <f>AVERAGE(C32:C35)</f>
        <v>0.02497499999999775</v>
      </c>
    </row>
    <row r="37" spans="1:3" ht="12.75">
      <c r="A37" t="s">
        <v>7</v>
      </c>
      <c r="C37" s="1">
        <f>STDEV(C32:C35)</f>
        <v>0.009670358490418321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7">
      <selection activeCell="A30" sqref="A30:J31"/>
    </sheetView>
  </sheetViews>
  <sheetFormatPr defaultColWidth="9.140625" defaultRowHeight="12.75"/>
  <cols>
    <col min="1" max="1" width="6.421875" style="0" bestFit="1" customWidth="1"/>
    <col min="2" max="2" width="10.00390625" style="0" bestFit="1" customWidth="1"/>
    <col min="3" max="3" width="10.140625" style="0" bestFit="1" customWidth="1"/>
    <col min="4" max="4" width="8.00390625" style="0" bestFit="1" customWidth="1"/>
    <col min="6" max="6" width="11.00390625" style="0" bestFit="1" customWidth="1"/>
  </cols>
  <sheetData>
    <row r="1" spans="1:14" ht="12.75">
      <c r="A1" s="2"/>
      <c r="B1" s="2" t="s">
        <v>33</v>
      </c>
      <c r="C1" s="2" t="s">
        <v>13</v>
      </c>
      <c r="D1" s="2" t="s">
        <v>15</v>
      </c>
      <c r="E1" s="2"/>
      <c r="F1" s="2" t="s">
        <v>18</v>
      </c>
      <c r="G1" s="2"/>
      <c r="H1" s="2"/>
      <c r="I1" s="2" t="s">
        <v>20</v>
      </c>
      <c r="J1" s="2" t="s">
        <v>21</v>
      </c>
      <c r="K1" s="2"/>
      <c r="L1" s="2"/>
      <c r="M1" s="2"/>
      <c r="N1" s="2"/>
    </row>
    <row r="2" spans="1:14" ht="12.75">
      <c r="A2" s="2" t="s">
        <v>5</v>
      </c>
      <c r="B2" s="2" t="s">
        <v>13</v>
      </c>
      <c r="C2" s="2" t="s">
        <v>14</v>
      </c>
      <c r="D2" s="2" t="s">
        <v>16</v>
      </c>
      <c r="E2" s="2" t="s">
        <v>17</v>
      </c>
      <c r="F2" s="2" t="s">
        <v>19</v>
      </c>
      <c r="G2" s="2" t="s">
        <v>17</v>
      </c>
      <c r="H2" s="2" t="s">
        <v>20</v>
      </c>
      <c r="I2" s="2" t="s">
        <v>17</v>
      </c>
      <c r="J2" s="2" t="s">
        <v>17</v>
      </c>
      <c r="K2" s="2" t="s">
        <v>28</v>
      </c>
      <c r="L2" s="2" t="s">
        <v>29</v>
      </c>
      <c r="M2" s="2" t="s">
        <v>30</v>
      </c>
      <c r="N2" s="2" t="s">
        <v>17</v>
      </c>
    </row>
    <row r="3" spans="1:15" ht="12.75">
      <c r="A3">
        <v>1</v>
      </c>
      <c r="B3">
        <v>156.016</v>
      </c>
      <c r="C3" s="1">
        <f>B3-156</f>
        <v>0.015999999999991132</v>
      </c>
      <c r="E3" s="1"/>
      <c r="G3" s="1"/>
      <c r="H3" s="1">
        <v>7.456</v>
      </c>
      <c r="I3" s="1">
        <f>H3-7.5</f>
        <v>-0.043999999999999595</v>
      </c>
      <c r="J3" s="1">
        <f>(I3/360)*2*3.14159*B3</f>
        <v>-0.11981158577422112</v>
      </c>
      <c r="K3" s="1">
        <v>20.5107</v>
      </c>
      <c r="L3">
        <v>154.6922</v>
      </c>
      <c r="M3" s="1">
        <f>SQRT((K3-K15)^2+(L3-L15)^2)</f>
        <v>312.0225299738787</v>
      </c>
      <c r="N3" s="1">
        <f>M3-312</f>
        <v>0.022529973878704368</v>
      </c>
      <c r="O3" s="1"/>
    </row>
    <row r="4" spans="1:15" ht="12.75">
      <c r="A4">
        <v>1</v>
      </c>
      <c r="B4">
        <v>164.984</v>
      </c>
      <c r="C4" s="1">
        <f>B4-165</f>
        <v>-0.015999999999991132</v>
      </c>
      <c r="D4">
        <v>80.788</v>
      </c>
      <c r="E4" s="1">
        <f>D4-80.75</f>
        <v>0.0379999999999967</v>
      </c>
      <c r="G4" s="1"/>
      <c r="H4" s="1"/>
      <c r="I4" s="1"/>
      <c r="J4" s="1"/>
      <c r="K4" s="1">
        <v>63.2656</v>
      </c>
      <c r="L4">
        <v>152.4557</v>
      </c>
      <c r="M4" s="1">
        <f aca="true" t="shared" si="0" ref="M4:M14">SQRT((K4-K16)^2+(L4-L16)^2)</f>
        <v>330.04221961124915</v>
      </c>
      <c r="N4" s="1">
        <f>M4-330</f>
        <v>0.04221961124915197</v>
      </c>
      <c r="O4" s="1"/>
    </row>
    <row r="5" spans="1:15" ht="12.75">
      <c r="A5">
        <v>1</v>
      </c>
      <c r="B5">
        <v>155.971</v>
      </c>
      <c r="C5" s="1">
        <f>B5-156</f>
        <v>-0.028999999999996362</v>
      </c>
      <c r="E5" s="1"/>
      <c r="F5">
        <v>40.37</v>
      </c>
      <c r="G5" s="1">
        <f>F5-40.375</f>
        <v>-0.005000000000002558</v>
      </c>
      <c r="H5" s="1"/>
      <c r="I5" s="1"/>
      <c r="J5" s="1"/>
      <c r="K5" s="1">
        <v>95.1028</v>
      </c>
      <c r="L5">
        <v>123.7644</v>
      </c>
      <c r="M5" s="1">
        <f t="shared" si="0"/>
        <v>312.04029936469743</v>
      </c>
      <c r="N5" s="1">
        <f>M5-312</f>
        <v>0.04029936469743234</v>
      </c>
      <c r="O5" s="1"/>
    </row>
    <row r="6" spans="1:15" ht="12.75">
      <c r="A6">
        <v>2</v>
      </c>
      <c r="B6">
        <v>155.959</v>
      </c>
      <c r="C6" s="1">
        <f>B6-156</f>
        <v>-0.04099999999999682</v>
      </c>
      <c r="E6" s="1"/>
      <c r="G6" s="1"/>
      <c r="H6" s="1">
        <v>52.48</v>
      </c>
      <c r="I6" s="1">
        <f>H6-52.5</f>
        <v>-0.020000000000003126</v>
      </c>
      <c r="J6" s="1">
        <f>(I6/360)*2*3.14159*B6</f>
        <v>-0.0544399149788974</v>
      </c>
      <c r="K6" s="1">
        <v>123.8889</v>
      </c>
      <c r="L6">
        <v>94.9607</v>
      </c>
      <c r="M6" s="1">
        <f t="shared" si="0"/>
        <v>312.04535055533194</v>
      </c>
      <c r="N6" s="1">
        <f>M6-312</f>
        <v>0.04535055533193599</v>
      </c>
      <c r="O6" s="1"/>
    </row>
    <row r="7" spans="1:15" ht="12.75">
      <c r="A7">
        <v>2</v>
      </c>
      <c r="B7">
        <v>164.942</v>
      </c>
      <c r="C7" s="1">
        <f>B7-165</f>
        <v>-0.057999999999992724</v>
      </c>
      <c r="D7">
        <v>80.739</v>
      </c>
      <c r="E7" s="1">
        <f>D7-80.75</f>
        <v>-0.01099999999999568</v>
      </c>
      <c r="G7" s="1"/>
      <c r="H7" s="1"/>
      <c r="I7" s="1"/>
      <c r="J7" s="1"/>
      <c r="K7" s="1">
        <v>152.5663</v>
      </c>
      <c r="L7">
        <v>63.1256</v>
      </c>
      <c r="M7" s="1">
        <f t="shared" si="0"/>
        <v>330.0595085166462</v>
      </c>
      <c r="N7" s="1">
        <f>M7-330</f>
        <v>0.059508516646189946</v>
      </c>
      <c r="O7" s="1"/>
    </row>
    <row r="8" spans="1:15" ht="12.75">
      <c r="A8">
        <v>2</v>
      </c>
      <c r="B8">
        <v>155.955</v>
      </c>
      <c r="C8" s="1">
        <f>B8-156</f>
        <v>-0.044999999999987494</v>
      </c>
      <c r="E8" s="1"/>
      <c r="F8">
        <v>40.375</v>
      </c>
      <c r="G8" s="1">
        <f>F8-40.375</f>
        <v>0</v>
      </c>
      <c r="H8" s="1"/>
      <c r="I8" s="1"/>
      <c r="J8" s="1"/>
      <c r="K8" s="1">
        <v>154.7917</v>
      </c>
      <c r="L8">
        <v>20.3365</v>
      </c>
      <c r="M8" s="1">
        <f t="shared" si="0"/>
        <v>312.06721908411015</v>
      </c>
      <c r="N8" s="1">
        <f>M8-312</f>
        <v>0.06721908411014965</v>
      </c>
      <c r="O8" s="1"/>
    </row>
    <row r="9" spans="1:15" ht="12.75">
      <c r="A9">
        <v>3</v>
      </c>
      <c r="B9">
        <v>155.945</v>
      </c>
      <c r="C9" s="1">
        <f>B9-156</f>
        <v>-0.05500000000000682</v>
      </c>
      <c r="E9" s="1"/>
      <c r="G9" s="1"/>
      <c r="H9" s="1">
        <v>97.503</v>
      </c>
      <c r="I9" s="1">
        <f>H9-97.5</f>
        <v>0.0030000000000001137</v>
      </c>
      <c r="J9" s="1">
        <f>(I9/360)*2*3.14159*B9</f>
        <v>0.008165254209166976</v>
      </c>
      <c r="K9" s="1">
        <v>154.7858</v>
      </c>
      <c r="L9">
        <v>-20.4189</v>
      </c>
      <c r="M9" s="1">
        <f t="shared" si="0"/>
        <v>312.08156692161424</v>
      </c>
      <c r="N9" s="1">
        <f>M9-312</f>
        <v>0.08156692161423962</v>
      </c>
      <c r="O9" s="1"/>
    </row>
    <row r="10" spans="1:15" ht="12.75">
      <c r="A10">
        <v>3</v>
      </c>
      <c r="B10">
        <v>164.95</v>
      </c>
      <c r="C10" s="1">
        <f>B10-165</f>
        <v>-0.05000000000001137</v>
      </c>
      <c r="D10">
        <v>80.732</v>
      </c>
      <c r="E10" s="1">
        <f>D10-80.75</f>
        <v>-0.018000000000000682</v>
      </c>
      <c r="G10" s="1"/>
      <c r="H10" s="1"/>
      <c r="I10" s="1"/>
      <c r="J10" s="1"/>
      <c r="K10" s="1">
        <v>152.5562</v>
      </c>
      <c r="L10">
        <v>-63.1927</v>
      </c>
      <c r="M10" s="1">
        <f t="shared" si="0"/>
        <v>330.06883784715274</v>
      </c>
      <c r="N10" s="1">
        <f>M10-330</f>
        <v>0.06883784715273578</v>
      </c>
      <c r="O10" s="1"/>
    </row>
    <row r="11" spans="1:15" ht="12.75">
      <c r="A11">
        <v>3</v>
      </c>
      <c r="B11">
        <v>155.949</v>
      </c>
      <c r="C11" s="1">
        <f>B11-156</f>
        <v>-0.05099999999998772</v>
      </c>
      <c r="E11" s="1"/>
      <c r="F11">
        <v>40.372</v>
      </c>
      <c r="G11" s="1">
        <f>F11-40.375</f>
        <v>-0.0030000000000001137</v>
      </c>
      <c r="H11" s="1"/>
      <c r="I11" s="1"/>
      <c r="J11" s="1"/>
      <c r="K11" s="1">
        <v>123.8682</v>
      </c>
      <c r="L11">
        <v>-95.0067</v>
      </c>
      <c r="M11" s="1">
        <f t="shared" si="0"/>
        <v>312.06652857011113</v>
      </c>
      <c r="N11" s="1">
        <f>M11-312</f>
        <v>0.06652857011113156</v>
      </c>
      <c r="O11" s="1"/>
    </row>
    <row r="12" spans="1:15" ht="12.75">
      <c r="A12">
        <v>4</v>
      </c>
      <c r="B12">
        <v>155.956</v>
      </c>
      <c r="C12" s="1">
        <f>B12-156</f>
        <v>-0.04400000000001114</v>
      </c>
      <c r="E12" s="1"/>
      <c r="G12" s="1"/>
      <c r="H12" s="1">
        <v>142.514</v>
      </c>
      <c r="I12" s="1">
        <f>H12-142.5</f>
        <v>0.014000000000010004</v>
      </c>
      <c r="J12" s="1">
        <f>(I12/360)*2*3.14159*B12</f>
        <v>0.03810720744758279</v>
      </c>
      <c r="K12" s="1">
        <v>95.0524</v>
      </c>
      <c r="L12">
        <v>-123.7967</v>
      </c>
      <c r="M12" s="1">
        <f t="shared" si="0"/>
        <v>312.0497906450988</v>
      </c>
      <c r="N12" s="1">
        <f>M12-312</f>
        <v>0.049790645098823916</v>
      </c>
      <c r="O12" s="1"/>
    </row>
    <row r="13" spans="1:15" ht="12.75">
      <c r="A13">
        <v>4</v>
      </c>
      <c r="B13">
        <v>164.981</v>
      </c>
      <c r="C13" s="1">
        <f>B13-165</f>
        <v>-0.019000000000005457</v>
      </c>
      <c r="D13">
        <v>80.749</v>
      </c>
      <c r="E13" s="1">
        <f>D13-80.75</f>
        <v>-0.0010000000000047748</v>
      </c>
      <c r="G13" s="1"/>
      <c r="H13" s="1"/>
      <c r="I13" s="1"/>
      <c r="J13" s="1"/>
      <c r="K13" s="1">
        <v>63.2139</v>
      </c>
      <c r="L13">
        <v>-152.4619</v>
      </c>
      <c r="M13" s="1">
        <f t="shared" si="0"/>
        <v>330.0314206918638</v>
      </c>
      <c r="N13" s="1">
        <f>M13-330</f>
        <v>0.03142069186378649</v>
      </c>
      <c r="O13" s="1"/>
    </row>
    <row r="14" spans="1:15" ht="12.75">
      <c r="A14">
        <v>4</v>
      </c>
      <c r="B14">
        <v>155.977</v>
      </c>
      <c r="C14" s="1">
        <f>B14-156</f>
        <v>-0.022999999999996135</v>
      </c>
      <c r="E14" s="1"/>
      <c r="F14">
        <v>40.368</v>
      </c>
      <c r="G14" s="1">
        <f>F14-40.375</f>
        <v>-0.006999999999997897</v>
      </c>
      <c r="H14" s="1"/>
      <c r="I14" s="1"/>
      <c r="J14" s="1"/>
      <c r="K14" s="1">
        <v>20.4375</v>
      </c>
      <c r="L14">
        <v>-154.6709</v>
      </c>
      <c r="M14" s="1">
        <f t="shared" si="0"/>
        <v>312.03151429463014</v>
      </c>
      <c r="N14" s="1">
        <f>M14-312</f>
        <v>0.0315142946301421</v>
      </c>
      <c r="O14" s="1"/>
    </row>
    <row r="15" spans="1:15" ht="12.75">
      <c r="A15">
        <v>5</v>
      </c>
      <c r="B15">
        <v>156.015</v>
      </c>
      <c r="C15" s="1">
        <f>B15-156</f>
        <v>0.014999999999986358</v>
      </c>
      <c r="E15" s="1"/>
      <c r="G15" s="1"/>
      <c r="H15" s="1">
        <v>187.527</v>
      </c>
      <c r="I15" s="1">
        <f>H15-187.5</f>
        <v>0.026999999999986812</v>
      </c>
      <c r="J15" s="1">
        <f>(I15/360)*2*3.14159*B15</f>
        <v>0.07352027457746407</v>
      </c>
      <c r="K15" s="1">
        <v>-20.3062</v>
      </c>
      <c r="L15">
        <v>-154.6491</v>
      </c>
      <c r="M15" s="1"/>
      <c r="O15" s="1"/>
    </row>
    <row r="16" spans="1:15" ht="12.75">
      <c r="A16">
        <v>5</v>
      </c>
      <c r="B16">
        <v>165.047</v>
      </c>
      <c r="C16" s="1">
        <f>B16-165</f>
        <v>0.046999999999997044</v>
      </c>
      <c r="D16">
        <v>80.75</v>
      </c>
      <c r="E16" s="1">
        <f>D16-80.75</f>
        <v>0</v>
      </c>
      <c r="G16" s="1"/>
      <c r="H16" s="1"/>
      <c r="I16" s="1"/>
      <c r="J16" s="1"/>
      <c r="K16" s="1">
        <v>-63.098</v>
      </c>
      <c r="L16">
        <v>-152.4379</v>
      </c>
      <c r="M16" s="1"/>
      <c r="O16" s="1"/>
    </row>
    <row r="17" spans="1:15" ht="12.75">
      <c r="A17">
        <v>5</v>
      </c>
      <c r="B17">
        <v>156.079</v>
      </c>
      <c r="C17" s="1">
        <f>B17-156</f>
        <v>0.07900000000000773</v>
      </c>
      <c r="E17" s="1"/>
      <c r="F17">
        <v>40.371</v>
      </c>
      <c r="G17" s="1">
        <f>F17-40.375</f>
        <v>-0.003999999999997783</v>
      </c>
      <c r="H17" s="1"/>
      <c r="I17" s="1"/>
      <c r="J17" s="1"/>
      <c r="K17" s="1">
        <v>-94.9103</v>
      </c>
      <c r="L17">
        <v>-123.7516</v>
      </c>
      <c r="M17" s="1"/>
      <c r="O17" s="1"/>
    </row>
    <row r="18" spans="1:15" ht="12.75">
      <c r="A18">
        <v>6</v>
      </c>
      <c r="B18">
        <v>156.108</v>
      </c>
      <c r="C18" s="1">
        <f>B18-156</f>
        <v>0.10800000000000409</v>
      </c>
      <c r="E18" s="1"/>
      <c r="G18" s="1"/>
      <c r="H18" s="1">
        <v>232.512</v>
      </c>
      <c r="I18" s="1">
        <f>H18-232.5</f>
        <v>0.012000000000000455</v>
      </c>
      <c r="J18" s="1">
        <f>(I18/360)*2*3.14159*B18</f>
        <v>0.03269515544800124</v>
      </c>
      <c r="K18" s="1">
        <v>-123.7135</v>
      </c>
      <c r="L18">
        <v>-94.9481</v>
      </c>
      <c r="M18" s="1"/>
      <c r="O18" s="1"/>
    </row>
    <row r="19" spans="1:15" ht="12.75">
      <c r="A19">
        <v>6</v>
      </c>
      <c r="B19">
        <v>165.126</v>
      </c>
      <c r="C19" s="1">
        <f>B19-165</f>
        <v>0.12600000000000477</v>
      </c>
      <c r="D19">
        <v>80.742</v>
      </c>
      <c r="E19" s="1">
        <f>D19-80.75</f>
        <v>-0.007999999999995566</v>
      </c>
      <c r="G19" s="1"/>
      <c r="H19" s="1"/>
      <c r="I19" s="1"/>
      <c r="J19" s="1"/>
      <c r="K19" s="1">
        <v>-152.3869</v>
      </c>
      <c r="L19">
        <v>-63.1393</v>
      </c>
      <c r="M19" s="1"/>
      <c r="O19" s="1"/>
    </row>
    <row r="20" spans="1:15" ht="12.75">
      <c r="A20">
        <v>6</v>
      </c>
      <c r="B20">
        <v>156.127</v>
      </c>
      <c r="C20" s="1">
        <f>B20-156</f>
        <v>0.12700000000000955</v>
      </c>
      <c r="E20" s="1"/>
      <c r="F20">
        <v>40.374</v>
      </c>
      <c r="G20" s="1">
        <f>F20-40.375</f>
        <v>-0.0009999999999976694</v>
      </c>
      <c r="H20" s="1"/>
      <c r="I20" s="1"/>
      <c r="J20" s="1"/>
      <c r="K20" s="1">
        <v>-154.6103</v>
      </c>
      <c r="L20">
        <v>-20.3618</v>
      </c>
      <c r="M20" s="1"/>
      <c r="O20" s="1"/>
    </row>
    <row r="21" spans="1:15" ht="12.75">
      <c r="A21">
        <v>7</v>
      </c>
      <c r="B21">
        <v>156.122</v>
      </c>
      <c r="C21" s="1">
        <f>B21-156</f>
        <v>0.1220000000000141</v>
      </c>
      <c r="E21" s="1"/>
      <c r="G21" s="1"/>
      <c r="H21" s="1">
        <v>277.485</v>
      </c>
      <c r="I21" s="1">
        <f>H21-277.5</f>
        <v>-0.014999999999986358</v>
      </c>
      <c r="J21" s="1">
        <f>(I21/360)*2*3.14159*B21</f>
        <v>-0.04087260949829616</v>
      </c>
      <c r="K21" s="1">
        <v>-154.6146</v>
      </c>
      <c r="L21">
        <v>20.4014</v>
      </c>
      <c r="M21" s="1"/>
      <c r="O21" s="1"/>
    </row>
    <row r="22" spans="1:15" ht="12.75">
      <c r="A22">
        <v>7</v>
      </c>
      <c r="B22">
        <v>165.11</v>
      </c>
      <c r="C22" s="1">
        <f>B22-165</f>
        <v>0.11000000000001364</v>
      </c>
      <c r="D22">
        <v>80.77</v>
      </c>
      <c r="E22" s="1">
        <f>D22-80.75</f>
        <v>0.01999999999999602</v>
      </c>
      <c r="G22" s="1"/>
      <c r="H22" s="1"/>
      <c r="I22" s="1"/>
      <c r="J22" s="1"/>
      <c r="K22" s="1">
        <v>-152.3687</v>
      </c>
      <c r="L22">
        <v>63.1649</v>
      </c>
      <c r="M22" s="1"/>
      <c r="O22" s="1"/>
    </row>
    <row r="23" spans="1:15" ht="12.75">
      <c r="A23">
        <v>7</v>
      </c>
      <c r="B23">
        <v>156.096</v>
      </c>
      <c r="C23" s="1">
        <f>B23-156</f>
        <v>0.09600000000000364</v>
      </c>
      <c r="E23" s="1"/>
      <c r="F23">
        <v>40.385</v>
      </c>
      <c r="G23" s="1">
        <f>F23-40.375</f>
        <v>0.00999999999999801</v>
      </c>
      <c r="H23" s="1"/>
      <c r="I23" s="1"/>
      <c r="J23" s="1"/>
      <c r="K23" s="1">
        <v>-123.6966</v>
      </c>
      <c r="L23">
        <v>94.9859</v>
      </c>
      <c r="M23" s="1"/>
      <c r="O23" s="1"/>
    </row>
    <row r="24" spans="1:15" ht="12.75">
      <c r="A24">
        <v>8</v>
      </c>
      <c r="B24">
        <v>156.084</v>
      </c>
      <c r="C24" s="1">
        <f>B24-156</f>
        <v>0.08400000000000318</v>
      </c>
      <c r="E24" s="1"/>
      <c r="G24" s="1"/>
      <c r="H24" s="1">
        <v>322.461</v>
      </c>
      <c r="I24" s="1">
        <f>H24-322.5</f>
        <v>-0.03899999999998727</v>
      </c>
      <c r="J24" s="1">
        <f>(I24/360)*2*3.14159*B24</f>
        <v>-0.10624291893796532</v>
      </c>
      <c r="K24" s="1">
        <v>-94.8869</v>
      </c>
      <c r="L24">
        <v>123.7879</v>
      </c>
      <c r="M24" s="1"/>
      <c r="O24" s="1"/>
    </row>
    <row r="25" spans="1:15" ht="12.75">
      <c r="A25">
        <v>8</v>
      </c>
      <c r="B25">
        <v>165.061</v>
      </c>
      <c r="C25" s="1">
        <f>B25-165</f>
        <v>0.06100000000000705</v>
      </c>
      <c r="D25">
        <v>80.75</v>
      </c>
      <c r="E25" s="1">
        <f>D25-80.75</f>
        <v>0</v>
      </c>
      <c r="G25" s="1"/>
      <c r="H25" s="1"/>
      <c r="I25" s="1"/>
      <c r="K25" s="1">
        <v>-63.0196</v>
      </c>
      <c r="L25">
        <v>152.4739</v>
      </c>
      <c r="M25" s="1"/>
      <c r="O25" s="1"/>
    </row>
    <row r="26" spans="1:15" ht="12.75">
      <c r="A26">
        <v>8</v>
      </c>
      <c r="B26">
        <v>156.046</v>
      </c>
      <c r="C26" s="1">
        <f>B26-156</f>
        <v>0.04599999999999227</v>
      </c>
      <c r="E26" s="1"/>
      <c r="F26">
        <v>40.398</v>
      </c>
      <c r="G26" s="1">
        <f>F26-40.375</f>
        <v>0.02300000000000324</v>
      </c>
      <c r="H26" s="1"/>
      <c r="I26" s="1"/>
      <c r="K26" s="1">
        <v>-20.2455</v>
      </c>
      <c r="L26">
        <v>154.6971</v>
      </c>
      <c r="M26" s="1"/>
      <c r="O26" s="1"/>
    </row>
    <row r="27" spans="1:15" ht="12.75">
      <c r="A27" t="s">
        <v>6</v>
      </c>
      <c r="C27" s="1">
        <f>AVERAGE(C3:C26)</f>
        <v>0.025250000000002142</v>
      </c>
      <c r="E27" s="1">
        <f>AVERAGE(E3:E26)</f>
        <v>0.0024999999999995026</v>
      </c>
      <c r="G27" s="1">
        <f>AVERAGE(G3:G26)</f>
        <v>0.0016250000000006537</v>
      </c>
      <c r="H27" s="1"/>
      <c r="I27" s="1"/>
      <c r="J27" s="1">
        <f>AVERAGE(J3:J26)</f>
        <v>-0.021109892188395617</v>
      </c>
      <c r="K27" s="1"/>
      <c r="M27" s="1"/>
      <c r="N27" s="1">
        <f>AVERAGE(N3:N14)</f>
        <v>0.05056550636536864</v>
      </c>
      <c r="O27" s="1"/>
    </row>
    <row r="28" spans="1:15" ht="12.75">
      <c r="A28" t="s">
        <v>7</v>
      </c>
      <c r="C28" s="1">
        <f>STDEV(C3:C26)</f>
        <v>0.06773044399292424</v>
      </c>
      <c r="E28" s="1">
        <f>STDEV(E3:E26)</f>
        <v>0.018142294704440853</v>
      </c>
      <c r="G28" s="1">
        <f>STDEV(G3:G26)</f>
        <v>0.010056092680559856</v>
      </c>
      <c r="H28" s="1"/>
      <c r="I28" s="1"/>
      <c r="J28" s="1">
        <f>STDEV(J3:J26)</f>
        <v>0.0704117103431413</v>
      </c>
      <c r="K28" s="1"/>
      <c r="M28" s="1"/>
      <c r="N28" s="1">
        <f>STDEV(N3:N14)</f>
        <v>0.018154418698312406</v>
      </c>
      <c r="O28" s="1"/>
    </row>
    <row r="29" spans="3:15" ht="12.75">
      <c r="C29" s="1"/>
      <c r="E29" s="1"/>
      <c r="G29" s="1"/>
      <c r="H29" s="1"/>
      <c r="I29" s="1"/>
      <c r="J29" s="1"/>
      <c r="K29" s="1"/>
      <c r="M29" s="1"/>
      <c r="O29" s="1"/>
    </row>
    <row r="30" spans="1:15" ht="12.75">
      <c r="A30" s="2" t="s">
        <v>26</v>
      </c>
      <c r="B30" s="2"/>
      <c r="C30" s="3"/>
      <c r="D30" s="2"/>
      <c r="E30" s="3"/>
      <c r="F30" s="2"/>
      <c r="G30" s="3"/>
      <c r="H30" s="3"/>
      <c r="I30" s="3" t="s">
        <v>20</v>
      </c>
      <c r="J30" s="3" t="s">
        <v>21</v>
      </c>
      <c r="K30" s="1"/>
      <c r="M30" s="1"/>
      <c r="O30" s="1"/>
    </row>
    <row r="31" spans="1:10" ht="12" customHeight="1">
      <c r="A31" s="2" t="s">
        <v>27</v>
      </c>
      <c r="B31" s="2" t="s">
        <v>13</v>
      </c>
      <c r="C31" s="2" t="s">
        <v>17</v>
      </c>
      <c r="D31" s="2"/>
      <c r="E31" s="2"/>
      <c r="F31" s="2"/>
      <c r="G31" s="2"/>
      <c r="H31" s="2" t="s">
        <v>20</v>
      </c>
      <c r="I31" s="2" t="s">
        <v>17</v>
      </c>
      <c r="J31" s="2" t="s">
        <v>17</v>
      </c>
    </row>
    <row r="32" spans="1:3" ht="12.75">
      <c r="A32" t="s">
        <v>22</v>
      </c>
      <c r="B32">
        <v>180.006</v>
      </c>
      <c r="C32">
        <f>B32-180</f>
        <v>0.006000000000000227</v>
      </c>
    </row>
    <row r="33" spans="1:10" ht="12.75">
      <c r="A33" t="s">
        <v>23</v>
      </c>
      <c r="B33">
        <v>179.869</v>
      </c>
      <c r="C33">
        <f>B33-180</f>
        <v>-0.13100000000000023</v>
      </c>
      <c r="H33">
        <v>89.989</v>
      </c>
      <c r="I33">
        <f>H33-90</f>
        <v>-0.01099999999999568</v>
      </c>
      <c r="J33" s="1">
        <f>(I33/360)*2*3.14159*B33</f>
        <v>-0.034532339826708655</v>
      </c>
    </row>
    <row r="34" spans="1:3" ht="12.75">
      <c r="A34" t="s">
        <v>24</v>
      </c>
      <c r="B34">
        <v>180.066</v>
      </c>
      <c r="C34">
        <f>B34-180</f>
        <v>0.0660000000000025</v>
      </c>
    </row>
    <row r="35" spans="1:3" ht="12.75">
      <c r="A35" t="s">
        <v>25</v>
      </c>
      <c r="B35">
        <v>180.089</v>
      </c>
      <c r="C35">
        <f>B35-180</f>
        <v>0.08899999999999864</v>
      </c>
    </row>
    <row r="36" spans="1:3" ht="12.75">
      <c r="A36" t="s">
        <v>6</v>
      </c>
      <c r="C36" s="1">
        <f>AVERAGE(C32:C35)</f>
        <v>0.007500000000000284</v>
      </c>
    </row>
    <row r="37" spans="1:3" ht="12.75">
      <c r="A37" t="s">
        <v>7</v>
      </c>
      <c r="C37" s="1">
        <f>STDEV(C32:C35)</f>
        <v>0.09874040037728585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0">
      <selection activeCell="I42" sqref="I42"/>
    </sheetView>
  </sheetViews>
  <sheetFormatPr defaultColWidth="9.140625" defaultRowHeight="12.75"/>
  <cols>
    <col min="1" max="1" width="6.421875" style="0" bestFit="1" customWidth="1"/>
    <col min="2" max="2" width="10.00390625" style="0" bestFit="1" customWidth="1"/>
    <col min="3" max="3" width="10.140625" style="0" bestFit="1" customWidth="1"/>
    <col min="4" max="4" width="8.00390625" style="0" bestFit="1" customWidth="1"/>
    <col min="6" max="6" width="11.00390625" style="0" bestFit="1" customWidth="1"/>
  </cols>
  <sheetData>
    <row r="1" spans="1:14" ht="12.75">
      <c r="A1" s="2"/>
      <c r="B1" s="2" t="s">
        <v>33</v>
      </c>
      <c r="C1" s="2" t="s">
        <v>13</v>
      </c>
      <c r="D1" s="2" t="s">
        <v>15</v>
      </c>
      <c r="E1" s="2"/>
      <c r="F1" s="2" t="s">
        <v>18</v>
      </c>
      <c r="G1" s="2"/>
      <c r="H1" s="2"/>
      <c r="I1" s="2" t="s">
        <v>20</v>
      </c>
      <c r="J1" s="2" t="s">
        <v>21</v>
      </c>
      <c r="K1" s="2"/>
      <c r="L1" s="2"/>
      <c r="M1" s="2"/>
      <c r="N1" s="2"/>
    </row>
    <row r="2" spans="1:14" ht="12.75">
      <c r="A2" s="2" t="s">
        <v>5</v>
      </c>
      <c r="B2" s="2" t="s">
        <v>13</v>
      </c>
      <c r="C2" s="2" t="s">
        <v>14</v>
      </c>
      <c r="D2" s="2" t="s">
        <v>16</v>
      </c>
      <c r="E2" s="2" t="s">
        <v>17</v>
      </c>
      <c r="F2" s="2" t="s">
        <v>19</v>
      </c>
      <c r="G2" s="2" t="s">
        <v>17</v>
      </c>
      <c r="H2" s="2" t="s">
        <v>20</v>
      </c>
      <c r="I2" s="2" t="s">
        <v>17</v>
      </c>
      <c r="J2" s="2" t="s">
        <v>17</v>
      </c>
      <c r="K2" s="2" t="s">
        <v>28</v>
      </c>
      <c r="L2" s="2" t="s">
        <v>29</v>
      </c>
      <c r="M2" s="2" t="s">
        <v>30</v>
      </c>
      <c r="N2" s="2" t="s">
        <v>17</v>
      </c>
    </row>
    <row r="3" spans="1:15" ht="12.75">
      <c r="A3">
        <v>1</v>
      </c>
      <c r="B3">
        <v>156.0199</v>
      </c>
      <c r="C3" s="1">
        <f>B3-156</f>
        <v>0.019900000000006912</v>
      </c>
      <c r="E3" s="1"/>
      <c r="G3" s="1"/>
      <c r="H3" s="1">
        <f>180-ATAN2(L3,K3)*180/3.14159</f>
        <v>172.4626894810876</v>
      </c>
      <c r="I3" s="1">
        <f>H3-172.5</f>
        <v>-0.0373105189123919</v>
      </c>
      <c r="J3" s="1">
        <f aca="true" t="shared" si="0" ref="J3:J26">(I3/360)*2*3.14159*B3</f>
        <v>-0.10159873139324424</v>
      </c>
      <c r="K3" s="1">
        <v>20.4654</v>
      </c>
      <c r="L3">
        <v>154.6719</v>
      </c>
      <c r="M3" s="1">
        <f aca="true" t="shared" si="1" ref="M3:M14">SQRT((K3-K15)^2+(L3-L15)^2)</f>
        <v>312.0165456722127</v>
      </c>
      <c r="N3" s="1">
        <f>M3-312</f>
        <v>0.016545672212714635</v>
      </c>
      <c r="O3" s="1"/>
    </row>
    <row r="4" spans="1:15" ht="12.75">
      <c r="A4">
        <v>1</v>
      </c>
      <c r="B4">
        <v>165.0182</v>
      </c>
      <c r="C4" s="1">
        <f>B4-165</f>
        <v>0.01820000000000732</v>
      </c>
      <c r="D4">
        <f>SQRT((K3-K5)^2+(L3-L5)^2)</f>
        <v>80.746745979513</v>
      </c>
      <c r="E4" s="1">
        <f>D4-80.75</f>
        <v>-0.0032540204870059597</v>
      </c>
      <c r="G4" s="1"/>
      <c r="H4" s="1">
        <f aca="true" t="shared" si="2" ref="H4:H14">180-ATAN2(L4,K4)*180/3.14159</f>
        <v>157.47405211324983</v>
      </c>
      <c r="I4" s="1">
        <f>H4-157.5</f>
        <v>-0.02594788675017412</v>
      </c>
      <c r="J4" s="1">
        <f t="shared" si="0"/>
        <v>-0.07473272874481147</v>
      </c>
      <c r="K4" s="1">
        <v>63.2187</v>
      </c>
      <c r="L4">
        <v>152.4283</v>
      </c>
      <c r="M4" s="1">
        <f t="shared" si="1"/>
        <v>330.03416329204464</v>
      </c>
      <c r="N4" s="1">
        <f>M4-330</f>
        <v>0.03416329204463864</v>
      </c>
      <c r="O4" s="1"/>
    </row>
    <row r="5" spans="1:15" ht="12.75">
      <c r="A5">
        <v>1</v>
      </c>
      <c r="B5">
        <v>156.0263</v>
      </c>
      <c r="C5" s="1">
        <f>B5-156</f>
        <v>0.026299999999991996</v>
      </c>
      <c r="E5" s="1"/>
      <c r="G5" s="1"/>
      <c r="H5" s="1">
        <f t="shared" si="2"/>
        <v>142.4690402606325</v>
      </c>
      <c r="I5" s="1">
        <f>H5-142.5</f>
        <v>-0.030959739367489192</v>
      </c>
      <c r="J5" s="1">
        <f t="shared" si="0"/>
        <v>-0.08430864442979714</v>
      </c>
      <c r="K5" s="1">
        <v>95.0496</v>
      </c>
      <c r="L5">
        <v>123.7327</v>
      </c>
      <c r="M5" s="1">
        <f t="shared" si="1"/>
        <v>312.0324114301269</v>
      </c>
      <c r="N5" s="1">
        <f>M5-312</f>
        <v>0.03241143012689918</v>
      </c>
      <c r="O5" s="1"/>
    </row>
    <row r="6" spans="1:15" ht="12.75">
      <c r="A6">
        <v>2</v>
      </c>
      <c r="B6">
        <v>156.0316</v>
      </c>
      <c r="C6" s="1">
        <f>B6-156</f>
        <v>0.03159999999999741</v>
      </c>
      <c r="E6" s="1"/>
      <c r="G6" s="1"/>
      <c r="H6" s="1">
        <f t="shared" si="2"/>
        <v>127.47435949241162</v>
      </c>
      <c r="I6" s="1">
        <f>H6-127.5</f>
        <v>-0.02564050758837766</v>
      </c>
      <c r="J6" s="1">
        <f t="shared" si="0"/>
        <v>-0.06982584194777636</v>
      </c>
      <c r="K6" s="1">
        <v>123.8306</v>
      </c>
      <c r="L6">
        <v>94.9307</v>
      </c>
      <c r="M6" s="1">
        <f t="shared" si="1"/>
        <v>312.04191906373734</v>
      </c>
      <c r="N6" s="1">
        <f>M6-312</f>
        <v>0.041919063737339</v>
      </c>
      <c r="O6" s="1"/>
    </row>
    <row r="7" spans="1:15" ht="12.75">
      <c r="A7">
        <v>2</v>
      </c>
      <c r="B7">
        <v>165.0361</v>
      </c>
      <c r="C7" s="1">
        <f>B7-165</f>
        <v>0.036100000000004684</v>
      </c>
      <c r="D7">
        <f>SQRT((K6-K8)^2+(L6-L8)^2)</f>
        <v>80.76897155250894</v>
      </c>
      <c r="E7" s="1">
        <f>D7-80.75</f>
        <v>0.018971552508944</v>
      </c>
      <c r="G7" s="1"/>
      <c r="H7" s="1">
        <f t="shared" si="2"/>
        <v>112.47518162411768</v>
      </c>
      <c r="I7" s="1">
        <f>H7-112.5</f>
        <v>-0.024818375882318833</v>
      </c>
      <c r="J7" s="1">
        <f t="shared" si="0"/>
        <v>-0.07148736851262132</v>
      </c>
      <c r="K7" s="1">
        <v>152.5008</v>
      </c>
      <c r="L7">
        <v>63.0907</v>
      </c>
      <c r="M7" s="1">
        <f t="shared" si="1"/>
        <v>330.0527342428934</v>
      </c>
      <c r="N7" s="1">
        <f>M7-330</f>
        <v>0.05273424289339346</v>
      </c>
      <c r="O7" s="1"/>
    </row>
    <row r="8" spans="1:15" ht="12.75">
      <c r="A8">
        <v>2</v>
      </c>
      <c r="B8">
        <v>156.0488</v>
      </c>
      <c r="C8" s="1">
        <f>B8-156</f>
        <v>0.048799999999999955</v>
      </c>
      <c r="E8" s="1"/>
      <c r="G8" s="1"/>
      <c r="H8" s="1">
        <f t="shared" si="2"/>
        <v>97.47561694451278</v>
      </c>
      <c r="I8" s="1">
        <f>H8-97.5</f>
        <v>-0.024383055487220417</v>
      </c>
      <c r="J8" s="1">
        <f t="shared" si="0"/>
        <v>-0.06640878905128644</v>
      </c>
      <c r="K8" s="1">
        <v>154.7224</v>
      </c>
      <c r="L8">
        <v>20.3028</v>
      </c>
      <c r="M8" s="1">
        <f t="shared" si="1"/>
        <v>312.06143395384504</v>
      </c>
      <c r="N8" s="1">
        <f>M8-312</f>
        <v>0.06143395384503947</v>
      </c>
      <c r="O8" s="1"/>
    </row>
    <row r="9" spans="1:15" ht="12.75">
      <c r="A9">
        <v>3</v>
      </c>
      <c r="B9">
        <v>156.0572</v>
      </c>
      <c r="C9" s="1">
        <f>B9-156</f>
        <v>0.05719999999999459</v>
      </c>
      <c r="E9" s="1"/>
      <c r="G9" s="1"/>
      <c r="H9" s="1">
        <f t="shared" si="2"/>
        <v>82.46893697246485</v>
      </c>
      <c r="I9" s="1">
        <f>H9-82.5</f>
        <v>-0.03106302753515422</v>
      </c>
      <c r="J9" s="1">
        <f t="shared" si="0"/>
        <v>-0.08460666819188624</v>
      </c>
      <c r="K9" s="1">
        <v>154.711</v>
      </c>
      <c r="L9">
        <v>-20.4532</v>
      </c>
      <c r="M9" s="1">
        <f t="shared" si="1"/>
        <v>312.0757820236937</v>
      </c>
      <c r="N9" s="1">
        <f>M9-312</f>
        <v>0.07578202369370501</v>
      </c>
      <c r="O9" s="1"/>
    </row>
    <row r="10" spans="1:15" ht="12.75">
      <c r="A10">
        <v>3</v>
      </c>
      <c r="B10">
        <v>165.0646</v>
      </c>
      <c r="C10" s="1">
        <f>B10-165</f>
        <v>0.06460000000001287</v>
      </c>
      <c r="D10">
        <f>SQRT((K9-K11)^2+(L9-L11)^2)</f>
        <v>80.73956678605603</v>
      </c>
      <c r="E10" s="1">
        <f>D10-80.75</f>
        <v>-0.010433213943969122</v>
      </c>
      <c r="G10" s="1"/>
      <c r="H10" s="1">
        <f t="shared" si="2"/>
        <v>67.47769313426271</v>
      </c>
      <c r="I10" s="1">
        <f>H10-67.5</f>
        <v>-0.022306865737292014</v>
      </c>
      <c r="J10" s="1">
        <f t="shared" si="0"/>
        <v>-0.06426425805454553</v>
      </c>
      <c r="K10" s="1">
        <v>152.4753</v>
      </c>
      <c r="L10">
        <v>-63.2266</v>
      </c>
      <c r="M10" s="1">
        <f t="shared" si="1"/>
        <v>330.06465208370923</v>
      </c>
      <c r="N10" s="1">
        <f>M10-330</f>
        <v>0.06465208370923392</v>
      </c>
      <c r="O10" s="1"/>
    </row>
    <row r="11" spans="1:15" ht="12.75">
      <c r="A11">
        <v>3</v>
      </c>
      <c r="B11">
        <v>156.0602</v>
      </c>
      <c r="C11" s="1">
        <f>B11-156</f>
        <v>0.06020000000000891</v>
      </c>
      <c r="E11" s="1"/>
      <c r="G11" s="1"/>
      <c r="H11" s="1">
        <f t="shared" si="2"/>
        <v>52.485006018929425</v>
      </c>
      <c r="I11" s="1">
        <f>H11-52.5</f>
        <v>-0.014993981070574591</v>
      </c>
      <c r="J11" s="1">
        <f t="shared" si="0"/>
        <v>-0.0408400361784594</v>
      </c>
      <c r="K11" s="1">
        <v>123.7862</v>
      </c>
      <c r="L11">
        <v>-95.0356</v>
      </c>
      <c r="M11" s="1">
        <f t="shared" si="1"/>
        <v>312.0652769762762</v>
      </c>
      <c r="N11" s="1">
        <f>M11-312</f>
        <v>0.0652769762762091</v>
      </c>
      <c r="O11" s="1"/>
    </row>
    <row r="12" spans="1:15" ht="12.75">
      <c r="A12">
        <v>4</v>
      </c>
      <c r="B12">
        <v>156.0442</v>
      </c>
      <c r="C12" s="1">
        <f>B12-156</f>
        <v>0.04419999999998936</v>
      </c>
      <c r="E12" s="1"/>
      <c r="G12" s="1"/>
      <c r="H12" s="1">
        <f t="shared" si="2"/>
        <v>37.48597045919078</v>
      </c>
      <c r="I12" s="1">
        <f>H12-37.5</f>
        <v>-0.014029540809218588</v>
      </c>
      <c r="J12" s="1">
        <f t="shared" si="0"/>
        <v>-0.03820921263982139</v>
      </c>
      <c r="K12" s="1">
        <v>94.9636</v>
      </c>
      <c r="L12">
        <v>-123.8212</v>
      </c>
      <c r="M12" s="1">
        <f t="shared" si="1"/>
        <v>312.04398166836995</v>
      </c>
      <c r="N12" s="1">
        <f>M12-312</f>
        <v>0.043981668369951876</v>
      </c>
      <c r="O12" s="1"/>
    </row>
    <row r="13" spans="1:15" ht="12.75">
      <c r="A13">
        <v>4</v>
      </c>
      <c r="B13">
        <v>165.0306</v>
      </c>
      <c r="C13" s="1">
        <f>B13-165</f>
        <v>0.030599999999992633</v>
      </c>
      <c r="D13">
        <f>SQRT((K12-K14)^2+(L12-L14)^2)</f>
        <v>80.74732710325462</v>
      </c>
      <c r="E13" s="1">
        <f>D13-80.75</f>
        <v>-0.0026728967453806263</v>
      </c>
      <c r="G13" s="1"/>
      <c r="H13" s="1">
        <f t="shared" si="2"/>
        <v>22.488074753008704</v>
      </c>
      <c r="I13" s="1">
        <f>H13-22.5</f>
        <v>-0.01192524699129649</v>
      </c>
      <c r="J13" s="1">
        <f t="shared" si="0"/>
        <v>-0.03434858589100976</v>
      </c>
      <c r="K13" s="1">
        <v>63.1231</v>
      </c>
      <c r="L13">
        <v>-152.4814</v>
      </c>
      <c r="M13" s="1">
        <f t="shared" si="1"/>
        <v>330.0254491933918</v>
      </c>
      <c r="N13" s="1">
        <f>M13-330</f>
        <v>0.025449193391807512</v>
      </c>
      <c r="O13" s="1"/>
    </row>
    <row r="14" spans="1:15" ht="12.75">
      <c r="A14">
        <v>4</v>
      </c>
      <c r="B14">
        <v>156.0192</v>
      </c>
      <c r="C14" s="1">
        <f>B14-156</f>
        <v>0.019200000000012096</v>
      </c>
      <c r="E14" s="1"/>
      <c r="G14" s="1"/>
      <c r="H14" s="1">
        <f t="shared" si="2"/>
        <v>7.493782215150588</v>
      </c>
      <c r="I14" s="1">
        <f>H14-7.5</f>
        <v>-0.006217784849411601</v>
      </c>
      <c r="J14" s="1">
        <f t="shared" si="0"/>
        <v>-0.016931316875663134</v>
      </c>
      <c r="K14" s="1">
        <v>20.3482</v>
      </c>
      <c r="L14">
        <v>-154.6866</v>
      </c>
      <c r="M14" s="1">
        <f t="shared" si="1"/>
        <v>312.0299078463633</v>
      </c>
      <c r="N14" s="1">
        <f>M14-312</f>
        <v>0.029907846363300905</v>
      </c>
      <c r="O14" s="1"/>
    </row>
    <row r="15" spans="1:15" ht="12.75">
      <c r="A15">
        <v>5</v>
      </c>
      <c r="B15">
        <v>155.9966</v>
      </c>
      <c r="C15" s="1">
        <f>B15-156</f>
        <v>-0.0033999999999991815</v>
      </c>
      <c r="E15" s="1"/>
      <c r="G15" s="1"/>
      <c r="H15" s="1">
        <f>-ATAN2(L15,K15)*180/3.14159</f>
        <v>172.48604605771922</v>
      </c>
      <c r="I15" s="1">
        <f>H15-172.5</f>
        <v>-0.01395394228077862</v>
      </c>
      <c r="J15" s="1">
        <f t="shared" si="0"/>
        <v>-0.03799172874965068</v>
      </c>
      <c r="K15" s="1">
        <v>-20.3997</v>
      </c>
      <c r="L15">
        <v>-154.657</v>
      </c>
      <c r="M15" s="1"/>
      <c r="O15" s="1"/>
    </row>
    <row r="16" spans="1:15" ht="12.75">
      <c r="A16">
        <v>5</v>
      </c>
      <c r="B16">
        <v>165.016</v>
      </c>
      <c r="C16" s="1">
        <f>B16-165</f>
        <v>0.015999999999991132</v>
      </c>
      <c r="D16">
        <f>SQRT((K15-K17)^2+(L15-L17)^2)</f>
        <v>80.7446206428639</v>
      </c>
      <c r="E16" s="1">
        <f>D16-80.75</f>
        <v>-0.0053793571361069326</v>
      </c>
      <c r="G16" s="1"/>
      <c r="H16" s="1">
        <f aca="true" t="shared" si="3" ref="H16:H26">-ATAN2(L16,K16)*180/3.14159</f>
        <v>157.48614954214003</v>
      </c>
      <c r="I16" s="1">
        <f>H16-157.5</f>
        <v>-0.01385045785997363</v>
      </c>
      <c r="J16" s="1">
        <f t="shared" si="0"/>
        <v>-0.039890289356835744</v>
      </c>
      <c r="K16" s="1">
        <v>-63.1861</v>
      </c>
      <c r="L16">
        <v>-152.4395</v>
      </c>
      <c r="M16" s="1"/>
      <c r="O16" s="1"/>
    </row>
    <row r="17" spans="1:15" ht="12.75">
      <c r="A17">
        <v>5</v>
      </c>
      <c r="B17">
        <v>156.0061</v>
      </c>
      <c r="C17" s="1">
        <f>B17-156</f>
        <v>0.006100000000003547</v>
      </c>
      <c r="E17" s="1"/>
      <c r="G17" s="1"/>
      <c r="H17" s="1">
        <f t="shared" si="3"/>
        <v>142.4889183776178</v>
      </c>
      <c r="I17" s="1">
        <f>H17-142.5</f>
        <v>-0.01108162238219279</v>
      </c>
      <c r="J17" s="1">
        <f t="shared" si="0"/>
        <v>-0.030173238656582</v>
      </c>
      <c r="K17" s="1">
        <v>-94.9947</v>
      </c>
      <c r="L17">
        <v>-123.7494</v>
      </c>
      <c r="M17" s="1"/>
      <c r="O17" s="1"/>
    </row>
    <row r="18" spans="1:15" ht="12.75">
      <c r="A18">
        <v>6</v>
      </c>
      <c r="B18">
        <v>156.0103</v>
      </c>
      <c r="C18" s="1">
        <f>B18-156</f>
        <v>0.010300000000000864</v>
      </c>
      <c r="E18" s="1"/>
      <c r="G18" s="1"/>
      <c r="H18" s="1">
        <f t="shared" si="3"/>
        <v>127.4860015040071</v>
      </c>
      <c r="I18" s="1">
        <f>H18-127.5</f>
        <v>-0.013998495992893822</v>
      </c>
      <c r="J18" s="1">
        <f t="shared" si="0"/>
        <v>-0.038116380181755324</v>
      </c>
      <c r="K18" s="1">
        <v>-123.7947</v>
      </c>
      <c r="L18">
        <v>-94.9426</v>
      </c>
      <c r="M18" s="1"/>
      <c r="O18" s="1"/>
    </row>
    <row r="19" spans="1:15" ht="12.75">
      <c r="A19">
        <v>6</v>
      </c>
      <c r="B19">
        <v>165.0166</v>
      </c>
      <c r="C19" s="1">
        <f>B19-165</f>
        <v>0.01660000000001105</v>
      </c>
      <c r="D19">
        <f>SQRT((K18-K20)^2+(L18-L20)^2)</f>
        <v>80.73046063165998</v>
      </c>
      <c r="E19" s="1">
        <f>D19-80.75</f>
        <v>-0.01953936834001979</v>
      </c>
      <c r="G19" s="1"/>
      <c r="H19" s="1">
        <f t="shared" si="3"/>
        <v>112.49306180223276</v>
      </c>
      <c r="I19" s="1">
        <f>H19-112.5</f>
        <v>-0.006938197767240695</v>
      </c>
      <c r="J19" s="1">
        <f t="shared" si="0"/>
        <v>-0.01998256849521584</v>
      </c>
      <c r="K19" s="1">
        <v>-152.4632</v>
      </c>
      <c r="L19">
        <v>-63.1304</v>
      </c>
      <c r="M19" s="1"/>
      <c r="O19" s="1"/>
    </row>
    <row r="20" spans="1:15" ht="12.75">
      <c r="A20">
        <v>6</v>
      </c>
      <c r="B20">
        <v>156.0126</v>
      </c>
      <c r="C20" s="1">
        <f>B20-156</f>
        <v>0.012599999999991951</v>
      </c>
      <c r="E20" s="1"/>
      <c r="G20" s="1"/>
      <c r="H20" s="1">
        <f t="shared" si="3"/>
        <v>97.49625331963024</v>
      </c>
      <c r="I20" s="1">
        <f>H20-97.5</f>
        <v>-0.0037466803697583373</v>
      </c>
      <c r="J20" s="1">
        <f t="shared" si="0"/>
        <v>-0.010201953042469347</v>
      </c>
      <c r="K20" s="1">
        <v>-154.6793</v>
      </c>
      <c r="L20">
        <v>-20.3534</v>
      </c>
      <c r="M20" s="1"/>
      <c r="O20" s="1"/>
    </row>
    <row r="21" spans="1:15" ht="12.75">
      <c r="A21">
        <v>7</v>
      </c>
      <c r="B21">
        <v>156.0187</v>
      </c>
      <c r="C21" s="1">
        <f>B21-156</f>
        <v>0.018699999999995498</v>
      </c>
      <c r="E21" s="1"/>
      <c r="G21" s="1"/>
      <c r="H21" s="1">
        <f t="shared" si="3"/>
        <v>82.48377940245815</v>
      </c>
      <c r="I21" s="1">
        <f>H21-82.5</f>
        <v>-0.016220597541845905</v>
      </c>
      <c r="J21" s="1">
        <f t="shared" si="0"/>
        <v>-0.04416929877914203</v>
      </c>
      <c r="K21" s="1">
        <v>-154.6781</v>
      </c>
      <c r="L21">
        <v>20.4085</v>
      </c>
      <c r="M21" s="1"/>
      <c r="O21" s="1"/>
    </row>
    <row r="22" spans="1:15" ht="12.75">
      <c r="A22">
        <v>7</v>
      </c>
      <c r="B22">
        <v>165.0001</v>
      </c>
      <c r="C22" s="1">
        <f>B22-165</f>
        <v>0.00010000000000331966</v>
      </c>
      <c r="D22">
        <f>SQRT((K21-K23)^2+(L21-L23)^2)</f>
        <v>80.73886386629427</v>
      </c>
      <c r="E22" s="1">
        <f>D22-80.75</f>
        <v>-0.011136133705733187</v>
      </c>
      <c r="G22" s="1"/>
      <c r="H22" s="1">
        <f t="shared" si="3"/>
        <v>67.48919029247911</v>
      </c>
      <c r="I22" s="1">
        <f>H22-67.5</f>
        <v>-0.01080970752089172</v>
      </c>
      <c r="J22" s="1">
        <f t="shared" si="0"/>
        <v>-0.031129715496161177</v>
      </c>
      <c r="K22" s="1">
        <v>-152.4282</v>
      </c>
      <c r="L22">
        <v>63.1717</v>
      </c>
      <c r="M22" s="1"/>
      <c r="O22" s="1"/>
    </row>
    <row r="23" spans="1:15" ht="12.75">
      <c r="A23">
        <v>7</v>
      </c>
      <c r="B23">
        <v>156.0051</v>
      </c>
      <c r="C23" s="1">
        <f>B23-156</f>
        <v>0.005099999999998772</v>
      </c>
      <c r="E23" s="1"/>
      <c r="G23" s="1"/>
      <c r="H23" s="1">
        <f t="shared" si="3"/>
        <v>52.490909596797586</v>
      </c>
      <c r="I23" s="1">
        <f>H23-52.5</f>
        <v>-0.009090403202414166</v>
      </c>
      <c r="J23" s="1">
        <f t="shared" si="0"/>
        <v>-0.024751352976176914</v>
      </c>
      <c r="K23" s="1">
        <v>-123.752</v>
      </c>
      <c r="L23">
        <v>94.9896</v>
      </c>
      <c r="M23" s="1"/>
      <c r="O23" s="1"/>
    </row>
    <row r="24" spans="1:15" ht="12.75">
      <c r="A24">
        <v>8</v>
      </c>
      <c r="B24">
        <v>155.9998</v>
      </c>
      <c r="C24" s="1">
        <f>B24-156</f>
        <v>-0.0002000000000066393</v>
      </c>
      <c r="E24" s="1"/>
      <c r="G24" s="1"/>
      <c r="H24" s="1">
        <f t="shared" si="3"/>
        <v>37.48735534589401</v>
      </c>
      <c r="I24" s="1">
        <f>H24-37.5</f>
        <v>-0.012644654105990583</v>
      </c>
      <c r="J24" s="1">
        <f t="shared" si="0"/>
        <v>-0.03442769890232832</v>
      </c>
      <c r="K24" s="1">
        <v>-94.9393</v>
      </c>
      <c r="L24">
        <v>123.784</v>
      </c>
      <c r="M24" s="1"/>
      <c r="O24" s="1"/>
    </row>
    <row r="25" spans="1:15" ht="12.75">
      <c r="A25">
        <v>8</v>
      </c>
      <c r="B25">
        <v>164.9948</v>
      </c>
      <c r="C25" s="1">
        <f>B25-165</f>
        <v>-0.005200000000002092</v>
      </c>
      <c r="D25">
        <f>SQRT((K24-K26)^2+(L24-L26)^2)</f>
        <v>80.78979083980848</v>
      </c>
      <c r="E25" s="1">
        <f>D25-80.75</f>
        <v>0.0397908398084752</v>
      </c>
      <c r="G25" s="1"/>
      <c r="H25" s="1">
        <f t="shared" si="3"/>
        <v>22.472285756526333</v>
      </c>
      <c r="I25" s="1">
        <f>H25-22.5</f>
        <v>-0.027714243473667466</v>
      </c>
      <c r="J25" s="1">
        <f t="shared" si="0"/>
        <v>-0.07980870904540903</v>
      </c>
      <c r="K25" s="1">
        <v>-63.067</v>
      </c>
      <c r="L25">
        <v>152.4659</v>
      </c>
      <c r="M25" s="1"/>
      <c r="O25" s="1"/>
    </row>
    <row r="26" spans="1:15" ht="12.75">
      <c r="A26">
        <v>8</v>
      </c>
      <c r="B26">
        <v>156.0107</v>
      </c>
      <c r="C26" s="1">
        <f>B26-156</f>
        <v>0.010700000000014143</v>
      </c>
      <c r="E26" s="1"/>
      <c r="G26" s="1"/>
      <c r="H26" s="1">
        <f t="shared" si="3"/>
        <v>7.473824334413048</v>
      </c>
      <c r="I26" s="1">
        <f>H26-7.5</f>
        <v>-0.026175665586952057</v>
      </c>
      <c r="J26" s="1">
        <f t="shared" si="0"/>
        <v>-0.07127366965857651</v>
      </c>
      <c r="K26" s="1">
        <v>-20.2928</v>
      </c>
      <c r="L26">
        <v>154.6853</v>
      </c>
      <c r="M26" s="1"/>
      <c r="O26" s="1"/>
    </row>
    <row r="27" spans="1:15" ht="12.75">
      <c r="A27" t="s">
        <v>6</v>
      </c>
      <c r="C27" s="1">
        <f>AVERAGE(C3:C26)</f>
        <v>0.022679166666667545</v>
      </c>
      <c r="E27" s="1">
        <f>AVERAGE(E3:E26)</f>
        <v>0.0007934252449004475</v>
      </c>
      <c r="G27" s="1"/>
      <c r="H27" s="1"/>
      <c r="I27" s="1">
        <f>AVERAGE(I3:I26)</f>
        <v>-0.018159216627729974</v>
      </c>
      <c r="J27" s="1">
        <f>AVERAGE(J3:J26)</f>
        <v>-0.05039494938546771</v>
      </c>
      <c r="K27" s="1"/>
      <c r="M27" s="1"/>
      <c r="N27" s="1">
        <f>AVERAGE(N3:N14)</f>
        <v>0.04535478722201939</v>
      </c>
      <c r="O27" s="1"/>
    </row>
    <row r="28" spans="1:15" ht="12.75">
      <c r="A28" t="s">
        <v>7</v>
      </c>
      <c r="C28" s="1">
        <f>STDEV(C3:C26)</f>
        <v>0.020267793667416142</v>
      </c>
      <c r="E28" s="1">
        <f>STDEV(E3:E26)</f>
        <v>0.01927069351590671</v>
      </c>
      <c r="G28" s="1"/>
      <c r="H28" s="1"/>
      <c r="I28" s="1">
        <f>STDEV(I3:I26)</f>
        <v>0.0090550473595846</v>
      </c>
      <c r="J28" s="1">
        <f>STDEV(J3:J26)</f>
        <v>0.025031179284102943</v>
      </c>
      <c r="K28" s="1"/>
      <c r="M28" s="1"/>
      <c r="N28" s="1">
        <f>STDEV(N3:N14)</f>
        <v>0.018535880234425248</v>
      </c>
      <c r="O28" s="1"/>
    </row>
    <row r="29" spans="3:15" ht="12.75">
      <c r="C29" s="1"/>
      <c r="E29" s="1"/>
      <c r="G29" s="1"/>
      <c r="H29" s="1"/>
      <c r="I29" s="1"/>
      <c r="J29" s="1"/>
      <c r="K29" s="1"/>
      <c r="M29" s="1"/>
      <c r="O29" s="1"/>
    </row>
    <row r="30" spans="1:15" ht="12.75">
      <c r="A30" s="2" t="s">
        <v>26</v>
      </c>
      <c r="B30" s="2"/>
      <c r="C30" s="3"/>
      <c r="D30" s="2"/>
      <c r="E30" s="3"/>
      <c r="F30" s="2"/>
      <c r="G30" s="3"/>
      <c r="H30" s="3"/>
      <c r="I30" s="3" t="s">
        <v>20</v>
      </c>
      <c r="J30" s="3" t="s">
        <v>21</v>
      </c>
      <c r="K30" s="1"/>
      <c r="M30" s="1"/>
      <c r="O30" s="1"/>
    </row>
    <row r="31" spans="1:10" ht="12" customHeight="1">
      <c r="A31" s="2" t="s">
        <v>27</v>
      </c>
      <c r="B31" s="2" t="s">
        <v>13</v>
      </c>
      <c r="C31" s="2" t="s">
        <v>17</v>
      </c>
      <c r="D31" s="2"/>
      <c r="E31" s="2"/>
      <c r="F31" s="2"/>
      <c r="G31" s="2"/>
      <c r="H31" s="2" t="s">
        <v>20</v>
      </c>
      <c r="I31" s="2" t="s">
        <v>17</v>
      </c>
      <c r="J31" s="2" t="s">
        <v>17</v>
      </c>
    </row>
    <row r="32" spans="1:12" ht="12.75">
      <c r="A32" t="s">
        <v>22</v>
      </c>
      <c r="B32" s="1">
        <f>SQRT(K32^2+L32^2)</f>
        <v>179.9891046925341</v>
      </c>
      <c r="C32" s="1">
        <f>B32-180</f>
        <v>-0.010895307465887072</v>
      </c>
      <c r="H32">
        <f>ATAN2(L32,K32)*180/3.14159</f>
        <v>-0.013083339414010317</v>
      </c>
      <c r="I32">
        <f>H32-0</f>
        <v>-0.013083339414010317</v>
      </c>
      <c r="J32" s="1">
        <f>I32*2*3.14159*B32/360</f>
        <v>-0.041100000357175606</v>
      </c>
      <c r="K32">
        <v>-0.0411</v>
      </c>
      <c r="L32">
        <v>179.9891</v>
      </c>
    </row>
    <row r="33" spans="1:12" ht="12.75">
      <c r="A33" t="s">
        <v>23</v>
      </c>
      <c r="B33" s="1">
        <f>SQRT(K33^2+L33^2)</f>
        <v>180.01971707190856</v>
      </c>
      <c r="C33" s="1">
        <f>B33-180</f>
        <v>0.019717071908559092</v>
      </c>
      <c r="H33">
        <f>ATAN2(L33,K33)*180/3.14159</f>
        <v>90.0250288034466</v>
      </c>
      <c r="I33">
        <f>H33-90</f>
        <v>0.02502880344660241</v>
      </c>
      <c r="J33" s="1">
        <f>I33*2*3.14159*B33/360</f>
        <v>0.0786388517201953</v>
      </c>
      <c r="K33">
        <v>180.0197</v>
      </c>
      <c r="L33">
        <v>-0.0784</v>
      </c>
    </row>
    <row r="34" spans="1:12" ht="12.75">
      <c r="A34" t="s">
        <v>24</v>
      </c>
      <c r="B34" s="1">
        <f>SQRT(K34^2+L34^2)</f>
        <v>180.07972601692285</v>
      </c>
      <c r="C34" s="1">
        <f>B34-180</f>
        <v>0.07972601692284798</v>
      </c>
      <c r="H34">
        <f>ATAN2(L34,K34)*180/3.14159</f>
        <v>-179.96935325659985</v>
      </c>
      <c r="I34">
        <f>H34+180</f>
        <v>0.03064674340015472</v>
      </c>
      <c r="J34" s="1">
        <f>I34*2*3.14159*B34/360</f>
        <v>0.09632214693878922</v>
      </c>
      <c r="K34">
        <v>-0.0968</v>
      </c>
      <c r="L34">
        <v>-180.0797</v>
      </c>
    </row>
    <row r="35" spans="1:12" ht="12.75">
      <c r="A35" t="s">
        <v>25</v>
      </c>
      <c r="B35" s="1">
        <f>SQRT(K35^2+L35^2)</f>
        <v>179.93430535531573</v>
      </c>
      <c r="C35" s="1">
        <f>B35-180</f>
        <v>-0.065694644684271</v>
      </c>
      <c r="H35">
        <f>ATAN2(L35,K35)*180/3.14159</f>
        <v>-89.98609710197769</v>
      </c>
      <c r="I35">
        <f>H35+90</f>
        <v>0.013902898022308818</v>
      </c>
      <c r="J35" s="1">
        <f>I35*2*3.14159*B35/360</f>
        <v>0.0436612645174084</v>
      </c>
      <c r="K35">
        <v>-179.9343</v>
      </c>
      <c r="L35">
        <v>0.0439</v>
      </c>
    </row>
    <row r="36" spans="1:3" ht="12.75">
      <c r="A36" t="s">
        <v>6</v>
      </c>
      <c r="C36" s="1">
        <f>AVERAGE(C32:C35)</f>
        <v>0.0057132841703122494</v>
      </c>
    </row>
    <row r="37" spans="1:3" ht="12.75">
      <c r="A37" t="s">
        <v>7</v>
      </c>
      <c r="C37" s="1">
        <f>STDEV(C32:C35)</f>
        <v>0.06068752837268242</v>
      </c>
    </row>
    <row r="39" spans="5:10" ht="12.75">
      <c r="E39" t="s">
        <v>34</v>
      </c>
      <c r="F39" t="s">
        <v>35</v>
      </c>
      <c r="G39" t="s">
        <v>36</v>
      </c>
      <c r="I39" t="s">
        <v>37</v>
      </c>
      <c r="J39" t="s">
        <v>38</v>
      </c>
    </row>
    <row r="40" spans="1:10" ht="12.75">
      <c r="A40" t="s">
        <v>39</v>
      </c>
      <c r="E40">
        <v>330.0836</v>
      </c>
      <c r="F40">
        <v>330</v>
      </c>
      <c r="G40">
        <f>E40-F40</f>
        <v>0.0835999999999899</v>
      </c>
      <c r="I40">
        <v>-0.0137</v>
      </c>
      <c r="J40">
        <v>-0.0008</v>
      </c>
    </row>
    <row r="41" spans="1:10" ht="12.75">
      <c r="A41" t="s">
        <v>40</v>
      </c>
      <c r="E41">
        <v>312.0431</v>
      </c>
      <c r="F41">
        <v>312</v>
      </c>
      <c r="G41">
        <f>E41-F41</f>
        <v>0.043099999999981264</v>
      </c>
      <c r="I41">
        <v>0.001</v>
      </c>
      <c r="J41">
        <v>0.0166</v>
      </c>
    </row>
  </sheetData>
  <printOptions gridLines="1"/>
  <pageMargins left="0.75" right="0.75" top="1" bottom="1" header="0.5" footer="0.5"/>
  <pageSetup fitToHeight="1" fitToWidth="1" horizontalDpi="600" verticalDpi="600" orientation="landscape" scale="90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3">
      <selection activeCell="A39" sqref="A39:J41"/>
    </sheetView>
  </sheetViews>
  <sheetFormatPr defaultColWidth="9.140625" defaultRowHeight="12.75"/>
  <cols>
    <col min="1" max="1" width="6.421875" style="0" bestFit="1" customWidth="1"/>
    <col min="2" max="2" width="10.00390625" style="0" bestFit="1" customWidth="1"/>
    <col min="3" max="3" width="10.140625" style="0" bestFit="1" customWidth="1"/>
    <col min="4" max="4" width="8.00390625" style="0" bestFit="1" customWidth="1"/>
    <col min="6" max="6" width="11.00390625" style="0" bestFit="1" customWidth="1"/>
    <col min="8" max="8" width="10.140625" style="0" bestFit="1" customWidth="1"/>
    <col min="9" max="9" width="9.28125" style="0" bestFit="1" customWidth="1"/>
  </cols>
  <sheetData>
    <row r="1" spans="1:14" ht="12.75">
      <c r="A1" s="2"/>
      <c r="B1" s="2" t="s">
        <v>33</v>
      </c>
      <c r="C1" s="2" t="s">
        <v>13</v>
      </c>
      <c r="D1" s="2" t="s">
        <v>15</v>
      </c>
      <c r="E1" s="2"/>
      <c r="F1" s="2" t="s">
        <v>18</v>
      </c>
      <c r="G1" s="2"/>
      <c r="H1" s="2"/>
      <c r="I1" s="2" t="s">
        <v>20</v>
      </c>
      <c r="J1" s="2" t="s">
        <v>21</v>
      </c>
      <c r="K1" s="2"/>
      <c r="L1" s="2"/>
      <c r="M1" s="2"/>
      <c r="N1" s="2"/>
    </row>
    <row r="2" spans="1:14" ht="12.75">
      <c r="A2" s="2" t="s">
        <v>5</v>
      </c>
      <c r="B2" s="2" t="s">
        <v>13</v>
      </c>
      <c r="C2" s="2" t="s">
        <v>14</v>
      </c>
      <c r="D2" s="2" t="s">
        <v>16</v>
      </c>
      <c r="E2" s="2" t="s">
        <v>17</v>
      </c>
      <c r="F2" s="2" t="s">
        <v>19</v>
      </c>
      <c r="G2" s="2" t="s">
        <v>17</v>
      </c>
      <c r="H2" s="2" t="s">
        <v>20</v>
      </c>
      <c r="I2" s="2" t="s">
        <v>17</v>
      </c>
      <c r="J2" s="2" t="s">
        <v>17</v>
      </c>
      <c r="K2" s="2" t="s">
        <v>28</v>
      </c>
      <c r="L2" s="2" t="s">
        <v>29</v>
      </c>
      <c r="M2" s="2" t="s">
        <v>30</v>
      </c>
      <c r="N2" s="2" t="s">
        <v>17</v>
      </c>
    </row>
    <row r="3" spans="1:15" ht="12.75">
      <c r="A3">
        <v>1</v>
      </c>
      <c r="B3">
        <f>SQRT(K3^2+L3^2)</f>
        <v>155.9045303936996</v>
      </c>
      <c r="C3" s="1">
        <f>B3-156</f>
        <v>-0.09546960630041212</v>
      </c>
      <c r="E3" s="1"/>
      <c r="G3" s="1"/>
      <c r="H3" s="1">
        <f>180-ATAN2(L3,K3)*180/3.14159</f>
        <v>172.41725981132444</v>
      </c>
      <c r="I3" s="1">
        <f>H3-172.5</f>
        <v>-0.0827401886755581</v>
      </c>
      <c r="J3" s="1">
        <f aca="true" t="shared" si="0" ref="J3:J26">(I3/360)*2*3.14159*B3</f>
        <v>-0.22513978296434142</v>
      </c>
      <c r="K3" s="1">
        <v>20.5728</v>
      </c>
      <c r="L3">
        <v>154.5412</v>
      </c>
      <c r="M3" s="1">
        <f aca="true" t="shared" si="1" ref="M3:M14">SQRT((K3-K15)^2+(L3-L15)^2)</f>
        <v>312.0339357714157</v>
      </c>
      <c r="N3" s="1">
        <f>M3-312</f>
        <v>0.033935771415713134</v>
      </c>
      <c r="O3" s="1"/>
    </row>
    <row r="4" spans="1:15" ht="12.75">
      <c r="A4">
        <v>1</v>
      </c>
      <c r="B4">
        <f aca="true" t="shared" si="2" ref="B4:B26">SQRT(K4^2+L4^2)</f>
        <v>164.9476911594097</v>
      </c>
      <c r="C4" s="1">
        <f>B4-165</f>
        <v>-0.05230884059031382</v>
      </c>
      <c r="D4">
        <f>SQRT((K3-K5)^2+(L3-L5)^2)</f>
        <v>80.75292196923898</v>
      </c>
      <c r="E4" s="1">
        <f>D4-80.75</f>
        <v>0.0029219692389830243</v>
      </c>
      <c r="G4" s="1"/>
      <c r="H4" s="1">
        <f aca="true" t="shared" si="3" ref="H4:H14">180-ATAN2(L4,K4)*180/3.14159</f>
        <v>157.40966004373468</v>
      </c>
      <c r="I4" s="1">
        <f>H4-157.5</f>
        <v>-0.09033995626532487</v>
      </c>
      <c r="J4" s="1">
        <f t="shared" si="0"/>
        <v>-0.26007770110464323</v>
      </c>
      <c r="K4" s="1">
        <v>63.3629</v>
      </c>
      <c r="L4">
        <v>152.2921</v>
      </c>
      <c r="M4" s="1">
        <f t="shared" si="1"/>
        <v>330.0385490290642</v>
      </c>
      <c r="N4" s="1">
        <f>M4-330</f>
        <v>0.03854902906419966</v>
      </c>
      <c r="O4" s="1"/>
    </row>
    <row r="5" spans="1:15" ht="12.75">
      <c r="A5">
        <v>1</v>
      </c>
      <c r="B5">
        <f t="shared" si="2"/>
        <v>155.96255541177183</v>
      </c>
      <c r="C5" s="1">
        <f>B5-156</f>
        <v>-0.037444588228169096</v>
      </c>
      <c r="E5" s="1"/>
      <c r="G5" s="1"/>
      <c r="H5" s="1">
        <f t="shared" si="3"/>
        <v>142.4036307309155</v>
      </c>
      <c r="I5" s="1">
        <f>H5-142.5</f>
        <v>-0.09636926908450505</v>
      </c>
      <c r="J5" s="1">
        <f t="shared" si="0"/>
        <v>-0.2623227208359479</v>
      </c>
      <c r="K5" s="1">
        <v>95.1519</v>
      </c>
      <c r="L5">
        <v>123.5736</v>
      </c>
      <c r="M5" s="1">
        <f t="shared" si="1"/>
        <v>312.0210135491679</v>
      </c>
      <c r="N5" s="1">
        <f>M5-312</f>
        <v>0.021013549167889778</v>
      </c>
      <c r="O5" s="1"/>
    </row>
    <row r="6" spans="1:15" ht="12.75">
      <c r="A6">
        <v>2</v>
      </c>
      <c r="B6">
        <f t="shared" si="2"/>
        <v>156.00481013882234</v>
      </c>
      <c r="C6" s="1">
        <f>B6-156</f>
        <v>0.00481013882233583</v>
      </c>
      <c r="E6" s="1"/>
      <c r="G6" s="1"/>
      <c r="H6" s="1">
        <f t="shared" si="3"/>
        <v>127.39729612478799</v>
      </c>
      <c r="I6" s="1">
        <f>H6-127.5</f>
        <v>-0.10270387521201485</v>
      </c>
      <c r="J6" s="1">
        <f t="shared" si="0"/>
        <v>-0.2796416272835016</v>
      </c>
      <c r="K6" s="1">
        <v>123.9369</v>
      </c>
      <c r="L6">
        <v>94.7478</v>
      </c>
      <c r="M6" s="1">
        <f t="shared" si="1"/>
        <v>312.02651217747507</v>
      </c>
      <c r="N6" s="1">
        <f>M6-312</f>
        <v>0.02651217747506962</v>
      </c>
      <c r="O6" s="1"/>
    </row>
    <row r="7" spans="1:15" ht="12.75">
      <c r="A7">
        <v>2</v>
      </c>
      <c r="B7">
        <f t="shared" si="2"/>
        <v>165.04993964137034</v>
      </c>
      <c r="C7" s="1">
        <f>B7-165</f>
        <v>0.04993964137034368</v>
      </c>
      <c r="D7">
        <f>SQRT((K6-K8)^2+(L6-L8)^2)</f>
        <v>80.75662406496447</v>
      </c>
      <c r="E7" s="1">
        <f>D7-80.75</f>
        <v>0.006624064964469767</v>
      </c>
      <c r="G7" s="1"/>
      <c r="H7" s="1">
        <f t="shared" si="3"/>
        <v>112.40191692224957</v>
      </c>
      <c r="I7" s="1">
        <f>H7-112.5</f>
        <v>-0.0980830777504309</v>
      </c>
      <c r="J7" s="1">
        <f t="shared" si="0"/>
        <v>-0.2825442384446755</v>
      </c>
      <c r="K7" s="1">
        <v>152.5941</v>
      </c>
      <c r="L7">
        <v>62.9009</v>
      </c>
      <c r="M7" s="1">
        <f t="shared" si="1"/>
        <v>330.0336242203815</v>
      </c>
      <c r="N7" s="1">
        <f>M7-330</f>
        <v>0.033624220381511805</v>
      </c>
      <c r="O7" s="1"/>
    </row>
    <row r="8" spans="1:15" ht="12.75">
      <c r="A8">
        <v>2</v>
      </c>
      <c r="B8">
        <f t="shared" si="2"/>
        <v>156.09545070866096</v>
      </c>
      <c r="C8" s="1">
        <f>B8-156</f>
        <v>0.09545070866096239</v>
      </c>
      <c r="E8" s="1"/>
      <c r="G8" s="1"/>
      <c r="H8" s="1">
        <f t="shared" si="3"/>
        <v>97.40522077399221</v>
      </c>
      <c r="I8" s="1">
        <f>H8-97.5</f>
        <v>-0.09477922600778754</v>
      </c>
      <c r="J8" s="1">
        <f t="shared" si="0"/>
        <v>-0.25821436815702115</v>
      </c>
      <c r="K8" s="1">
        <v>154.7935</v>
      </c>
      <c r="L8">
        <v>20.1187</v>
      </c>
      <c r="M8" s="1">
        <f t="shared" si="1"/>
        <v>312.03863175506007</v>
      </c>
      <c r="N8" s="1">
        <f>M8-312</f>
        <v>0.03863175506006655</v>
      </c>
      <c r="O8" s="1"/>
    </row>
    <row r="9" spans="1:15" ht="12.75">
      <c r="A9">
        <v>3</v>
      </c>
      <c r="B9">
        <f t="shared" si="2"/>
        <v>156.13499682070002</v>
      </c>
      <c r="C9" s="1">
        <f>B9-156</f>
        <v>0.1349968207000245</v>
      </c>
      <c r="E9" s="1"/>
      <c r="G9" s="1"/>
      <c r="H9" s="1">
        <f t="shared" si="3"/>
        <v>82.41592948127781</v>
      </c>
      <c r="I9" s="1">
        <f>H9-82.5</f>
        <v>-0.08407051872218574</v>
      </c>
      <c r="J9" s="1">
        <f t="shared" si="0"/>
        <v>-0.22909783578478532</v>
      </c>
      <c r="K9" s="1">
        <v>154.7692</v>
      </c>
      <c r="L9">
        <v>-20.6066</v>
      </c>
      <c r="M9" s="1">
        <f t="shared" si="1"/>
        <v>312.0506530045563</v>
      </c>
      <c r="N9" s="1">
        <f>M9-312</f>
        <v>0.0506530045562954</v>
      </c>
      <c r="O9" s="1"/>
    </row>
    <row r="10" spans="1:15" ht="12.75">
      <c r="A10">
        <v>3</v>
      </c>
      <c r="B10">
        <f t="shared" si="2"/>
        <v>165.16218988987762</v>
      </c>
      <c r="C10" s="1">
        <f>B10-165</f>
        <v>0.16218988987762373</v>
      </c>
      <c r="D10">
        <f>SQRT((K9-K11)^2+(L9-L11)^2)</f>
        <v>80.75997695275798</v>
      </c>
      <c r="E10" s="1">
        <f>D10-80.75</f>
        <v>0.00997695275798094</v>
      </c>
      <c r="G10" s="1"/>
      <c r="H10" s="1">
        <f t="shared" si="3"/>
        <v>67.42851877296816</v>
      </c>
      <c r="I10" s="1">
        <f>H10-67.5</f>
        <v>-0.07148122703183901</v>
      </c>
      <c r="J10" s="1">
        <f t="shared" si="0"/>
        <v>-0.20605332750207522</v>
      </c>
      <c r="K10" s="1">
        <v>152.5111</v>
      </c>
      <c r="L10">
        <v>-63.3949</v>
      </c>
      <c r="M10" s="1">
        <f t="shared" si="1"/>
        <v>330.0635487475253</v>
      </c>
      <c r="N10" s="1">
        <f>M10-330</f>
        <v>0.06354874752531714</v>
      </c>
      <c r="O10" s="1"/>
    </row>
    <row r="11" spans="1:15" ht="12.75">
      <c r="A11">
        <v>3</v>
      </c>
      <c r="B11">
        <f t="shared" si="2"/>
        <v>156.16036647129772</v>
      </c>
      <c r="C11" s="1">
        <f>B11-156</f>
        <v>0.16036647129772064</v>
      </c>
      <c r="E11" s="1"/>
      <c r="G11" s="1"/>
      <c r="H11" s="1">
        <f t="shared" si="3"/>
        <v>52.44174053929119</v>
      </c>
      <c r="I11" s="1">
        <f>H11-52.5</f>
        <v>-0.05825946070881116</v>
      </c>
      <c r="J11" s="1">
        <f t="shared" si="0"/>
        <v>-0.1587867575487316</v>
      </c>
      <c r="K11" s="1">
        <v>123.7938</v>
      </c>
      <c r="L11">
        <v>-95.1901</v>
      </c>
      <c r="M11" s="1">
        <f t="shared" si="1"/>
        <v>312.0395131837313</v>
      </c>
      <c r="N11" s="1">
        <f>M11-312</f>
        <v>0.03951318373128743</v>
      </c>
      <c r="O11" s="1"/>
    </row>
    <row r="12" spans="1:15" ht="12.75">
      <c r="A12">
        <v>4</v>
      </c>
      <c r="B12">
        <f t="shared" si="2"/>
        <v>156.18029629710017</v>
      </c>
      <c r="C12" s="1">
        <f>B12-156</f>
        <v>0.18029629710017048</v>
      </c>
      <c r="E12" s="1"/>
      <c r="G12" s="1"/>
      <c r="H12" s="1">
        <f t="shared" si="3"/>
        <v>37.44956737533954</v>
      </c>
      <c r="I12" s="1">
        <f>H12-37.5</f>
        <v>-0.05043262466045917</v>
      </c>
      <c r="J12" s="1">
        <f t="shared" si="0"/>
        <v>-0.13747217816712104</v>
      </c>
      <c r="K12" s="1">
        <v>94.9677</v>
      </c>
      <c r="L12">
        <v>-123.9896</v>
      </c>
      <c r="M12" s="1">
        <f t="shared" si="1"/>
        <v>312.04362425771495</v>
      </c>
      <c r="N12" s="1">
        <f>M12-312</f>
        <v>0.04362425771495282</v>
      </c>
      <c r="O12" s="1"/>
    </row>
    <row r="13" spans="1:15" ht="12.75">
      <c r="A13">
        <v>4</v>
      </c>
      <c r="B13">
        <f t="shared" si="2"/>
        <v>165.1787964787854</v>
      </c>
      <c r="C13" s="1">
        <f>B13-165</f>
        <v>0.17879647878538663</v>
      </c>
      <c r="D13">
        <f>SQRT((K12-K14)^2+(L12-L14)^2)</f>
        <v>80.7508250546705</v>
      </c>
      <c r="E13" s="1">
        <f>D13-80.75</f>
        <v>0.0008250546704999806</v>
      </c>
      <c r="G13" s="1"/>
      <c r="H13" s="1">
        <f t="shared" si="3"/>
        <v>22.46086730178439</v>
      </c>
      <c r="I13" s="1">
        <f>H13-22.5</f>
        <v>-0.03913269821561016</v>
      </c>
      <c r="J13" s="1">
        <f t="shared" si="0"/>
        <v>-0.11281610250071049</v>
      </c>
      <c r="K13" s="1">
        <v>63.1073</v>
      </c>
      <c r="L13">
        <v>-152.6483</v>
      </c>
      <c r="M13" s="1">
        <f t="shared" si="1"/>
        <v>330.051838761883</v>
      </c>
      <c r="N13" s="1">
        <f>M13-330</f>
        <v>0.051838761883004736</v>
      </c>
      <c r="O13" s="1"/>
    </row>
    <row r="14" spans="1:15" ht="12.75">
      <c r="A14">
        <v>4</v>
      </c>
      <c r="B14">
        <f t="shared" si="2"/>
        <v>156.15861600219182</v>
      </c>
      <c r="C14" s="1">
        <f>B14-156</f>
        <v>0.15861600219182037</v>
      </c>
      <c r="E14" s="1"/>
      <c r="G14" s="1"/>
      <c r="H14" s="1">
        <f t="shared" si="3"/>
        <v>7.4831311501864946</v>
      </c>
      <c r="I14" s="1">
        <f>H14-7.5</f>
        <v>-0.01686884981350545</v>
      </c>
      <c r="J14" s="1">
        <f t="shared" si="0"/>
        <v>-0.04597570777088567</v>
      </c>
      <c r="K14" s="1">
        <v>20.3376</v>
      </c>
      <c r="L14">
        <v>-154.8286</v>
      </c>
      <c r="M14" s="1">
        <f t="shared" si="1"/>
        <v>312.0482286498675</v>
      </c>
      <c r="N14" s="1">
        <f>M14-312</f>
        <v>0.04822864986749664</v>
      </c>
      <c r="O14" s="1"/>
    </row>
    <row r="15" spans="1:15" ht="12.75">
      <c r="A15">
        <v>5</v>
      </c>
      <c r="B15">
        <f t="shared" si="2"/>
        <v>156.12944878619152</v>
      </c>
      <c r="C15" s="1">
        <f>B15-156</f>
        <v>0.12944878619151723</v>
      </c>
      <c r="E15" s="1"/>
      <c r="G15" s="1"/>
      <c r="H15" s="1">
        <f>-ATAN2(L15,K15)*180/3.14159</f>
        <v>172.4778560228646</v>
      </c>
      <c r="I15" s="1">
        <f>H15-172.5</f>
        <v>-0.02214397713541416</v>
      </c>
      <c r="J15" s="1">
        <f t="shared" si="0"/>
        <v>-0.06034168752373275</v>
      </c>
      <c r="K15" s="1">
        <v>-20.4392</v>
      </c>
      <c r="L15">
        <v>-154.7858</v>
      </c>
      <c r="M15" s="1"/>
      <c r="O15" s="1"/>
    </row>
    <row r="16" spans="1:15" ht="12.75">
      <c r="A16">
        <v>5</v>
      </c>
      <c r="B16">
        <f t="shared" si="2"/>
        <v>165.09095985683166</v>
      </c>
      <c r="C16" s="1">
        <f>B16-165</f>
        <v>0.09095985683165964</v>
      </c>
      <c r="D16">
        <f>SQRT((K15-K17)^2+(L15-L17)^2)</f>
        <v>80.71302206756974</v>
      </c>
      <c r="E16" s="1">
        <f>D16-80.75</f>
        <v>-0.03697793243026126</v>
      </c>
      <c r="G16" s="1"/>
      <c r="H16" s="1">
        <f aca="true" t="shared" si="4" ref="H16:H26">-ATAN2(L16,K16)*180/3.14159</f>
        <v>157.49989831673219</v>
      </c>
      <c r="I16" s="1">
        <f>H16-157.5</f>
        <v>-0.0001016832678146784</v>
      </c>
      <c r="J16" s="1">
        <f t="shared" si="0"/>
        <v>-0.0002929879695887402</v>
      </c>
      <c r="K16" s="1">
        <v>-63.1782</v>
      </c>
      <c r="L16">
        <v>-152.5239</v>
      </c>
      <c r="M16" s="1"/>
      <c r="O16" s="1"/>
    </row>
    <row r="17" spans="1:15" ht="12.75">
      <c r="A17">
        <v>5</v>
      </c>
      <c r="B17">
        <f t="shared" si="2"/>
        <v>156.05859464560098</v>
      </c>
      <c r="C17" s="1">
        <f>B17-156</f>
        <v>0.05859464560097649</v>
      </c>
      <c r="E17" s="1"/>
      <c r="G17" s="1"/>
      <c r="H17" s="1">
        <f t="shared" si="4"/>
        <v>142.51097304684927</v>
      </c>
      <c r="I17" s="1">
        <f>H17-142.5</f>
        <v>0.010973046849272805</v>
      </c>
      <c r="J17" s="1">
        <f t="shared" si="0"/>
        <v>0.029887660808456677</v>
      </c>
      <c r="K17" s="1">
        <v>-94.979</v>
      </c>
      <c r="L17">
        <v>-123.8276</v>
      </c>
      <c r="M17" s="1"/>
      <c r="O17" s="1"/>
    </row>
    <row r="18" spans="1:15" ht="12.75">
      <c r="A18">
        <v>6</v>
      </c>
      <c r="B18">
        <f t="shared" si="2"/>
        <v>156.02185247833074</v>
      </c>
      <c r="C18" s="1">
        <f>B18-156</f>
        <v>0.021852478330742997</v>
      </c>
      <c r="E18" s="1"/>
      <c r="G18" s="1"/>
      <c r="H18" s="1">
        <f t="shared" si="4"/>
        <v>127.50997428730162</v>
      </c>
      <c r="I18" s="1">
        <f>H18-127.5</f>
        <v>0.009974287301616869</v>
      </c>
      <c r="J18" s="1">
        <f t="shared" si="0"/>
        <v>0.027160909245023738</v>
      </c>
      <c r="K18" s="1">
        <v>-123.7641</v>
      </c>
      <c r="L18">
        <v>-95.0014</v>
      </c>
      <c r="M18" s="1"/>
      <c r="O18" s="1"/>
    </row>
    <row r="19" spans="1:15" ht="12.75">
      <c r="A19">
        <v>6</v>
      </c>
      <c r="B19">
        <f t="shared" si="2"/>
        <v>164.98381740795065</v>
      </c>
      <c r="C19" s="1">
        <f>B19-165</f>
        <v>-0.016182592049347022</v>
      </c>
      <c r="D19">
        <f>SQRT((K18-K20)^2+(L18-L20)^2)</f>
        <v>80.75903520622322</v>
      </c>
      <c r="E19" s="1">
        <f>D19-80.75</f>
        <v>0.009035206223217074</v>
      </c>
      <c r="G19" s="1"/>
      <c r="H19" s="1">
        <f t="shared" si="4"/>
        <v>112.504878921112</v>
      </c>
      <c r="I19" s="1">
        <f>H19-112.5</f>
        <v>0.0048789211119952824</v>
      </c>
      <c r="J19" s="1">
        <f t="shared" si="0"/>
        <v>0.014048894295942728</v>
      </c>
      <c r="K19" s="1">
        <v>-152.4199</v>
      </c>
      <c r="L19">
        <v>-63.1493</v>
      </c>
      <c r="M19" s="1"/>
      <c r="O19" s="1"/>
    </row>
    <row r="20" spans="1:15" ht="12.75">
      <c r="A20">
        <v>6</v>
      </c>
      <c r="B20">
        <f t="shared" si="2"/>
        <v>155.94329587952794</v>
      </c>
      <c r="C20" s="1">
        <f>B20-156</f>
        <v>-0.056704120472062414</v>
      </c>
      <c r="E20" s="1"/>
      <c r="G20" s="1"/>
      <c r="H20" s="1">
        <f t="shared" si="4"/>
        <v>97.50368274530318</v>
      </c>
      <c r="I20" s="1">
        <f>H20-97.5</f>
        <v>0.003682745303180468</v>
      </c>
      <c r="J20" s="1">
        <f t="shared" si="0"/>
        <v>0.010023407662019835</v>
      </c>
      <c r="K20" s="1">
        <v>-154.6079</v>
      </c>
      <c r="L20">
        <v>-20.3644</v>
      </c>
      <c r="M20" s="1"/>
      <c r="O20" s="1"/>
    </row>
    <row r="21" spans="1:15" ht="12.75">
      <c r="A21">
        <v>7</v>
      </c>
      <c r="B21">
        <f t="shared" si="2"/>
        <v>155.91571228150806</v>
      </c>
      <c r="C21" s="1">
        <f>B21-156</f>
        <v>-0.08428771849193595</v>
      </c>
      <c r="E21" s="1"/>
      <c r="G21" s="1"/>
      <c r="H21" s="1">
        <f t="shared" si="4"/>
        <v>82.48479277268798</v>
      </c>
      <c r="I21" s="1">
        <f>H21-82.5</f>
        <v>-0.01520722731201829</v>
      </c>
      <c r="J21" s="1">
        <f t="shared" si="0"/>
        <v>-0.04138251884507739</v>
      </c>
      <c r="K21" s="1">
        <v>-154.5764</v>
      </c>
      <c r="L21">
        <v>20.3923</v>
      </c>
      <c r="M21" s="1"/>
      <c r="O21" s="1"/>
    </row>
    <row r="22" spans="1:15" ht="12.75">
      <c r="A22">
        <v>7</v>
      </c>
      <c r="B22">
        <f t="shared" si="2"/>
        <v>164.9013931245276</v>
      </c>
      <c r="C22" s="1">
        <f>B22-165</f>
        <v>-0.09860687547239877</v>
      </c>
      <c r="D22">
        <f>SQRT((K21-K23)^2+(L21-L23)^2)</f>
        <v>80.74134725814277</v>
      </c>
      <c r="E22" s="1">
        <f>D22-80.75</f>
        <v>-0.008652741857233082</v>
      </c>
      <c r="G22" s="1"/>
      <c r="H22" s="1">
        <f t="shared" si="4"/>
        <v>67.48088717437783</v>
      </c>
      <c r="I22" s="1">
        <f>H22-67.5</f>
        <v>-0.01911282562217309</v>
      </c>
      <c r="J22" s="1">
        <f t="shared" si="0"/>
        <v>-0.055008046600868825</v>
      </c>
      <c r="K22" s="1">
        <v>-152.3279</v>
      </c>
      <c r="L22">
        <v>63.156</v>
      </c>
      <c r="M22" s="1"/>
      <c r="O22" s="1"/>
    </row>
    <row r="23" spans="1:15" ht="12.75">
      <c r="A23">
        <v>7</v>
      </c>
      <c r="B23">
        <f t="shared" si="2"/>
        <v>155.87915509127575</v>
      </c>
      <c r="C23" s="1">
        <f>B23-156</f>
        <v>-0.12084490872425135</v>
      </c>
      <c r="E23" s="1"/>
      <c r="G23" s="1"/>
      <c r="H23" s="1">
        <f t="shared" si="4"/>
        <v>52.46844813338915</v>
      </c>
      <c r="I23" s="1">
        <f>H23-52.5</f>
        <v>-0.03155186661084741</v>
      </c>
      <c r="J23" s="1">
        <f t="shared" si="0"/>
        <v>-0.08584007751280485</v>
      </c>
      <c r="K23" s="1">
        <v>-123.6149</v>
      </c>
      <c r="L23">
        <v>94.9614</v>
      </c>
      <c r="M23" s="1"/>
      <c r="O23" s="1"/>
    </row>
    <row r="24" spans="1:15" ht="12.75">
      <c r="A24">
        <v>8</v>
      </c>
      <c r="B24">
        <f t="shared" si="2"/>
        <v>155.86332840030076</v>
      </c>
      <c r="C24" s="1">
        <f>B24-156</f>
        <v>-0.13667159969924114</v>
      </c>
      <c r="E24" s="1"/>
      <c r="G24" s="1"/>
      <c r="H24" s="1">
        <f t="shared" si="4"/>
        <v>37.45580261162401</v>
      </c>
      <c r="I24" s="1">
        <f>H24-37.5</f>
        <v>-0.04419738837599141</v>
      </c>
      <c r="J24" s="1">
        <f t="shared" si="0"/>
        <v>-0.1202313032259198</v>
      </c>
      <c r="K24" s="1">
        <v>-94.7881</v>
      </c>
      <c r="L24">
        <v>123.7279</v>
      </c>
      <c r="M24" s="1"/>
      <c r="O24" s="1"/>
    </row>
    <row r="25" spans="1:15" ht="12.75">
      <c r="A25">
        <v>8</v>
      </c>
      <c r="B25">
        <f t="shared" si="2"/>
        <v>164.87304483365378</v>
      </c>
      <c r="C25" s="1">
        <f>B25-165</f>
        <v>-0.12695516634622095</v>
      </c>
      <c r="D25">
        <f>SQRT((K24-K26)^2+(L24-L26)^2)</f>
        <v>80.7573199115721</v>
      </c>
      <c r="E25" s="1">
        <f>D25-80.75</f>
        <v>0.007319911572096771</v>
      </c>
      <c r="G25" s="1"/>
      <c r="H25" s="1">
        <f t="shared" si="4"/>
        <v>22.446773288805517</v>
      </c>
      <c r="I25" s="1">
        <f>H25-22.5</f>
        <v>-0.0532267111944833</v>
      </c>
      <c r="J25" s="1">
        <f t="shared" si="0"/>
        <v>-0.1531638561028365</v>
      </c>
      <c r="K25" s="1">
        <v>-62.9526</v>
      </c>
      <c r="L25">
        <v>152.3814</v>
      </c>
      <c r="M25" s="1"/>
      <c r="O25" s="1"/>
    </row>
    <row r="26" spans="1:15" ht="12.75">
      <c r="A26">
        <v>8</v>
      </c>
      <c r="B26">
        <f t="shared" si="2"/>
        <v>155.8896473382373</v>
      </c>
      <c r="C26" s="1">
        <f>B26-156</f>
        <v>-0.11035266176270397</v>
      </c>
      <c r="E26" s="1"/>
      <c r="G26" s="1"/>
      <c r="H26" s="1">
        <f t="shared" si="4"/>
        <v>7.429249709862093</v>
      </c>
      <c r="I26" s="1">
        <f>H26-7.5</f>
        <v>-0.0707502901379069</v>
      </c>
      <c r="J26" s="1">
        <f t="shared" si="0"/>
        <v>-0.1924963506283978</v>
      </c>
      <c r="K26" s="1">
        <v>-20.1568</v>
      </c>
      <c r="L26">
        <v>154.581</v>
      </c>
      <c r="M26" s="1"/>
      <c r="O26" s="1"/>
    </row>
    <row r="27" spans="1:15" ht="12.75">
      <c r="A27" t="s">
        <v>6</v>
      </c>
      <c r="C27" s="1">
        <f>AVERAGE(C3:C26)</f>
        <v>0.020437064067676165</v>
      </c>
      <c r="E27" s="1">
        <f>AVERAGE(E3:E26)</f>
        <v>-0.0011159393575308485</v>
      </c>
      <c r="G27" s="1"/>
      <c r="H27" s="1"/>
      <c r="I27" s="1">
        <f>AVERAGE(I3:I26)</f>
        <v>-0.04633516421827566</v>
      </c>
      <c r="J27" s="1">
        <f>AVERAGE(J3:J26)</f>
        <v>-0.12857409601925932</v>
      </c>
      <c r="K27" s="1"/>
      <c r="M27" s="1"/>
      <c r="N27" s="1">
        <f>AVERAGE(N3:N14)</f>
        <v>0.040806092320233724</v>
      </c>
      <c r="O27" s="1"/>
    </row>
    <row r="28" spans="1:15" ht="12.75">
      <c r="A28" t="s">
        <v>7</v>
      </c>
      <c r="C28" s="1">
        <f>STDEV(C3:C26)</f>
        <v>0.11142594964103406</v>
      </c>
      <c r="E28" s="1">
        <f>STDEV(E3:E26)</f>
        <v>0.015675856607344316</v>
      </c>
      <c r="G28" s="1"/>
      <c r="H28" s="1"/>
      <c r="I28" s="1">
        <f>STDEV(I3:I26)</f>
        <v>0.038437856424786226</v>
      </c>
      <c r="J28" s="1">
        <f>STDEV(J3:J26)</f>
        <v>0.10665652412134949</v>
      </c>
      <c r="K28" s="1"/>
      <c r="M28" s="1"/>
      <c r="N28" s="1">
        <f>STDEV(N3:N14)</f>
        <v>0.011698023571889411</v>
      </c>
      <c r="O28" s="1"/>
    </row>
    <row r="29" spans="3:15" ht="12.75">
      <c r="C29" s="1"/>
      <c r="E29" s="1"/>
      <c r="G29" s="1"/>
      <c r="H29" s="1"/>
      <c r="I29" s="1"/>
      <c r="J29" s="1"/>
      <c r="K29" s="1"/>
      <c r="M29" s="1"/>
      <c r="O29" s="1"/>
    </row>
    <row r="30" spans="1:15" ht="12.75">
      <c r="A30" s="2" t="s">
        <v>26</v>
      </c>
      <c r="B30" s="2"/>
      <c r="C30" s="3"/>
      <c r="D30" s="2"/>
      <c r="E30" s="3"/>
      <c r="F30" s="2"/>
      <c r="G30" s="3"/>
      <c r="H30" s="3"/>
      <c r="I30" s="3" t="s">
        <v>20</v>
      </c>
      <c r="J30" s="3" t="s">
        <v>21</v>
      </c>
      <c r="K30" s="1"/>
      <c r="M30" s="1"/>
      <c r="O30" s="1"/>
    </row>
    <row r="31" spans="1:10" ht="12" customHeight="1">
      <c r="A31" s="2" t="s">
        <v>27</v>
      </c>
      <c r="B31" s="2" t="s">
        <v>13</v>
      </c>
      <c r="C31" s="2" t="s">
        <v>17</v>
      </c>
      <c r="D31" s="2"/>
      <c r="E31" s="2"/>
      <c r="F31" s="2"/>
      <c r="G31" s="2"/>
      <c r="H31" s="2" t="s">
        <v>20</v>
      </c>
      <c r="I31" s="2" t="s">
        <v>17</v>
      </c>
      <c r="J31" s="2" t="s">
        <v>17</v>
      </c>
    </row>
    <row r="32" spans="1:12" ht="12.75">
      <c r="A32" t="s">
        <v>22</v>
      </c>
      <c r="B32" s="1">
        <f>SQRT(K32^2+L32^2)</f>
        <v>180.06033353878917</v>
      </c>
      <c r="C32" s="1">
        <f>B32-180</f>
        <v>0.06033353878916614</v>
      </c>
      <c r="H32" s="1">
        <f>ATAN2(L32,K32)*180/3.14159</f>
        <v>0.0349705665561106</v>
      </c>
      <c r="I32" s="1">
        <f>H32-0</f>
        <v>0.0349705665561106</v>
      </c>
      <c r="J32" s="1">
        <f>I32*2*3.14159*B32/360</f>
        <v>0.10990000682347804</v>
      </c>
      <c r="K32">
        <v>0.1099</v>
      </c>
      <c r="L32">
        <v>180.0603</v>
      </c>
    </row>
    <row r="33" spans="1:12" ht="12.75">
      <c r="A33" t="s">
        <v>23</v>
      </c>
      <c r="B33" s="1">
        <f>SQRT(K33^2+L33^2)</f>
        <v>180.06580320993766</v>
      </c>
      <c r="C33" s="1">
        <f>B33-180</f>
        <v>0.06580320993765554</v>
      </c>
      <c r="H33" s="1">
        <f>ATAN2(L33,K33)*180/3.14159</f>
        <v>90.0108946101593</v>
      </c>
      <c r="I33" s="1">
        <f>H33-90</f>
        <v>0.010894610159297713</v>
      </c>
      <c r="J33" s="1">
        <f>I33*2*3.14159*B33/360</f>
        <v>0.03423891059076333</v>
      </c>
      <c r="K33">
        <v>180.0658</v>
      </c>
      <c r="L33">
        <v>-0.034</v>
      </c>
    </row>
    <row r="34" spans="1:12" ht="12.75">
      <c r="A34" t="s">
        <v>24</v>
      </c>
      <c r="B34" s="1">
        <f>SQRT(K34^2+L34^2)</f>
        <v>180.0036000871094</v>
      </c>
      <c r="C34" s="1">
        <f>B34-180</f>
        <v>0.003600087109390415</v>
      </c>
      <c r="H34" s="1">
        <f>ATAN2(L34,K34)*180/3.14159</f>
        <v>-179.99836953840645</v>
      </c>
      <c r="I34" s="1">
        <f>H34+180</f>
        <v>0.0016304615935496258</v>
      </c>
      <c r="J34" s="1">
        <f>I34*2*3.14159*B34/360</f>
        <v>0.0051223442849951855</v>
      </c>
      <c r="K34">
        <v>-0.0056</v>
      </c>
      <c r="L34">
        <v>-180.0036</v>
      </c>
    </row>
    <row r="35" spans="1:12" ht="12.75">
      <c r="A35" t="s">
        <v>25</v>
      </c>
      <c r="B35" s="1">
        <f>SQRT(K35^2+L35^2)</f>
        <v>179.9920237684159</v>
      </c>
      <c r="C35" s="1">
        <f>B35-180</f>
        <v>-0.007976231584109428</v>
      </c>
      <c r="H35" s="1">
        <f>ATAN2(L35,K35)*180/3.14159</f>
        <v>-89.97063102439566</v>
      </c>
      <c r="I35" s="1">
        <f>H35+90</f>
        <v>0.02936897560434204</v>
      </c>
      <c r="J35" s="1">
        <f>I35*2*3.14159*B35/360</f>
        <v>0.09226119157306158</v>
      </c>
      <c r="K35">
        <v>-179.992</v>
      </c>
      <c r="L35">
        <v>0.0925</v>
      </c>
    </row>
    <row r="36" spans="1:3" ht="12.75">
      <c r="A36" t="s">
        <v>6</v>
      </c>
      <c r="C36" s="1">
        <f>AVERAGE(C32:C35)</f>
        <v>0.030440151063025667</v>
      </c>
    </row>
    <row r="37" spans="1:3" ht="12.75">
      <c r="A37" t="s">
        <v>7</v>
      </c>
      <c r="C37" s="1">
        <f>STDEV(C32:C35)</f>
        <v>0.038036684272958726</v>
      </c>
    </row>
    <row r="39" spans="5:10" ht="12.75">
      <c r="E39" t="s">
        <v>34</v>
      </c>
      <c r="F39" t="s">
        <v>35</v>
      </c>
      <c r="G39" t="s">
        <v>36</v>
      </c>
      <c r="I39" t="s">
        <v>37</v>
      </c>
      <c r="J39" t="s">
        <v>38</v>
      </c>
    </row>
    <row r="40" spans="1:10" ht="12.75">
      <c r="A40" t="s">
        <v>39</v>
      </c>
      <c r="E40">
        <v>330.0511</v>
      </c>
      <c r="F40">
        <v>330</v>
      </c>
      <c r="G40">
        <f>E40-F40</f>
        <v>0.05110000000001946</v>
      </c>
      <c r="I40">
        <v>0.0718</v>
      </c>
      <c r="J40">
        <v>-0.0624</v>
      </c>
    </row>
    <row r="41" spans="1:10" ht="12.75">
      <c r="A41" t="s">
        <v>40</v>
      </c>
      <c r="E41">
        <v>312.0226</v>
      </c>
      <c r="F41">
        <v>312</v>
      </c>
      <c r="G41">
        <f>E41-F41</f>
        <v>0.022600000000011278</v>
      </c>
      <c r="I41">
        <v>0.0226</v>
      </c>
      <c r="J41">
        <v>-0.0591</v>
      </c>
    </row>
  </sheetData>
  <printOptions gridLines="1"/>
  <pageMargins left="0.75" right="0.75" top="1" bottom="1" header="0.5" footer="0.5"/>
  <pageSetup fitToHeight="1" fitToWidth="1" horizontalDpi="600" verticalDpi="600" orientation="landscape" scale="90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 topLeftCell="A1">
      <selection activeCell="K36" sqref="K36"/>
    </sheetView>
  </sheetViews>
  <sheetFormatPr defaultColWidth="9.140625" defaultRowHeight="12.75"/>
  <cols>
    <col min="1" max="1" width="6.421875" style="0" bestFit="1" customWidth="1"/>
    <col min="2" max="2" width="10.00390625" style="0" bestFit="1" customWidth="1"/>
    <col min="3" max="3" width="10.140625" style="0" bestFit="1" customWidth="1"/>
    <col min="4" max="4" width="8.00390625" style="0" bestFit="1" customWidth="1"/>
    <col min="6" max="6" width="11.00390625" style="0" bestFit="1" customWidth="1"/>
    <col min="8" max="8" width="10.140625" style="0" bestFit="1" customWidth="1"/>
    <col min="9" max="9" width="9.28125" style="0" bestFit="1" customWidth="1"/>
  </cols>
  <sheetData>
    <row r="1" spans="1:14" ht="12.75">
      <c r="A1" s="2"/>
      <c r="B1" s="2" t="s">
        <v>33</v>
      </c>
      <c r="C1" s="2" t="s">
        <v>13</v>
      </c>
      <c r="D1" s="2" t="s">
        <v>15</v>
      </c>
      <c r="E1" s="2"/>
      <c r="F1" s="2" t="s">
        <v>18</v>
      </c>
      <c r="G1" s="2"/>
      <c r="H1" s="2"/>
      <c r="I1" s="2" t="s">
        <v>20</v>
      </c>
      <c r="J1" s="2" t="s">
        <v>21</v>
      </c>
      <c r="K1" s="2"/>
      <c r="L1" s="2"/>
      <c r="M1" s="2"/>
      <c r="N1" s="2"/>
    </row>
    <row r="2" spans="1:14" ht="12.75">
      <c r="A2" s="2" t="s">
        <v>5</v>
      </c>
      <c r="B2" s="2" t="s">
        <v>13</v>
      </c>
      <c r="C2" s="2" t="s">
        <v>14</v>
      </c>
      <c r="D2" s="2" t="s">
        <v>16</v>
      </c>
      <c r="E2" s="2" t="s">
        <v>17</v>
      </c>
      <c r="F2" s="2" t="s">
        <v>19</v>
      </c>
      <c r="G2" s="2" t="s">
        <v>17</v>
      </c>
      <c r="H2" s="2" t="s">
        <v>20</v>
      </c>
      <c r="I2" s="2" t="s">
        <v>17</v>
      </c>
      <c r="J2" s="2" t="s">
        <v>17</v>
      </c>
      <c r="K2" s="2" t="s">
        <v>28</v>
      </c>
      <c r="L2" s="2" t="s">
        <v>29</v>
      </c>
      <c r="M2" s="2" t="s">
        <v>30</v>
      </c>
      <c r="N2" s="2" t="s">
        <v>17</v>
      </c>
    </row>
    <row r="3" spans="1:15" ht="12.75">
      <c r="A3">
        <v>1</v>
      </c>
      <c r="B3">
        <f>SQRT(K3^2+L3^2)</f>
        <v>155.90349924231975</v>
      </c>
      <c r="C3" s="1">
        <f>B3-156</f>
        <v>-0.09650075768024635</v>
      </c>
      <c r="E3" s="1"/>
      <c r="G3" s="1"/>
      <c r="H3" s="1">
        <f aca="true" t="shared" si="0" ref="H3:H14">180-ATAN2(L3,K3)*180/3.14159</f>
        <v>172.41676446320878</v>
      </c>
      <c r="I3" s="1">
        <f>H3-172.5</f>
        <v>-0.08323553679122142</v>
      </c>
      <c r="J3" s="1">
        <f aca="true" t="shared" si="1" ref="J3:J26">(I3/360)*2*3.14159*B3</f>
        <v>-0.22648614952768126</v>
      </c>
      <c r="K3" s="1">
        <v>20.574</v>
      </c>
      <c r="L3">
        <v>154.54</v>
      </c>
      <c r="M3" s="1">
        <f aca="true" t="shared" si="2" ref="M3:M14">SQRT((K3-K15)^2+(L3-L15)^2)</f>
        <v>312.0335940525635</v>
      </c>
      <c r="N3" s="1">
        <f>M3-312</f>
        <v>0.03359405256350101</v>
      </c>
      <c r="O3" s="1"/>
    </row>
    <row r="4" spans="1:15" ht="12.75">
      <c r="A4">
        <v>1</v>
      </c>
      <c r="B4">
        <f aca="true" t="shared" si="3" ref="B4:B26">SQRT(K4^2+L4^2)</f>
        <v>164.9465280058965</v>
      </c>
      <c r="C4" s="1">
        <f>B4-165</f>
        <v>-0.05347199410348935</v>
      </c>
      <c r="D4">
        <f>SQRT((K3-K5)^2+(L3-L5)^2)</f>
        <v>80.75057475838794</v>
      </c>
      <c r="E4" s="1">
        <f>D4-80.75</f>
        <v>0.0005747583879411877</v>
      </c>
      <c r="G4" s="1"/>
      <c r="H4" s="1">
        <f t="shared" si="0"/>
        <v>157.40855137189132</v>
      </c>
      <c r="I4" s="1">
        <f>H4-157.5</f>
        <v>-0.09144862810867949</v>
      </c>
      <c r="J4" s="1">
        <f t="shared" si="1"/>
        <v>-0.26326757545836854</v>
      </c>
      <c r="K4" s="1">
        <v>63.3654</v>
      </c>
      <c r="L4">
        <v>152.2898</v>
      </c>
      <c r="M4" s="1">
        <f t="shared" si="2"/>
        <v>330.0352314520527</v>
      </c>
      <c r="N4" s="1">
        <f>M4-330</f>
        <v>0.03523145205269884</v>
      </c>
      <c r="O4" s="1"/>
    </row>
    <row r="5" spans="1:15" ht="12.75">
      <c r="A5">
        <v>1</v>
      </c>
      <c r="B5">
        <f t="shared" si="3"/>
        <v>155.96089072780396</v>
      </c>
      <c r="C5" s="1">
        <f>B5-156</f>
        <v>-0.03910927219604332</v>
      </c>
      <c r="E5" s="1"/>
      <c r="G5" s="1"/>
      <c r="H5" s="1">
        <f t="shared" si="0"/>
        <v>142.40376258965054</v>
      </c>
      <c r="I5" s="1">
        <f>H5-142.5</f>
        <v>-0.09623741034945965</v>
      </c>
      <c r="J5" s="1">
        <f t="shared" si="1"/>
        <v>-0.2619609976372159</v>
      </c>
      <c r="K5" s="1">
        <v>95.1506</v>
      </c>
      <c r="L5">
        <v>123.5725</v>
      </c>
      <c r="M5" s="1">
        <f t="shared" si="2"/>
        <v>312.01586560790463</v>
      </c>
      <c r="N5" s="1">
        <f>M5-312</f>
        <v>0.015865607904629542</v>
      </c>
      <c r="O5" s="1"/>
    </row>
    <row r="6" spans="1:15" ht="12.75">
      <c r="A6">
        <v>2</v>
      </c>
      <c r="B6">
        <f t="shared" si="3"/>
        <v>156.00388075205052</v>
      </c>
      <c r="C6" s="1">
        <f>B6-156</f>
        <v>0.0038807520505201865</v>
      </c>
      <c r="E6" s="1"/>
      <c r="G6" s="1"/>
      <c r="H6" s="1">
        <f t="shared" si="0"/>
        <v>127.39612394761218</v>
      </c>
      <c r="I6" s="1">
        <f>H6-127.5</f>
        <v>-0.10387605238781816</v>
      </c>
      <c r="J6" s="1">
        <f t="shared" si="1"/>
        <v>-0.2828315408147658</v>
      </c>
      <c r="K6" s="1">
        <v>123.9381</v>
      </c>
      <c r="L6">
        <v>94.7447</v>
      </c>
      <c r="M6" s="1">
        <f t="shared" si="2"/>
        <v>312.0201153023632</v>
      </c>
      <c r="N6" s="1">
        <f>M6-312</f>
        <v>0.020115302363194587</v>
      </c>
      <c r="O6" s="1"/>
    </row>
    <row r="7" spans="1:15" ht="12.75">
      <c r="A7">
        <v>2</v>
      </c>
      <c r="B7">
        <f t="shared" si="3"/>
        <v>165.04653440299796</v>
      </c>
      <c r="C7" s="1">
        <f>B7-165</f>
        <v>0.0465344029979633</v>
      </c>
      <c r="D7">
        <f>SQRT((K6-K8)^2+(L6-L8)^2)</f>
        <v>80.75525742810804</v>
      </c>
      <c r="E7" s="1">
        <f>D7-80.75</f>
        <v>0.005257428108038198</v>
      </c>
      <c r="G7" s="1"/>
      <c r="H7" s="1">
        <f t="shared" si="0"/>
        <v>112.4016907834692</v>
      </c>
      <c r="I7" s="1">
        <f>H7-112.5</f>
        <v>-0.09830921653079372</v>
      </c>
      <c r="J7" s="1">
        <f t="shared" si="1"/>
        <v>-0.2831898251668335</v>
      </c>
      <c r="K7" s="1">
        <v>152.5912</v>
      </c>
      <c r="L7">
        <v>62.899</v>
      </c>
      <c r="M7" s="1">
        <f t="shared" si="2"/>
        <v>330.0292612542863</v>
      </c>
      <c r="N7" s="1">
        <f>M7-330</f>
        <v>0.02926125428632531</v>
      </c>
      <c r="O7" s="1"/>
    </row>
    <row r="8" spans="1:15" ht="12.75">
      <c r="A8">
        <v>2</v>
      </c>
      <c r="B8">
        <f t="shared" si="3"/>
        <v>156.0949688399341</v>
      </c>
      <c r="C8" s="1">
        <f>B8-156</f>
        <v>0.0949688399340971</v>
      </c>
      <c r="E8" s="1"/>
      <c r="G8" s="1"/>
      <c r="H8" s="1">
        <f t="shared" si="0"/>
        <v>97.4044294446718</v>
      </c>
      <c r="I8" s="1">
        <f>H8-97.5</f>
        <v>-0.09557055532819447</v>
      </c>
      <c r="J8" s="1">
        <f t="shared" si="1"/>
        <v>-0.26036944399714385</v>
      </c>
      <c r="K8" s="1">
        <v>154.7933</v>
      </c>
      <c r="L8">
        <v>20.1165</v>
      </c>
      <c r="M8" s="1">
        <f t="shared" si="2"/>
        <v>312.0374864452667</v>
      </c>
      <c r="N8" s="1">
        <f>M8-312</f>
        <v>0.03748644526672251</v>
      </c>
      <c r="O8" s="1"/>
    </row>
    <row r="9" spans="1:15" ht="12.75">
      <c r="A9">
        <v>3</v>
      </c>
      <c r="B9">
        <f t="shared" si="3"/>
        <v>156.12948597625626</v>
      </c>
      <c r="C9" s="1">
        <f>B9-156</f>
        <v>0.12948597625626235</v>
      </c>
      <c r="E9" s="1"/>
      <c r="G9" s="1"/>
      <c r="H9" s="1">
        <f t="shared" si="0"/>
        <v>82.41665979681646</v>
      </c>
      <c r="I9" s="1">
        <f>H9-82.5</f>
        <v>-0.08334020318353907</v>
      </c>
      <c r="J9" s="1">
        <f t="shared" si="1"/>
        <v>-0.22709966081500219</v>
      </c>
      <c r="K9" s="1">
        <v>154.764</v>
      </c>
      <c r="L9">
        <v>-20.6039</v>
      </c>
      <c r="M9" s="1">
        <f t="shared" si="2"/>
        <v>312.04315830448843</v>
      </c>
      <c r="N9" s="1">
        <f>M9-312</f>
        <v>0.04315830448842917</v>
      </c>
      <c r="O9" s="1"/>
    </row>
    <row r="10" spans="1:15" ht="12.75">
      <c r="A10">
        <v>3</v>
      </c>
      <c r="B10">
        <f t="shared" si="3"/>
        <v>165.15873383993352</v>
      </c>
      <c r="C10" s="1">
        <f>B10-165</f>
        <v>0.15873383993351808</v>
      </c>
      <c r="D10">
        <f>SQRT((K9-K11)^2+(L9-L11)^2)</f>
        <v>80.76260269908346</v>
      </c>
      <c r="E10" s="1">
        <f>D10-80.75</f>
        <v>0.012602699083458901</v>
      </c>
      <c r="G10" s="1"/>
      <c r="H10" s="1">
        <f t="shared" si="0"/>
        <v>67.42760713720295</v>
      </c>
      <c r="I10" s="1">
        <f>H10-67.5</f>
        <v>-0.07239286279704515</v>
      </c>
      <c r="J10" s="1">
        <f t="shared" si="1"/>
        <v>-0.20867686173659625</v>
      </c>
      <c r="K10" s="1">
        <v>152.5069</v>
      </c>
      <c r="L10">
        <v>-63.396</v>
      </c>
      <c r="M10" s="1">
        <f t="shared" si="2"/>
        <v>330.0621463328535</v>
      </c>
      <c r="N10" s="1">
        <f>M10-330</f>
        <v>0.06214633285350146</v>
      </c>
      <c r="O10" s="1"/>
    </row>
    <row r="11" spans="1:15" ht="12.75">
      <c r="A11">
        <v>3</v>
      </c>
      <c r="B11">
        <f t="shared" si="3"/>
        <v>156.15748202561414</v>
      </c>
      <c r="C11" s="1">
        <f>B11-156</f>
        <v>0.1574820256141436</v>
      </c>
      <c r="E11" s="1"/>
      <c r="G11" s="1"/>
      <c r="H11" s="1">
        <f t="shared" si="0"/>
        <v>52.4406490306808</v>
      </c>
      <c r="I11" s="1">
        <f>H11-52.5</f>
        <v>-0.05935096931919759</v>
      </c>
      <c r="J11" s="1">
        <f t="shared" si="1"/>
        <v>-0.16175868755083048</v>
      </c>
      <c r="K11" s="1">
        <v>123.7897</v>
      </c>
      <c r="L11">
        <v>-95.1907</v>
      </c>
      <c r="M11" s="1">
        <f t="shared" si="2"/>
        <v>312.0377301901967</v>
      </c>
      <c r="N11" s="1">
        <f>M11-312</f>
        <v>0.037730190196725744</v>
      </c>
      <c r="O11" s="1"/>
    </row>
    <row r="12" spans="1:15" ht="12.75">
      <c r="A12">
        <v>4</v>
      </c>
      <c r="B12">
        <f t="shared" si="3"/>
        <v>156.17571044390994</v>
      </c>
      <c r="C12" s="1">
        <f>B12-156</f>
        <v>0.17571044390993507</v>
      </c>
      <c r="E12" s="1"/>
      <c r="G12" s="1"/>
      <c r="H12" s="1">
        <f t="shared" si="0"/>
        <v>37.44863783343422</v>
      </c>
      <c r="I12" s="1">
        <f>H12-37.5</f>
        <v>-0.051362166565780853</v>
      </c>
      <c r="J12" s="1">
        <f t="shared" si="1"/>
        <v>-0.14000186656029728</v>
      </c>
      <c r="K12" s="1">
        <v>94.9629</v>
      </c>
      <c r="L12">
        <v>-123.9875</v>
      </c>
      <c r="M12" s="1">
        <f t="shared" si="2"/>
        <v>312.0394706019897</v>
      </c>
      <c r="N12" s="1">
        <f>M12-312</f>
        <v>0.039470601989705756</v>
      </c>
      <c r="O12" s="1"/>
    </row>
    <row r="13" spans="1:15" ht="12.75">
      <c r="A13">
        <v>4</v>
      </c>
      <c r="B13">
        <f t="shared" si="3"/>
        <v>165.17420261124315</v>
      </c>
      <c r="C13" s="1">
        <f>B13-165</f>
        <v>0.17420261124314607</v>
      </c>
      <c r="D13">
        <f>SQRT((K12-K14)^2+(L12-L14)^2)</f>
        <v>80.74935625953931</v>
      </c>
      <c r="E13" s="1">
        <f>D13-80.75</f>
        <v>-0.0006437404606884911</v>
      </c>
      <c r="G13" s="1"/>
      <c r="H13" s="1">
        <f t="shared" si="0"/>
        <v>22.460099741768317</v>
      </c>
      <c r="I13" s="1">
        <f>H13-22.5</f>
        <v>-0.03990025823168253</v>
      </c>
      <c r="J13" s="1">
        <f t="shared" si="1"/>
        <v>-0.11502571091025078</v>
      </c>
      <c r="K13" s="1">
        <v>63.1035</v>
      </c>
      <c r="L13">
        <v>-152.6449</v>
      </c>
      <c r="M13" s="1">
        <f t="shared" si="2"/>
        <v>330.04757429687317</v>
      </c>
      <c r="N13" s="1">
        <f>M13-330</f>
        <v>0.04757429687316517</v>
      </c>
      <c r="O13" s="1"/>
    </row>
    <row r="14" spans="1:15" ht="12.75">
      <c r="A14">
        <v>4</v>
      </c>
      <c r="B14">
        <f t="shared" si="3"/>
        <v>156.15538405207167</v>
      </c>
      <c r="C14" s="1">
        <f>B14-156</f>
        <v>0.1553840520716676</v>
      </c>
      <c r="E14" s="1"/>
      <c r="G14" s="1"/>
      <c r="H14" s="1">
        <f t="shared" si="0"/>
        <v>7.481991684201262</v>
      </c>
      <c r="I14" s="1">
        <f>H14-7.5</f>
        <v>-0.018008315798738295</v>
      </c>
      <c r="J14" s="1">
        <f t="shared" si="1"/>
        <v>-0.049080283370007305</v>
      </c>
      <c r="K14" s="1">
        <v>20.3341</v>
      </c>
      <c r="L14">
        <v>-154.8258</v>
      </c>
      <c r="M14" s="1">
        <f t="shared" si="2"/>
        <v>312.04519180468077</v>
      </c>
      <c r="N14" s="1">
        <f>M14-312</f>
        <v>0.04519180468076911</v>
      </c>
      <c r="O14" s="1"/>
    </row>
    <row r="15" spans="1:15" ht="12.75">
      <c r="A15">
        <v>5</v>
      </c>
      <c r="B15">
        <f t="shared" si="3"/>
        <v>156.1301410431695</v>
      </c>
      <c r="C15" s="1">
        <f>B15-156</f>
        <v>0.1301410431694876</v>
      </c>
      <c r="E15" s="1"/>
      <c r="G15" s="1"/>
      <c r="H15" s="1">
        <f aca="true" t="shared" si="4" ref="H15:H26">-ATAN2(L15,K15)*180/3.14159</f>
        <v>172.47929617566223</v>
      </c>
      <c r="I15" s="1">
        <f>H15-172.5</f>
        <v>-0.020703824337772403</v>
      </c>
      <c r="J15" s="1">
        <f t="shared" si="1"/>
        <v>-0.05641756358132773</v>
      </c>
      <c r="K15" s="1">
        <v>-20.4354</v>
      </c>
      <c r="L15">
        <v>-154.787</v>
      </c>
      <c r="M15" s="1"/>
      <c r="O15" s="1"/>
    </row>
    <row r="16" spans="1:15" ht="12.75">
      <c r="A16">
        <v>5</v>
      </c>
      <c r="B16">
        <f t="shared" si="3"/>
        <v>165.08880443655164</v>
      </c>
      <c r="C16" s="1">
        <f>B16-165</f>
        <v>0.08880443655164072</v>
      </c>
      <c r="D16">
        <f>SQRT((K15-K17)^2+(L15-L17)^2)</f>
        <v>80.72074807693497</v>
      </c>
      <c r="E16" s="1">
        <f>D16-80.75</f>
        <v>-0.02925192306503277</v>
      </c>
      <c r="G16" s="1"/>
      <c r="H16" s="1">
        <f t="shared" si="4"/>
        <v>157.49834878116636</v>
      </c>
      <c r="I16" s="1">
        <f>H16-157.5</f>
        <v>-0.0016512188336434974</v>
      </c>
      <c r="J16" s="1">
        <f t="shared" si="1"/>
        <v>-0.004757724132082309</v>
      </c>
      <c r="K16" s="1">
        <v>-63.1815</v>
      </c>
      <c r="L16">
        <v>-152.5202</v>
      </c>
      <c r="M16" s="1"/>
      <c r="O16" s="1"/>
    </row>
    <row r="17" spans="1:15" ht="12.75">
      <c r="A17">
        <v>5</v>
      </c>
      <c r="B17">
        <f t="shared" si="3"/>
        <v>156.0551065877051</v>
      </c>
      <c r="C17" s="1">
        <f>B17-156</f>
        <v>0.055106587705097354</v>
      </c>
      <c r="E17" s="1"/>
      <c r="G17" s="1"/>
      <c r="H17" s="1">
        <f t="shared" si="4"/>
        <v>142.50920411937975</v>
      </c>
      <c r="I17" s="1">
        <f>H17-142.5</f>
        <v>0.009204119379745634</v>
      </c>
      <c r="J17" s="1">
        <f t="shared" si="1"/>
        <v>0.025069012583927</v>
      </c>
      <c r="K17" s="1">
        <v>-94.9807</v>
      </c>
      <c r="L17">
        <v>-123.8219</v>
      </c>
      <c r="M17" s="1"/>
      <c r="O17" s="1"/>
    </row>
    <row r="18" spans="1:15" ht="12.75">
      <c r="A18">
        <v>6</v>
      </c>
      <c r="B18">
        <f t="shared" si="3"/>
        <v>156.01638580572234</v>
      </c>
      <c r="C18" s="1">
        <f>B18-156</f>
        <v>0.0163858057223365</v>
      </c>
      <c r="E18" s="1"/>
      <c r="G18" s="1"/>
      <c r="H18" s="1">
        <f t="shared" si="4"/>
        <v>127.5091079302708</v>
      </c>
      <c r="I18" s="1">
        <f>H18-127.5</f>
        <v>0.009107930270801035</v>
      </c>
      <c r="J18" s="1">
        <f t="shared" si="1"/>
        <v>0.024800869712238136</v>
      </c>
      <c r="K18" s="1">
        <v>-123.7612</v>
      </c>
      <c r="L18">
        <v>-94.9962</v>
      </c>
      <c r="M18" s="1"/>
      <c r="O18" s="1"/>
    </row>
    <row r="19" spans="1:15" ht="12.75">
      <c r="A19">
        <v>6</v>
      </c>
      <c r="B19">
        <f t="shared" si="3"/>
        <v>164.98285655900736</v>
      </c>
      <c r="C19" s="1">
        <f>B19-165</f>
        <v>-0.017143440992640535</v>
      </c>
      <c r="D19">
        <f>SQRT((K18-K20)^2+(L18-L20)^2)</f>
        <v>80.76005041169797</v>
      </c>
      <c r="E19" s="1">
        <f>D19-80.75</f>
        <v>0.010050411697974937</v>
      </c>
      <c r="G19" s="1"/>
      <c r="H19" s="1">
        <f t="shared" si="4"/>
        <v>112.50343835702448</v>
      </c>
      <c r="I19" s="1">
        <f>H19-112.5</f>
        <v>0.003438357024478478</v>
      </c>
      <c r="J19" s="1">
        <f t="shared" si="1"/>
        <v>0.009900720252636122</v>
      </c>
      <c r="K19" s="1">
        <v>-152.4206</v>
      </c>
      <c r="L19">
        <v>-63.1451</v>
      </c>
      <c r="M19" s="1"/>
      <c r="O19" s="1"/>
    </row>
    <row r="20" spans="1:15" ht="12.75">
      <c r="A20">
        <v>6</v>
      </c>
      <c r="B20">
        <f t="shared" si="3"/>
        <v>155.9426299601876</v>
      </c>
      <c r="C20" s="1">
        <f>B20-156</f>
        <v>-0.05737003981241173</v>
      </c>
      <c r="E20" s="1"/>
      <c r="G20" s="1"/>
      <c r="H20" s="1">
        <f t="shared" si="4"/>
        <v>97.50182496953627</v>
      </c>
      <c r="I20" s="1">
        <f>H20-97.5</f>
        <v>0.001824969536272647</v>
      </c>
      <c r="J20" s="1">
        <f t="shared" si="1"/>
        <v>0.004967037906086032</v>
      </c>
      <c r="K20" s="1">
        <v>-154.6079</v>
      </c>
      <c r="L20">
        <v>-20.3593</v>
      </c>
      <c r="M20" s="1"/>
      <c r="O20" s="1"/>
    </row>
    <row r="21" spans="1:15" ht="12.75">
      <c r="A21">
        <v>7</v>
      </c>
      <c r="B21">
        <f t="shared" si="3"/>
        <v>155.9137253037397</v>
      </c>
      <c r="C21" s="1">
        <f>B21-156</f>
        <v>-0.08627469626028983</v>
      </c>
      <c r="E21" s="1"/>
      <c r="G21" s="1"/>
      <c r="H21" s="1">
        <f t="shared" si="4"/>
        <v>82.48358443789112</v>
      </c>
      <c r="I21" s="1">
        <f>H21-82.5</f>
        <v>-0.016415562108875292</v>
      </c>
      <c r="J21" s="1">
        <f t="shared" si="1"/>
        <v>-0.044670118833498224</v>
      </c>
      <c r="K21" s="1">
        <v>-154.574</v>
      </c>
      <c r="L21">
        <v>20.3953</v>
      </c>
      <c r="M21" s="1"/>
      <c r="O21" s="1"/>
    </row>
    <row r="22" spans="1:15" ht="12.75">
      <c r="A22">
        <v>7</v>
      </c>
      <c r="B22">
        <f t="shared" si="3"/>
        <v>164.903445589836</v>
      </c>
      <c r="C22" s="1">
        <f>B22-165</f>
        <v>-0.09655441016400346</v>
      </c>
      <c r="D22">
        <f>SQRT((K21-K23)^2+(L21-L23)^2)</f>
        <v>80.74138723306655</v>
      </c>
      <c r="E22" s="1">
        <f>D22-80.75</f>
        <v>-0.008612766933453031</v>
      </c>
      <c r="G22" s="1"/>
      <c r="H22" s="1">
        <f t="shared" si="4"/>
        <v>67.4790765016694</v>
      </c>
      <c r="I22" s="1">
        <f>H22-67.5</f>
        <v>-0.020923498330603252</v>
      </c>
      <c r="J22" s="1">
        <f t="shared" si="1"/>
        <v>-0.060220038603890295</v>
      </c>
      <c r="K22" s="1">
        <v>-152.3278</v>
      </c>
      <c r="L22">
        <v>63.1616</v>
      </c>
      <c r="M22" s="1"/>
      <c r="O22" s="1"/>
    </row>
    <row r="23" spans="1:15" ht="12.75">
      <c r="A23">
        <v>7</v>
      </c>
      <c r="B23">
        <f t="shared" si="3"/>
        <v>155.8802564052613</v>
      </c>
      <c r="C23" s="1">
        <f>B23-156</f>
        <v>-0.11974359473870777</v>
      </c>
      <c r="E23" s="1"/>
      <c r="G23" s="1"/>
      <c r="H23" s="1">
        <f t="shared" si="4"/>
        <v>52.46713684481132</v>
      </c>
      <c r="I23" s="1">
        <f>H23-52.5</f>
        <v>-0.03286315518867866</v>
      </c>
      <c r="J23" s="1">
        <f t="shared" si="1"/>
        <v>-0.08940820377447638</v>
      </c>
      <c r="K23" s="1">
        <v>-123.6136</v>
      </c>
      <c r="L23">
        <v>94.9649</v>
      </c>
      <c r="M23" s="1"/>
      <c r="O23" s="1"/>
    </row>
    <row r="24" spans="1:15" ht="12.75">
      <c r="A24">
        <v>8</v>
      </c>
      <c r="B24">
        <f t="shared" si="3"/>
        <v>155.86376058741172</v>
      </c>
      <c r="C24" s="1">
        <f>B24-156</f>
        <v>-0.13623941258828154</v>
      </c>
      <c r="E24" s="1"/>
      <c r="G24" s="1"/>
      <c r="H24" s="1">
        <f t="shared" si="4"/>
        <v>37.45480105743867</v>
      </c>
      <c r="I24" s="1">
        <f>H24-37.5</f>
        <v>-0.045198942561327726</v>
      </c>
      <c r="J24" s="1">
        <f t="shared" si="1"/>
        <v>-0.12295619802190198</v>
      </c>
      <c r="K24" s="1">
        <v>-94.7862</v>
      </c>
      <c r="L24">
        <v>123.7299</v>
      </c>
      <c r="M24" s="1"/>
      <c r="O24" s="1"/>
    </row>
    <row r="25" spans="1:15" ht="12.75">
      <c r="A25">
        <v>8</v>
      </c>
      <c r="B25">
        <f t="shared" si="3"/>
        <v>164.8733742206121</v>
      </c>
      <c r="C25" s="1">
        <f>B25-165</f>
        <v>-0.12662577938789354</v>
      </c>
      <c r="D25">
        <f>SQRT((K24-K26)^2+(L24-L26)^2)</f>
        <v>80.75565388256106</v>
      </c>
      <c r="E25" s="1">
        <f>D25-80.75</f>
        <v>0.005653882561063028</v>
      </c>
      <c r="G25" s="1"/>
      <c r="H25" s="1">
        <f t="shared" si="4"/>
        <v>22.446049198019267</v>
      </c>
      <c r="I25" s="1">
        <f>H25-22.5</f>
        <v>-0.053950801980732876</v>
      </c>
      <c r="J25" s="1">
        <f t="shared" si="1"/>
        <v>-0.15524779183975587</v>
      </c>
      <c r="K25" s="1">
        <v>-62.9508</v>
      </c>
      <c r="L25">
        <v>152.3825</v>
      </c>
      <c r="M25" s="1"/>
      <c r="O25" s="1"/>
    </row>
    <row r="26" spans="1:15" ht="12.75">
      <c r="A26">
        <v>8</v>
      </c>
      <c r="B26">
        <f t="shared" si="3"/>
        <v>155.88984138066854</v>
      </c>
      <c r="C26" s="1">
        <f>B26-156</f>
        <v>-0.11015861933145743</v>
      </c>
      <c r="E26" s="1"/>
      <c r="G26" s="1"/>
      <c r="H26" s="1">
        <f t="shared" si="4"/>
        <v>7.428943888703349</v>
      </c>
      <c r="I26" s="1">
        <f>H26-7.5</f>
        <v>-0.07105611129665057</v>
      </c>
      <c r="J26" s="1">
        <f t="shared" si="1"/>
        <v>-0.1933286649910006</v>
      </c>
      <c r="K26" s="1">
        <v>-20.156</v>
      </c>
      <c r="L26">
        <v>154.5813</v>
      </c>
      <c r="M26" s="1"/>
      <c r="O26" s="1"/>
    </row>
    <row r="27" spans="1:15" ht="12.75">
      <c r="A27" t="s">
        <v>6</v>
      </c>
      <c r="C27" s="1">
        <f>AVERAGE(C3:C26)</f>
        <v>0.01865119999601461</v>
      </c>
      <c r="E27" s="1">
        <f>AVERAGE(E3:E26)</f>
        <v>-0.000546156327587255</v>
      </c>
      <c r="G27" s="1"/>
      <c r="H27" s="1"/>
      <c r="I27" s="1">
        <f>AVERAGE(I3:I26)</f>
        <v>-0.04717582974246404</v>
      </c>
      <c r="J27" s="1">
        <f>AVERAGE(J3:J26)</f>
        <v>-0.13091738611950163</v>
      </c>
      <c r="K27" s="1"/>
      <c r="M27" s="1"/>
      <c r="N27" s="1">
        <f>AVERAGE(N3:N14)</f>
        <v>0.03723547045994735</v>
      </c>
      <c r="O27" s="1"/>
    </row>
    <row r="28" spans="1:15" ht="12.75">
      <c r="A28" t="s">
        <v>7</v>
      </c>
      <c r="C28" s="1">
        <f>STDEV(C3:C26)</f>
        <v>0.10998590347348812</v>
      </c>
      <c r="E28" s="1">
        <f>STDEV(E3:E26)</f>
        <v>0.013350542793550678</v>
      </c>
      <c r="G28" s="1"/>
      <c r="H28" s="1"/>
      <c r="I28" s="1">
        <f>STDEV(I3:I26)</f>
        <v>0.038104665533658925</v>
      </c>
      <c r="J28" s="1">
        <f>STDEV(J3:J26)</f>
        <v>0.10574315347342772</v>
      </c>
      <c r="K28" s="1"/>
      <c r="M28" s="1"/>
      <c r="N28" s="1">
        <f>STDEV(N3:N14)</f>
        <v>0.012291033249833229</v>
      </c>
      <c r="O28" s="1"/>
    </row>
    <row r="29" spans="3:15" ht="12.75">
      <c r="C29" s="1"/>
      <c r="E29" s="1"/>
      <c r="G29" s="1"/>
      <c r="H29" s="1"/>
      <c r="I29" s="1"/>
      <c r="J29" s="1"/>
      <c r="K29" s="1"/>
      <c r="M29" s="1"/>
      <c r="O29" s="1"/>
    </row>
    <row r="30" spans="1:15" ht="12.75">
      <c r="A30" s="2" t="s">
        <v>26</v>
      </c>
      <c r="B30" s="2"/>
      <c r="C30" s="3"/>
      <c r="D30" s="2"/>
      <c r="E30" s="3"/>
      <c r="F30" s="2"/>
      <c r="G30" s="3"/>
      <c r="H30" s="3"/>
      <c r="I30" s="3" t="s">
        <v>20</v>
      </c>
      <c r="J30" s="3" t="s">
        <v>21</v>
      </c>
      <c r="K30" s="1"/>
      <c r="M30" s="1"/>
      <c r="O30" s="1"/>
    </row>
    <row r="31" spans="1:10" ht="12" customHeight="1">
      <c r="A31" s="2" t="s">
        <v>27</v>
      </c>
      <c r="B31" s="2" t="s">
        <v>13</v>
      </c>
      <c r="C31" s="2" t="s">
        <v>17</v>
      </c>
      <c r="D31" s="2"/>
      <c r="E31" s="2"/>
      <c r="F31" s="2"/>
      <c r="G31" s="2"/>
      <c r="H31" s="2" t="s">
        <v>20</v>
      </c>
      <c r="I31" s="2" t="s">
        <v>17</v>
      </c>
      <c r="J31" s="2" t="s">
        <v>17</v>
      </c>
    </row>
    <row r="32" spans="1:12" ht="12.75">
      <c r="A32" t="s">
        <v>22</v>
      </c>
      <c r="B32" s="1">
        <f>SQRT(K32^2+L32^2)</f>
        <v>180.06412855083047</v>
      </c>
      <c r="C32" s="1">
        <f>B32-180</f>
        <v>0.06412855083047475</v>
      </c>
      <c r="H32" s="1">
        <f>ATAN2(L32,K32)*180/3.14159</f>
        <v>0.032265156329444676</v>
      </c>
      <c r="I32" s="1">
        <f>H32-0</f>
        <v>0.032265156329444676</v>
      </c>
      <c r="J32" s="1">
        <f>I32*2*3.14159*B32/360</f>
        <v>0.10140000535930249</v>
      </c>
      <c r="K32">
        <v>0.1014</v>
      </c>
      <c r="L32">
        <v>180.0641</v>
      </c>
    </row>
    <row r="33" spans="1:12" ht="12.75">
      <c r="A33" t="s">
        <v>23</v>
      </c>
      <c r="B33" s="1">
        <f>SQRT(K33^2+L33^2)</f>
        <v>180.0419008602442</v>
      </c>
      <c r="C33" s="1">
        <f>B33-180</f>
        <v>0.0419008602441977</v>
      </c>
      <c r="H33" s="1">
        <f>ATAN2(L33,K33)*180/3.14159</f>
        <v>90.00567697474524</v>
      </c>
      <c r="I33" s="1">
        <f>H33-90</f>
        <v>0.0056769747452420916</v>
      </c>
      <c r="J33" s="1">
        <f>I33*2*3.14159*B33/360</f>
        <v>0.017838878703278924</v>
      </c>
      <c r="K33">
        <v>180.0419</v>
      </c>
      <c r="L33">
        <v>-0.0176</v>
      </c>
    </row>
    <row r="34" spans="1:12" ht="12.75">
      <c r="A34" t="s">
        <v>24</v>
      </c>
      <c r="B34" s="1">
        <f>SQRT(K34^2+L34^2)</f>
        <v>179.99830036736458</v>
      </c>
      <c r="C34" s="1">
        <f>B34-180</f>
        <v>-0.0016996326354217217</v>
      </c>
      <c r="H34" s="1">
        <f>ATAN2(L34,K34)*180/3.14159</f>
        <v>-179.9964914382737</v>
      </c>
      <c r="I34" s="1">
        <f>H34+180</f>
        <v>0.003508561726306425</v>
      </c>
      <c r="J34" s="1">
        <f>I34*2*3.14159*B34/360</f>
        <v>0.011022358355208806</v>
      </c>
      <c r="K34">
        <v>-0.0115</v>
      </c>
      <c r="L34">
        <v>-179.9983</v>
      </c>
    </row>
    <row r="35" spans="1:12" ht="12.75">
      <c r="A35" t="s">
        <v>25</v>
      </c>
      <c r="B35" s="1">
        <f>SQRT(K35^2+L35^2)</f>
        <v>179.98992275196963</v>
      </c>
      <c r="C35" s="1">
        <f>B35-180</f>
        <v>-0.010077248030370356</v>
      </c>
      <c r="H35" s="1">
        <f>ATAN2(L35,K35)*180/3.14159</f>
        <v>-89.97126733672054</v>
      </c>
      <c r="I35" s="1">
        <f>H35+90</f>
        <v>0.028732663279456006</v>
      </c>
      <c r="J35" s="1">
        <f>I35*2*3.14159*B35/360</f>
        <v>0.0902611941022942</v>
      </c>
      <c r="K35">
        <v>-179.9899</v>
      </c>
      <c r="L35">
        <v>0.0905</v>
      </c>
    </row>
    <row r="36" spans="1:3" ht="12.75">
      <c r="A36" t="s">
        <v>6</v>
      </c>
      <c r="C36" s="1">
        <f>AVERAGE(C32:C35)</f>
        <v>0.023563132602220094</v>
      </c>
    </row>
    <row r="37" spans="1:3" ht="12.75">
      <c r="A37" t="s">
        <v>7</v>
      </c>
      <c r="C37" s="1">
        <f>STDEV(C32:C35)</f>
        <v>0.0353633893910182</v>
      </c>
    </row>
    <row r="38" spans="5:10" ht="12.75">
      <c r="E38" t="s">
        <v>34</v>
      </c>
      <c r="F38" t="s">
        <v>35</v>
      </c>
      <c r="G38" t="s">
        <v>36</v>
      </c>
      <c r="I38" t="s">
        <v>37</v>
      </c>
      <c r="J38" t="s">
        <v>38</v>
      </c>
    </row>
    <row r="39" spans="1:10" ht="12.75">
      <c r="A39" t="s">
        <v>39</v>
      </c>
      <c r="E39">
        <v>330.0307</v>
      </c>
      <c r="F39">
        <v>330</v>
      </c>
      <c r="G39">
        <f>E39-F39</f>
        <v>0.030700000000024374</v>
      </c>
      <c r="I39">
        <v>0.0889</v>
      </c>
      <c r="J39">
        <v>-0.1209</v>
      </c>
    </row>
    <row r="40" spans="1:10" ht="12.75">
      <c r="A40" t="s">
        <v>40</v>
      </c>
      <c r="E40">
        <v>312.0341</v>
      </c>
      <c r="F40">
        <v>312</v>
      </c>
      <c r="G40">
        <f>E40-F40</f>
        <v>0.034100000000023556</v>
      </c>
      <c r="I40">
        <v>0.089</v>
      </c>
      <c r="J40">
        <v>-0.1244</v>
      </c>
    </row>
  </sheetData>
  <printOptions gridLines="1"/>
  <pageMargins left="0.75" right="0.75" top="1" bottom="1" header="0.5" footer="0.5"/>
  <pageSetup fitToHeight="1" fitToWidth="1" horizontalDpi="600" verticalDpi="600" orientation="landscape" scale="94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 topLeftCell="A7">
      <selection activeCell="K36" sqref="K36"/>
    </sheetView>
  </sheetViews>
  <sheetFormatPr defaultColWidth="9.140625" defaultRowHeight="12.75"/>
  <cols>
    <col min="1" max="1" width="6.421875" style="0" bestFit="1" customWidth="1"/>
    <col min="2" max="2" width="10.00390625" style="0" bestFit="1" customWidth="1"/>
    <col min="3" max="3" width="10.140625" style="0" bestFit="1" customWidth="1"/>
    <col min="4" max="4" width="8.00390625" style="0" bestFit="1" customWidth="1"/>
    <col min="6" max="6" width="11.00390625" style="0" bestFit="1" customWidth="1"/>
    <col min="8" max="8" width="10.140625" style="0" bestFit="1" customWidth="1"/>
    <col min="9" max="9" width="9.28125" style="0" bestFit="1" customWidth="1"/>
  </cols>
  <sheetData>
    <row r="1" spans="1:14" ht="12.75">
      <c r="A1" s="2"/>
      <c r="B1" s="2" t="s">
        <v>33</v>
      </c>
      <c r="C1" s="2" t="s">
        <v>13</v>
      </c>
      <c r="D1" s="2" t="s">
        <v>15</v>
      </c>
      <c r="E1" s="2"/>
      <c r="F1" s="2" t="s">
        <v>18</v>
      </c>
      <c r="G1" s="2"/>
      <c r="H1" s="2"/>
      <c r="I1" s="2" t="s">
        <v>20</v>
      </c>
      <c r="J1" s="2" t="s">
        <v>21</v>
      </c>
      <c r="K1" s="2"/>
      <c r="L1" s="2"/>
      <c r="M1" s="2"/>
      <c r="N1" s="2"/>
    </row>
    <row r="2" spans="1:14" ht="12.75">
      <c r="A2" s="2" t="s">
        <v>5</v>
      </c>
      <c r="B2" s="2" t="s">
        <v>13</v>
      </c>
      <c r="C2" s="2" t="s">
        <v>14</v>
      </c>
      <c r="D2" s="2" t="s">
        <v>16</v>
      </c>
      <c r="E2" s="2" t="s">
        <v>17</v>
      </c>
      <c r="F2" s="2" t="s">
        <v>19</v>
      </c>
      <c r="G2" s="2" t="s">
        <v>17</v>
      </c>
      <c r="H2" s="2" t="s">
        <v>20</v>
      </c>
      <c r="I2" s="2" t="s">
        <v>17</v>
      </c>
      <c r="J2" s="2" t="s">
        <v>17</v>
      </c>
      <c r="K2" s="2" t="s">
        <v>28</v>
      </c>
      <c r="L2" s="2" t="s">
        <v>29</v>
      </c>
      <c r="M2" s="2" t="s">
        <v>30</v>
      </c>
      <c r="N2" s="2" t="s">
        <v>17</v>
      </c>
    </row>
    <row r="3" spans="1:15" ht="12.75">
      <c r="A3">
        <v>1</v>
      </c>
      <c r="B3">
        <f aca="true" t="shared" si="0" ref="B3:B26">SQRT(K3^2+L3^2)</f>
        <v>155.95323062460105</v>
      </c>
      <c r="C3" s="1">
        <f>B3-156</f>
        <v>-0.046769375398952207</v>
      </c>
      <c r="E3" s="1"/>
      <c r="G3" s="1"/>
      <c r="H3" s="1">
        <f aca="true" t="shared" si="1" ref="H3:H14">180-ATAN2(L3,K3)*180/3.14159</f>
        <v>172.4985045092201</v>
      </c>
      <c r="I3" s="1">
        <f>H3-172.5</f>
        <v>-0.0014954907798880868</v>
      </c>
      <c r="J3" s="1">
        <f aca="true" t="shared" si="2" ref="J3:J26">(I3/360)*2*3.14159*B3</f>
        <v>-0.004070568957727536</v>
      </c>
      <c r="K3" s="1">
        <v>20.36</v>
      </c>
      <c r="L3">
        <v>154.6185</v>
      </c>
      <c r="M3" s="1">
        <f aca="true" t="shared" si="3" ref="M3:M14">SQRT((K3-K15)^2+(L3-L15)^2)</f>
        <v>312.04789574502826</v>
      </c>
      <c r="N3" s="1">
        <f>M3-312</f>
        <v>0.04789574502825644</v>
      </c>
      <c r="O3" s="1"/>
    </row>
    <row r="4" spans="1:15" ht="12.75">
      <c r="A4">
        <v>1</v>
      </c>
      <c r="B4">
        <f t="shared" si="0"/>
        <v>164.95672920123627</v>
      </c>
      <c r="C4" s="1">
        <f>B4-165</f>
        <v>-0.043270798763728635</v>
      </c>
      <c r="D4">
        <f>SQRT((K3-K5)^2+(L3-L5)^2)</f>
        <v>80.75034847726666</v>
      </c>
      <c r="E4" s="1">
        <f>D4-80.75</f>
        <v>0.00034847726665532264</v>
      </c>
      <c r="G4" s="1"/>
      <c r="H4" s="1">
        <f t="shared" si="1"/>
        <v>157.48768942367664</v>
      </c>
      <c r="I4" s="1">
        <f>H4-157.5</f>
        <v>-0.012310576323358191</v>
      </c>
      <c r="J4" s="1">
        <f t="shared" si="2"/>
        <v>-0.0354425876892082</v>
      </c>
      <c r="K4" s="1">
        <v>63.1589</v>
      </c>
      <c r="L4">
        <v>152.3866</v>
      </c>
      <c r="M4" s="1">
        <f t="shared" si="3"/>
        <v>330.0530265326618</v>
      </c>
      <c r="N4" s="1">
        <f>M4-330</f>
        <v>0.05302653266181778</v>
      </c>
      <c r="O4" s="1"/>
    </row>
    <row r="5" spans="1:15" ht="12.75">
      <c r="A5">
        <v>1</v>
      </c>
      <c r="B5">
        <f t="shared" si="0"/>
        <v>155.95517395793576</v>
      </c>
      <c r="C5" s="1">
        <f>B5-156</f>
        <v>-0.04482604206424412</v>
      </c>
      <c r="E5" s="1"/>
      <c r="G5" s="1"/>
      <c r="H5" s="1">
        <f t="shared" si="1"/>
        <v>142.4899162809099</v>
      </c>
      <c r="I5" s="1">
        <f>H5-142.5</f>
        <v>-0.010083719090090426</v>
      </c>
      <c r="J5" s="1">
        <f t="shared" si="2"/>
        <v>-0.027447167136519134</v>
      </c>
      <c r="K5" s="1">
        <v>94.9612</v>
      </c>
      <c r="L5">
        <v>123.7109</v>
      </c>
      <c r="M5" s="1">
        <f t="shared" si="3"/>
        <v>312.03078724967185</v>
      </c>
      <c r="N5" s="1">
        <f>M5-312</f>
        <v>0.030787249671845984</v>
      </c>
      <c r="O5" s="1"/>
    </row>
    <row r="6" spans="1:15" ht="12.75">
      <c r="A6">
        <v>2</v>
      </c>
      <c r="B6">
        <f t="shared" si="0"/>
        <v>155.962498165232</v>
      </c>
      <c r="C6" s="1">
        <f>B6-156</f>
        <v>-0.03750183476799407</v>
      </c>
      <c r="E6" s="1"/>
      <c r="G6" s="1"/>
      <c r="H6" s="1">
        <f t="shared" si="1"/>
        <v>127.47705939902065</v>
      </c>
      <c r="I6" s="1">
        <f>H6-127.5</f>
        <v>-0.022940600979353576</v>
      </c>
      <c r="J6" s="1">
        <f t="shared" si="2"/>
        <v>-0.06244561896979533</v>
      </c>
      <c r="K6" s="1">
        <v>123.7713</v>
      </c>
      <c r="L6">
        <v>94.8945</v>
      </c>
      <c r="M6" s="1">
        <f t="shared" si="3"/>
        <v>312.0257506514486</v>
      </c>
      <c r="N6" s="1">
        <f>M6-312</f>
        <v>0.0257506514486181</v>
      </c>
      <c r="O6" s="1"/>
    </row>
    <row r="7" spans="1:15" ht="12.75">
      <c r="A7">
        <v>2</v>
      </c>
      <c r="B7">
        <f t="shared" si="0"/>
        <v>164.98222724602792</v>
      </c>
      <c r="C7" s="1">
        <f>B7-165</f>
        <v>-0.017772753972082</v>
      </c>
      <c r="D7">
        <f>SQRT((K6-K8)^2+(L6-L8)^2)</f>
        <v>80.74974577204561</v>
      </c>
      <c r="E7" s="1">
        <f>D7-80.75</f>
        <v>-0.0002542279543860104</v>
      </c>
      <c r="G7" s="1"/>
      <c r="H7" s="1">
        <f t="shared" si="1"/>
        <v>112.47924568642989</v>
      </c>
      <c r="I7" s="1">
        <f>H7-112.5</f>
        <v>-0.020754313570108707</v>
      </c>
      <c r="J7" s="1">
        <f t="shared" si="2"/>
        <v>-0.05976164413243824</v>
      </c>
      <c r="K7" s="1">
        <v>152.4465</v>
      </c>
      <c r="L7">
        <v>63.0809</v>
      </c>
      <c r="M7" s="1">
        <f t="shared" si="3"/>
        <v>330.03781625607695</v>
      </c>
      <c r="N7" s="1">
        <f>M7-330</f>
        <v>0.03781625607695105</v>
      </c>
      <c r="O7" s="1"/>
    </row>
    <row r="8" spans="1:15" ht="12.75">
      <c r="A8">
        <v>2</v>
      </c>
      <c r="B8">
        <f t="shared" si="0"/>
        <v>155.9947862018792</v>
      </c>
      <c r="C8" s="1">
        <f>B8-156</f>
        <v>-0.005213798120792035</v>
      </c>
      <c r="E8" s="1"/>
      <c r="G8" s="1"/>
      <c r="H8" s="1">
        <f t="shared" si="1"/>
        <v>97.47351511506207</v>
      </c>
      <c r="I8" s="1">
        <f>H8-97.5</f>
        <v>-0.02648488493792911</v>
      </c>
      <c r="J8" s="1">
        <f t="shared" si="2"/>
        <v>-0.07210828631449498</v>
      </c>
      <c r="K8" s="1">
        <v>154.6696</v>
      </c>
      <c r="L8">
        <v>20.2901</v>
      </c>
      <c r="M8" s="1">
        <f t="shared" si="3"/>
        <v>312.0325179381309</v>
      </c>
      <c r="N8" s="1">
        <f>M8-312</f>
        <v>0.03251793813092263</v>
      </c>
      <c r="O8" s="1"/>
    </row>
    <row r="9" spans="1:15" ht="12.75">
      <c r="A9">
        <v>3</v>
      </c>
      <c r="B9">
        <f t="shared" si="0"/>
        <v>156.03178974587198</v>
      </c>
      <c r="C9" s="1">
        <f>B9-156</f>
        <v>0.03178974587197558</v>
      </c>
      <c r="E9" s="1"/>
      <c r="G9" s="1"/>
      <c r="H9" s="1">
        <f t="shared" si="1"/>
        <v>82.4661883028398</v>
      </c>
      <c r="I9" s="1">
        <f>H9-82.5</f>
        <v>-0.03381169716020338</v>
      </c>
      <c r="J9" s="1">
        <f t="shared" si="2"/>
        <v>-0.09207825097928057</v>
      </c>
      <c r="K9" s="1">
        <v>154.6849</v>
      </c>
      <c r="L9">
        <v>-20.4573</v>
      </c>
      <c r="M9" s="1">
        <f t="shared" si="3"/>
        <v>312.0698915500981</v>
      </c>
      <c r="N9" s="1">
        <f>M9-312</f>
        <v>0.06989155009807746</v>
      </c>
      <c r="O9" s="1"/>
    </row>
    <row r="10" spans="1:15" ht="12.75">
      <c r="A10">
        <v>3</v>
      </c>
      <c r="B10">
        <f t="shared" si="0"/>
        <v>165.01825136032681</v>
      </c>
      <c r="C10" s="1">
        <f>B10-165</f>
        <v>0.018251360326814847</v>
      </c>
      <c r="D10">
        <f>SQRT((K9-K11)^2+(L9-L11)^2)</f>
        <v>80.76124334487427</v>
      </c>
      <c r="E10" s="1">
        <f>D10-80.75</f>
        <v>0.011243344874273475</v>
      </c>
      <c r="G10" s="1"/>
      <c r="H10" s="1">
        <f t="shared" si="1"/>
        <v>67.47534350848663</v>
      </c>
      <c r="I10" s="1">
        <f>H10-67.5</f>
        <v>-0.024656491513368906</v>
      </c>
      <c r="J10" s="1">
        <f t="shared" si="2"/>
        <v>-0.0710133924706255</v>
      </c>
      <c r="K10" s="1">
        <v>152.4299</v>
      </c>
      <c r="L10">
        <v>-63.2151</v>
      </c>
      <c r="M10" s="1">
        <f t="shared" si="3"/>
        <v>330.0498555089519</v>
      </c>
      <c r="N10" s="1">
        <f>M10-330</f>
        <v>0.04985550895190727</v>
      </c>
      <c r="O10" s="1"/>
    </row>
    <row r="11" spans="1:15" ht="12.75">
      <c r="A11">
        <v>3</v>
      </c>
      <c r="B11">
        <f t="shared" si="0"/>
        <v>156.04301765593357</v>
      </c>
      <c r="C11" s="1">
        <f>B11-156</f>
        <v>0.04301765593356777</v>
      </c>
      <c r="E11" s="1"/>
      <c r="G11" s="1"/>
      <c r="H11" s="1">
        <f t="shared" si="1"/>
        <v>52.469835551865415</v>
      </c>
      <c r="I11" s="1">
        <f>H11-52.5</f>
        <v>-0.03016444813458463</v>
      </c>
      <c r="J11" s="1">
        <f t="shared" si="2"/>
        <v>-0.08215173224024098</v>
      </c>
      <c r="K11" s="1">
        <v>123.7474</v>
      </c>
      <c r="L11">
        <v>-95.0579</v>
      </c>
      <c r="M11" s="1">
        <f t="shared" si="3"/>
        <v>312.050479396299</v>
      </c>
      <c r="N11" s="1">
        <f>M11-312</f>
        <v>0.05047939629901066</v>
      </c>
      <c r="O11" s="1"/>
    </row>
    <row r="12" spans="1:15" ht="12.75">
      <c r="A12">
        <v>4</v>
      </c>
      <c r="B12">
        <f t="shared" si="0"/>
        <v>156.05700238454537</v>
      </c>
      <c r="C12" s="1">
        <f>B12-156</f>
        <v>0.05700238454537043</v>
      </c>
      <c r="E12" s="1"/>
      <c r="G12" s="1"/>
      <c r="H12" s="1">
        <f t="shared" si="1"/>
        <v>37.46786973619416</v>
      </c>
      <c r="I12" s="1">
        <f>H12-37.5</f>
        <v>-0.03213026380583983</v>
      </c>
      <c r="J12" s="1">
        <f t="shared" si="2"/>
        <v>-0.08751339911425024</v>
      </c>
      <c r="K12" s="1">
        <v>94.9323</v>
      </c>
      <c r="L12">
        <v>-123.8614</v>
      </c>
      <c r="M12" s="1">
        <f t="shared" si="3"/>
        <v>312.0319323263246</v>
      </c>
      <c r="N12" s="1">
        <f>M12-312</f>
        <v>0.03193232632457921</v>
      </c>
      <c r="O12" s="1"/>
    </row>
    <row r="13" spans="1:15" ht="12.75">
      <c r="A13">
        <v>4</v>
      </c>
      <c r="B13">
        <f t="shared" si="0"/>
        <v>165.08141885942223</v>
      </c>
      <c r="C13" s="1">
        <f>B13-165</f>
        <v>0.0814188594222287</v>
      </c>
      <c r="D13">
        <f>SQRT((K12-K14)^2+(L12-L14)^2)</f>
        <v>80.74455870521555</v>
      </c>
      <c r="E13" s="1">
        <f>D13-80.75</f>
        <v>-0.005441294784446882</v>
      </c>
      <c r="G13" s="1"/>
      <c r="H13" s="1">
        <f t="shared" si="1"/>
        <v>22.479310192074223</v>
      </c>
      <c r="I13" s="1">
        <f>H13-22.5</f>
        <v>-0.020689807925776904</v>
      </c>
      <c r="J13" s="1">
        <f t="shared" si="2"/>
        <v>-0.05961171996245333</v>
      </c>
      <c r="K13" s="1">
        <v>63.1192</v>
      </c>
      <c r="L13">
        <v>-152.538</v>
      </c>
      <c r="M13" s="1">
        <f t="shared" si="3"/>
        <v>330.05530422801877</v>
      </c>
      <c r="N13" s="1">
        <f>M13-330</f>
        <v>0.05530422801876966</v>
      </c>
      <c r="O13" s="1"/>
    </row>
    <row r="14" spans="1:15" ht="12.75">
      <c r="A14">
        <v>4</v>
      </c>
      <c r="B14">
        <f t="shared" si="0"/>
        <v>156.07534404783482</v>
      </c>
      <c r="C14" s="1">
        <f>B14-156</f>
        <v>0.07534404783481818</v>
      </c>
      <c r="E14" s="1"/>
      <c r="G14" s="1"/>
      <c r="H14" s="1">
        <f t="shared" si="1"/>
        <v>7.4835180963745245</v>
      </c>
      <c r="I14" s="1">
        <f>H14-7.5</f>
        <v>-0.016481903625475525</v>
      </c>
      <c r="J14" s="1">
        <f t="shared" si="2"/>
        <v>-0.044897139509076776</v>
      </c>
      <c r="K14" s="1">
        <v>20.3278</v>
      </c>
      <c r="L14">
        <v>-154.7459</v>
      </c>
      <c r="M14" s="1">
        <f t="shared" si="3"/>
        <v>312.0359933356567</v>
      </c>
      <c r="N14" s="1">
        <f>M14-312</f>
        <v>0.03599333565671259</v>
      </c>
      <c r="O14" s="1"/>
    </row>
    <row r="15" spans="1:15" ht="12.75">
      <c r="A15">
        <v>5</v>
      </c>
      <c r="B15">
        <f t="shared" si="0"/>
        <v>156.0946661575917</v>
      </c>
      <c r="C15" s="1">
        <f>B15-156</f>
        <v>0.09466615759168917</v>
      </c>
      <c r="E15" s="1"/>
      <c r="G15" s="1"/>
      <c r="H15" s="1">
        <f aca="true" t="shared" si="4" ref="H15:H26">-ATAN2(L15,K15)*180/3.14159</f>
        <v>172.4893136589307</v>
      </c>
      <c r="I15" s="1">
        <f>H15-172.5</f>
        <v>-0.010686341069288119</v>
      </c>
      <c r="J15" s="1">
        <f t="shared" si="2"/>
        <v>-0.029113478285223565</v>
      </c>
      <c r="K15" s="1">
        <v>-20.4037</v>
      </c>
      <c r="L15">
        <v>-154.7554</v>
      </c>
      <c r="M15" s="1"/>
      <c r="O15" s="1"/>
    </row>
    <row r="16" spans="1:15" ht="12.75">
      <c r="A16">
        <v>5</v>
      </c>
      <c r="B16">
        <f t="shared" si="0"/>
        <v>165.0962981618304</v>
      </c>
      <c r="C16" s="1">
        <f>B16-165</f>
        <v>0.09629816183038997</v>
      </c>
      <c r="D16">
        <f>SQRT((K15-K17)^2+(L15-L17)^2)</f>
        <v>80.75808461355433</v>
      </c>
      <c r="E16" s="1">
        <f>D16-80.75</f>
        <v>0.0080846135543311</v>
      </c>
      <c r="G16" s="1"/>
      <c r="H16" s="1">
        <f t="shared" si="4"/>
        <v>157.4959701633443</v>
      </c>
      <c r="I16" s="1">
        <f>H16-157.5</f>
        <v>-0.004029836655689678</v>
      </c>
      <c r="J16" s="1">
        <f t="shared" si="2"/>
        <v>-0.011611859682178673</v>
      </c>
      <c r="K16" s="1">
        <v>-63.1907</v>
      </c>
      <c r="L16">
        <v>-152.5245</v>
      </c>
      <c r="M16" s="1"/>
      <c r="O16" s="1"/>
    </row>
    <row r="17" spans="1:15" ht="12.75">
      <c r="A17">
        <v>5</v>
      </c>
      <c r="B17">
        <f t="shared" si="0"/>
        <v>156.07561545161371</v>
      </c>
      <c r="C17" s="1">
        <f>B17-156</f>
        <v>0.07561545161371441</v>
      </c>
      <c r="E17" s="1"/>
      <c r="G17" s="1"/>
      <c r="H17" s="1">
        <f t="shared" si="4"/>
        <v>142.50355123773318</v>
      </c>
      <c r="I17" s="1">
        <f>H17-142.5</f>
        <v>0.003551237733177004</v>
      </c>
      <c r="J17" s="1">
        <f t="shared" si="2"/>
        <v>0.009673681925023507</v>
      </c>
      <c r="K17" s="1">
        <v>-95.0054</v>
      </c>
      <c r="L17">
        <v>-123.8288</v>
      </c>
      <c r="M17" s="1"/>
      <c r="O17" s="1"/>
    </row>
    <row r="18" spans="1:15" ht="12.75">
      <c r="A18">
        <v>6</v>
      </c>
      <c r="B18">
        <f t="shared" si="0"/>
        <v>156.0632649826986</v>
      </c>
      <c r="C18" s="1">
        <f>B18-156</f>
        <v>0.06326498269859826</v>
      </c>
      <c r="E18" s="1"/>
      <c r="G18" s="1"/>
      <c r="H18" s="1">
        <f t="shared" si="4"/>
        <v>127.50964291158454</v>
      </c>
      <c r="I18" s="1">
        <f>H18-127.5</f>
        <v>0.00964291158453534</v>
      </c>
      <c r="J18" s="1">
        <f t="shared" si="2"/>
        <v>0.026265512180355364</v>
      </c>
      <c r="K18" s="1">
        <v>-123.7975</v>
      </c>
      <c r="L18">
        <v>-95.0259</v>
      </c>
      <c r="M18" s="1"/>
      <c r="O18" s="1"/>
    </row>
    <row r="19" spans="1:15" ht="12.75">
      <c r="A19">
        <v>6</v>
      </c>
      <c r="B19">
        <f t="shared" si="0"/>
        <v>165.05560317111323</v>
      </c>
      <c r="C19" s="1">
        <f>B19-165</f>
        <v>0.05560317111323343</v>
      </c>
      <c r="D19">
        <f>SQRT((K18-K20)^2+(L18-L20)^2)</f>
        <v>80.75524158356534</v>
      </c>
      <c r="E19" s="1">
        <f>D19-80.75</f>
        <v>0.005241583565336327</v>
      </c>
      <c r="G19" s="1"/>
      <c r="H19" s="1">
        <f t="shared" si="4"/>
        <v>112.51296639254389</v>
      </c>
      <c r="I19" s="1">
        <f>H19-112.5</f>
        <v>0.01296639254388765</v>
      </c>
      <c r="J19" s="1">
        <f t="shared" si="2"/>
        <v>0.03735308172335838</v>
      </c>
      <c r="K19" s="1">
        <v>-152.4773</v>
      </c>
      <c r="L19">
        <v>-63.1983</v>
      </c>
      <c r="M19" s="1"/>
      <c r="O19" s="1"/>
    </row>
    <row r="20" spans="1:15" ht="12.75">
      <c r="A20">
        <v>6</v>
      </c>
      <c r="B20">
        <f t="shared" si="0"/>
        <v>156.0377552472478</v>
      </c>
      <c r="C20" s="1">
        <f>B20-156</f>
        <v>0.03775524724778734</v>
      </c>
      <c r="E20" s="1"/>
      <c r="G20" s="1"/>
      <c r="H20" s="1">
        <f t="shared" si="4"/>
        <v>97.51815112779848</v>
      </c>
      <c r="I20" s="1">
        <f>H20-97.5</f>
        <v>0.018151127798475386</v>
      </c>
      <c r="J20" s="1">
        <f t="shared" si="2"/>
        <v>0.04943224210649941</v>
      </c>
      <c r="K20" s="1">
        <v>-154.6964</v>
      </c>
      <c r="L20">
        <v>-20.4158</v>
      </c>
      <c r="M20" s="1"/>
      <c r="O20" s="1"/>
    </row>
    <row r="21" spans="1:15" ht="12.75">
      <c r="A21">
        <v>7</v>
      </c>
      <c r="B21">
        <f t="shared" si="0"/>
        <v>156.03812556285723</v>
      </c>
      <c r="C21" s="1">
        <f>B21-156</f>
        <v>0.0381255628572319</v>
      </c>
      <c r="E21" s="1"/>
      <c r="G21" s="1"/>
      <c r="H21" s="1">
        <f t="shared" si="4"/>
        <v>82.51105529263731</v>
      </c>
      <c r="I21" s="1">
        <f>H21-82.5</f>
        <v>0.011055292637308867</v>
      </c>
      <c r="J21" s="1">
        <f t="shared" si="2"/>
        <v>0.03010772692595391</v>
      </c>
      <c r="K21" s="1">
        <v>-154.7071</v>
      </c>
      <c r="L21">
        <v>20.3374</v>
      </c>
      <c r="M21" s="1"/>
      <c r="O21" s="1"/>
    </row>
    <row r="22" spans="1:15" ht="12.75">
      <c r="A22">
        <v>7</v>
      </c>
      <c r="B22">
        <f t="shared" si="0"/>
        <v>165.03162208286022</v>
      </c>
      <c r="C22" s="1">
        <f>B22-165</f>
        <v>0.031622082860224054</v>
      </c>
      <c r="D22">
        <f>SQRT((K21-K23)^2+(L21-L23)^2)</f>
        <v>80.7645632056535</v>
      </c>
      <c r="E22" s="1">
        <f>D22-80.75</f>
        <v>0.01456320565350211</v>
      </c>
      <c r="G22" s="1"/>
      <c r="H22" s="1">
        <f t="shared" si="4"/>
        <v>67.51327186736273</v>
      </c>
      <c r="I22" s="1">
        <f>H22-67.5</f>
        <v>0.013271867362732337</v>
      </c>
      <c r="J22" s="1">
        <f t="shared" si="2"/>
        <v>0.03822752683540458</v>
      </c>
      <c r="K22" s="1">
        <v>-152.4839</v>
      </c>
      <c r="L22">
        <v>63.1197</v>
      </c>
      <c r="M22" s="1"/>
      <c r="O22" s="1"/>
    </row>
    <row r="23" spans="1:15" ht="12.75">
      <c r="A23">
        <v>7</v>
      </c>
      <c r="B23">
        <f t="shared" si="0"/>
        <v>156.00748130846162</v>
      </c>
      <c r="C23" s="1">
        <f>B23-156</f>
        <v>0.0074813084616209835</v>
      </c>
      <c r="E23" s="1"/>
      <c r="G23" s="1"/>
      <c r="H23" s="1">
        <f t="shared" si="4"/>
        <v>52.51056925494939</v>
      </c>
      <c r="I23" s="1">
        <f>H23-52.5</f>
        <v>0.010569254949388096</v>
      </c>
      <c r="J23" s="1">
        <f t="shared" si="2"/>
        <v>0.028778410298664046</v>
      </c>
      <c r="K23" s="1">
        <v>-123.7865</v>
      </c>
      <c r="L23">
        <v>94.9486</v>
      </c>
      <c r="M23" s="1"/>
      <c r="O23" s="1"/>
    </row>
    <row r="24" spans="1:15" ht="12.75">
      <c r="A24">
        <v>8</v>
      </c>
      <c r="B24">
        <f t="shared" si="0"/>
        <v>155.97495150135487</v>
      </c>
      <c r="C24" s="1">
        <f>B24-156</f>
        <v>-0.025048498645134032</v>
      </c>
      <c r="E24" s="1"/>
      <c r="G24" s="1"/>
      <c r="H24" s="1">
        <f t="shared" si="4"/>
        <v>37.510619714029914</v>
      </c>
      <c r="I24" s="1">
        <f>H24-37.5</f>
        <v>0.010619714029914462</v>
      </c>
      <c r="J24" s="1">
        <f t="shared" si="2"/>
        <v>0.0289097730363684</v>
      </c>
      <c r="K24" s="1">
        <v>-94.9744</v>
      </c>
      <c r="L24">
        <v>123.7257</v>
      </c>
      <c r="M24" s="1"/>
      <c r="O24" s="1"/>
    </row>
    <row r="25" spans="1:15" ht="12.75">
      <c r="A25">
        <v>8</v>
      </c>
      <c r="B25">
        <f t="shared" si="0"/>
        <v>164.9738978723907</v>
      </c>
      <c r="C25" s="1">
        <f>B25-165</f>
        <v>-0.02610212760930608</v>
      </c>
      <c r="D25">
        <f>SQRT((K24-K26)^2+(L24-L26)^2)</f>
        <v>80.74873603376092</v>
      </c>
      <c r="E25" s="1">
        <f>D25-80.75</f>
        <v>-0.0012639662390796502</v>
      </c>
      <c r="G25" s="1"/>
      <c r="H25" s="1">
        <f t="shared" si="4"/>
        <v>22.51100469155338</v>
      </c>
      <c r="I25" s="1">
        <f>H25-22.5</f>
        <v>0.011004691553381463</v>
      </c>
      <c r="J25" s="1">
        <f t="shared" si="2"/>
        <v>0.03168619647724727</v>
      </c>
      <c r="K25" s="1">
        <v>-63.162</v>
      </c>
      <c r="L25">
        <v>152.4039</v>
      </c>
      <c r="M25" s="1"/>
      <c r="O25" s="1"/>
    </row>
    <row r="26" spans="1:15" ht="12.75">
      <c r="A26">
        <v>8</v>
      </c>
      <c r="B26">
        <f t="shared" si="0"/>
        <v>155.96065485865338</v>
      </c>
      <c r="C26" s="1">
        <f>B26-156</f>
        <v>-0.039345141346615264</v>
      </c>
      <c r="E26" s="1"/>
      <c r="G26" s="1"/>
      <c r="H26" s="1">
        <f t="shared" si="4"/>
        <v>7.505323515228563</v>
      </c>
      <c r="I26" s="1">
        <f>H26-7.5</f>
        <v>0.00532351522856267</v>
      </c>
      <c r="J26" s="1">
        <f t="shared" si="2"/>
        <v>0.014490739579123202</v>
      </c>
      <c r="K26" s="1">
        <v>-20.3713</v>
      </c>
      <c r="L26">
        <v>154.6245</v>
      </c>
      <c r="M26" s="1"/>
      <c r="O26" s="1"/>
    </row>
    <row r="27" spans="1:15" ht="12.75">
      <c r="A27" t="s">
        <v>6</v>
      </c>
      <c r="C27" s="1">
        <f>AVERAGE(C3:C26)</f>
        <v>0.02172524206335069</v>
      </c>
      <c r="E27" s="1">
        <f>AVERAGE(E3:E26)</f>
        <v>0.004065216992023224</v>
      </c>
      <c r="G27" s="1"/>
      <c r="H27" s="1"/>
      <c r="I27" s="1">
        <f>AVERAGE(I3:I26)</f>
        <v>-0.006690182089566325</v>
      </c>
      <c r="J27" s="1">
        <f>AVERAGE(J3:J26)</f>
        <v>-0.018514248098146467</v>
      </c>
      <c r="K27" s="1"/>
      <c r="M27" s="1"/>
      <c r="N27" s="1">
        <f>AVERAGE(N3:N14)</f>
        <v>0.043437559863955734</v>
      </c>
      <c r="O27" s="1"/>
    </row>
    <row r="28" spans="1:15" ht="12.75">
      <c r="A28" t="s">
        <v>7</v>
      </c>
      <c r="C28" s="1">
        <f>STDEV(C3:C26)</f>
        <v>0.048039272196265206</v>
      </c>
      <c r="E28" s="1">
        <f>STDEV(E3:E26)</f>
        <v>0.0068714564038325505</v>
      </c>
      <c r="G28" s="1"/>
      <c r="H28" s="1"/>
      <c r="I28" s="1">
        <f>STDEV(I3:I26)</f>
        <v>0.016989492173753885</v>
      </c>
      <c r="J28" s="1">
        <f>STDEV(J3:J26)</f>
        <v>0.04700533887500435</v>
      </c>
      <c r="K28" s="1"/>
      <c r="M28" s="1"/>
      <c r="N28" s="1">
        <f>STDEV(N3:N14)</f>
        <v>0.012985004997741814</v>
      </c>
      <c r="O28" s="1"/>
    </row>
    <row r="29" spans="3:15" ht="12.75">
      <c r="C29" s="1"/>
      <c r="E29" s="1"/>
      <c r="G29" s="1"/>
      <c r="H29" s="1"/>
      <c r="I29" s="1"/>
      <c r="J29" s="1"/>
      <c r="K29" s="1"/>
      <c r="M29" s="1"/>
      <c r="O29" s="1"/>
    </row>
    <row r="30" spans="1:15" ht="12.75">
      <c r="A30" s="2" t="s">
        <v>26</v>
      </c>
      <c r="B30" s="2"/>
      <c r="C30" s="3"/>
      <c r="D30" s="2"/>
      <c r="E30" s="3"/>
      <c r="F30" s="2"/>
      <c r="G30" s="3"/>
      <c r="H30" s="3"/>
      <c r="I30" s="3" t="s">
        <v>20</v>
      </c>
      <c r="J30" s="3" t="s">
        <v>21</v>
      </c>
      <c r="K30" s="1"/>
      <c r="M30" s="1"/>
      <c r="O30" s="1"/>
    </row>
    <row r="31" spans="1:10" ht="12" customHeight="1">
      <c r="A31" s="2" t="s">
        <v>27</v>
      </c>
      <c r="B31" s="2" t="s">
        <v>13</v>
      </c>
      <c r="C31" s="2" t="s">
        <v>17</v>
      </c>
      <c r="D31" s="2"/>
      <c r="E31" s="2"/>
      <c r="F31" s="2"/>
      <c r="G31" s="2"/>
      <c r="H31" s="2" t="s">
        <v>20</v>
      </c>
      <c r="I31" s="2" t="s">
        <v>17</v>
      </c>
      <c r="J31" s="2" t="s">
        <v>17</v>
      </c>
    </row>
    <row r="32" spans="1:12" ht="12.75">
      <c r="A32" t="s">
        <v>22</v>
      </c>
      <c r="B32" s="1">
        <f>SQRT(K32^2+L32^2)</f>
        <v>179.95250001225324</v>
      </c>
      <c r="C32" s="1">
        <f>B32-180</f>
        <v>-0.04749998774676101</v>
      </c>
      <c r="H32" s="1">
        <f>ATAN2(L32,K32)*180/3.14159</f>
        <v>0.0006686277690113417</v>
      </c>
      <c r="I32" s="1">
        <f>H32-0</f>
        <v>0.0006686277690113417</v>
      </c>
      <c r="J32" s="1">
        <f>I32*2*3.14159*B32/360</f>
        <v>0.002100000000047665</v>
      </c>
      <c r="K32">
        <v>0.0021</v>
      </c>
      <c r="L32">
        <v>179.9525</v>
      </c>
    </row>
    <row r="33" spans="1:12" ht="12.75">
      <c r="A33" t="s">
        <v>23</v>
      </c>
      <c r="B33" s="1">
        <f>SQRT(K33^2+L33^2)</f>
        <v>180.00281109493818</v>
      </c>
      <c r="C33" s="1">
        <f>B33-180</f>
        <v>0.0028110949381812134</v>
      </c>
      <c r="H33" s="1">
        <f>ATAN2(L33,K33)*180/3.14159</f>
        <v>90.02019290785513</v>
      </c>
      <c r="I33" s="1">
        <f>H33-90</f>
        <v>0.020192907855133058</v>
      </c>
      <c r="J33" s="1">
        <f>I33*2*3.14159*B33/360</f>
        <v>0.06343882810962731</v>
      </c>
      <c r="K33">
        <v>180.0028</v>
      </c>
      <c r="L33">
        <v>-0.0632</v>
      </c>
    </row>
    <row r="34" spans="1:12" ht="12.75">
      <c r="A34" t="s">
        <v>24</v>
      </c>
      <c r="B34" s="1">
        <f>SQRT(K34^2+L34^2)</f>
        <v>180.07200054422677</v>
      </c>
      <c r="C34" s="1">
        <f>B34-180</f>
        <v>0.07200054422676772</v>
      </c>
      <c r="H34" s="1">
        <f>ATAN2(L34,K34)*180/3.14159</f>
        <v>-179.99569747928658</v>
      </c>
      <c r="I34" s="1">
        <f>H34+180</f>
        <v>0.004302520713423519</v>
      </c>
      <c r="J34" s="1">
        <f>I34*2*3.14159*B34/360</f>
        <v>0.013522162791371096</v>
      </c>
      <c r="K34">
        <v>-0.014</v>
      </c>
      <c r="L34">
        <v>-180.072</v>
      </c>
    </row>
    <row r="35" spans="1:12" ht="12.75">
      <c r="A35" t="s">
        <v>25</v>
      </c>
      <c r="B35" s="1">
        <f>SQRT(K35^2+L35^2)</f>
        <v>180.0457031538937</v>
      </c>
      <c r="C35" s="1">
        <f>B35-180</f>
        <v>0.04570315389369739</v>
      </c>
      <c r="H35" s="1">
        <f>ATAN2(L35,K35)*180/3.14159</f>
        <v>-90.0108003491239</v>
      </c>
      <c r="I35" s="1">
        <f>H35+90</f>
        <v>-0.01080034912389749</v>
      </c>
      <c r="J35" s="1">
        <f>I35*2*3.14159*B35/360</f>
        <v>-0.03393888391690517</v>
      </c>
      <c r="K35">
        <v>-180.0457</v>
      </c>
      <c r="L35">
        <v>-0.0337</v>
      </c>
    </row>
    <row r="36" spans="1:3" ht="12.75">
      <c r="A36" t="s">
        <v>6</v>
      </c>
      <c r="C36" s="1">
        <f>AVERAGE(C32:C35)</f>
        <v>0.018253701327971328</v>
      </c>
    </row>
    <row r="37" spans="1:3" ht="12.75">
      <c r="A37" t="s">
        <v>7</v>
      </c>
      <c r="C37" s="1">
        <f>STDEV(C32:C35)</f>
        <v>0.05229473296229269</v>
      </c>
    </row>
    <row r="38" spans="5:10" ht="12.75">
      <c r="E38" t="s">
        <v>34</v>
      </c>
      <c r="F38" t="s">
        <v>35</v>
      </c>
      <c r="G38" t="s">
        <v>36</v>
      </c>
      <c r="I38" t="s">
        <v>37</v>
      </c>
      <c r="J38" t="s">
        <v>38</v>
      </c>
    </row>
    <row r="39" spans="1:10" ht="12.75">
      <c r="A39" t="s">
        <v>39</v>
      </c>
      <c r="E39">
        <v>330.0375</v>
      </c>
      <c r="F39">
        <v>330</v>
      </c>
      <c r="G39">
        <f>E39-F39</f>
        <v>0.03750000000002274</v>
      </c>
      <c r="I39">
        <v>-0.0241</v>
      </c>
      <c r="J39">
        <v>-0.1002</v>
      </c>
    </row>
    <row r="40" spans="1:10" ht="12.75">
      <c r="A40" t="s">
        <v>40</v>
      </c>
      <c r="E40">
        <v>312.0407</v>
      </c>
      <c r="F40">
        <v>312</v>
      </c>
      <c r="G40">
        <f>E40-F40</f>
        <v>0.04070000000001528</v>
      </c>
      <c r="I40">
        <v>-0.0159</v>
      </c>
      <c r="J40">
        <v>-0.0628</v>
      </c>
    </row>
  </sheetData>
  <printOptions gridLines="1"/>
  <pageMargins left="0.75" right="0.75" top="1" bottom="1" header="0.5" footer="0.5"/>
  <pageSetup fitToHeight="1" fitToWidth="1" horizontalDpi="600" verticalDpi="600" orientation="landscape" scale="94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 topLeftCell="A12">
      <selection activeCell="J40" sqref="J40"/>
    </sheetView>
  </sheetViews>
  <sheetFormatPr defaultColWidth="9.140625" defaultRowHeight="12.75"/>
  <cols>
    <col min="1" max="1" width="6.421875" style="0" bestFit="1" customWidth="1"/>
    <col min="2" max="2" width="10.00390625" style="0" bestFit="1" customWidth="1"/>
    <col min="3" max="3" width="10.140625" style="0" bestFit="1" customWidth="1"/>
    <col min="4" max="4" width="8.00390625" style="0" bestFit="1" customWidth="1"/>
    <col min="6" max="6" width="11.00390625" style="0" bestFit="1" customWidth="1"/>
    <col min="8" max="8" width="10.140625" style="0" bestFit="1" customWidth="1"/>
    <col min="9" max="9" width="9.28125" style="0" bestFit="1" customWidth="1"/>
  </cols>
  <sheetData>
    <row r="1" spans="1:14" ht="12.75">
      <c r="A1" s="2"/>
      <c r="B1" s="2" t="s">
        <v>33</v>
      </c>
      <c r="C1" s="2" t="s">
        <v>13</v>
      </c>
      <c r="D1" s="2" t="s">
        <v>15</v>
      </c>
      <c r="E1" s="2"/>
      <c r="F1" s="2" t="s">
        <v>18</v>
      </c>
      <c r="G1" s="2"/>
      <c r="H1" s="2"/>
      <c r="I1" s="2" t="s">
        <v>20</v>
      </c>
      <c r="J1" s="2" t="s">
        <v>21</v>
      </c>
      <c r="K1" s="2"/>
      <c r="L1" s="2"/>
      <c r="M1" s="2"/>
      <c r="N1" s="2"/>
    </row>
    <row r="2" spans="1:14" ht="12.75">
      <c r="A2" s="2" t="s">
        <v>5</v>
      </c>
      <c r="B2" s="2" t="s">
        <v>13</v>
      </c>
      <c r="C2" s="2" t="s">
        <v>14</v>
      </c>
      <c r="D2" s="2" t="s">
        <v>16</v>
      </c>
      <c r="E2" s="2" t="s">
        <v>17</v>
      </c>
      <c r="F2" s="2" t="s">
        <v>19</v>
      </c>
      <c r="G2" s="2" t="s">
        <v>17</v>
      </c>
      <c r="H2" s="2" t="s">
        <v>20</v>
      </c>
      <c r="I2" s="2" t="s">
        <v>17</v>
      </c>
      <c r="J2" s="2" t="s">
        <v>17</v>
      </c>
      <c r="K2" s="2" t="s">
        <v>28</v>
      </c>
      <c r="L2" s="2" t="s">
        <v>29</v>
      </c>
      <c r="M2" s="2" t="s">
        <v>30</v>
      </c>
      <c r="N2" s="2" t="s">
        <v>17</v>
      </c>
    </row>
    <row r="3" spans="1:15" ht="12.75">
      <c r="A3">
        <v>1</v>
      </c>
      <c r="B3">
        <f aca="true" t="shared" si="0" ref="B3:B26">SQRT(K3^2+L3^2)</f>
        <v>156.0334086892932</v>
      </c>
      <c r="C3" s="1">
        <f>B3-156</f>
        <v>0.0334086892931964</v>
      </c>
      <c r="E3" s="1"/>
      <c r="G3" s="1"/>
      <c r="H3" s="1">
        <f aca="true" t="shared" si="1" ref="H3:H14">180-ATAN2(L3,K3)*180/3.14159</f>
        <v>172.46149068168194</v>
      </c>
      <c r="I3" s="1">
        <f>H3-172.5</f>
        <v>-0.038509318318062924</v>
      </c>
      <c r="J3" s="1">
        <f aca="true" t="shared" si="2" ref="J3:J26">(I3/360)*2*3.14159*B3</f>
        <v>-0.1048722118656349</v>
      </c>
      <c r="K3" s="1">
        <v>20.4704</v>
      </c>
      <c r="L3">
        <v>154.6848</v>
      </c>
      <c r="M3" s="1">
        <f aca="true" t="shared" si="3" ref="M3:M14">SQRT((K3-K15)^2+(L3-L15)^2)</f>
        <v>312.0499582277972</v>
      </c>
      <c r="N3" s="1">
        <f>M3-312</f>
        <v>0.04995822779721948</v>
      </c>
      <c r="O3" s="1"/>
    </row>
    <row r="4" spans="1:15" ht="12.75">
      <c r="A4">
        <v>1</v>
      </c>
      <c r="B4">
        <f t="shared" si="0"/>
        <v>164.987247235203</v>
      </c>
      <c r="C4" s="1">
        <f>B4-165</f>
        <v>-0.012752764796999827</v>
      </c>
      <c r="D4">
        <f>SQRT((K3-K5)^2+(L3-L5)^2)</f>
        <v>80.75918641752156</v>
      </c>
      <c r="E4" s="1">
        <f>D4-80.75</f>
        <v>0.009186417521561907</v>
      </c>
      <c r="G4" s="1"/>
      <c r="H4" s="1">
        <f t="shared" si="1"/>
        <v>157.4823455347549</v>
      </c>
      <c r="I4" s="1">
        <f>H4-157.5</f>
        <v>-0.01765446524510139</v>
      </c>
      <c r="J4" s="1">
        <f t="shared" si="2"/>
        <v>-0.050837237692687</v>
      </c>
      <c r="K4" s="1">
        <v>63.1848</v>
      </c>
      <c r="L4">
        <v>152.4089</v>
      </c>
      <c r="M4" s="1">
        <f t="shared" si="3"/>
        <v>329.9651513868245</v>
      </c>
      <c r="N4" s="1">
        <f>M4-330</f>
        <v>-0.03484861317548393</v>
      </c>
      <c r="O4" s="1"/>
    </row>
    <row r="5" spans="1:15" ht="12.75">
      <c r="A5">
        <v>1</v>
      </c>
      <c r="B5">
        <f t="shared" si="0"/>
        <v>156.06148220473878</v>
      </c>
      <c r="C5" s="1">
        <f>B5-156</f>
        <v>0.06148220473878041</v>
      </c>
      <c r="E5" s="1"/>
      <c r="G5" s="1"/>
      <c r="H5" s="1">
        <f t="shared" si="1"/>
        <v>142.4678968665222</v>
      </c>
      <c r="I5" s="1">
        <f>H5-142.5</f>
        <v>-0.032103133477789925</v>
      </c>
      <c r="J5" s="1">
        <f t="shared" si="2"/>
        <v>-0.08744201413644588</v>
      </c>
      <c r="K5" s="1">
        <v>95.0735</v>
      </c>
      <c r="L5">
        <v>123.7587</v>
      </c>
      <c r="M5" s="1">
        <f t="shared" si="3"/>
        <v>312.01591172831235</v>
      </c>
      <c r="N5" s="1">
        <f>M5-312</f>
        <v>0.01591172831234644</v>
      </c>
      <c r="O5" s="1"/>
    </row>
    <row r="6" spans="1:15" ht="12.75">
      <c r="A6">
        <v>2</v>
      </c>
      <c r="B6">
        <f t="shared" si="0"/>
        <v>156.07039330651412</v>
      </c>
      <c r="C6" s="1">
        <f>B6-156</f>
        <v>0.07039330651412001</v>
      </c>
      <c r="E6" s="1"/>
      <c r="G6" s="1"/>
      <c r="H6" s="1">
        <f t="shared" si="1"/>
        <v>127.46760072922461</v>
      </c>
      <c r="I6" s="1">
        <f>H6-127.5</f>
        <v>-0.03239927077538596</v>
      </c>
      <c r="J6" s="1">
        <f t="shared" si="2"/>
        <v>-0.08825366727936397</v>
      </c>
      <c r="K6" s="1">
        <v>123.8726</v>
      </c>
      <c r="L6">
        <v>94.9397</v>
      </c>
      <c r="M6" s="1">
        <f t="shared" si="3"/>
        <v>312.0147370177569</v>
      </c>
      <c r="N6" s="1">
        <f>M6-312</f>
        <v>0.014737017756885962</v>
      </c>
      <c r="O6" s="1"/>
    </row>
    <row r="7" spans="1:15" ht="12.75">
      <c r="A7">
        <v>2</v>
      </c>
      <c r="B7">
        <f t="shared" si="0"/>
        <v>165.1024896493387</v>
      </c>
      <c r="C7" s="1">
        <f>B7-165</f>
        <v>0.10248964933870752</v>
      </c>
      <c r="D7">
        <f>SQRT((K6-K8)^2+(L6-L8)^2)</f>
        <v>80.74743055540529</v>
      </c>
      <c r="E7" s="1">
        <f>D7-80.75</f>
        <v>-0.0025694445947124223</v>
      </c>
      <c r="G7" s="1"/>
      <c r="H7" s="1">
        <f t="shared" si="1"/>
        <v>112.48026637623305</v>
      </c>
      <c r="I7" s="1">
        <f>H7-112.5</f>
        <v>-0.0197336237669532</v>
      </c>
      <c r="J7" s="1">
        <f t="shared" si="2"/>
        <v>-0.05686400795034254</v>
      </c>
      <c r="K7" s="1">
        <v>152.5565</v>
      </c>
      <c r="L7">
        <v>63.1296</v>
      </c>
      <c r="M7" s="1">
        <f t="shared" si="3"/>
        <v>330.06286297051054</v>
      </c>
      <c r="N7" s="1">
        <f>M7-330</f>
        <v>0.0628629705105368</v>
      </c>
      <c r="O7" s="1"/>
    </row>
    <row r="8" spans="1:15" ht="12.75">
      <c r="A8">
        <v>2</v>
      </c>
      <c r="B8">
        <f t="shared" si="0"/>
        <v>156.10394350665842</v>
      </c>
      <c r="C8" s="1">
        <f>B8-156</f>
        <v>0.10394350665842467</v>
      </c>
      <c r="E8" s="1"/>
      <c r="G8" s="1"/>
      <c r="H8" s="1">
        <f t="shared" si="1"/>
        <v>97.48628729354009</v>
      </c>
      <c r="I8" s="1">
        <f>H8-97.5</f>
        <v>-0.013712706459912738</v>
      </c>
      <c r="J8" s="1">
        <f t="shared" si="2"/>
        <v>-0.03736061826262428</v>
      </c>
      <c r="K8" s="1">
        <v>154.7733</v>
      </c>
      <c r="L8">
        <v>20.3388</v>
      </c>
      <c r="M8" s="1">
        <f t="shared" si="3"/>
        <v>312.0437088806791</v>
      </c>
      <c r="N8" s="1">
        <f>M8-312</f>
        <v>0.04370888067910528</v>
      </c>
      <c r="O8" s="1"/>
    </row>
    <row r="9" spans="1:15" ht="12.75">
      <c r="A9">
        <v>3</v>
      </c>
      <c r="B9">
        <f t="shared" si="0"/>
        <v>156.09755867488767</v>
      </c>
      <c r="C9" s="1">
        <f>B9-156</f>
        <v>0.09755867488766512</v>
      </c>
      <c r="E9" s="1"/>
      <c r="G9" s="1"/>
      <c r="H9" s="1">
        <f t="shared" si="1"/>
        <v>82.48693016118445</v>
      </c>
      <c r="I9" s="1">
        <f>H9-82.5</f>
        <v>-0.01306983881555368</v>
      </c>
      <c r="J9" s="1">
        <f t="shared" si="2"/>
        <v>-0.035607652526283624</v>
      </c>
      <c r="K9" s="1">
        <v>154.7575</v>
      </c>
      <c r="L9">
        <v>-20.4099</v>
      </c>
      <c r="M9" s="1">
        <f t="shared" si="3"/>
        <v>312.04383506586055</v>
      </c>
      <c r="N9" s="1">
        <f>M9-312</f>
        <v>0.04383506586054864</v>
      </c>
      <c r="O9" s="1"/>
    </row>
    <row r="10" spans="1:15" ht="12.75">
      <c r="A10">
        <v>3</v>
      </c>
      <c r="B10">
        <f t="shared" si="0"/>
        <v>165.08680753791322</v>
      </c>
      <c r="C10" s="1">
        <f>B10-165</f>
        <v>0.08680753791321649</v>
      </c>
      <c r="D10">
        <f>SQRT((K9-K11)^2+(L9-L11)^2)</f>
        <v>80.74457148719038</v>
      </c>
      <c r="E10" s="1">
        <f>D10-80.75</f>
        <v>-0.005428512809615427</v>
      </c>
      <c r="G10" s="1"/>
      <c r="H10" s="1">
        <f t="shared" si="1"/>
        <v>67.50369388813263</v>
      </c>
      <c r="I10" s="1">
        <f>H10-67.5</f>
        <v>0.0036938881326307182</v>
      </c>
      <c r="J10" s="1">
        <f t="shared" si="2"/>
        <v>0.010643221705232613</v>
      </c>
      <c r="K10" s="1">
        <v>152.5245</v>
      </c>
      <c r="L10">
        <v>-63.1659</v>
      </c>
      <c r="M10" s="1">
        <f t="shared" si="3"/>
        <v>330.0660207731326</v>
      </c>
      <c r="N10" s="1">
        <f>M10-330</f>
        <v>0.06602077313260679</v>
      </c>
      <c r="O10" s="1"/>
    </row>
    <row r="11" spans="1:15" ht="12.75">
      <c r="A11">
        <v>3</v>
      </c>
      <c r="B11">
        <f t="shared" si="0"/>
        <v>156.08281792256955</v>
      </c>
      <c r="C11" s="1">
        <f>B11-156</f>
        <v>0.08281792256954645</v>
      </c>
      <c r="E11" s="1"/>
      <c r="G11" s="1"/>
      <c r="H11" s="1">
        <f t="shared" si="1"/>
        <v>52.50729483604513</v>
      </c>
      <c r="I11" s="1">
        <f>H11-52.5</f>
        <v>0.007294836045133479</v>
      </c>
      <c r="J11" s="1">
        <f t="shared" si="2"/>
        <v>0.019872277053400153</v>
      </c>
      <c r="K11" s="1">
        <v>123.8411</v>
      </c>
      <c r="L11">
        <v>-95.0012</v>
      </c>
      <c r="M11" s="1">
        <f t="shared" si="3"/>
        <v>312.07150595466095</v>
      </c>
      <c r="N11" s="1">
        <f>M11-312</f>
        <v>0.07150595466094956</v>
      </c>
      <c r="O11" s="1"/>
    </row>
    <row r="12" spans="1:15" ht="12.75">
      <c r="A12">
        <v>4</v>
      </c>
      <c r="B12">
        <f t="shared" si="0"/>
        <v>156.05876138586387</v>
      </c>
      <c r="C12" s="1">
        <f>B12-156</f>
        <v>0.05876138586387469</v>
      </c>
      <c r="E12" s="1"/>
      <c r="G12" s="1"/>
      <c r="H12" s="1">
        <f t="shared" si="1"/>
        <v>37.508647577623464</v>
      </c>
      <c r="I12" s="1">
        <f>H12-37.5</f>
        <v>0.008647577623463576</v>
      </c>
      <c r="J12" s="1">
        <f t="shared" si="2"/>
        <v>0.023553726373480285</v>
      </c>
      <c r="K12" s="1">
        <v>95.0215</v>
      </c>
      <c r="L12">
        <v>-123.7952</v>
      </c>
      <c r="M12" s="1">
        <f t="shared" si="3"/>
        <v>312.0521691612638</v>
      </c>
      <c r="N12" s="1">
        <f>M12-312</f>
        <v>0.05216916126380511</v>
      </c>
      <c r="O12" s="1"/>
    </row>
    <row r="13" spans="1:15" ht="12.75">
      <c r="A13">
        <v>4</v>
      </c>
      <c r="B13">
        <f t="shared" si="0"/>
        <v>164.99478635426638</v>
      </c>
      <c r="C13" s="1">
        <f>B13-165</f>
        <v>-0.005213645733618932</v>
      </c>
      <c r="D13">
        <f>SQRT((K12-K14)^2+(L12-L14)^2)</f>
        <v>80.76119958891152</v>
      </c>
      <c r="E13" s="1">
        <f>D13-80.75</f>
        <v>0.011199588911523506</v>
      </c>
      <c r="G13" s="1"/>
      <c r="H13" s="1">
        <f t="shared" si="1"/>
        <v>22.506042206324054</v>
      </c>
      <c r="I13" s="1">
        <f>H13-22.5</f>
        <v>0.006042206324053723</v>
      </c>
      <c r="J13" s="1">
        <f t="shared" si="2"/>
        <v>0.017399740573302062</v>
      </c>
      <c r="K13" s="1">
        <v>63.1572</v>
      </c>
      <c r="L13">
        <v>-152.4285</v>
      </c>
      <c r="M13" s="1">
        <f t="shared" si="3"/>
        <v>330.01476951501735</v>
      </c>
      <c r="N13" s="1">
        <f>M13-330</f>
        <v>0.014769515017349022</v>
      </c>
      <c r="O13" s="1"/>
    </row>
    <row r="14" spans="1:15" ht="12.75">
      <c r="A14">
        <v>4</v>
      </c>
      <c r="B14">
        <f t="shared" si="0"/>
        <v>156.01220417624384</v>
      </c>
      <c r="C14" s="1">
        <f>B14-156</f>
        <v>0.012204176243841403</v>
      </c>
      <c r="E14" s="1"/>
      <c r="G14" s="1"/>
      <c r="H14" s="1">
        <f t="shared" si="1"/>
        <v>7.511937992051486</v>
      </c>
      <c r="I14" s="1">
        <f>H14-7.5</f>
        <v>0.011937992051485935</v>
      </c>
      <c r="J14" s="1">
        <f t="shared" si="2"/>
        <v>0.0325062490824889</v>
      </c>
      <c r="K14" s="1">
        <v>20.3963</v>
      </c>
      <c r="L14">
        <v>-154.6732</v>
      </c>
      <c r="M14" s="1">
        <f t="shared" si="3"/>
        <v>312.04787332744314</v>
      </c>
      <c r="N14" s="1">
        <f>M14-312</f>
        <v>0.04787332744314199</v>
      </c>
      <c r="O14" s="1"/>
    </row>
    <row r="15" spans="1:15" ht="12.75">
      <c r="A15">
        <v>5</v>
      </c>
      <c r="B15">
        <f t="shared" si="0"/>
        <v>156.0165734843898</v>
      </c>
      <c r="C15" s="1">
        <f>B15-156</f>
        <v>0.016573484389795112</v>
      </c>
      <c r="E15" s="1"/>
      <c r="G15" s="1"/>
      <c r="H15" s="1">
        <f aca="true" t="shared" si="4" ref="H15:H26">-ATAN2(L15,K15)*180/3.14159</f>
        <v>172.50653497083422</v>
      </c>
      <c r="I15" s="1">
        <f>H15-172.5</f>
        <v>0.006534970834223941</v>
      </c>
      <c r="J15" s="1">
        <f t="shared" si="2"/>
        <v>0.017794729469638917</v>
      </c>
      <c r="K15" s="1">
        <v>-20.347</v>
      </c>
      <c r="L15">
        <v>-154.6841</v>
      </c>
      <c r="M15" s="1"/>
      <c r="O15" s="1"/>
    </row>
    <row r="16" spans="1:15" ht="12.75">
      <c r="A16">
        <v>5</v>
      </c>
      <c r="B16">
        <f t="shared" si="0"/>
        <v>164.97791017090742</v>
      </c>
      <c r="C16" s="1">
        <f>B16-165</f>
        <v>-0.02208982909257884</v>
      </c>
      <c r="D16">
        <f>SQRT((K15-K17)^2+(L15-L17)^2)</f>
        <v>80.75495882854501</v>
      </c>
      <c r="E16" s="1">
        <f>D16-80.75</f>
        <v>0.004958828545014171</v>
      </c>
      <c r="G16" s="1"/>
      <c r="H16" s="1">
        <f t="shared" si="4"/>
        <v>157.50438559248877</v>
      </c>
      <c r="I16" s="1">
        <f>H16-157.5</f>
        <v>0.004385592488773682</v>
      </c>
      <c r="J16" s="1">
        <f t="shared" si="2"/>
        <v>0.01262789822691459</v>
      </c>
      <c r="K16" s="1">
        <v>-63.123</v>
      </c>
      <c r="L16">
        <v>-152.4244</v>
      </c>
      <c r="M16" s="1"/>
      <c r="O16" s="1"/>
    </row>
    <row r="17" spans="1:15" ht="12.75">
      <c r="A17">
        <v>5</v>
      </c>
      <c r="B17">
        <f t="shared" si="0"/>
        <v>155.9544435151817</v>
      </c>
      <c r="C17" s="1">
        <f>B17-156</f>
        <v>-0.045556484818291665</v>
      </c>
      <c r="E17" s="1"/>
      <c r="G17" s="1"/>
      <c r="H17" s="1">
        <f t="shared" si="4"/>
        <v>142.50236623337477</v>
      </c>
      <c r="I17" s="1">
        <f>H17-142.5</f>
        <v>0.002366233374772264</v>
      </c>
      <c r="J17" s="1">
        <f t="shared" si="2"/>
        <v>0.006440689011023002</v>
      </c>
      <c r="K17" s="1">
        <v>-94.9342</v>
      </c>
      <c r="L17">
        <v>-123.7307</v>
      </c>
      <c r="M17" s="1"/>
      <c r="O17" s="1"/>
    </row>
    <row r="18" spans="1:15" ht="12.75">
      <c r="A18">
        <v>6</v>
      </c>
      <c r="B18">
        <f t="shared" si="0"/>
        <v>155.94435527126336</v>
      </c>
      <c r="C18" s="1">
        <f>B18-156</f>
        <v>-0.05564472873663817</v>
      </c>
      <c r="E18" s="1"/>
      <c r="G18" s="1"/>
      <c r="H18" s="1">
        <f t="shared" si="4"/>
        <v>127.49894595743064</v>
      </c>
      <c r="I18" s="1">
        <f>H18-127.5</f>
        <v>-0.0010540425693648103</v>
      </c>
      <c r="J18" s="1">
        <f t="shared" si="2"/>
        <v>-0.0028688299812982005</v>
      </c>
      <c r="K18" s="1">
        <v>-123.7209</v>
      </c>
      <c r="L18">
        <v>-94.9304</v>
      </c>
      <c r="M18" s="1"/>
      <c r="O18" s="1"/>
    </row>
    <row r="19" spans="1:15" ht="12.75">
      <c r="A19">
        <v>6</v>
      </c>
      <c r="B19">
        <f t="shared" si="0"/>
        <v>164.96037371756893</v>
      </c>
      <c r="C19" s="1">
        <f>B19-165</f>
        <v>-0.03962628243107247</v>
      </c>
      <c r="D19">
        <f>SQRT((K18-K20)^2+(L18-L20)^2)</f>
        <v>80.76236026720616</v>
      </c>
      <c r="E19" s="1">
        <f>D19-80.75</f>
        <v>0.012360267206162234</v>
      </c>
      <c r="G19" s="1"/>
      <c r="H19" s="1">
        <f t="shared" si="4"/>
        <v>112.48603451734374</v>
      </c>
      <c r="I19" s="1">
        <f>H19-112.5</f>
        <v>-0.01396548265626052</v>
      </c>
      <c r="J19" s="1">
        <f t="shared" si="2"/>
        <v>-0.04020801028985954</v>
      </c>
      <c r="K19" s="1">
        <v>-152.419</v>
      </c>
      <c r="L19">
        <v>-63.0902</v>
      </c>
      <c r="M19" s="1"/>
      <c r="O19" s="1"/>
    </row>
    <row r="20" spans="1:15" ht="12.75">
      <c r="A20">
        <v>6</v>
      </c>
      <c r="B20">
        <f t="shared" si="0"/>
        <v>155.93976548398425</v>
      </c>
      <c r="C20" s="1">
        <f>B20-156</f>
        <v>-0.060234516015754025</v>
      </c>
      <c r="E20" s="1"/>
      <c r="G20" s="1"/>
      <c r="H20" s="1">
        <f t="shared" si="4"/>
        <v>97.48339715445866</v>
      </c>
      <c r="I20" s="1">
        <f>H20-97.5</f>
        <v>-0.016602845541342504</v>
      </c>
      <c r="J20" s="1">
        <f t="shared" si="2"/>
        <v>-0.045187301319826394</v>
      </c>
      <c r="K20" s="1">
        <v>-154.6116</v>
      </c>
      <c r="L20">
        <v>-20.3092</v>
      </c>
      <c r="M20" s="1"/>
      <c r="O20" s="1"/>
    </row>
    <row r="21" spans="1:15" ht="12.75">
      <c r="A21">
        <v>7</v>
      </c>
      <c r="B21">
        <f t="shared" si="0"/>
        <v>155.9462803700364</v>
      </c>
      <c r="C21" s="1">
        <f>B21-156</f>
        <v>-0.05371962996360935</v>
      </c>
      <c r="E21" s="1"/>
      <c r="G21" s="1"/>
      <c r="H21" s="1">
        <f t="shared" si="4"/>
        <v>82.46878221838087</v>
      </c>
      <c r="I21" s="1">
        <f>H21-82.5</f>
        <v>-0.03121778161913369</v>
      </c>
      <c r="J21" s="1">
        <f t="shared" si="2"/>
        <v>-0.08496773853512053</v>
      </c>
      <c r="K21" s="1">
        <v>-154.601</v>
      </c>
      <c r="L21">
        <v>20.4395</v>
      </c>
      <c r="M21" s="1"/>
      <c r="O21" s="1"/>
    </row>
    <row r="22" spans="1:15" ht="12.75">
      <c r="A22">
        <v>7</v>
      </c>
      <c r="B22">
        <f t="shared" si="0"/>
        <v>164.9792298662168</v>
      </c>
      <c r="C22" s="1">
        <f>B22-165</f>
        <v>-0.020770133783202027</v>
      </c>
      <c r="D22">
        <f>SQRT((K21-K23)^2+(L21-L23)^2)</f>
        <v>80.74961600930372</v>
      </c>
      <c r="E22" s="1">
        <f>D22-80.75</f>
        <v>-0.00038399069627814697</v>
      </c>
      <c r="G22" s="1"/>
      <c r="H22" s="1">
        <f t="shared" si="4"/>
        <v>67.46746893898774</v>
      </c>
      <c r="I22" s="1">
        <f>H22-67.5</f>
        <v>-0.03253106101226422</v>
      </c>
      <c r="J22" s="1">
        <f t="shared" si="2"/>
        <v>-0.09367085856717616</v>
      </c>
      <c r="K22" s="1">
        <v>-152.385</v>
      </c>
      <c r="L22">
        <v>63.2215</v>
      </c>
      <c r="M22" s="1"/>
      <c r="O22" s="1"/>
    </row>
    <row r="23" spans="1:15" ht="12.75">
      <c r="A23">
        <v>7</v>
      </c>
      <c r="B23">
        <f t="shared" si="0"/>
        <v>155.9887114072682</v>
      </c>
      <c r="C23" s="1">
        <f>B23-156</f>
        <v>-0.011288592731801828</v>
      </c>
      <c r="E23" s="1"/>
      <c r="G23" s="1"/>
      <c r="H23" s="1">
        <f t="shared" si="4"/>
        <v>52.463094346268434</v>
      </c>
      <c r="I23" s="1">
        <f>H23-52.5</f>
        <v>-0.036905653731565735</v>
      </c>
      <c r="J23" s="1">
        <f t="shared" si="2"/>
        <v>-0.10047617041843654</v>
      </c>
      <c r="K23" s="1">
        <v>-123.6929</v>
      </c>
      <c r="L23">
        <v>95.0397</v>
      </c>
      <c r="M23" s="1"/>
      <c r="O23" s="1"/>
    </row>
    <row r="24" spans="1:15" ht="12.75">
      <c r="A24">
        <v>8</v>
      </c>
      <c r="B24">
        <f t="shared" si="0"/>
        <v>155.99343066558924</v>
      </c>
      <c r="C24" s="1">
        <f>B24-156</f>
        <v>-0.0065693344107558005</v>
      </c>
      <c r="E24" s="1"/>
      <c r="G24" s="1"/>
      <c r="H24" s="1">
        <f t="shared" si="4"/>
        <v>37.46490825315072</v>
      </c>
      <c r="I24" s="1">
        <f>H24-37.5</f>
        <v>-0.0350917468492824</v>
      </c>
      <c r="J24" s="1">
        <f t="shared" si="2"/>
        <v>-0.09554067335900035</v>
      </c>
      <c r="K24" s="1">
        <v>-94.8869</v>
      </c>
      <c r="L24">
        <v>123.8161</v>
      </c>
      <c r="M24" s="1"/>
      <c r="O24" s="1"/>
    </row>
    <row r="25" spans="1:15" ht="12.75">
      <c r="A25">
        <v>8</v>
      </c>
      <c r="B25">
        <f t="shared" si="0"/>
        <v>165.0200096804021</v>
      </c>
      <c r="C25" s="1">
        <f>B25-165</f>
        <v>0.020009680402097274</v>
      </c>
      <c r="D25">
        <f>SQRT((K24-K26)^2+(L24-L26)^2)</f>
        <v>80.76542989577905</v>
      </c>
      <c r="E25" s="1">
        <f>D25-80.75</f>
        <v>0.015429895779050185</v>
      </c>
      <c r="G25" s="1"/>
      <c r="H25" s="1">
        <f t="shared" si="4"/>
        <v>22.460254859095954</v>
      </c>
      <c r="I25" s="1">
        <f>H25-22.5</f>
        <v>-0.039745140904045684</v>
      </c>
      <c r="J25" s="1">
        <f t="shared" si="2"/>
        <v>-0.11447157281983299</v>
      </c>
      <c r="K25" s="1">
        <v>-63.0446</v>
      </c>
      <c r="L25">
        <v>152.5024</v>
      </c>
      <c r="M25" s="1"/>
      <c r="O25" s="1"/>
    </row>
    <row r="26" spans="1:15" ht="12.75">
      <c r="A26">
        <v>8</v>
      </c>
      <c r="B26">
        <f t="shared" si="0"/>
        <v>156.03569840254505</v>
      </c>
      <c r="C26" s="1">
        <f>B26-156</f>
        <v>0.03569840254505152</v>
      </c>
      <c r="E26" s="1"/>
      <c r="G26" s="1"/>
      <c r="H26" s="1">
        <f t="shared" si="4"/>
        <v>7.462473055983275</v>
      </c>
      <c r="I26" s="1">
        <f>H26-7.5</f>
        <v>-0.03752694401672496</v>
      </c>
      <c r="J26" s="1">
        <f t="shared" si="2"/>
        <v>-0.10219841709737769</v>
      </c>
      <c r="K26" s="1">
        <v>-20.2654</v>
      </c>
      <c r="L26">
        <v>154.7141</v>
      </c>
      <c r="M26" s="1"/>
      <c r="O26" s="1"/>
    </row>
    <row r="27" spans="1:15" ht="12.75">
      <c r="A27" t="s">
        <v>6</v>
      </c>
      <c r="C27" s="1">
        <f>AVERAGE(C3:C26)</f>
        <v>0.018695111618499755</v>
      </c>
      <c r="E27" s="1">
        <f>AVERAGE(E3:E26)</f>
        <v>0.005594131232838251</v>
      </c>
      <c r="G27" s="1"/>
      <c r="H27" s="1"/>
      <c r="I27" s="1">
        <f>AVERAGE(I3:I26)</f>
        <v>-0.01503832328684196</v>
      </c>
      <c r="J27" s="1">
        <f>AVERAGE(J3:J26)</f>
        <v>-0.04166618544190958</v>
      </c>
      <c r="K27" s="1"/>
      <c r="M27" s="1"/>
      <c r="N27" s="1">
        <f>AVERAGE(N3:N14)</f>
        <v>0.03737533410491759</v>
      </c>
      <c r="O27" s="1"/>
    </row>
    <row r="28" spans="1:15" ht="12.75">
      <c r="A28" t="s">
        <v>7</v>
      </c>
      <c r="C28" s="1">
        <f>STDEV(C3:C26)</f>
        <v>0.05388017915488933</v>
      </c>
      <c r="E28" s="1">
        <f>STDEV(E3:E26)</f>
        <v>0.0076637620384047865</v>
      </c>
      <c r="G28" s="1"/>
      <c r="H28" s="1"/>
      <c r="I28" s="1">
        <f>STDEV(I3:I26)</f>
        <v>0.01826120451819384</v>
      </c>
      <c r="J28" s="1">
        <f>STDEV(J3:J26)</f>
        <v>0.050485130783224835</v>
      </c>
      <c r="K28" s="1"/>
      <c r="M28" s="1"/>
      <c r="N28" s="1">
        <f>STDEV(N3:N14)</f>
        <v>0.030007298734291</v>
      </c>
      <c r="O28" s="1"/>
    </row>
    <row r="29" spans="3:15" ht="12.75">
      <c r="C29" s="1"/>
      <c r="E29" s="1"/>
      <c r="G29" s="1"/>
      <c r="H29" s="1"/>
      <c r="I29" s="1"/>
      <c r="J29" s="1"/>
      <c r="K29" s="1"/>
      <c r="M29" s="1"/>
      <c r="O29" s="1"/>
    </row>
    <row r="30" spans="1:15" ht="12.75">
      <c r="A30" s="2" t="s">
        <v>26</v>
      </c>
      <c r="B30" s="2"/>
      <c r="C30" s="3"/>
      <c r="D30" s="2"/>
      <c r="E30" s="3"/>
      <c r="F30" s="2"/>
      <c r="G30" s="3"/>
      <c r="H30" s="3"/>
      <c r="I30" s="3" t="s">
        <v>20</v>
      </c>
      <c r="J30" s="3" t="s">
        <v>21</v>
      </c>
      <c r="K30" s="1"/>
      <c r="M30" s="1"/>
      <c r="O30" s="1"/>
    </row>
    <row r="31" spans="1:10" ht="12" customHeight="1">
      <c r="A31" s="2" t="s">
        <v>27</v>
      </c>
      <c r="B31" s="2" t="s">
        <v>13</v>
      </c>
      <c r="C31" s="2" t="s">
        <v>17</v>
      </c>
      <c r="D31" s="2"/>
      <c r="E31" s="2"/>
      <c r="F31" s="2"/>
      <c r="G31" s="2"/>
      <c r="H31" s="2" t="s">
        <v>20</v>
      </c>
      <c r="I31" s="2" t="s">
        <v>17</v>
      </c>
      <c r="J31" s="2" t="s">
        <v>17</v>
      </c>
    </row>
    <row r="32" spans="1:12" ht="12.75">
      <c r="A32" t="s">
        <v>22</v>
      </c>
      <c r="B32" s="1">
        <f>SQRT(K32^2+L32^2)</f>
        <v>180.0702171979864</v>
      </c>
      <c r="C32" s="1">
        <f>B32-180</f>
        <v>0.07021719798640902</v>
      </c>
      <c r="H32" s="1">
        <f>ATAN2(L32,K32)*180/3.14159</f>
        <v>0.025041241523119494</v>
      </c>
      <c r="I32" s="1">
        <f>H32-0</f>
        <v>0.025041241523119494</v>
      </c>
      <c r="J32" s="1">
        <f>I32*2*3.14159*B32/360</f>
        <v>0.07870000250547</v>
      </c>
      <c r="K32">
        <v>0.0787</v>
      </c>
      <c r="L32">
        <v>180.0702</v>
      </c>
    </row>
    <row r="33" spans="1:12" ht="12.75">
      <c r="A33" t="s">
        <v>23</v>
      </c>
      <c r="B33" s="1">
        <f>SQRT(K33^2+L33^2)</f>
        <v>180.0724010023746</v>
      </c>
      <c r="C33" s="1">
        <f>B33-180</f>
        <v>0.07240100237459046</v>
      </c>
      <c r="H33" s="1">
        <f>ATAN2(L33,K33)*180/3.14159</f>
        <v>90.00612148111666</v>
      </c>
      <c r="I33" s="1">
        <f>H33-90</f>
        <v>0.006121481116664995</v>
      </c>
      <c r="J33" s="1">
        <f>I33*2*3.14159*B33/360</f>
        <v>0.019238919177905853</v>
      </c>
      <c r="K33">
        <v>180.0724</v>
      </c>
      <c r="L33">
        <v>-0.019</v>
      </c>
    </row>
    <row r="34" spans="1:12" ht="12.75">
      <c r="A34" t="s">
        <v>24</v>
      </c>
      <c r="B34" s="1">
        <f>SQRT(K34^2+L34^2)</f>
        <v>180.07200332411477</v>
      </c>
      <c r="C34" s="1">
        <f>B34-180</f>
        <v>0.07200332411477461</v>
      </c>
      <c r="H34" s="1">
        <f>ATAN2(L34,K34)*180/3.14159</f>
        <v>179.98914291204602</v>
      </c>
      <c r="I34" s="1">
        <f>H34-180</f>
        <v>-0.010857087953979772</v>
      </c>
      <c r="J34" s="1">
        <f>I34*2*3.14159*B34/360</f>
        <v>-0.03412216298281384</v>
      </c>
      <c r="K34">
        <v>0.0346</v>
      </c>
      <c r="L34">
        <v>-180.072</v>
      </c>
    </row>
    <row r="35" spans="1:12" ht="12.75">
      <c r="A35" t="s">
        <v>25</v>
      </c>
      <c r="B35" s="1">
        <f>SQRT(K35^2+L35^2)</f>
        <v>179.96790354088142</v>
      </c>
      <c r="C35" s="1">
        <f>B35-180</f>
        <v>-0.03209645911857706</v>
      </c>
      <c r="H35" s="1">
        <f>ATAN2(L35,K35)*180/3.14159</f>
        <v>-89.98871032054284</v>
      </c>
      <c r="I35" s="1">
        <f>H35+90</f>
        <v>0.01128967945716397</v>
      </c>
      <c r="J35" s="1">
        <f>I35*2*3.14159*B35/360</f>
        <v>0.035461219738171824</v>
      </c>
      <c r="K35">
        <v>-179.9679</v>
      </c>
      <c r="L35">
        <v>0.0357</v>
      </c>
    </row>
    <row r="36" spans="1:3" ht="12.75">
      <c r="A36" t="s">
        <v>6</v>
      </c>
      <c r="C36" s="1">
        <f>AVERAGE(C32:C35)</f>
        <v>0.04563126633929926</v>
      </c>
    </row>
    <row r="37" spans="1:3" ht="12.75">
      <c r="A37" t="s">
        <v>7</v>
      </c>
      <c r="C37" s="1">
        <f>STDEV(C32:C35)</f>
        <v>0.05182718571857672</v>
      </c>
    </row>
    <row r="38" spans="5:10" ht="12.75">
      <c r="E38" t="s">
        <v>34</v>
      </c>
      <c r="F38" t="s">
        <v>35</v>
      </c>
      <c r="G38" t="s">
        <v>36</v>
      </c>
      <c r="I38" t="s">
        <v>37</v>
      </c>
      <c r="J38" t="s">
        <v>38</v>
      </c>
    </row>
    <row r="39" spans="1:10" ht="12.75">
      <c r="A39" t="s">
        <v>39</v>
      </c>
      <c r="E39">
        <v>330.0635</v>
      </c>
      <c r="F39">
        <v>330</v>
      </c>
      <c r="G39">
        <f>E39-F39</f>
        <v>0.06349999999997635</v>
      </c>
      <c r="I39">
        <v>0.0471</v>
      </c>
      <c r="J39">
        <v>0.0443</v>
      </c>
    </row>
    <row r="40" spans="1:10" ht="12.75">
      <c r="A40" t="s">
        <v>40</v>
      </c>
      <c r="E40">
        <v>312.0424</v>
      </c>
      <c r="F40">
        <v>312</v>
      </c>
      <c r="G40">
        <f>E40-F40</f>
        <v>0.04239999999998645</v>
      </c>
      <c r="I40">
        <v>0.0739</v>
      </c>
      <c r="J40">
        <v>0.0117</v>
      </c>
    </row>
  </sheetData>
  <printOptions gridLines="1"/>
  <pageMargins left="0.75" right="0.75" top="1" bottom="1" header="0.5" footer="0.5"/>
  <pageSetup fitToHeight="1" fitToWidth="1" horizontalDpi="600" verticalDpi="600" orientation="landscape" scale="9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 topLeftCell="A1">
      <selection activeCell="I41" sqref="I41"/>
    </sheetView>
  </sheetViews>
  <sheetFormatPr defaultColWidth="9.140625" defaultRowHeight="12.75"/>
  <cols>
    <col min="1" max="1" width="6.421875" style="0" bestFit="1" customWidth="1"/>
    <col min="2" max="2" width="10.00390625" style="0" bestFit="1" customWidth="1"/>
    <col min="3" max="3" width="10.140625" style="0" bestFit="1" customWidth="1"/>
    <col min="4" max="4" width="8.00390625" style="0" bestFit="1" customWidth="1"/>
    <col min="6" max="6" width="11.00390625" style="0" bestFit="1" customWidth="1"/>
    <col min="8" max="8" width="10.140625" style="0" bestFit="1" customWidth="1"/>
    <col min="9" max="9" width="9.28125" style="0" bestFit="1" customWidth="1"/>
  </cols>
  <sheetData>
    <row r="1" spans="1:14" ht="12.75">
      <c r="A1" s="2"/>
      <c r="B1" s="2" t="s">
        <v>33</v>
      </c>
      <c r="C1" s="2" t="s">
        <v>13</v>
      </c>
      <c r="D1" s="2" t="s">
        <v>15</v>
      </c>
      <c r="E1" s="2"/>
      <c r="F1" s="2" t="s">
        <v>18</v>
      </c>
      <c r="G1" s="2"/>
      <c r="H1" s="2"/>
      <c r="I1" s="2" t="s">
        <v>20</v>
      </c>
      <c r="J1" s="2" t="s">
        <v>21</v>
      </c>
      <c r="K1" s="2"/>
      <c r="L1" s="2"/>
      <c r="M1" s="2"/>
      <c r="N1" s="2"/>
    </row>
    <row r="2" spans="1:14" ht="12.75">
      <c r="A2" s="2" t="s">
        <v>5</v>
      </c>
      <c r="B2" s="2" t="s">
        <v>13</v>
      </c>
      <c r="C2" s="2" t="s">
        <v>14</v>
      </c>
      <c r="D2" s="2" t="s">
        <v>16</v>
      </c>
      <c r="E2" s="2" t="s">
        <v>17</v>
      </c>
      <c r="F2" s="2" t="s">
        <v>19</v>
      </c>
      <c r="G2" s="2" t="s">
        <v>17</v>
      </c>
      <c r="H2" s="2" t="s">
        <v>20</v>
      </c>
      <c r="I2" s="2" t="s">
        <v>17</v>
      </c>
      <c r="J2" s="2" t="s">
        <v>17</v>
      </c>
      <c r="K2" s="2" t="s">
        <v>28</v>
      </c>
      <c r="L2" s="2" t="s">
        <v>29</v>
      </c>
      <c r="M2" s="2" t="s">
        <v>30</v>
      </c>
      <c r="N2" s="2" t="s">
        <v>17</v>
      </c>
    </row>
    <row r="3" spans="1:15" ht="12.75">
      <c r="A3">
        <v>1</v>
      </c>
      <c r="B3">
        <f aca="true" t="shared" si="0" ref="B3:B26">SQRT(K3^2+L3^2)</f>
        <v>156.0149130172497</v>
      </c>
      <c r="C3" s="1">
        <f>B3-156</f>
        <v>0.014913017249710947</v>
      </c>
      <c r="E3" s="1"/>
      <c r="G3" s="1"/>
      <c r="H3" s="1">
        <f aca="true" t="shared" si="1" ref="H3:H14">180-ATAN2(L3,K3)*180/3.14159</f>
        <v>172.4958200058588</v>
      </c>
      <c r="I3" s="1">
        <f>H3-172.5</f>
        <v>-0.00417999414119663</v>
      </c>
      <c r="J3" s="1">
        <f aca="true" t="shared" si="2" ref="J3:J26">(I3/360)*2*3.14159*B3</f>
        <v>-0.011382005394694179</v>
      </c>
      <c r="K3" s="1">
        <v>20.3753</v>
      </c>
      <c r="L3">
        <v>154.6787</v>
      </c>
      <c r="M3" s="1">
        <f aca="true" t="shared" si="3" ref="M3:M14">SQRT((K3-K15)^2+(L3-L15)^2)</f>
        <v>312.06065437667723</v>
      </c>
      <c r="N3" s="1">
        <f>M3-312</f>
        <v>0.06065437667723472</v>
      </c>
      <c r="O3" s="1"/>
    </row>
    <row r="4" spans="1:15" ht="12.75">
      <c r="A4">
        <v>1</v>
      </c>
      <c r="B4">
        <f t="shared" si="0"/>
        <v>165.0215239438177</v>
      </c>
      <c r="C4" s="1">
        <f>B4-165</f>
        <v>0.021523943817697955</v>
      </c>
      <c r="D4">
        <f>SQRT((K3-K5)^2+(L3-L5)^2)</f>
        <v>80.75414320770173</v>
      </c>
      <c r="E4" s="1">
        <f>D4-80.75</f>
        <v>0.004143207701730489</v>
      </c>
      <c r="G4" s="1"/>
      <c r="H4" s="1">
        <f t="shared" si="1"/>
        <v>157.49498384785642</v>
      </c>
      <c r="I4" s="1">
        <f>H4-157.5</f>
        <v>-0.005016152143582531</v>
      </c>
      <c r="J4" s="1">
        <f t="shared" si="2"/>
        <v>-0.014447353346314635</v>
      </c>
      <c r="K4" s="1">
        <v>63.1643</v>
      </c>
      <c r="L4">
        <v>152.4545</v>
      </c>
      <c r="M4" s="1">
        <f t="shared" si="3"/>
        <v>330.0390015608761</v>
      </c>
      <c r="N4" s="1">
        <f>M4-330</f>
        <v>0.03900156087610185</v>
      </c>
      <c r="O4" s="1"/>
    </row>
    <row r="5" spans="1:15" ht="12.75">
      <c r="A5">
        <v>1</v>
      </c>
      <c r="B5">
        <f t="shared" si="0"/>
        <v>156.02154191216675</v>
      </c>
      <c r="C5" s="1">
        <f>B5-156</f>
        <v>0.02154191216675372</v>
      </c>
      <c r="E5" s="1"/>
      <c r="G5" s="1"/>
      <c r="H5" s="1">
        <f t="shared" si="1"/>
        <v>142.49839302795178</v>
      </c>
      <c r="I5" s="1">
        <f>H5-142.5</f>
        <v>-0.0016069720482221328</v>
      </c>
      <c r="J5" s="1">
        <f t="shared" si="2"/>
        <v>-0.004375925192536951</v>
      </c>
      <c r="K5" s="1">
        <v>94.9833</v>
      </c>
      <c r="L5">
        <v>123.7776</v>
      </c>
      <c r="M5" s="1">
        <f t="shared" si="3"/>
        <v>312.032779057922</v>
      </c>
      <c r="N5" s="1">
        <f>M5-312</f>
        <v>0.03277905792202773</v>
      </c>
      <c r="O5" s="1"/>
    </row>
    <row r="6" spans="1:15" ht="12.75">
      <c r="A6">
        <v>2</v>
      </c>
      <c r="B6">
        <f t="shared" si="0"/>
        <v>156.0242529114304</v>
      </c>
      <c r="C6" s="1">
        <f>B6-156</f>
        <v>0.024252911430409085</v>
      </c>
      <c r="E6" s="1"/>
      <c r="G6" s="1"/>
      <c r="H6" s="1">
        <f t="shared" si="1"/>
        <v>127.49317614964701</v>
      </c>
      <c r="I6" s="1">
        <f>H6-127.5</f>
        <v>-0.006823850352986938</v>
      </c>
      <c r="J6" s="1">
        <f t="shared" si="2"/>
        <v>-0.018582263179771682</v>
      </c>
      <c r="K6" s="1">
        <v>123.7936</v>
      </c>
      <c r="L6">
        <v>94.9669</v>
      </c>
      <c r="M6" s="1">
        <f t="shared" si="3"/>
        <v>312.024324678766</v>
      </c>
      <c r="N6" s="1">
        <f>M6-312</f>
        <v>0.024324678765992758</v>
      </c>
      <c r="O6" s="1"/>
    </row>
    <row r="7" spans="1:15" ht="12.75">
      <c r="A7">
        <v>2</v>
      </c>
      <c r="B7">
        <f t="shared" si="0"/>
        <v>165.05059803787444</v>
      </c>
      <c r="C7" s="1">
        <f>B7-165</f>
        <v>0.05059803787443684</v>
      </c>
      <c r="D7">
        <f>SQRT((K6-K8)^2+(L6-L8)^2)</f>
        <v>80.75354656100251</v>
      </c>
      <c r="E7" s="1">
        <f>D7-80.75</f>
        <v>0.003546561002508497</v>
      </c>
      <c r="G7" s="1"/>
      <c r="H7" s="1">
        <f t="shared" si="1"/>
        <v>112.49519767256363</v>
      </c>
      <c r="I7" s="1">
        <f>H7-112.5</f>
        <v>-0.004802327436365772</v>
      </c>
      <c r="J7" s="1">
        <f t="shared" si="2"/>
        <v>-0.013833939473002276</v>
      </c>
      <c r="K7" s="1">
        <v>152.4921</v>
      </c>
      <c r="L7">
        <v>63.1495</v>
      </c>
      <c r="M7" s="1">
        <f t="shared" si="3"/>
        <v>330.0630640994081</v>
      </c>
      <c r="N7" s="1">
        <f>M7-330</f>
        <v>0.06306409940810909</v>
      </c>
      <c r="O7" s="1"/>
    </row>
    <row r="8" spans="1:15" ht="12.75">
      <c r="A8">
        <v>2</v>
      </c>
      <c r="B8">
        <f t="shared" si="0"/>
        <v>156.04147474556243</v>
      </c>
      <c r="C8" s="1">
        <f>B8-156</f>
        <v>0.04147474556242514</v>
      </c>
      <c r="E8" s="1"/>
      <c r="G8" s="1"/>
      <c r="H8" s="1">
        <f t="shared" si="1"/>
        <v>97.49885647165598</v>
      </c>
      <c r="I8" s="1">
        <f>H8-97.5</f>
        <v>-0.0011435283440164312</v>
      </c>
      <c r="J8" s="1">
        <f t="shared" si="2"/>
        <v>-0.003114325348395492</v>
      </c>
      <c r="K8" s="1">
        <v>154.7069</v>
      </c>
      <c r="L8">
        <v>20.3646</v>
      </c>
      <c r="M8" s="1">
        <f t="shared" si="3"/>
        <v>312.0549814604471</v>
      </c>
      <c r="N8" s="1">
        <f>M8-312</f>
        <v>0.05498146044709529</v>
      </c>
      <c r="O8" s="1"/>
    </row>
    <row r="9" spans="1:15" ht="12.75">
      <c r="A9">
        <v>3</v>
      </c>
      <c r="B9">
        <f t="shared" si="0"/>
        <v>156.05388141872666</v>
      </c>
      <c r="C9" s="1">
        <f>B9-156</f>
        <v>0.05388141872666097</v>
      </c>
      <c r="E9" s="1"/>
      <c r="G9" s="1"/>
      <c r="H9" s="1">
        <f t="shared" si="1"/>
        <v>82.49873961978312</v>
      </c>
      <c r="I9" s="1">
        <f>H9-82.5</f>
        <v>-0.0012603802168769107</v>
      </c>
      <c r="J9" s="1">
        <f t="shared" si="2"/>
        <v>-0.0034328367716424443</v>
      </c>
      <c r="K9" s="1">
        <v>154.7184</v>
      </c>
      <c r="L9">
        <v>-20.3723</v>
      </c>
      <c r="M9" s="1">
        <f t="shared" si="3"/>
        <v>312.0578836768109</v>
      </c>
      <c r="N9" s="1">
        <f>M9-312</f>
        <v>0.057883676810888574</v>
      </c>
      <c r="O9" s="1"/>
    </row>
    <row r="10" spans="1:15" ht="12.75">
      <c r="A10">
        <v>3</v>
      </c>
      <c r="B10">
        <f t="shared" si="0"/>
        <v>165.04584264530868</v>
      </c>
      <c r="C10" s="1">
        <f>B10-165</f>
        <v>0.04584264530868154</v>
      </c>
      <c r="D10">
        <f>SQRT((K9-K11)^2+(L9-L11)^2)</f>
        <v>80.77715745017277</v>
      </c>
      <c r="E10" s="1">
        <f>D10-80.75</f>
        <v>0.027157450172765607</v>
      </c>
      <c r="G10" s="1"/>
      <c r="H10" s="1">
        <f t="shared" si="1"/>
        <v>67.4993825119278</v>
      </c>
      <c r="I10" s="1">
        <f>H10-67.5</f>
        <v>-0.0006174880721943055</v>
      </c>
      <c r="J10" s="1">
        <f t="shared" si="2"/>
        <v>-0.0017787305449353226</v>
      </c>
      <c r="K10" s="1">
        <v>152.4819</v>
      </c>
      <c r="L10">
        <v>-63.1617</v>
      </c>
      <c r="M10" s="1">
        <f t="shared" si="3"/>
        <v>330.0616404305414</v>
      </c>
      <c r="N10" s="1">
        <f>M10-330</f>
        <v>0.061640430541388014</v>
      </c>
      <c r="O10" s="1"/>
    </row>
    <row r="11" spans="1:15" ht="12.75">
      <c r="A11">
        <v>3</v>
      </c>
      <c r="B11">
        <f t="shared" si="0"/>
        <v>156.04943884378437</v>
      </c>
      <c r="C11" s="1">
        <f>B11-156</f>
        <v>0.049438843784372466</v>
      </c>
      <c r="E11" s="1"/>
      <c r="G11" s="1"/>
      <c r="H11" s="1">
        <f t="shared" si="1"/>
        <v>52.49914228024285</v>
      </c>
      <c r="I11" s="1">
        <f>H11-52.5</f>
        <v>-0.0008577197571497663</v>
      </c>
      <c r="J11" s="1">
        <f t="shared" si="2"/>
        <v>-0.0023360634041540026</v>
      </c>
      <c r="K11" s="1">
        <v>123.8011</v>
      </c>
      <c r="L11">
        <v>-94.9985</v>
      </c>
      <c r="M11" s="1">
        <f t="shared" si="3"/>
        <v>312.0823820259164</v>
      </c>
      <c r="N11" s="1">
        <f>M11-312</f>
        <v>0.0823820259163881</v>
      </c>
      <c r="O11" s="1"/>
    </row>
    <row r="12" spans="1:15" ht="12.75">
      <c r="A12">
        <v>4</v>
      </c>
      <c r="B12">
        <f t="shared" si="0"/>
        <v>156.04704779962995</v>
      </c>
      <c r="C12" s="1">
        <f>B12-156</f>
        <v>0.04704779962995076</v>
      </c>
      <c r="E12" s="1"/>
      <c r="G12" s="1"/>
      <c r="H12" s="1">
        <f t="shared" si="1"/>
        <v>37.50093308099457</v>
      </c>
      <c r="I12" s="1">
        <f>H12-37.5</f>
        <v>0.0009330809945709007</v>
      </c>
      <c r="J12" s="1">
        <f t="shared" si="2"/>
        <v>0.002541276387392493</v>
      </c>
      <c r="K12" s="1">
        <v>94.9977</v>
      </c>
      <c r="L12">
        <v>-123.7987</v>
      </c>
      <c r="M12" s="1">
        <f t="shared" si="3"/>
        <v>312.06880374483126</v>
      </c>
      <c r="N12" s="1">
        <f>M12-312</f>
        <v>0.06880374483125706</v>
      </c>
      <c r="O12" s="1"/>
    </row>
    <row r="13" spans="1:15" ht="12.75">
      <c r="A13">
        <v>4</v>
      </c>
      <c r="B13">
        <f t="shared" si="0"/>
        <v>165.05484212006627</v>
      </c>
      <c r="C13" s="1">
        <f>B13-165</f>
        <v>0.05484212006626876</v>
      </c>
      <c r="D13">
        <f>SQRT((K12-K14)^2+(L12-L14)^2)</f>
        <v>80.75306625441537</v>
      </c>
      <c r="E13" s="1">
        <f>D13-80.75</f>
        <v>0.003066254415372782</v>
      </c>
      <c r="G13" s="1"/>
      <c r="H13" s="1">
        <f t="shared" si="1"/>
        <v>22.504393303303203</v>
      </c>
      <c r="I13" s="1">
        <f>H13-22.5</f>
        <v>0.004393303303203311</v>
      </c>
      <c r="J13" s="1">
        <f t="shared" si="2"/>
        <v>0.01265599973963276</v>
      </c>
      <c r="K13" s="1">
        <v>63.1758</v>
      </c>
      <c r="L13">
        <v>-152.4858</v>
      </c>
      <c r="M13" s="1">
        <f t="shared" si="3"/>
        <v>330.06945082453484</v>
      </c>
      <c r="N13" s="1">
        <f>M13-330</f>
        <v>0.0694508245348402</v>
      </c>
      <c r="O13" s="1"/>
    </row>
    <row r="14" spans="1:15" ht="12.75">
      <c r="A14">
        <v>4</v>
      </c>
      <c r="B14">
        <f t="shared" si="0"/>
        <v>156.03744745044375</v>
      </c>
      <c r="C14" s="1">
        <f>B14-156</f>
        <v>0.037447450443750085</v>
      </c>
      <c r="E14" s="1"/>
      <c r="G14" s="1"/>
      <c r="H14" s="1">
        <f t="shared" si="1"/>
        <v>7.508641628287364</v>
      </c>
      <c r="I14" s="1">
        <f>H14-7.5</f>
        <v>0.008641628287364256</v>
      </c>
      <c r="J14" s="1">
        <f t="shared" si="2"/>
        <v>0.023534307278398166</v>
      </c>
      <c r="K14" s="1">
        <v>20.3907</v>
      </c>
      <c r="L14">
        <v>-154.6994</v>
      </c>
      <c r="M14" s="1">
        <f t="shared" si="3"/>
        <v>312.05724778431284</v>
      </c>
      <c r="N14" s="1">
        <f>M14-312</f>
        <v>0.05724778431283539</v>
      </c>
      <c r="O14" s="1"/>
    </row>
    <row r="15" spans="1:15" ht="12.75">
      <c r="A15">
        <v>5</v>
      </c>
      <c r="B15">
        <f t="shared" si="0"/>
        <v>156.04574139738642</v>
      </c>
      <c r="C15" s="1">
        <f>B15-156</f>
        <v>0.04574139738642202</v>
      </c>
      <c r="E15" s="1"/>
      <c r="G15" s="1"/>
      <c r="H15" s="1">
        <f aca="true" t="shared" si="4" ref="H15:H26">-ATAN2(L15,K15)*180/3.14159</f>
        <v>172.49775937850052</v>
      </c>
      <c r="I15" s="1">
        <f>H15-172.5</f>
        <v>-0.0022406214994816764</v>
      </c>
      <c r="J15" s="1">
        <f t="shared" si="2"/>
        <v>-0.006102354322099859</v>
      </c>
      <c r="K15" s="1">
        <v>-20.3745</v>
      </c>
      <c r="L15">
        <v>-154.7099</v>
      </c>
      <c r="M15" s="1"/>
      <c r="O15" s="1"/>
    </row>
    <row r="16" spans="1:15" ht="12.75">
      <c r="A16">
        <v>5</v>
      </c>
      <c r="B16">
        <f t="shared" si="0"/>
        <v>165.0174801466802</v>
      </c>
      <c r="C16" s="1">
        <f>B16-165</f>
        <v>0.017480146680213693</v>
      </c>
      <c r="D16">
        <f>SQRT((K15-K17)^2+(L15-L17)^2)</f>
        <v>80.73563750327361</v>
      </c>
      <c r="E16" s="1">
        <f>D16-80.75</f>
        <v>-0.014362496726391782</v>
      </c>
      <c r="G16" s="1"/>
      <c r="H16" s="1">
        <f t="shared" si="4"/>
        <v>157.50932362534238</v>
      </c>
      <c r="I16" s="1">
        <f>H16-157.5</f>
        <v>0.009323625342375408</v>
      </c>
      <c r="J16" s="1">
        <f t="shared" si="2"/>
        <v>0.026852935300621987</v>
      </c>
      <c r="K16" s="1">
        <v>-63.125</v>
      </c>
      <c r="L16">
        <v>-152.4664</v>
      </c>
      <c r="M16" s="1"/>
      <c r="O16" s="1"/>
    </row>
    <row r="17" spans="1:15" ht="12.75">
      <c r="A17">
        <v>5</v>
      </c>
      <c r="B17">
        <f t="shared" si="0"/>
        <v>156.01123854299726</v>
      </c>
      <c r="C17" s="1">
        <f>B17-156</f>
        <v>0.011238542997261902</v>
      </c>
      <c r="E17" s="1"/>
      <c r="G17" s="1"/>
      <c r="H17" s="1">
        <f t="shared" si="4"/>
        <v>142.50938942171825</v>
      </c>
      <c r="I17" s="1">
        <f>H17-142.5</f>
        <v>0.009389421718253743</v>
      </c>
      <c r="J17" s="1">
        <f t="shared" si="2"/>
        <v>0.025566526655291695</v>
      </c>
      <c r="K17" s="1">
        <v>-94.9536</v>
      </c>
      <c r="L17">
        <v>-123.7874</v>
      </c>
      <c r="M17" s="1"/>
      <c r="O17" s="1"/>
    </row>
    <row r="18" spans="1:15" ht="12.75">
      <c r="A18">
        <v>6</v>
      </c>
      <c r="B18">
        <f t="shared" si="0"/>
        <v>156.00007566360344</v>
      </c>
      <c r="C18" s="1">
        <f>B18-156</f>
        <v>7.566360343957967E-05</v>
      </c>
      <c r="E18" s="1"/>
      <c r="G18" s="1"/>
      <c r="H18" s="1">
        <f t="shared" si="4"/>
        <v>127.51143734347094</v>
      </c>
      <c r="I18" s="1">
        <f>H18-127.5</f>
        <v>0.011437343470944938</v>
      </c>
      <c r="J18" s="1">
        <f t="shared" si="2"/>
        <v>0.031140599795470677</v>
      </c>
      <c r="K18" s="1">
        <v>-123.7444</v>
      </c>
      <c r="L18">
        <v>-94.9913</v>
      </c>
      <c r="M18" s="1"/>
      <c r="O18" s="1"/>
    </row>
    <row r="19" spans="1:15" ht="12.75">
      <c r="A19">
        <v>6</v>
      </c>
      <c r="B19">
        <f t="shared" si="0"/>
        <v>165.01246772256331</v>
      </c>
      <c r="C19" s="1">
        <f>B19-165</f>
        <v>0.012467722563314965</v>
      </c>
      <c r="D19">
        <f>SQRT((K18-K20)^2+(L18-L20)^2)</f>
        <v>80.77087499748905</v>
      </c>
      <c r="E19" s="1">
        <f>D19-80.75</f>
        <v>0.0208749974890452</v>
      </c>
      <c r="G19" s="1"/>
      <c r="H19" s="1">
        <f t="shared" si="4"/>
        <v>112.50684601566277</v>
      </c>
      <c r="I19" s="1">
        <f>H19-112.5</f>
        <v>0.006846015662773652</v>
      </c>
      <c r="J19" s="1">
        <f t="shared" si="2"/>
        <v>0.01971658286149205</v>
      </c>
      <c r="K19" s="1">
        <v>-152.4442</v>
      </c>
      <c r="L19">
        <v>-63.1655</v>
      </c>
      <c r="M19" s="1"/>
      <c r="O19" s="1"/>
    </row>
    <row r="20" spans="1:15" ht="12.75">
      <c r="A20">
        <v>6</v>
      </c>
      <c r="B20">
        <f t="shared" si="0"/>
        <v>156.01350720001776</v>
      </c>
      <c r="C20" s="1">
        <f>B20-156</f>
        <v>0.01350720001775585</v>
      </c>
      <c r="E20" s="1"/>
      <c r="G20" s="1"/>
      <c r="H20" s="1">
        <f t="shared" si="4"/>
        <v>97.50539824682475</v>
      </c>
      <c r="I20" s="1">
        <f>H20-97.5</f>
        <v>0.005398246824753983</v>
      </c>
      <c r="J20" s="1">
        <f t="shared" si="2"/>
        <v>0.014699140419121313</v>
      </c>
      <c r="K20" s="1">
        <v>-154.6769</v>
      </c>
      <c r="L20">
        <v>-20.3782</v>
      </c>
      <c r="M20" s="1"/>
      <c r="O20" s="1"/>
    </row>
    <row r="21" spans="1:15" ht="12.75">
      <c r="A21">
        <v>7</v>
      </c>
      <c r="B21">
        <f t="shared" si="0"/>
        <v>156.00400251333298</v>
      </c>
      <c r="C21" s="1">
        <f>B21-156</f>
        <v>0.004002513332977742</v>
      </c>
      <c r="E21" s="1"/>
      <c r="G21" s="1"/>
      <c r="H21" s="1">
        <f t="shared" si="4"/>
        <v>82.49425684585962</v>
      </c>
      <c r="I21" s="1">
        <f>H21-82.5</f>
        <v>-0.00574315414037585</v>
      </c>
      <c r="J21" s="1">
        <f t="shared" si="2"/>
        <v>-0.01563735206646833</v>
      </c>
      <c r="K21" s="1">
        <v>-154.6673</v>
      </c>
      <c r="L21">
        <v>20.3783</v>
      </c>
      <c r="M21" s="1"/>
      <c r="O21" s="1"/>
    </row>
    <row r="22" spans="1:15" ht="12.75">
      <c r="A22">
        <v>7</v>
      </c>
      <c r="B22">
        <f t="shared" si="0"/>
        <v>165.0157978136639</v>
      </c>
      <c r="C22" s="1">
        <f>B22-165</f>
        <v>0.015797813663908755</v>
      </c>
      <c r="D22">
        <f>SQRT((K21-K23)^2+(L21-L23)^2)</f>
        <v>80.7552703028725</v>
      </c>
      <c r="E22" s="1">
        <f>D22-80.75</f>
        <v>0.005270302872503407</v>
      </c>
      <c r="G22" s="1"/>
      <c r="H22" s="1">
        <f t="shared" si="4"/>
        <v>67.501038621376</v>
      </c>
      <c r="I22" s="1">
        <f>H22-67.5</f>
        <v>0.0010386213759971952</v>
      </c>
      <c r="J22" s="1">
        <f t="shared" si="2"/>
        <v>0.0029912986903569256</v>
      </c>
      <c r="K22" s="1">
        <v>-152.4558</v>
      </c>
      <c r="L22">
        <v>63.1462</v>
      </c>
      <c r="M22" s="1"/>
      <c r="O22" s="1"/>
    </row>
    <row r="23" spans="1:15" ht="12.75">
      <c r="A23">
        <v>7</v>
      </c>
      <c r="B23">
        <f t="shared" si="0"/>
        <v>156.03294327817443</v>
      </c>
      <c r="C23" s="1">
        <f>B23-156</f>
        <v>0.03294327817442877</v>
      </c>
      <c r="E23" s="1"/>
      <c r="G23" s="1"/>
      <c r="H23" s="1">
        <f t="shared" si="4"/>
        <v>52.4964513975695</v>
      </c>
      <c r="I23" s="1">
        <f>H23-52.5</f>
        <v>-0.003548602430498704</v>
      </c>
      <c r="J23" s="1">
        <f t="shared" si="2"/>
        <v>-0.009663860388511388</v>
      </c>
      <c r="K23" s="1">
        <v>-123.7833</v>
      </c>
      <c r="L23">
        <v>94.9946</v>
      </c>
      <c r="M23" s="1"/>
      <c r="O23" s="1"/>
    </row>
    <row r="24" spans="1:15" ht="12.75">
      <c r="A24">
        <v>8</v>
      </c>
      <c r="B24">
        <f t="shared" si="0"/>
        <v>156.02175594643845</v>
      </c>
      <c r="C24" s="1">
        <f>B24-156</f>
        <v>0.021755946438446472</v>
      </c>
      <c r="E24" s="1"/>
      <c r="G24" s="1"/>
      <c r="H24" s="1">
        <f t="shared" si="4"/>
        <v>37.50140778935755</v>
      </c>
      <c r="I24" s="1">
        <f>H24-37.5</f>
        <v>0.0014077893575503708</v>
      </c>
      <c r="J24" s="1">
        <f t="shared" si="2"/>
        <v>0.0038335385940725837</v>
      </c>
      <c r="K24" s="1">
        <v>-94.983</v>
      </c>
      <c r="L24">
        <v>123.7781</v>
      </c>
      <c r="M24" s="1"/>
      <c r="O24" s="1"/>
    </row>
    <row r="25" spans="1:15" ht="12.75">
      <c r="A25">
        <v>8</v>
      </c>
      <c r="B25">
        <f t="shared" si="0"/>
        <v>165.01460965178205</v>
      </c>
      <c r="C25" s="1">
        <f>B25-165</f>
        <v>0.014609651782052424</v>
      </c>
      <c r="D25">
        <f>SQRT((K24-K26)^2+(L24-L26)^2)</f>
        <v>80.76569392520565</v>
      </c>
      <c r="E25" s="1">
        <f>D25-80.75</f>
        <v>0.01569392520565316</v>
      </c>
      <c r="G25" s="1"/>
      <c r="H25" s="1">
        <f t="shared" si="4"/>
        <v>22.49586349461102</v>
      </c>
      <c r="I25" s="1">
        <f>H25-22.5</f>
        <v>-0.004136505388981249</v>
      </c>
      <c r="J25" s="1">
        <f t="shared" si="2"/>
        <v>-0.011913325053470829</v>
      </c>
      <c r="K25" s="1">
        <v>-63.1373</v>
      </c>
      <c r="L25">
        <v>152.4582</v>
      </c>
      <c r="M25" s="1"/>
      <c r="O25" s="1"/>
    </row>
    <row r="26" spans="1:15" ht="12.75">
      <c r="A26">
        <v>8</v>
      </c>
      <c r="B26">
        <f t="shared" si="0"/>
        <v>156.0198012337216</v>
      </c>
      <c r="C26" s="1">
        <f>B26-156</f>
        <v>0.01980123372160847</v>
      </c>
      <c r="E26" s="1"/>
      <c r="G26" s="1"/>
      <c r="H26" s="1">
        <f t="shared" si="4"/>
        <v>7.500091318089281</v>
      </c>
      <c r="I26" s="1">
        <f>H26-7.5</f>
        <v>9.131808928142249E-05</v>
      </c>
      <c r="J26" s="1">
        <f t="shared" si="2"/>
        <v>0.00024866435583075126</v>
      </c>
      <c r="K26" s="1">
        <v>-20.3649</v>
      </c>
      <c r="L26">
        <v>154.685</v>
      </c>
      <c r="M26" s="1"/>
      <c r="O26" s="1"/>
    </row>
    <row r="27" spans="1:15" ht="12.75">
      <c r="A27" t="s">
        <v>6</v>
      </c>
      <c r="C27" s="1">
        <f>AVERAGE(C3:C26)</f>
        <v>0.028009414850956205</v>
      </c>
      <c r="E27" s="1">
        <f>AVERAGE(E3:E26)</f>
        <v>0.00817377526664842</v>
      </c>
      <c r="G27" s="1"/>
      <c r="H27" s="1"/>
      <c r="I27" s="1">
        <f>AVERAGE(I3:I26)</f>
        <v>0.0007051291022975118</v>
      </c>
      <c r="J27" s="1">
        <f>AVERAGE(J3:J26)</f>
        <v>0.0019658556496535006</v>
      </c>
      <c r="K27" s="1"/>
      <c r="M27" s="1"/>
      <c r="N27" s="1">
        <f>AVERAGE(N3:N14)</f>
        <v>0.05601781008701323</v>
      </c>
      <c r="O27" s="1"/>
    </row>
    <row r="28" spans="1:15" ht="12.75">
      <c r="A28" t="s">
        <v>7</v>
      </c>
      <c r="C28" s="1">
        <f>STDEV(C3:C26)</f>
        <v>0.016880331630812675</v>
      </c>
      <c r="E28" s="1">
        <f>STDEV(E3:E26)</f>
        <v>0.012863629110595149</v>
      </c>
      <c r="G28" s="1"/>
      <c r="H28" s="1"/>
      <c r="I28" s="1">
        <f>STDEV(I3:I26)</f>
        <v>0.0053343144639613795</v>
      </c>
      <c r="J28" s="1">
        <f>STDEV(J3:J26)</f>
        <v>0.014806013809357664</v>
      </c>
      <c r="K28" s="1"/>
      <c r="M28" s="1"/>
      <c r="N28" s="1">
        <f>STDEV(N3:N14)</f>
        <v>0.01646449323567114</v>
      </c>
      <c r="O28" s="1"/>
    </row>
    <row r="29" spans="3:15" ht="12.75">
      <c r="C29" s="1"/>
      <c r="E29" s="1"/>
      <c r="G29" s="1"/>
      <c r="H29" s="1"/>
      <c r="I29" s="1"/>
      <c r="J29" s="1"/>
      <c r="K29" s="1"/>
      <c r="M29" s="1"/>
      <c r="O29" s="1"/>
    </row>
    <row r="30" spans="1:15" ht="12.75">
      <c r="A30" s="2" t="s">
        <v>26</v>
      </c>
      <c r="B30" s="2"/>
      <c r="C30" s="3"/>
      <c r="D30" s="2"/>
      <c r="E30" s="3"/>
      <c r="F30" s="2"/>
      <c r="G30" s="3"/>
      <c r="H30" s="3"/>
      <c r="I30" s="3" t="s">
        <v>20</v>
      </c>
      <c r="J30" s="3" t="s">
        <v>21</v>
      </c>
      <c r="K30" s="1"/>
      <c r="M30" s="1"/>
      <c r="O30" s="1"/>
    </row>
    <row r="31" spans="1:10" ht="12" customHeight="1">
      <c r="A31" s="2" t="s">
        <v>27</v>
      </c>
      <c r="B31" s="2" t="s">
        <v>13</v>
      </c>
      <c r="C31" s="2" t="s">
        <v>17</v>
      </c>
      <c r="D31" s="2"/>
      <c r="E31" s="2"/>
      <c r="F31" s="2"/>
      <c r="G31" s="2"/>
      <c r="H31" s="2" t="s">
        <v>20</v>
      </c>
      <c r="I31" s="2" t="s">
        <v>17</v>
      </c>
      <c r="J31" s="2" t="s">
        <v>17</v>
      </c>
    </row>
    <row r="32" spans="1:12" ht="12.75">
      <c r="A32" t="s">
        <v>22</v>
      </c>
      <c r="B32" s="1">
        <f>SQRT(K32^2+L32^2)</f>
        <v>180.02480230368258</v>
      </c>
      <c r="C32" s="1">
        <f>B32-180</f>
        <v>0.024802303682577076</v>
      </c>
      <c r="H32" s="1">
        <f>ATAN2(L32,K32)*180/3.14159</f>
        <v>0.00916606950651373</v>
      </c>
      <c r="I32" s="1">
        <f>H32-0</f>
        <v>0.00916606950651373</v>
      </c>
      <c r="J32" s="1">
        <f>I32*2*3.14159*B32/360</f>
        <v>0.028800000122846146</v>
      </c>
      <c r="K32">
        <v>0.0288</v>
      </c>
      <c r="L32">
        <v>180.0248</v>
      </c>
    </row>
    <row r="33" spans="1:12" ht="12.75">
      <c r="A33" t="s">
        <v>23</v>
      </c>
      <c r="B33" s="1">
        <f>SQRT(K33^2+L33^2)</f>
        <v>180.02550304293</v>
      </c>
      <c r="C33" s="1">
        <f>B33-180</f>
        <v>0.025503042930012043</v>
      </c>
      <c r="H33" s="1">
        <f>ATAN2(L33,K33)*180/3.14159</f>
        <v>89.9895414461966</v>
      </c>
      <c r="I33" s="1">
        <f>H33-90</f>
        <v>-0.010458553803402992</v>
      </c>
      <c r="J33" s="1">
        <f>I33*2*3.14159*B33/360</f>
        <v>-0.032861143267816674</v>
      </c>
      <c r="K33">
        <v>180.0255</v>
      </c>
      <c r="L33">
        <v>0.0331</v>
      </c>
    </row>
    <row r="34" spans="1:12" ht="12.75">
      <c r="A34" t="s">
        <v>24</v>
      </c>
      <c r="B34" s="1">
        <f>SQRT(K34^2+L34^2)</f>
        <v>180.01760642606598</v>
      </c>
      <c r="C34" s="1">
        <f>B34-180</f>
        <v>0.017606426065981395</v>
      </c>
      <c r="H34" s="1">
        <f>ATAN2(L34,K34)*180/3.14159</f>
        <v>179.9848428184323</v>
      </c>
      <c r="I34" s="1">
        <f>H34-180</f>
        <v>-0.015157181567701628</v>
      </c>
      <c r="J34" s="1">
        <f>I34*2*3.14159*B34/360</f>
        <v>-0.04762230768924735</v>
      </c>
      <c r="K34">
        <v>0.0481</v>
      </c>
      <c r="L34">
        <v>-180.0176</v>
      </c>
    </row>
    <row r="35" spans="1:12" ht="12.75">
      <c r="A35" t="s">
        <v>25</v>
      </c>
      <c r="B35" s="1">
        <f>SQRT(K35^2+L35^2)</f>
        <v>180.05760658592015</v>
      </c>
      <c r="C35" s="1">
        <f>B35-180</f>
        <v>0.057606585920154885</v>
      </c>
      <c r="H35" s="1">
        <f>ATAN2(L35,K35)*180/3.14159</f>
        <v>-89.98457927459766</v>
      </c>
      <c r="I35" s="1">
        <f>H35+90</f>
        <v>0.015420725402336188</v>
      </c>
      <c r="J35" s="1">
        <f>I35*2*3.14159*B35/360</f>
        <v>0.048461101080223765</v>
      </c>
      <c r="K35">
        <v>-180.0576</v>
      </c>
      <c r="L35">
        <v>0.0487</v>
      </c>
    </row>
    <row r="36" spans="1:3" ht="12.75">
      <c r="A36" t="s">
        <v>6</v>
      </c>
      <c r="C36" s="1">
        <f>AVERAGE(C32:C35)</f>
        <v>0.03137958964968135</v>
      </c>
    </row>
    <row r="37" spans="1:3" ht="12.75">
      <c r="A37" t="s">
        <v>7</v>
      </c>
      <c r="C37" s="1">
        <f>STDEV(C32:C35)</f>
        <v>0.017845166110334695</v>
      </c>
    </row>
    <row r="38" spans="5:10" ht="12.75">
      <c r="E38" t="s">
        <v>34</v>
      </c>
      <c r="F38" t="s">
        <v>35</v>
      </c>
      <c r="G38" t="s">
        <v>36</v>
      </c>
      <c r="I38" t="s">
        <v>37</v>
      </c>
      <c r="J38" t="s">
        <v>38</v>
      </c>
    </row>
    <row r="39" spans="1:10" ht="12.75">
      <c r="A39" t="s">
        <v>39</v>
      </c>
      <c r="E39">
        <v>330.0825</v>
      </c>
      <c r="F39">
        <v>330</v>
      </c>
      <c r="G39">
        <f>E39-F39</f>
        <v>0.08249999999998181</v>
      </c>
      <c r="I39">
        <v>-0.0072</v>
      </c>
      <c r="J39">
        <v>-0.0582</v>
      </c>
    </row>
    <row r="40" spans="1:10" ht="12.75">
      <c r="A40" t="s">
        <v>40</v>
      </c>
      <c r="E40">
        <v>312.0424</v>
      </c>
      <c r="F40">
        <v>312</v>
      </c>
      <c r="G40">
        <f>E40-F40</f>
        <v>0.04239999999998645</v>
      </c>
      <c r="I40">
        <v>0.0162</v>
      </c>
      <c r="J40">
        <v>-0.0072</v>
      </c>
    </row>
  </sheetData>
  <printOptions gridLines="1"/>
  <pageMargins left="0.75" right="0.75" top="1" bottom="1" header="0.5" footer="0.5"/>
  <pageSetup fitToHeight="1" fitToWidth="1" horizontalDpi="600" verticalDpi="600" orientation="landscape" scale="9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2002-09-19T22:32:07Z</cp:lastPrinted>
  <dcterms:created xsi:type="dcterms:W3CDTF">2002-06-17T17:56:48Z</dcterms:created>
  <dcterms:modified xsi:type="dcterms:W3CDTF">2002-11-09T00:12:23Z</dcterms:modified>
  <cp:category/>
  <cp:version/>
  <cp:contentType/>
  <cp:contentStatus/>
</cp:coreProperties>
</file>