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080" windowWidth="15255" windowHeight="5685" activeTab="0"/>
  </bookViews>
  <sheets>
    <sheet name="Calcs" sheetId="1" r:id="rId1"/>
    <sheet name="Chart2" sheetId="2" r:id="rId2"/>
    <sheet name="Chart1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<sst xmlns="http://schemas.openxmlformats.org/spreadsheetml/2006/main" count="1174" uniqueCount="342">
  <si>
    <t>AZ beam</t>
  </si>
  <si>
    <t>AZ offset</t>
  </si>
  <si>
    <t xml:space="preserve">STATION </t>
  </si>
  <si>
    <t>OFFSET</t>
  </si>
  <si>
    <t>X inters</t>
  </si>
  <si>
    <t>Y inters</t>
  </si>
  <si>
    <t>( grad)</t>
  </si>
  <si>
    <t>X P1</t>
  </si>
  <si>
    <t>Y P1</t>
  </si>
  <si>
    <t>X P2</t>
  </si>
  <si>
    <t>Y P2</t>
  </si>
  <si>
    <t>from P1</t>
  </si>
  <si>
    <t>POINT P1</t>
  </si>
  <si>
    <t>POINT P2</t>
  </si>
  <si>
    <t>from Az LINE</t>
  </si>
  <si>
    <t>(ft)</t>
  </si>
  <si>
    <t>X</t>
  </si>
  <si>
    <t>Y</t>
  </si>
  <si>
    <t>H</t>
  </si>
  <si>
    <t>POINT</t>
  </si>
  <si>
    <t>Azimuth</t>
  </si>
  <si>
    <t>HDistance</t>
  </si>
  <si>
    <t>Sdistance</t>
  </si>
  <si>
    <t>MC5Q1_1_up</t>
  </si>
  <si>
    <t>MC1503</t>
  </si>
  <si>
    <t>MC1566</t>
  </si>
  <si>
    <t>20Meter</t>
  </si>
  <si>
    <t>JGG UPST LEFT</t>
  </si>
  <si>
    <t>JGG UPST RIGHT</t>
  </si>
  <si>
    <t>ROSIE DNST LEFT</t>
  </si>
  <si>
    <t>ROSIE DNST RIGHT</t>
  </si>
  <si>
    <t>ROSIE UPST RIGHT</t>
  </si>
  <si>
    <t>PP101</t>
  </si>
  <si>
    <t>PP102</t>
  </si>
  <si>
    <t>PP103</t>
  </si>
  <si>
    <t>PP104</t>
  </si>
  <si>
    <t>PP105</t>
  </si>
  <si>
    <t>PP106</t>
  </si>
  <si>
    <t>PP107</t>
  </si>
  <si>
    <t>PP108</t>
  </si>
  <si>
    <t>PP109</t>
  </si>
  <si>
    <t>PP110</t>
  </si>
  <si>
    <t>PP111</t>
  </si>
  <si>
    <t>PP112</t>
  </si>
  <si>
    <t>PP113</t>
  </si>
  <si>
    <t>PP114</t>
  </si>
  <si>
    <t>PP115</t>
  </si>
  <si>
    <t>PP116</t>
  </si>
  <si>
    <t>PP117</t>
  </si>
  <si>
    <t>PP118</t>
  </si>
  <si>
    <t>PP119</t>
  </si>
  <si>
    <t>PP120</t>
  </si>
  <si>
    <t>PP121</t>
  </si>
  <si>
    <t>PP122</t>
  </si>
  <si>
    <t>PP123</t>
  </si>
  <si>
    <t>PP124</t>
  </si>
  <si>
    <t>PP125</t>
  </si>
  <si>
    <t>PP126</t>
  </si>
  <si>
    <t>PP1</t>
  </si>
  <si>
    <t>PP2</t>
  </si>
  <si>
    <t>PP3</t>
  </si>
  <si>
    <t>PP4</t>
  </si>
  <si>
    <t>PP5</t>
  </si>
  <si>
    <t>PP6</t>
  </si>
  <si>
    <t>PP7</t>
  </si>
  <si>
    <t>PP8</t>
  </si>
  <si>
    <t>PP9</t>
  </si>
  <si>
    <t>Rich Vessel U1</t>
  </si>
  <si>
    <t>Rich Vessel U2</t>
  </si>
  <si>
    <t>Rich Vessel U6</t>
  </si>
  <si>
    <t>Rich Vessel U7</t>
  </si>
  <si>
    <t>Rich Vessel U8</t>
  </si>
  <si>
    <t>Rich Vessel D1</t>
  </si>
  <si>
    <t>Rich Vessel D2</t>
  </si>
  <si>
    <t>Rich Vessel D6</t>
  </si>
  <si>
    <t>Rich Vessel D7</t>
  </si>
  <si>
    <t>160002 (MC1739W)</t>
  </si>
  <si>
    <t>160017 (MC1574W)</t>
  </si>
  <si>
    <t>160019 (MC1525W)</t>
  </si>
  <si>
    <t>160027 (MC1737C)</t>
  </si>
  <si>
    <t>160029 (MC1612C)</t>
  </si>
  <si>
    <t>MC5Q1_up</t>
  </si>
  <si>
    <t>MC7T1</t>
  </si>
  <si>
    <t>T-5</t>
  </si>
  <si>
    <t>T-6</t>
  </si>
  <si>
    <t>MC1739W</t>
  </si>
  <si>
    <t>T-7</t>
  </si>
  <si>
    <t>T-8</t>
  </si>
  <si>
    <t>T-9</t>
  </si>
  <si>
    <t>MC2084E</t>
  </si>
  <si>
    <t>MC2059E</t>
  </si>
  <si>
    <t>MC2026E</t>
  </si>
  <si>
    <t>MC2006E</t>
  </si>
  <si>
    <t>MC1989E</t>
  </si>
  <si>
    <t>MC1981E</t>
  </si>
  <si>
    <t>MC1898E</t>
  </si>
  <si>
    <t>MC1827E</t>
  </si>
  <si>
    <t>MC1734E</t>
  </si>
  <si>
    <t>MC1680W</t>
  </si>
  <si>
    <t>MC1643E</t>
  </si>
  <si>
    <t>MC1574W</t>
  </si>
  <si>
    <t>MC1560W</t>
  </si>
  <si>
    <t>MC1525W</t>
  </si>
  <si>
    <t>1443K</t>
  </si>
  <si>
    <t>1374K</t>
  </si>
  <si>
    <t>1309EK</t>
  </si>
  <si>
    <t>MC1374C</t>
  </si>
  <si>
    <t>MC1309C</t>
  </si>
  <si>
    <t>1224EK</t>
  </si>
  <si>
    <t>MC1224C</t>
  </si>
  <si>
    <t>MC1737C</t>
  </si>
  <si>
    <t>MC1672C</t>
  </si>
  <si>
    <t>MC1612C</t>
  </si>
  <si>
    <t>1403K</t>
  </si>
  <si>
    <t>MC1403C</t>
  </si>
  <si>
    <t>K&amp;E1443C</t>
  </si>
  <si>
    <t>K&amp;E1525C</t>
  </si>
  <si>
    <t>MC5WC1_up</t>
  </si>
  <si>
    <t>MC5WC1</t>
  </si>
  <si>
    <t>MC5WC1_dn</t>
  </si>
  <si>
    <t>MC5LM1_up</t>
  </si>
  <si>
    <t>MC5LM1</t>
  </si>
  <si>
    <t>MC5LM1_dn</t>
  </si>
  <si>
    <t>MC5Q1</t>
  </si>
  <si>
    <t>MC5Q1_dn</t>
  </si>
  <si>
    <t>OFF_up</t>
  </si>
  <si>
    <t>OFF</t>
  </si>
  <si>
    <t>OFF_dn</t>
  </si>
  <si>
    <t>MC5Q2_up</t>
  </si>
  <si>
    <t>MC5Q2</t>
  </si>
  <si>
    <t>MC5Q2_dn</t>
  </si>
  <si>
    <t>MC5VT1_up</t>
  </si>
  <si>
    <t>MC5VT1</t>
  </si>
  <si>
    <t>MC5VT1_dn</t>
  </si>
  <si>
    <t>MC5HT1_up</t>
  </si>
  <si>
    <t>MC5HT1</t>
  </si>
  <si>
    <t>MC5HT1_dn</t>
  </si>
  <si>
    <t>MC5U-1_up</t>
  </si>
  <si>
    <t>MC5U-1</t>
  </si>
  <si>
    <t>MC5U-1_dn</t>
  </si>
  <si>
    <t>MC5U-2_up</t>
  </si>
  <si>
    <t>MC5U-2</t>
  </si>
  <si>
    <t>MC5U-2_dn</t>
  </si>
  <si>
    <t>MC5U-3_up</t>
  </si>
  <si>
    <t>MC5U-3</t>
  </si>
  <si>
    <t>MC5U-3_dn</t>
  </si>
  <si>
    <t>MC6IC1_up</t>
  </si>
  <si>
    <t>MC6IC1</t>
  </si>
  <si>
    <t>MC6IC1_dn</t>
  </si>
  <si>
    <t>MC6WC1_up</t>
  </si>
  <si>
    <t>MC6WC1</t>
  </si>
  <si>
    <t>MC6WC1_dn</t>
  </si>
  <si>
    <t>MC6T1_up</t>
  </si>
  <si>
    <t>MC6T1</t>
  </si>
  <si>
    <t>MC6T1_dn</t>
  </si>
  <si>
    <t>MC6TC_up</t>
  </si>
  <si>
    <t>MC6TC</t>
  </si>
  <si>
    <t>MC6TC_dn</t>
  </si>
  <si>
    <t>MC6ABS_up</t>
  </si>
  <si>
    <t>MC6ABS</t>
  </si>
  <si>
    <t>MC6ABS_dn</t>
  </si>
  <si>
    <t>MC6Q1-1_up</t>
  </si>
  <si>
    <t>MC6Q1-1</t>
  </si>
  <si>
    <t>MC6Q1-1_dn</t>
  </si>
  <si>
    <t>MC6Q1-2_up</t>
  </si>
  <si>
    <t>MC6Q1-2</t>
  </si>
  <si>
    <t>MC6Q1-2_dn</t>
  </si>
  <si>
    <t>MC6D-1_up</t>
  </si>
  <si>
    <t>MC6D-1</t>
  </si>
  <si>
    <t>MC6D-1_dn</t>
  </si>
  <si>
    <t>MC6Q2_up</t>
  </si>
  <si>
    <t>MC6Q2</t>
  </si>
  <si>
    <t>MC6Q2_dn</t>
  </si>
  <si>
    <t>MC6D-2_up</t>
  </si>
  <si>
    <t>MC6D-2</t>
  </si>
  <si>
    <t>MC6D-2_dn</t>
  </si>
  <si>
    <t>MC6SCY_up</t>
  </si>
  <si>
    <t>MC6SCY</t>
  </si>
  <si>
    <t>MC6SCY_dn</t>
  </si>
  <si>
    <t>MC6Q3_up</t>
  </si>
  <si>
    <t>MC6Q3</t>
  </si>
  <si>
    <t>MC6Q3_dn</t>
  </si>
  <si>
    <t>MC6VT1_up</t>
  </si>
  <si>
    <t>MC6VT1</t>
  </si>
  <si>
    <t>MC6VT1_dn</t>
  </si>
  <si>
    <t>MC6HT1_up</t>
  </si>
  <si>
    <t>MC6HT1</t>
  </si>
  <si>
    <t>MC6HT1_dn</t>
  </si>
  <si>
    <t>MC6WC2_up</t>
  </si>
  <si>
    <t>MC6WC2</t>
  </si>
  <si>
    <t>MC6WC2_dn</t>
  </si>
  <si>
    <t>MC6CY_up</t>
  </si>
  <si>
    <t>MC6CY</t>
  </si>
  <si>
    <t>MC6CY_dn</t>
  </si>
  <si>
    <t>MC6VT2_up</t>
  </si>
  <si>
    <t>MC6VT2</t>
  </si>
  <si>
    <t>MC6VT2_dn</t>
  </si>
  <si>
    <t>MC6HT2_up</t>
  </si>
  <si>
    <t>MC6HT2</t>
  </si>
  <si>
    <t>MC6HT2_dn</t>
  </si>
  <si>
    <t>MC6Q4-1_up</t>
  </si>
  <si>
    <t>MC6Q4-1</t>
  </si>
  <si>
    <t>MC6Q4-1_dn</t>
  </si>
  <si>
    <t>MC6D-3_up</t>
  </si>
  <si>
    <t>MC6D-3</t>
  </si>
  <si>
    <t>MC6D-3_dn</t>
  </si>
  <si>
    <t>MC6Q5_up</t>
  </si>
  <si>
    <t>MC6Q5</t>
  </si>
  <si>
    <t>MC6Q5_dn</t>
  </si>
  <si>
    <t>MC6D-4_up</t>
  </si>
  <si>
    <t>MC6D-4</t>
  </si>
  <si>
    <t>MC6D-4_dn</t>
  </si>
  <si>
    <t>MC6Q4-2_up</t>
  </si>
  <si>
    <t>MC6Q4-2</t>
  </si>
  <si>
    <t>MC6Q4-2_dn</t>
  </si>
  <si>
    <t>MC7HD1_up</t>
  </si>
  <si>
    <t>MC7HD1</t>
  </si>
  <si>
    <t>MC7HD1_dn</t>
  </si>
  <si>
    <t>MC7BC1_up</t>
  </si>
  <si>
    <t>MC7BC1</t>
  </si>
  <si>
    <t>MC7BC1_dn</t>
  </si>
  <si>
    <t>MC7CR1_up</t>
  </si>
  <si>
    <t>MC7CR1</t>
  </si>
  <si>
    <t>MC7CR1_dn</t>
  </si>
  <si>
    <t>MC7BC2_up</t>
  </si>
  <si>
    <t>MC7BC2</t>
  </si>
  <si>
    <t>MC7BC2_dn</t>
  </si>
  <si>
    <t>MC7CR2_up</t>
  </si>
  <si>
    <t>MC7CR2</t>
  </si>
  <si>
    <t>MC7CR2_dn</t>
  </si>
  <si>
    <t>MC7BC3_up</t>
  </si>
  <si>
    <t>MC7BC3</t>
  </si>
  <si>
    <t>MC7BC3_dn</t>
  </si>
  <si>
    <t>MC7HD2_up</t>
  </si>
  <si>
    <t>MC7HD2</t>
  </si>
  <si>
    <t>MC7HD2_dn</t>
  </si>
  <si>
    <t>MC7WC1_up</t>
  </si>
  <si>
    <t>MC7WC1</t>
  </si>
  <si>
    <t>MC7WC1_dn</t>
  </si>
  <si>
    <t>Station (ft)</t>
  </si>
  <si>
    <t>Control LT Feb2003</t>
  </si>
  <si>
    <t>Control Nov1995</t>
  </si>
  <si>
    <t xml:space="preserve">Beamsheet v8/Jun2003 </t>
  </si>
  <si>
    <t>MC1230E</t>
  </si>
  <si>
    <t>MC1301E</t>
  </si>
  <si>
    <t>@LEVEL</t>
  </si>
  <si>
    <t>@STATION01A</t>
  </si>
  <si>
    <t>@STATION01B</t>
  </si>
  <si>
    <t>@STATION01C</t>
  </si>
  <si>
    <t>@STATION01D</t>
  </si>
  <si>
    <t>@STATION01E</t>
  </si>
  <si>
    <t>@STATION01F</t>
  </si>
  <si>
    <t>@STATION01G</t>
  </si>
  <si>
    <t>@STATION01H</t>
  </si>
  <si>
    <t>@STATION01J</t>
  </si>
  <si>
    <t>@STATION01K</t>
  </si>
  <si>
    <t>@STATION01L</t>
  </si>
  <si>
    <t>@STATION01M</t>
  </si>
  <si>
    <t>BRASS_1503</t>
  </si>
  <si>
    <t>BRASS_1610</t>
  </si>
  <si>
    <t>BRASS_MC1230E</t>
  </si>
  <si>
    <t>BRASS_MC1301E</t>
  </si>
  <si>
    <t>BRASS_MC1309C</t>
  </si>
  <si>
    <t>BRASS_MC1374</t>
  </si>
  <si>
    <t>BRASS_MC1403C</t>
  </si>
  <si>
    <t>BRASS_MC1525W</t>
  </si>
  <si>
    <t>BRASS_MC1574W</t>
  </si>
  <si>
    <t>BRASS_MC1612C</t>
  </si>
  <si>
    <t>EDBB009_J</t>
  </si>
  <si>
    <t>JGGUL</t>
  </si>
  <si>
    <t>JGGUR</t>
  </si>
  <si>
    <t>MC5Q1_1_P</t>
  </si>
  <si>
    <t>MON_1420</t>
  </si>
  <si>
    <t>PP200</t>
  </si>
  <si>
    <t>PP201</t>
  </si>
  <si>
    <t>PP202</t>
  </si>
  <si>
    <t>PP203</t>
  </si>
  <si>
    <t>PP204</t>
  </si>
  <si>
    <t>PP205</t>
  </si>
  <si>
    <t>PP206</t>
  </si>
  <si>
    <t>PP207</t>
  </si>
  <si>
    <t>PP208</t>
  </si>
  <si>
    <t>PP209</t>
  </si>
  <si>
    <t>PP210</t>
  </si>
  <si>
    <t>PP211</t>
  </si>
  <si>
    <t>PP212</t>
  </si>
  <si>
    <t>PP213</t>
  </si>
  <si>
    <t>PP214</t>
  </si>
  <si>
    <t>PP215</t>
  </si>
  <si>
    <t>PP216</t>
  </si>
  <si>
    <t>PP217</t>
  </si>
  <si>
    <t>PP218</t>
  </si>
  <si>
    <t>PP219</t>
  </si>
  <si>
    <t>TR_MC1241</t>
  </si>
  <si>
    <t>TR_MC1299</t>
  </si>
  <si>
    <t>TR_MC1367</t>
  </si>
  <si>
    <t>TR_MC1444</t>
  </si>
  <si>
    <t xml:space="preserve">Aprox Coord LT net July 2003 </t>
  </si>
  <si>
    <t>LT Feb2003</t>
  </si>
  <si>
    <t>LT Jul 2003</t>
  </si>
  <si>
    <t>[in]</t>
  </si>
  <si>
    <t>MC6T0_up</t>
  </si>
  <si>
    <t>MC6T0</t>
  </si>
  <si>
    <t>MC6T0_dn</t>
  </si>
  <si>
    <t>MC7JGG-FR</t>
  </si>
  <si>
    <t>MC5Q1up - MC7JGGup</t>
  </si>
  <si>
    <t>MC1420W</t>
  </si>
  <si>
    <t>MC1610C</t>
  </si>
  <si>
    <t>PP1_A</t>
  </si>
  <si>
    <t>PP5_A</t>
  </si>
  <si>
    <t>PP6_A</t>
  </si>
  <si>
    <t>TR_1241</t>
  </si>
  <si>
    <t>TR_1299</t>
  </si>
  <si>
    <t>TR_1367</t>
  </si>
  <si>
    <t>TR_1444</t>
  </si>
  <si>
    <t>EDBB009J</t>
  </si>
  <si>
    <t>MC5Q11P</t>
  </si>
  <si>
    <t>MC1231E</t>
  </si>
  <si>
    <t>From George Wojcik 1995 adj (held fixed in 28Jul2003 LT tie to the upstream enclosures)</t>
  </si>
  <si>
    <t>7000_03NOV95(FT).VAN -------&gt;&gt;&gt;FYI ONLY!!!  DO NOT USE THESE COORDINATES !!!!!!  USE THE LASER TRACKER NETWORK COORDINATES.</t>
  </si>
  <si>
    <t>MC7 LT Adj 21 February 2003</t>
  </si>
  <si>
    <t>MC5/6 LT Adj 28 July 2003</t>
  </si>
  <si>
    <t>covered</t>
  </si>
  <si>
    <t>destroyed</t>
  </si>
  <si>
    <t>BEAMSHEET  ver. 8  29 September 2003</t>
  </si>
  <si>
    <t>MC6SC1_up</t>
  </si>
  <si>
    <t>MC6SC1</t>
  </si>
  <si>
    <t>MC6SC1_dn</t>
  </si>
  <si>
    <t>MC6SC2_up</t>
  </si>
  <si>
    <t>MC6SC2</t>
  </si>
  <si>
    <t>MC6SC2_dn</t>
  </si>
  <si>
    <t>MC6Q6_up</t>
  </si>
  <si>
    <t>MC6Q6</t>
  </si>
  <si>
    <t>MC6Q6_dn</t>
  </si>
  <si>
    <t>MC7WC2_up</t>
  </si>
  <si>
    <t>MC7WC2</t>
  </si>
  <si>
    <t>MC7WC2_dn</t>
  </si>
  <si>
    <t>MC7</t>
  </si>
  <si>
    <t>VOID  H</t>
  </si>
  <si>
    <t xml:space="preserve">NOTE Virgi Bocean 12/15/2003:  </t>
  </si>
  <si>
    <t>CONTROL H IN MC5/6 WILL CHANGE (do NOT use them)</t>
  </si>
  <si>
    <t>CONTROL coordinates (X,Y,H) IN MC7 REMAIN UNCHANGED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</si>
</sst>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"/>
    <numFmt numFmtId="167" formatCode="0.00000"/>
    <numFmt numFmtId="168" formatCode="0.000000000000"/>
    <numFmt numFmtId="169" formatCode="0.000000000"/>
    <numFmt numFmtId="170" formatCode="0.0"/>
    <numFmt numFmtId="171" formatCode="0.00000000000000"/>
    <numFmt numFmtId="172" formatCode="0.000000000000000"/>
    <numFmt numFmtId="173" formatCode="0.0000000"/>
  </numFmts>
  <fonts count="1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9"/>
      <name val="Arial"/>
      <family val="2"/>
    </font>
    <font>
      <sz val="11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9"/>
      <name val="Arial"/>
      <family val="2"/>
    </font>
    <font>
      <b/>
      <sz val="9.75"/>
      <name val="Arial"/>
      <family val="0"/>
    </font>
    <font>
      <b/>
      <sz val="9.25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7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7" fontId="1" fillId="0" borderId="0" xfId="0" applyNumberFormat="1" applyFont="1" applyAlignment="1">
      <alignment/>
    </xf>
    <xf numFmtId="167" fontId="2" fillId="0" borderId="1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5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/>
    </xf>
    <xf numFmtId="167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5" fontId="5" fillId="0" borderId="7" xfId="0" applyNumberFormat="1" applyFont="1" applyBorder="1" applyAlignment="1">
      <alignment/>
    </xf>
    <xf numFmtId="167" fontId="7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7" fontId="4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166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167" fontId="2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center"/>
    </xf>
    <xf numFmtId="167" fontId="4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2" fillId="3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/>
    </xf>
    <xf numFmtId="164" fontId="3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2" borderId="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166" fontId="3" fillId="0" borderId="0" xfId="0" applyNumberFormat="1" applyFont="1" applyFill="1" applyAlignment="1">
      <alignment/>
    </xf>
    <xf numFmtId="0" fontId="8" fillId="6" borderId="0" xfId="0" applyFont="1" applyFill="1" applyAlignment="1">
      <alignment/>
    </xf>
    <xf numFmtId="0" fontId="2" fillId="0" borderId="0" xfId="0" applyFont="1" applyAlignment="1">
      <alignment/>
    </xf>
    <xf numFmtId="167" fontId="8" fillId="6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3" fillId="2" borderId="8" xfId="0" applyFont="1" applyFill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0" fontId="3" fillId="7" borderId="8" xfId="0" applyFont="1" applyFill="1" applyBorder="1" applyAlignment="1">
      <alignment horizontal="left"/>
    </xf>
    <xf numFmtId="166" fontId="2" fillId="7" borderId="0" xfId="0" applyNumberFormat="1" applyFont="1" applyFill="1" applyAlignment="1">
      <alignment/>
    </xf>
    <xf numFmtId="0" fontId="8" fillId="6" borderId="9" xfId="0" applyFont="1" applyFill="1" applyBorder="1" applyAlignment="1">
      <alignment horizontal="left"/>
    </xf>
    <xf numFmtId="164" fontId="4" fillId="7" borderId="8" xfId="0" applyNumberFormat="1" applyFont="1" applyFill="1" applyBorder="1" applyAlignment="1">
      <alignment/>
    </xf>
    <xf numFmtId="164" fontId="8" fillId="6" borderId="8" xfId="0" applyNumberFormat="1" applyFont="1" applyFill="1" applyBorder="1" applyAlignment="1">
      <alignment/>
    </xf>
    <xf numFmtId="0" fontId="2" fillId="3" borderId="9" xfId="0" applyFont="1" applyFill="1" applyBorder="1" applyAlignment="1">
      <alignment horizontal="left"/>
    </xf>
    <xf numFmtId="166" fontId="8" fillId="6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167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167" fontId="7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164" fontId="4" fillId="2" borderId="0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8" fillId="6" borderId="7" xfId="0" applyNumberFormat="1" applyFont="1" applyFill="1" applyBorder="1" applyAlignment="1">
      <alignment/>
    </xf>
    <xf numFmtId="164" fontId="3" fillId="7" borderId="8" xfId="0" applyNumberFormat="1" applyFont="1" applyFill="1" applyBorder="1" applyAlignment="1">
      <alignment/>
    </xf>
    <xf numFmtId="0" fontId="2" fillId="7" borderId="7" xfId="0" applyFont="1" applyFill="1" applyBorder="1" applyAlignment="1">
      <alignment/>
    </xf>
    <xf numFmtId="164" fontId="4" fillId="2" borderId="2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/>
    </xf>
    <xf numFmtId="164" fontId="2" fillId="7" borderId="8" xfId="0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6" fontId="3" fillId="0" borderId="8" xfId="0" applyNumberFormat="1" applyFont="1" applyBorder="1" applyAlignment="1">
      <alignment/>
    </xf>
    <xf numFmtId="164" fontId="8" fillId="6" borderId="0" xfId="0" applyNumberFormat="1" applyFont="1" applyFill="1" applyAlignment="1">
      <alignment/>
    </xf>
    <xf numFmtId="0" fontId="2" fillId="7" borderId="8" xfId="0" applyFont="1" applyFill="1" applyBorder="1" applyAlignment="1">
      <alignment/>
    </xf>
    <xf numFmtId="0" fontId="8" fillId="9" borderId="0" xfId="0" applyFont="1" applyFill="1" applyAlignment="1">
      <alignment/>
    </xf>
    <xf numFmtId="0" fontId="4" fillId="0" borderId="2" xfId="0" applyFont="1" applyBorder="1" applyAlignment="1">
      <alignment horizontal="left"/>
    </xf>
    <xf numFmtId="167" fontId="5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0" fontId="8" fillId="5" borderId="10" xfId="0" applyFont="1" applyFill="1" applyBorder="1" applyAlignment="1">
      <alignment horizontal="left"/>
    </xf>
    <xf numFmtId="167" fontId="7" fillId="0" borderId="1" xfId="0" applyNumberFormat="1" applyFont="1" applyBorder="1" applyAlignment="1">
      <alignment/>
    </xf>
    <xf numFmtId="165" fontId="5" fillId="0" borderId="3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3" fillId="0" borderId="2" xfId="0" applyNumberFormat="1" applyFont="1" applyBorder="1" applyAlignment="1">
      <alignment/>
    </xf>
    <xf numFmtId="0" fontId="3" fillId="2" borderId="10" xfId="0" applyFont="1" applyFill="1" applyBorder="1" applyAlignment="1">
      <alignment horizontal="left"/>
    </xf>
    <xf numFmtId="164" fontId="4" fillId="7" borderId="2" xfId="0" applyNumberFormat="1" applyFont="1" applyFill="1" applyBorder="1" applyAlignment="1">
      <alignment/>
    </xf>
    <xf numFmtId="166" fontId="2" fillId="7" borderId="1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0" fontId="3" fillId="7" borderId="2" xfId="0" applyFont="1" applyFill="1" applyBorder="1" applyAlignment="1">
      <alignment horizontal="left"/>
    </xf>
    <xf numFmtId="165" fontId="5" fillId="0" borderId="1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4" fontId="2" fillId="7" borderId="2" xfId="0" applyNumberFormat="1" applyFont="1" applyFill="1" applyBorder="1" applyAlignment="1">
      <alignment/>
    </xf>
    <xf numFmtId="0" fontId="2" fillId="6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7" fillId="10" borderId="0" xfId="0" applyFont="1" applyFill="1" applyAlignment="1">
      <alignment/>
    </xf>
    <xf numFmtId="167" fontId="17" fillId="10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67" fontId="17" fillId="6" borderId="0" xfId="0" applyNumberFormat="1" applyFont="1" applyFill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8" fillId="6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&amp; E-907 Beam in MC5/6/7
(Real Beam Left / Right point location)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93"/>
          <c:w val="0.79575"/>
          <c:h val="0.8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LT Feb2003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Sheet1!$C$2:$C$303</c:f>
              <c:numCache>
                <c:ptCount val="302"/>
                <c:pt idx="0">
                  <c:v>-0.05118567059415243</c:v>
                </c:pt>
                <c:pt idx="1">
                  <c:v>1.0820238200399799</c:v>
                </c:pt>
                <c:pt idx="2">
                  <c:v>1.3417361695816912</c:v>
                </c:pt>
                <c:pt idx="3">
                  <c:v>-1.4446041542964</c:v>
                </c:pt>
                <c:pt idx="4">
                  <c:v>-0.8330004387386019</c:v>
                </c:pt>
                <c:pt idx="5">
                  <c:v>-0.017485959371875713</c:v>
                </c:pt>
                <c:pt idx="6">
                  <c:v>-0.03151442044689485</c:v>
                </c:pt>
                <c:pt idx="8">
                  <c:v>8.358304367410208</c:v>
                </c:pt>
                <c:pt idx="9">
                  <c:v>-8.228950835269801</c:v>
                </c:pt>
                <c:pt idx="10">
                  <c:v>8.475617038829153</c:v>
                </c:pt>
                <c:pt idx="11">
                  <c:v>-8.236404028134642</c:v>
                </c:pt>
                <c:pt idx="12">
                  <c:v>8.487966260174316</c:v>
                </c:pt>
                <c:pt idx="13">
                  <c:v>-8.269066613601776</c:v>
                </c:pt>
                <c:pt idx="14">
                  <c:v>7.503123627238874</c:v>
                </c:pt>
                <c:pt idx="15">
                  <c:v>-6.524934655012746</c:v>
                </c:pt>
                <c:pt idx="16">
                  <c:v>6.661542513792335</c:v>
                </c:pt>
                <c:pt idx="17">
                  <c:v>-6.978078914837152</c:v>
                </c:pt>
                <c:pt idx="19">
                  <c:v>-0.005468005766642633</c:v>
                </c:pt>
                <c:pt idx="21">
                  <c:v>8.101390078110903</c:v>
                </c:pt>
                <c:pt idx="22">
                  <c:v>-8.09810160044861</c:v>
                </c:pt>
                <c:pt idx="24">
                  <c:v>7.671369275461473</c:v>
                </c:pt>
                <c:pt idx="25">
                  <c:v>-4.47177080404944</c:v>
                </c:pt>
                <c:pt idx="26">
                  <c:v>-7.5203699720173365</c:v>
                </c:pt>
                <c:pt idx="28">
                  <c:v>3.76354239702949</c:v>
                </c:pt>
                <c:pt idx="29">
                  <c:v>-7.255111661805871</c:v>
                </c:pt>
                <c:pt idx="30">
                  <c:v>6.574367368284894</c:v>
                </c:pt>
                <c:pt idx="31">
                  <c:v>-8.391441917449654</c:v>
                </c:pt>
                <c:pt idx="32">
                  <c:v>7.788576139533391</c:v>
                </c:pt>
                <c:pt idx="33">
                  <c:v>-7.2829477224540184</c:v>
                </c:pt>
                <c:pt idx="34">
                  <c:v>-10.374699354781583</c:v>
                </c:pt>
                <c:pt idx="35">
                  <c:v>-7.036286952956606</c:v>
                </c:pt>
                <c:pt idx="36">
                  <c:v>4.803162066477303</c:v>
                </c:pt>
                <c:pt idx="37">
                  <c:v>-8.475720881782289</c:v>
                </c:pt>
                <c:pt idx="38">
                  <c:v>4.203407109021137</c:v>
                </c:pt>
                <c:pt idx="39">
                  <c:v>-6.004547255606008</c:v>
                </c:pt>
                <c:pt idx="40">
                  <c:v>4.08319610075315</c:v>
                </c:pt>
                <c:pt idx="41">
                  <c:v>-4.627697712777057</c:v>
                </c:pt>
                <c:pt idx="43">
                  <c:v>4.178877765263612</c:v>
                </c:pt>
                <c:pt idx="44">
                  <c:v>-4.176948399540107</c:v>
                </c:pt>
                <c:pt idx="45">
                  <c:v>-0.0305901540388026</c:v>
                </c:pt>
                <c:pt idx="46">
                  <c:v>-0.04437151929269122</c:v>
                </c:pt>
                <c:pt idx="47">
                  <c:v>4.166482875911756</c:v>
                </c:pt>
                <c:pt idx="48">
                  <c:v>-4.183761945543898</c:v>
                </c:pt>
                <c:pt idx="49">
                  <c:v>3.0318617502033187</c:v>
                </c:pt>
                <c:pt idx="50">
                  <c:v>-3.1728537726658423</c:v>
                </c:pt>
                <c:pt idx="51">
                  <c:v>0.08332455239629767</c:v>
                </c:pt>
                <c:pt idx="52">
                  <c:v>-0.014898199461292717</c:v>
                </c:pt>
                <c:pt idx="53">
                  <c:v>3.0063894779021973</c:v>
                </c:pt>
                <c:pt idx="54">
                  <c:v>-3.1770319614585842</c:v>
                </c:pt>
                <c:pt idx="56">
                  <c:v>-2.1969602748884123</c:v>
                </c:pt>
                <c:pt idx="57">
                  <c:v>3.1564002841993384</c:v>
                </c:pt>
                <c:pt idx="58">
                  <c:v>7.3837398914207535</c:v>
                </c:pt>
                <c:pt idx="59">
                  <c:v>0.2936547466084544</c:v>
                </c:pt>
                <c:pt idx="60">
                  <c:v>5.402552256034338</c:v>
                </c:pt>
                <c:pt idx="61">
                  <c:v>-6.174248727783511</c:v>
                </c:pt>
                <c:pt idx="62">
                  <c:v>-8.598886063211667</c:v>
                </c:pt>
                <c:pt idx="63">
                  <c:v>-3.7834983057999487</c:v>
                </c:pt>
                <c:pt idx="64">
                  <c:v>3.6227314637007546</c:v>
                </c:pt>
                <c:pt idx="66">
                  <c:v>3.1932241038613682</c:v>
                </c:pt>
                <c:pt idx="67">
                  <c:v>4.719825438316295</c:v>
                </c:pt>
                <c:pt idx="68">
                  <c:v>-4.440596824495572</c:v>
                </c:pt>
                <c:pt idx="69">
                  <c:v>-3.143691080561864</c:v>
                </c:pt>
                <c:pt idx="70">
                  <c:v>0.025725822137930593</c:v>
                </c:pt>
                <c:pt idx="71">
                  <c:v>3.0118921576462303</c:v>
                </c:pt>
                <c:pt idx="72">
                  <c:v>4.490147279093819</c:v>
                </c:pt>
                <c:pt idx="73">
                  <c:v>-4.269621606936654</c:v>
                </c:pt>
                <c:pt idx="74">
                  <c:v>-3.0378870734149914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Control Nov1995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76"/>
            <c:spPr>
              <a:ln w="3175">
                <a:noFill/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7"/>
            <c:spPr>
              <a:ln w="3175">
                <a:noFill/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81"/>
            <c:spPr>
              <a:ln w="3175">
                <a:noFill/>
              </a:ln>
            </c:spPr>
            <c:marker>
              <c:symbol val="diamond"/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6"/>
            <c:spPr>
              <a:ln w="3175">
                <a:noFill/>
              </a:ln>
            </c:spPr>
            <c:marker>
              <c:symbol val="diamond"/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98"/>
            <c:spPr>
              <a:ln w="3175">
                <a:noFill/>
              </a:ln>
            </c:spPr>
            <c:marker>
              <c:symbol val="diamond"/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ymbol val="diamond"/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08"/>
            <c:spPr>
              <a:ln w="3175">
                <a:noFill/>
              </a:ln>
            </c:spPr>
            <c:marker>
              <c:symbol val="diamond"/>
              <c:size val="6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Sheet1!$D$2:$D$303</c:f>
              <c:numCache>
                <c:ptCount val="302"/>
                <c:pt idx="76">
                  <c:v>-1.9993587942181186</c:v>
                </c:pt>
                <c:pt idx="77">
                  <c:v>-2.000828425678483</c:v>
                </c:pt>
                <c:pt idx="79">
                  <c:v>21.4123821552337</c:v>
                </c:pt>
                <c:pt idx="80">
                  <c:v>18.993843080571846</c:v>
                </c:pt>
                <c:pt idx="81">
                  <c:v>-0.05122225108803574</c:v>
                </c:pt>
                <c:pt idx="82">
                  <c:v>17.52227774646126</c:v>
                </c:pt>
                <c:pt idx="83">
                  <c:v>14.64106225274113</c:v>
                </c:pt>
                <c:pt idx="84">
                  <c:v>7.8776108142595005</c:v>
                </c:pt>
                <c:pt idx="85">
                  <c:v>-11.188251955401505</c:v>
                </c:pt>
                <c:pt idx="86">
                  <c:v>-11.060976485089084</c:v>
                </c:pt>
                <c:pt idx="87">
                  <c:v>-10.903703076655608</c:v>
                </c:pt>
                <c:pt idx="88">
                  <c:v>-10.809498042007997</c:v>
                </c:pt>
                <c:pt idx="89">
                  <c:v>-2.718932580822012</c:v>
                </c:pt>
                <c:pt idx="90">
                  <c:v>-7.673864787143068</c:v>
                </c:pt>
                <c:pt idx="91">
                  <c:v>-7.255403886320999</c:v>
                </c:pt>
                <c:pt idx="92">
                  <c:v>-6.902050789668476</c:v>
                </c:pt>
                <c:pt idx="93">
                  <c:v>-3.437212866389008</c:v>
                </c:pt>
                <c:pt idx="94">
                  <c:v>-0.046593924207247145</c:v>
                </c:pt>
                <c:pt idx="95">
                  <c:v>-2.991613764163709</c:v>
                </c:pt>
                <c:pt idx="96">
                  <c:v>1.0829464556632264</c:v>
                </c:pt>
                <c:pt idx="97">
                  <c:v>3.837142697071988</c:v>
                </c:pt>
                <c:pt idx="98">
                  <c:v>1.3405907592176367</c:v>
                </c:pt>
                <c:pt idx="99">
                  <c:v>3.9154701647026497</c:v>
                </c:pt>
                <c:pt idx="100">
                  <c:v>3.9122459731806023</c:v>
                </c:pt>
                <c:pt idx="101">
                  <c:v>-2.672223883686699</c:v>
                </c:pt>
                <c:pt idx="102">
                  <c:v>-0.007427052994411406</c:v>
                </c:pt>
                <c:pt idx="103">
                  <c:v>-0.0034923355835884805</c:v>
                </c:pt>
                <c:pt idx="104">
                  <c:v>-2.670270621203912</c:v>
                </c:pt>
                <c:pt idx="105">
                  <c:v>-0.002296944814125987</c:v>
                </c:pt>
                <c:pt idx="106">
                  <c:v>-1.444623956704993</c:v>
                </c:pt>
                <c:pt idx="107">
                  <c:v>-1.1343838945237983</c:v>
                </c:pt>
                <c:pt idx="108">
                  <c:v>-0.8330299304050762</c:v>
                </c:pt>
                <c:pt idx="109">
                  <c:v>3.909774293715886</c:v>
                </c:pt>
                <c:pt idx="110">
                  <c:v>-0.006862358815811659</c:v>
                </c:pt>
                <c:pt idx="111">
                  <c:v>-0.00408367311075048</c:v>
                </c:pt>
                <c:pt idx="112">
                  <c:v>-0.006469995056281639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Beamsheet v8/Jun2003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Sheet1!$F$2:$F$303</c:f>
              <c:numCache>
                <c:ptCount val="302"/>
                <c:pt idx="178">
                  <c:v>1.8448975012969207E-06</c:v>
                </c:pt>
                <c:pt idx="179">
                  <c:v>2.182843821836527E-06</c:v>
                </c:pt>
                <c:pt idx="180">
                  <c:v>-8.78110685206116E-07</c:v>
                </c:pt>
                <c:pt idx="181">
                  <c:v>-8.78110685206116E-07</c:v>
                </c:pt>
                <c:pt idx="182">
                  <c:v>-5.401380459009548E-07</c:v>
                </c:pt>
                <c:pt idx="183">
                  <c:v>-5.258152235776229E-07</c:v>
                </c:pt>
                <c:pt idx="184">
                  <c:v>0</c:v>
                </c:pt>
                <c:pt idx="185">
                  <c:v>-9.770474703480242E-08</c:v>
                </c:pt>
                <c:pt idx="186">
                  <c:v>1.4759467067072293E-06</c:v>
                </c:pt>
                <c:pt idx="187">
                  <c:v>9.86143077174648E-07</c:v>
                </c:pt>
                <c:pt idx="188">
                  <c:v>-6.761414445792835E-07</c:v>
                </c:pt>
                <c:pt idx="189">
                  <c:v>9.513850593449919E-07</c:v>
                </c:pt>
                <c:pt idx="190">
                  <c:v>9.387703567976981E-07</c:v>
                </c:pt>
                <c:pt idx="191">
                  <c:v>1.1051777524555288E-06</c:v>
                </c:pt>
                <c:pt idx="192">
                  <c:v>-1.30013030166592E-07</c:v>
                </c:pt>
                <c:pt idx="193">
                  <c:v>7.891259437900021E-07</c:v>
                </c:pt>
                <c:pt idx="194">
                  <c:v>-3.1012363737221194E-07</c:v>
                </c:pt>
                <c:pt idx="195">
                  <c:v>-3.3137940390564037E-07</c:v>
                </c:pt>
                <c:pt idx="196">
                  <c:v>-8.138529627571356E-07</c:v>
                </c:pt>
                <c:pt idx="197">
                  <c:v>-5.114900111985888E-07</c:v>
                </c:pt>
                <c:pt idx="198">
                  <c:v>1.3015896292489859E-06</c:v>
                </c:pt>
                <c:pt idx="199">
                  <c:v>3.227957582682177E-08</c:v>
                </c:pt>
                <c:pt idx="200">
                  <c:v>-9.748297935523393E-07</c:v>
                </c:pt>
                <c:pt idx="201">
                  <c:v>-4.712487913743485E-07</c:v>
                </c:pt>
                <c:pt idx="202">
                  <c:v>1.531489203525241E-06</c:v>
                </c:pt>
                <c:pt idx="203">
                  <c:v>1.7057553752010874E-06</c:v>
                </c:pt>
                <c:pt idx="204">
                  <c:v>2.2036426551374152E-06</c:v>
                </c:pt>
                <c:pt idx="205">
                  <c:v>1.7403196171152293E-06</c:v>
                </c:pt>
                <c:pt idx="206">
                  <c:v>1.7954506332695705E-06</c:v>
                </c:pt>
                <c:pt idx="207">
                  <c:v>-1.1708421540362864E-06</c:v>
                </c:pt>
                <c:pt idx="208">
                  <c:v>1.7530658985675095E-06</c:v>
                </c:pt>
                <c:pt idx="209">
                  <c:v>1.7530658985675095E-06</c:v>
                </c:pt>
                <c:pt idx="210">
                  <c:v>1.7530658985675095E-06</c:v>
                </c:pt>
                <c:pt idx="211">
                  <c:v>-2.7226756472732945E-07</c:v>
                </c:pt>
                <c:pt idx="212">
                  <c:v>-2.7226756472732945E-07</c:v>
                </c:pt>
                <c:pt idx="213">
                  <c:v>-2.7226756472732945E-07</c:v>
                </c:pt>
                <c:pt idx="214">
                  <c:v>1.942276893502166E-07</c:v>
                </c:pt>
                <c:pt idx="215">
                  <c:v>-2.4866493320558417E-07</c:v>
                </c:pt>
                <c:pt idx="216">
                  <c:v>-1.1242541117117998E-06</c:v>
                </c:pt>
                <c:pt idx="217">
                  <c:v>1.548529698430247E-06</c:v>
                </c:pt>
                <c:pt idx="218">
                  <c:v>8.828331234574844E-07</c:v>
                </c:pt>
                <c:pt idx="219">
                  <c:v>5.407409127076614E-07</c:v>
                </c:pt>
                <c:pt idx="220">
                  <c:v>1.455176570666971E-07</c:v>
                </c:pt>
                <c:pt idx="221">
                  <c:v>9.61815574535362E-07</c:v>
                </c:pt>
                <c:pt idx="222">
                  <c:v>1.4545115182662547E-06</c:v>
                </c:pt>
                <c:pt idx="223">
                  <c:v>-2.5542084585648953E-07</c:v>
                </c:pt>
                <c:pt idx="224">
                  <c:v>-4.0368010377018623E-07</c:v>
                </c:pt>
                <c:pt idx="225">
                  <c:v>7.957957306550518E-07</c:v>
                </c:pt>
                <c:pt idx="226">
                  <c:v>2.4813144817478355E-07</c:v>
                </c:pt>
                <c:pt idx="227">
                  <c:v>1.556713828976055E-06</c:v>
                </c:pt>
                <c:pt idx="228">
                  <c:v>-1.5615152241987174E-07</c:v>
                </c:pt>
                <c:pt idx="229">
                  <c:v>-3.455850018486024E-07</c:v>
                </c:pt>
                <c:pt idx="230">
                  <c:v>-7.063373114408077E-07</c:v>
                </c:pt>
                <c:pt idx="231">
                  <c:v>1.0932905335594932E-08</c:v>
                </c:pt>
                <c:pt idx="232">
                  <c:v>6.31187360405941E-07</c:v>
                </c:pt>
                <c:pt idx="233">
                  <c:v>-9.707078194064127E-08</c:v>
                </c:pt>
                <c:pt idx="234">
                  <c:v>2.5260030355160026E-07</c:v>
                </c:pt>
                <c:pt idx="235">
                  <c:v>8.729049946734698E-07</c:v>
                </c:pt>
                <c:pt idx="236">
                  <c:v>1.2933744001103932E-06</c:v>
                </c:pt>
                <c:pt idx="237">
                  <c:v>3.661350318387035E-07</c:v>
                </c:pt>
                <c:pt idx="238">
                  <c:v>9.616696414385627E-07</c:v>
                </c:pt>
                <c:pt idx="239">
                  <c:v>3.089107340414734E-07</c:v>
                </c:pt>
                <c:pt idx="240">
                  <c:v>1.1668421967834707E-06</c:v>
                </c:pt>
                <c:pt idx="241">
                  <c:v>8.485918463600927E-07</c:v>
                </c:pt>
                <c:pt idx="242">
                  <c:v>1.2387146717553847E-06</c:v>
                </c:pt>
                <c:pt idx="243">
                  <c:v>1.5749768013735775E-06</c:v>
                </c:pt>
                <c:pt idx="244">
                  <c:v>-7.418632634587433E-07</c:v>
                </c:pt>
                <c:pt idx="245">
                  <c:v>1.9163202127514336E-07</c:v>
                </c:pt>
                <c:pt idx="246">
                  <c:v>-3.8559655334186107E-07</c:v>
                </c:pt>
                <c:pt idx="247">
                  <c:v>-1.2455901989018478E-06</c:v>
                </c:pt>
                <c:pt idx="248">
                  <c:v>-3.120973043960208E-07</c:v>
                </c:pt>
                <c:pt idx="249">
                  <c:v>-8.89309134345371E-07</c:v>
                </c:pt>
                <c:pt idx="250">
                  <c:v>-7.620711942564788E-07</c:v>
                </c:pt>
                <c:pt idx="251">
                  <c:v>-4.241105194440873E-07</c:v>
                </c:pt>
                <c:pt idx="252">
                  <c:v>-1.400129302197787E-07</c:v>
                </c:pt>
                <c:pt idx="253">
                  <c:v>-1.6363780881188805E-06</c:v>
                </c:pt>
                <c:pt idx="254">
                  <c:v>-9.421650572999645E-07</c:v>
                </c:pt>
                <c:pt idx="255">
                  <c:v>8.85237405544465E-07</c:v>
                </c:pt>
                <c:pt idx="256">
                  <c:v>-2.2572258550968195E-07</c:v>
                </c:pt>
                <c:pt idx="257">
                  <c:v>6.538641605352508E-07</c:v>
                </c:pt>
                <c:pt idx="258">
                  <c:v>-1.3249745562853299E-06</c:v>
                </c:pt>
                <c:pt idx="259">
                  <c:v>-7.833317411403413E-07</c:v>
                </c:pt>
                <c:pt idx="260">
                  <c:v>1.5014679953980305E-07</c:v>
                </c:pt>
                <c:pt idx="261">
                  <c:v>1.0836229496851857E-06</c:v>
                </c:pt>
                <c:pt idx="262">
                  <c:v>1.67914559486511E-06</c:v>
                </c:pt>
                <c:pt idx="263">
                  <c:v>2.0153790158589287E-06</c:v>
                </c:pt>
                <c:pt idx="264">
                  <c:v>1.1645575291411288E-06</c:v>
                </c:pt>
                <c:pt idx="265">
                  <c:v>1.4476646997691115E-06</c:v>
                </c:pt>
                <c:pt idx="266">
                  <c:v>-7.204400391846606E-07</c:v>
                </c:pt>
                <c:pt idx="267">
                  <c:v>1.1017399888901156E-06</c:v>
                </c:pt>
                <c:pt idx="268">
                  <c:v>1.1071705539065465E-06</c:v>
                </c:pt>
                <c:pt idx="269">
                  <c:v>-9.710092579915977E-07</c:v>
                </c:pt>
                <c:pt idx="270">
                  <c:v>-1.5384986995170785E-06</c:v>
                </c:pt>
                <c:pt idx="271">
                  <c:v>3.1528389221438934E-08</c:v>
                </c:pt>
                <c:pt idx="272">
                  <c:v>1.2332864966587297E-06</c:v>
                </c:pt>
                <c:pt idx="273">
                  <c:v>-1.8789043294166333E-06</c:v>
                </c:pt>
                <c:pt idx="274">
                  <c:v>-1.0136547602424366E-06</c:v>
                </c:pt>
                <c:pt idx="275">
                  <c:v>1.0479080017986736E-06</c:v>
                </c:pt>
                <c:pt idx="276">
                  <c:v>1.4328562745206485E-07</c:v>
                </c:pt>
                <c:pt idx="277">
                  <c:v>6.849188673804701E-07</c:v>
                </c:pt>
                <c:pt idx="278">
                  <c:v>1.0228771522553462E-06</c:v>
                </c:pt>
                <c:pt idx="279">
                  <c:v>1.037211939115799E-06</c:v>
                </c:pt>
                <c:pt idx="280">
                  <c:v>1.1157063583560434E-07</c:v>
                </c:pt>
                <c:pt idx="281">
                  <c:v>7.875015601333645E-07</c:v>
                </c:pt>
                <c:pt idx="282">
                  <c:v>1.0307383180260507E-06</c:v>
                </c:pt>
                <c:pt idx="283">
                  <c:v>7.440761595539137E-07</c:v>
                </c:pt>
                <c:pt idx="284">
                  <c:v>1.7873071756674773E-06</c:v>
                </c:pt>
                <c:pt idx="285">
                  <c:v>-8.181734847977634E-08</c:v>
                </c:pt>
                <c:pt idx="286">
                  <c:v>-3.6848189665871653E-07</c:v>
                </c:pt>
                <c:pt idx="287">
                  <c:v>-1.7915128732292607E-07</c:v>
                </c:pt>
                <c:pt idx="288">
                  <c:v>4.967820268639655E-07</c:v>
                </c:pt>
                <c:pt idx="289">
                  <c:v>2.1013183262712508E-07</c:v>
                </c:pt>
                <c:pt idx="290">
                  <c:v>7.933148970945786E-07</c:v>
                </c:pt>
                <c:pt idx="291">
                  <c:v>1.4855949336505564E-06</c:v>
                </c:pt>
                <c:pt idx="292">
                  <c:v>1.1596149962035516E-06</c:v>
                </c:pt>
                <c:pt idx="293">
                  <c:v>1.1937893171558205E-09</c:v>
                </c:pt>
                <c:pt idx="294">
                  <c:v>-8.874479117881917E-07</c:v>
                </c:pt>
                <c:pt idx="295">
                  <c:v>2.2749529227293783E-07</c:v>
                </c:pt>
                <c:pt idx="296">
                  <c:v>2.4183246893933306E-07</c:v>
                </c:pt>
                <c:pt idx="297">
                  <c:v>5.798098882897759E-07</c:v>
                </c:pt>
                <c:pt idx="298">
                  <c:v>2.931285953276912E-07</c:v>
                </c:pt>
                <c:pt idx="299">
                  <c:v>-8.796011002093875E-07</c:v>
                </c:pt>
                <c:pt idx="300">
                  <c:v>-8.652639235216661E-07</c:v>
                </c:pt>
                <c:pt idx="301">
                  <c:v>0</c:v>
                </c:pt>
              </c:numCache>
            </c:numRef>
          </c:yVal>
          <c:smooth val="0"/>
        </c:ser>
        <c:axId val="22781783"/>
        <c:axId val="3709456"/>
      </c:scatterChart>
      <c:valAx>
        <c:axId val="22781783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Station from MC5Q1up (ft)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crossBetween val="midCat"/>
        <c:dispUnits/>
      </c:valAx>
      <c:valAx>
        <c:axId val="3709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Offset from Beamline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7817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5375"/>
          <c:w val="0.1485"/>
          <c:h val="0.0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&amp; E-907 Beam in MC5/6/7 
(Real Beam Left / Right point location)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803"/>
          <c:h val="0.84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LT Feb2003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Sheet1!$C$2:$C$303</c:f>
              <c:numCache>
                <c:ptCount val="302"/>
                <c:pt idx="0">
                  <c:v>-0.05118567059415243</c:v>
                </c:pt>
                <c:pt idx="1">
                  <c:v>1.0820238200399799</c:v>
                </c:pt>
                <c:pt idx="2">
                  <c:v>1.3417361695816912</c:v>
                </c:pt>
                <c:pt idx="3">
                  <c:v>-1.4446041542964</c:v>
                </c:pt>
                <c:pt idx="4">
                  <c:v>-0.8330004387386019</c:v>
                </c:pt>
                <c:pt idx="5">
                  <c:v>-0.017485959371875713</c:v>
                </c:pt>
                <c:pt idx="6">
                  <c:v>-0.03151442044689485</c:v>
                </c:pt>
                <c:pt idx="8">
                  <c:v>8.358304367410208</c:v>
                </c:pt>
                <c:pt idx="9">
                  <c:v>-8.228950835269801</c:v>
                </c:pt>
                <c:pt idx="10">
                  <c:v>8.475617038829153</c:v>
                </c:pt>
                <c:pt idx="11">
                  <c:v>-8.236404028134642</c:v>
                </c:pt>
                <c:pt idx="12">
                  <c:v>8.487966260174316</c:v>
                </c:pt>
                <c:pt idx="13">
                  <c:v>-8.269066613601776</c:v>
                </c:pt>
                <c:pt idx="14">
                  <c:v>7.503123627238874</c:v>
                </c:pt>
                <c:pt idx="15">
                  <c:v>-6.524934655012746</c:v>
                </c:pt>
                <c:pt idx="16">
                  <c:v>6.661542513792335</c:v>
                </c:pt>
                <c:pt idx="17">
                  <c:v>-6.978078914837152</c:v>
                </c:pt>
                <c:pt idx="19">
                  <c:v>-0.005468005766642633</c:v>
                </c:pt>
                <c:pt idx="21">
                  <c:v>8.101390078110903</c:v>
                </c:pt>
                <c:pt idx="22">
                  <c:v>-8.09810160044861</c:v>
                </c:pt>
                <c:pt idx="24">
                  <c:v>7.671369275461473</c:v>
                </c:pt>
                <c:pt idx="25">
                  <c:v>-4.47177080404944</c:v>
                </c:pt>
                <c:pt idx="26">
                  <c:v>-7.5203699720173365</c:v>
                </c:pt>
                <c:pt idx="28">
                  <c:v>3.76354239702949</c:v>
                </c:pt>
                <c:pt idx="29">
                  <c:v>-7.255111661805871</c:v>
                </c:pt>
                <c:pt idx="30">
                  <c:v>6.574367368284894</c:v>
                </c:pt>
                <c:pt idx="31">
                  <c:v>-8.391441917449654</c:v>
                </c:pt>
                <c:pt idx="32">
                  <c:v>7.788576139533391</c:v>
                </c:pt>
                <c:pt idx="33">
                  <c:v>-7.2829477224540184</c:v>
                </c:pt>
                <c:pt idx="34">
                  <c:v>-10.374699354781583</c:v>
                </c:pt>
                <c:pt idx="35">
                  <c:v>-7.036286952956606</c:v>
                </c:pt>
                <c:pt idx="36">
                  <c:v>4.803162066477303</c:v>
                </c:pt>
                <c:pt idx="37">
                  <c:v>-8.475720881782289</c:v>
                </c:pt>
                <c:pt idx="38">
                  <c:v>4.203407109021137</c:v>
                </c:pt>
                <c:pt idx="39">
                  <c:v>-6.004547255606008</c:v>
                </c:pt>
                <c:pt idx="40">
                  <c:v>4.08319610075315</c:v>
                </c:pt>
                <c:pt idx="41">
                  <c:v>-4.627697712777057</c:v>
                </c:pt>
                <c:pt idx="43">
                  <c:v>4.178877765263612</c:v>
                </c:pt>
                <c:pt idx="44">
                  <c:v>-4.176948399540107</c:v>
                </c:pt>
                <c:pt idx="45">
                  <c:v>-0.0305901540388026</c:v>
                </c:pt>
                <c:pt idx="46">
                  <c:v>-0.04437151929269122</c:v>
                </c:pt>
                <c:pt idx="47">
                  <c:v>4.166482875911756</c:v>
                </c:pt>
                <c:pt idx="48">
                  <c:v>-4.183761945543898</c:v>
                </c:pt>
                <c:pt idx="49">
                  <c:v>3.0318617502033187</c:v>
                </c:pt>
                <c:pt idx="50">
                  <c:v>-3.1728537726658423</c:v>
                </c:pt>
                <c:pt idx="51">
                  <c:v>0.08332455239629767</c:v>
                </c:pt>
                <c:pt idx="52">
                  <c:v>-0.014898199461292717</c:v>
                </c:pt>
                <c:pt idx="53">
                  <c:v>3.0063894779021973</c:v>
                </c:pt>
                <c:pt idx="54">
                  <c:v>-3.1770319614585842</c:v>
                </c:pt>
                <c:pt idx="56">
                  <c:v>-2.1969602748884123</c:v>
                </c:pt>
                <c:pt idx="57">
                  <c:v>3.1564002841993384</c:v>
                </c:pt>
                <c:pt idx="58">
                  <c:v>7.3837398914207535</c:v>
                </c:pt>
                <c:pt idx="59">
                  <c:v>0.2936547466084544</c:v>
                </c:pt>
                <c:pt idx="60">
                  <c:v>5.402552256034338</c:v>
                </c:pt>
                <c:pt idx="61">
                  <c:v>-6.174248727783511</c:v>
                </c:pt>
                <c:pt idx="62">
                  <c:v>-8.598886063211667</c:v>
                </c:pt>
                <c:pt idx="63">
                  <c:v>-3.7834983057999487</c:v>
                </c:pt>
                <c:pt idx="64">
                  <c:v>3.6227314637007546</c:v>
                </c:pt>
                <c:pt idx="66">
                  <c:v>3.1932241038613682</c:v>
                </c:pt>
                <c:pt idx="67">
                  <c:v>4.719825438316295</c:v>
                </c:pt>
                <c:pt idx="68">
                  <c:v>-4.440596824495572</c:v>
                </c:pt>
                <c:pt idx="69">
                  <c:v>-3.143691080561864</c:v>
                </c:pt>
                <c:pt idx="70">
                  <c:v>0.025725822137930593</c:v>
                </c:pt>
                <c:pt idx="71">
                  <c:v>3.0118921576462303</c:v>
                </c:pt>
                <c:pt idx="72">
                  <c:v>4.490147279093819</c:v>
                </c:pt>
                <c:pt idx="73">
                  <c:v>-4.269621606936654</c:v>
                </c:pt>
                <c:pt idx="74">
                  <c:v>-3.0378870734149914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Control Nov1995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8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06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Sheet1!$D$2:$D$303</c:f>
              <c:numCache>
                <c:ptCount val="302"/>
                <c:pt idx="76">
                  <c:v>-1.9993587942181186</c:v>
                </c:pt>
                <c:pt idx="77">
                  <c:v>-2.000828425678483</c:v>
                </c:pt>
                <c:pt idx="79">
                  <c:v>21.4123821552337</c:v>
                </c:pt>
                <c:pt idx="80">
                  <c:v>18.993843080571846</c:v>
                </c:pt>
                <c:pt idx="81">
                  <c:v>-0.05122225108803574</c:v>
                </c:pt>
                <c:pt idx="82">
                  <c:v>17.52227774646126</c:v>
                </c:pt>
                <c:pt idx="83">
                  <c:v>14.64106225274113</c:v>
                </c:pt>
                <c:pt idx="84">
                  <c:v>7.8776108142595005</c:v>
                </c:pt>
                <c:pt idx="85">
                  <c:v>-11.188251955401505</c:v>
                </c:pt>
                <c:pt idx="86">
                  <c:v>-11.060976485089084</c:v>
                </c:pt>
                <c:pt idx="87">
                  <c:v>-10.903703076655608</c:v>
                </c:pt>
                <c:pt idx="88">
                  <c:v>-10.809498042007997</c:v>
                </c:pt>
                <c:pt idx="89">
                  <c:v>-2.718932580822012</c:v>
                </c:pt>
                <c:pt idx="90">
                  <c:v>-7.673864787143068</c:v>
                </c:pt>
                <c:pt idx="91">
                  <c:v>-7.255403886320999</c:v>
                </c:pt>
                <c:pt idx="92">
                  <c:v>-6.902050789668476</c:v>
                </c:pt>
                <c:pt idx="93">
                  <c:v>-3.437212866389008</c:v>
                </c:pt>
                <c:pt idx="94">
                  <c:v>-0.046593924207247145</c:v>
                </c:pt>
                <c:pt idx="95">
                  <c:v>-2.991613764163709</c:v>
                </c:pt>
                <c:pt idx="96">
                  <c:v>1.0829464556632264</c:v>
                </c:pt>
                <c:pt idx="97">
                  <c:v>3.837142697071988</c:v>
                </c:pt>
                <c:pt idx="98">
                  <c:v>1.3405907592176367</c:v>
                </c:pt>
                <c:pt idx="99">
                  <c:v>3.9154701647026497</c:v>
                </c:pt>
                <c:pt idx="100">
                  <c:v>3.9122459731806023</c:v>
                </c:pt>
                <c:pt idx="101">
                  <c:v>-2.672223883686699</c:v>
                </c:pt>
                <c:pt idx="102">
                  <c:v>-0.007427052994411406</c:v>
                </c:pt>
                <c:pt idx="103">
                  <c:v>-0.0034923355835884805</c:v>
                </c:pt>
                <c:pt idx="104">
                  <c:v>-2.670270621203912</c:v>
                </c:pt>
                <c:pt idx="105">
                  <c:v>-0.002296944814125987</c:v>
                </c:pt>
                <c:pt idx="106">
                  <c:v>-1.444623956704993</c:v>
                </c:pt>
                <c:pt idx="107">
                  <c:v>-1.1343838945237983</c:v>
                </c:pt>
                <c:pt idx="108">
                  <c:v>-0.8330299304050762</c:v>
                </c:pt>
                <c:pt idx="109">
                  <c:v>3.909774293715886</c:v>
                </c:pt>
                <c:pt idx="110">
                  <c:v>-0.006862358815811659</c:v>
                </c:pt>
                <c:pt idx="111">
                  <c:v>-0.00408367311075048</c:v>
                </c:pt>
                <c:pt idx="112">
                  <c:v>-0.006469995056281639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LT Jul 2003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115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21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58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62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164"/>
            <c:spPr>
              <a:ln w="3175">
                <a:noFill/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Sheet1!$E$2:$E$303</c:f>
              <c:numCache>
                <c:ptCount val="302"/>
                <c:pt idx="114">
                  <c:v>-5.136112401434084</c:v>
                </c:pt>
                <c:pt idx="115">
                  <c:v>-2.06</c:v>
                </c:pt>
                <c:pt idx="116">
                  <c:v>-0.8018128540241025</c:v>
                </c:pt>
                <c:pt idx="117">
                  <c:v>-5.090539953012009</c:v>
                </c:pt>
                <c:pt idx="118">
                  <c:v>-5.156337021001946</c:v>
                </c:pt>
                <c:pt idx="119">
                  <c:v>1.467849536209457</c:v>
                </c:pt>
                <c:pt idx="120">
                  <c:v>-5.1439963192997675</c:v>
                </c:pt>
                <c:pt idx="121">
                  <c:v>-1.93</c:v>
                </c:pt>
                <c:pt idx="122">
                  <c:v>0.026947549782991978</c:v>
                </c:pt>
                <c:pt idx="123">
                  <c:v>-4.3940240675921185</c:v>
                </c:pt>
                <c:pt idx="124">
                  <c:v>-0.6192552760911781</c:v>
                </c:pt>
                <c:pt idx="125">
                  <c:v>-5.0058481207480545</c:v>
                </c:pt>
                <c:pt idx="126">
                  <c:v>-2.560769184330283</c:v>
                </c:pt>
                <c:pt idx="127">
                  <c:v>4.25439032793328</c:v>
                </c:pt>
                <c:pt idx="128">
                  <c:v>-5.0190176982163255</c:v>
                </c:pt>
                <c:pt idx="129">
                  <c:v>-4.928384492599566</c:v>
                </c:pt>
                <c:pt idx="130">
                  <c:v>4.282722087835139</c:v>
                </c:pt>
                <c:pt idx="131">
                  <c:v>-3.794674450660603</c:v>
                </c:pt>
                <c:pt idx="132">
                  <c:v>0.007538374376246744</c:v>
                </c:pt>
                <c:pt idx="133">
                  <c:v>-1.2350524380257346</c:v>
                </c:pt>
                <c:pt idx="134">
                  <c:v>-0.4164385683529578</c:v>
                </c:pt>
                <c:pt idx="135">
                  <c:v>-4.208194237743313</c:v>
                </c:pt>
                <c:pt idx="136">
                  <c:v>-0.0012314270894495684</c:v>
                </c:pt>
                <c:pt idx="137">
                  <c:v>5.236750044657078</c:v>
                </c:pt>
                <c:pt idx="138">
                  <c:v>9.789614791233452</c:v>
                </c:pt>
                <c:pt idx="139">
                  <c:v>-4.251526222558947</c:v>
                </c:pt>
                <c:pt idx="140">
                  <c:v>0.16052150949696534</c:v>
                </c:pt>
                <c:pt idx="141">
                  <c:v>-0.3286828856367084</c:v>
                </c:pt>
                <c:pt idx="142">
                  <c:v>-0.22667631866325824</c:v>
                </c:pt>
                <c:pt idx="143">
                  <c:v>10.146785986318134</c:v>
                </c:pt>
                <c:pt idx="144">
                  <c:v>4.303250923432499</c:v>
                </c:pt>
                <c:pt idx="145">
                  <c:v>1.4592552420635179</c:v>
                </c:pt>
                <c:pt idx="146">
                  <c:v>-1.4387357147566289</c:v>
                </c:pt>
                <c:pt idx="147">
                  <c:v>-1.4341382096244857</c:v>
                </c:pt>
                <c:pt idx="148">
                  <c:v>1.4548184626718483</c:v>
                </c:pt>
                <c:pt idx="149">
                  <c:v>-1.4577110094673638</c:v>
                </c:pt>
                <c:pt idx="150">
                  <c:v>-2.237371365012717</c:v>
                </c:pt>
                <c:pt idx="151">
                  <c:v>2.212776704393371</c:v>
                </c:pt>
                <c:pt idx="152">
                  <c:v>-2.22793026014678</c:v>
                </c:pt>
                <c:pt idx="153">
                  <c:v>-1.0952523908076115</c:v>
                </c:pt>
                <c:pt idx="154">
                  <c:v>-0.020943163059281903</c:v>
                </c:pt>
                <c:pt idx="155">
                  <c:v>-4.830640695524893</c:v>
                </c:pt>
                <c:pt idx="156">
                  <c:v>3.440552466442699</c:v>
                </c:pt>
                <c:pt idx="157">
                  <c:v>-0.18136566302045057</c:v>
                </c:pt>
                <c:pt idx="158">
                  <c:v>1.3396595930232833</c:v>
                </c:pt>
                <c:pt idx="159">
                  <c:v>0.03484291835515675</c:v>
                </c:pt>
                <c:pt idx="160">
                  <c:v>-8.475796318041162</c:v>
                </c:pt>
                <c:pt idx="161">
                  <c:v>4.803688766707499</c:v>
                </c:pt>
                <c:pt idx="162">
                  <c:v>1.0802493516138498</c:v>
                </c:pt>
                <c:pt idx="163">
                  <c:v>-0.03360461663707975</c:v>
                </c:pt>
                <c:pt idx="164">
                  <c:v>-0.8337933446313973</c:v>
                </c:pt>
                <c:pt idx="165">
                  <c:v>4.08185864611556</c:v>
                </c:pt>
                <c:pt idx="166">
                  <c:v>-8.331555884707292</c:v>
                </c:pt>
                <c:pt idx="167">
                  <c:v>7.948816943398044</c:v>
                </c:pt>
                <c:pt idx="168">
                  <c:v>7.948816943398044</c:v>
                </c:pt>
                <c:pt idx="169">
                  <c:v>8.359269963129902</c:v>
                </c:pt>
                <c:pt idx="170">
                  <c:v>-8.2283682052641</c:v>
                </c:pt>
                <c:pt idx="171">
                  <c:v>-4.178863426074564</c:v>
                </c:pt>
                <c:pt idx="172">
                  <c:v>4.1786086141836085</c:v>
                </c:pt>
                <c:pt idx="173">
                  <c:v>8.10311611782876</c:v>
                </c:pt>
                <c:pt idx="174">
                  <c:v>-8.09834979254088</c:v>
                </c:pt>
                <c:pt idx="175">
                  <c:v>8.476879156290588</c:v>
                </c:pt>
                <c:pt idx="176">
                  <c:v>-8.234273304447663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Beamsheet v8/Jun2003 </c:v>
                </c:pt>
              </c:strCache>
            </c:strRef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Sheet1!$B$2:$B$303</c:f>
              <c:numCache>
                <c:ptCount val="302"/>
                <c:pt idx="0">
                  <c:v>513.4449350562569</c:v>
                </c:pt>
                <c:pt idx="1">
                  <c:v>352.3539356832605</c:v>
                </c:pt>
                <c:pt idx="2">
                  <c:v>300.03634360160373</c:v>
                </c:pt>
                <c:pt idx="3">
                  <c:v>509.11081751976076</c:v>
                </c:pt>
                <c:pt idx="4">
                  <c:v>385.9642480020426</c:v>
                </c:pt>
                <c:pt idx="5">
                  <c:v>278.52252799731</c:v>
                </c:pt>
                <c:pt idx="6">
                  <c:v>343.8341862607154</c:v>
                </c:pt>
                <c:pt idx="8">
                  <c:v>406.2191991636141</c:v>
                </c:pt>
                <c:pt idx="9">
                  <c:v>406.30456308344975</c:v>
                </c:pt>
                <c:pt idx="10">
                  <c:v>425.94941922571064</c:v>
                </c:pt>
                <c:pt idx="11">
                  <c:v>426.03602814455746</c:v>
                </c:pt>
                <c:pt idx="12">
                  <c:v>450.7160484576174</c:v>
                </c:pt>
                <c:pt idx="13">
                  <c:v>450.7921364042181</c:v>
                </c:pt>
                <c:pt idx="14">
                  <c:v>484.01452904990134</c:v>
                </c:pt>
                <c:pt idx="15">
                  <c:v>483.7969987418023</c:v>
                </c:pt>
                <c:pt idx="16">
                  <c:v>520.935856706253</c:v>
                </c:pt>
                <c:pt idx="17">
                  <c:v>521.1208878389092</c:v>
                </c:pt>
                <c:pt idx="19">
                  <c:v>454.3046182061764</c:v>
                </c:pt>
                <c:pt idx="21">
                  <c:v>413.01184589493266</c:v>
                </c:pt>
                <c:pt idx="22">
                  <c:v>413.01599270949674</c:v>
                </c:pt>
                <c:pt idx="24">
                  <c:v>438.5376515691366</c:v>
                </c:pt>
                <c:pt idx="25">
                  <c:v>441.4317822540254</c:v>
                </c:pt>
                <c:pt idx="26">
                  <c:v>433.49751615683056</c:v>
                </c:pt>
                <c:pt idx="28">
                  <c:v>282.6923804900299</c:v>
                </c:pt>
                <c:pt idx="29">
                  <c:v>282.0666782032587</c:v>
                </c:pt>
                <c:pt idx="30">
                  <c:v>296.6573012810027</c:v>
                </c:pt>
                <c:pt idx="31">
                  <c:v>288.6854656450744</c:v>
                </c:pt>
                <c:pt idx="32">
                  <c:v>310.77267256118944</c:v>
                </c:pt>
                <c:pt idx="33">
                  <c:v>316.8604835399183</c:v>
                </c:pt>
                <c:pt idx="34">
                  <c:v>322.5685572652072</c:v>
                </c:pt>
                <c:pt idx="35">
                  <c:v>331.71687139689107</c:v>
                </c:pt>
                <c:pt idx="36">
                  <c:v>347.0419435142327</c:v>
                </c:pt>
                <c:pt idx="37">
                  <c:v>345.204962468168</c:v>
                </c:pt>
                <c:pt idx="38">
                  <c:v>369.1044994160649</c:v>
                </c:pt>
                <c:pt idx="39">
                  <c:v>359.0274552117085</c:v>
                </c:pt>
                <c:pt idx="40">
                  <c:v>391.71719371354476</c:v>
                </c:pt>
                <c:pt idx="41">
                  <c:v>380.02528371759985</c:v>
                </c:pt>
                <c:pt idx="43">
                  <c:v>412.50863012623915</c:v>
                </c:pt>
                <c:pt idx="44">
                  <c:v>412.50897677518384</c:v>
                </c:pt>
                <c:pt idx="45">
                  <c:v>416.19778409147375</c:v>
                </c:pt>
                <c:pt idx="46">
                  <c:v>416.29214300409416</c:v>
                </c:pt>
                <c:pt idx="47">
                  <c:v>419.54983005300846</c:v>
                </c:pt>
                <c:pt idx="48">
                  <c:v>419.57618399202903</c:v>
                </c:pt>
                <c:pt idx="49">
                  <c:v>431.41413188200966</c:v>
                </c:pt>
                <c:pt idx="50">
                  <c:v>431.4243328840635</c:v>
                </c:pt>
                <c:pt idx="51">
                  <c:v>436.22168933104376</c:v>
                </c:pt>
                <c:pt idx="52">
                  <c:v>436.0655106705137</c:v>
                </c:pt>
                <c:pt idx="53">
                  <c:v>441.2077116684511</c:v>
                </c:pt>
                <c:pt idx="54">
                  <c:v>441.2174668681049</c:v>
                </c:pt>
                <c:pt idx="56">
                  <c:v>472.2319588993124</c:v>
                </c:pt>
                <c:pt idx="57">
                  <c:v>473.76273164984906</c:v>
                </c:pt>
                <c:pt idx="58">
                  <c:v>493.6951542285877</c:v>
                </c:pt>
                <c:pt idx="59">
                  <c:v>505.5686503635182</c:v>
                </c:pt>
                <c:pt idx="60">
                  <c:v>522.2552994986601</c:v>
                </c:pt>
                <c:pt idx="61">
                  <c:v>522.7023961963698</c:v>
                </c:pt>
                <c:pt idx="62">
                  <c:v>471.5780176196764</c:v>
                </c:pt>
                <c:pt idx="63">
                  <c:v>441.3589241492313</c:v>
                </c:pt>
                <c:pt idx="64">
                  <c:v>441.13059368624556</c:v>
                </c:pt>
                <c:pt idx="66">
                  <c:v>448.6204159980167</c:v>
                </c:pt>
                <c:pt idx="67">
                  <c:v>448.7971940708424</c:v>
                </c:pt>
                <c:pt idx="68">
                  <c:v>448.74842433638776</c:v>
                </c:pt>
                <c:pt idx="69">
                  <c:v>448.6237727434701</c:v>
                </c:pt>
                <c:pt idx="70">
                  <c:v>448.56858913612024</c:v>
                </c:pt>
                <c:pt idx="71">
                  <c:v>481.8950261887964</c:v>
                </c:pt>
                <c:pt idx="72">
                  <c:v>481.95665768536287</c:v>
                </c:pt>
                <c:pt idx="73">
                  <c:v>482.01633665651553</c:v>
                </c:pt>
                <c:pt idx="74">
                  <c:v>481.89377240218806</c:v>
                </c:pt>
                <c:pt idx="76">
                  <c:v>3.0174576664018002</c:v>
                </c:pt>
                <c:pt idx="77">
                  <c:v>74.30476918838427</c:v>
                </c:pt>
                <c:pt idx="79">
                  <c:v>470.2508368115438</c:v>
                </c:pt>
                <c:pt idx="80">
                  <c:v>338.38214501210587</c:v>
                </c:pt>
                <c:pt idx="81">
                  <c:v>516</c:v>
                </c:pt>
                <c:pt idx="82">
                  <c:v>229.8049327617328</c:v>
                </c:pt>
                <c:pt idx="83">
                  <c:v>199.41449544362015</c:v>
                </c:pt>
                <c:pt idx="84">
                  <c:v>197.4085459101531</c:v>
                </c:pt>
                <c:pt idx="85">
                  <c:v>858.245341591628</c:v>
                </c:pt>
                <c:pt idx="86">
                  <c:v>833.4161822448614</c:v>
                </c:pt>
                <c:pt idx="87">
                  <c:v>800.4678401066944</c:v>
                </c:pt>
                <c:pt idx="88">
                  <c:v>781.3833557460473</c:v>
                </c:pt>
                <c:pt idx="89">
                  <c:v>763.4327367923544</c:v>
                </c:pt>
                <c:pt idx="90">
                  <c:v>755.6257289286065</c:v>
                </c:pt>
                <c:pt idx="91">
                  <c:v>672.5107962870542</c:v>
                </c:pt>
                <c:pt idx="92">
                  <c:v>602.0319851744413</c:v>
                </c:pt>
                <c:pt idx="93">
                  <c:v>506.6610132796378</c:v>
                </c:pt>
                <c:pt idx="94">
                  <c:v>453.93841980465135</c:v>
                </c:pt>
                <c:pt idx="95">
                  <c:v>417.19083043012444</c:v>
                </c:pt>
                <c:pt idx="96">
                  <c:v>352.35587208224257</c:v>
                </c:pt>
                <c:pt idx="97">
                  <c:v>338.51341447277395</c:v>
                </c:pt>
                <c:pt idx="98">
                  <c:v>300.04026843748346</c:v>
                </c:pt>
                <c:pt idx="99">
                  <c:v>216.46966950099886</c:v>
                </c:pt>
                <c:pt idx="100">
                  <c:v>147.47668146187766</c:v>
                </c:pt>
                <c:pt idx="101">
                  <c:v>82.21649449231381</c:v>
                </c:pt>
                <c:pt idx="102">
                  <c:v>147.47679227434602</c:v>
                </c:pt>
                <c:pt idx="103">
                  <c:v>82.21653636046682</c:v>
                </c:pt>
                <c:pt idx="104">
                  <c:v>-2.7141692415492082</c:v>
                </c:pt>
                <c:pt idx="105">
                  <c:v>-2.7140812163394585</c:v>
                </c:pt>
                <c:pt idx="106">
                  <c:v>510</c:v>
                </c:pt>
                <c:pt idx="107">
                  <c:v>445.9302334140307</c:v>
                </c:pt>
                <c:pt idx="108">
                  <c:v>385.96766107925794</c:v>
                </c:pt>
                <c:pt idx="109">
                  <c:v>175.9748390005532</c:v>
                </c:pt>
                <c:pt idx="110">
                  <c:v>175.97449228153505</c:v>
                </c:pt>
                <c:pt idx="111">
                  <c:v>216.05733939672453</c:v>
                </c:pt>
                <c:pt idx="112">
                  <c:v>300.0496400736901</c:v>
                </c:pt>
                <c:pt idx="114">
                  <c:v>-0.8273495154189708</c:v>
                </c:pt>
                <c:pt idx="115">
                  <c:v>3.007015592305223</c:v>
                </c:pt>
                <c:pt idx="116">
                  <c:v>11.954360865782139</c:v>
                </c:pt>
                <c:pt idx="117">
                  <c:v>13.821275582066686</c:v>
                </c:pt>
                <c:pt idx="118">
                  <c:v>30.1575943304795</c:v>
                </c:pt>
                <c:pt idx="119">
                  <c:v>57.67223896436161</c:v>
                </c:pt>
                <c:pt idx="120">
                  <c:v>72.15368324649268</c:v>
                </c:pt>
                <c:pt idx="121">
                  <c:v>74.29497960490086</c:v>
                </c:pt>
                <c:pt idx="122">
                  <c:v>82.20768296046883</c:v>
                </c:pt>
                <c:pt idx="123">
                  <c:v>83.47052998568664</c:v>
                </c:pt>
                <c:pt idx="124">
                  <c:v>85.20989925827851</c:v>
                </c:pt>
                <c:pt idx="125">
                  <c:v>88.8831658423233</c:v>
                </c:pt>
                <c:pt idx="126">
                  <c:v>92.95551166099875</c:v>
                </c:pt>
                <c:pt idx="127">
                  <c:v>94.61239440431234</c:v>
                </c:pt>
                <c:pt idx="128">
                  <c:v>116.86923531311439</c:v>
                </c:pt>
                <c:pt idx="129">
                  <c:v>143.07322338982104</c:v>
                </c:pt>
                <c:pt idx="130">
                  <c:v>145.24210719323918</c:v>
                </c:pt>
                <c:pt idx="131">
                  <c:v>146.1123614845233</c:v>
                </c:pt>
                <c:pt idx="132">
                  <c:v>147.4671584839284</c:v>
                </c:pt>
                <c:pt idx="133">
                  <c:v>148.11837841647932</c:v>
                </c:pt>
                <c:pt idx="134">
                  <c:v>150.51302664131146</c:v>
                </c:pt>
                <c:pt idx="135">
                  <c:v>173.2468387652741</c:v>
                </c:pt>
                <c:pt idx="136">
                  <c:v>175.96616399321402</c:v>
                </c:pt>
                <c:pt idx="137">
                  <c:v>180.44365080158607</c:v>
                </c:pt>
                <c:pt idx="138">
                  <c:v>184.18178058877683</c:v>
                </c:pt>
                <c:pt idx="139">
                  <c:v>191.70555776754765</c:v>
                </c:pt>
                <c:pt idx="140">
                  <c:v>198.44689898240514</c:v>
                </c:pt>
                <c:pt idx="141">
                  <c:v>198.44859800424715</c:v>
                </c:pt>
                <c:pt idx="142">
                  <c:v>202.11087413064507</c:v>
                </c:pt>
                <c:pt idx="143">
                  <c:v>214.19850060098872</c:v>
                </c:pt>
                <c:pt idx="144">
                  <c:v>217.17352963229385</c:v>
                </c:pt>
                <c:pt idx="145">
                  <c:v>217.65457491480885</c:v>
                </c:pt>
                <c:pt idx="146">
                  <c:v>217.78072650860756</c:v>
                </c:pt>
                <c:pt idx="147">
                  <c:v>235.7917640638881</c:v>
                </c:pt>
                <c:pt idx="148">
                  <c:v>249.52353650658546</c:v>
                </c:pt>
                <c:pt idx="149">
                  <c:v>249.7969373373858</c:v>
                </c:pt>
                <c:pt idx="150">
                  <c:v>251.38334078902054</c:v>
                </c:pt>
                <c:pt idx="151">
                  <c:v>263.4692502729011</c:v>
                </c:pt>
                <c:pt idx="152">
                  <c:v>266.0691880956583</c:v>
                </c:pt>
                <c:pt idx="153">
                  <c:v>272.65034081379605</c:v>
                </c:pt>
                <c:pt idx="154">
                  <c:v>278.523316043092</c:v>
                </c:pt>
                <c:pt idx="155">
                  <c:v>287.25482401063385</c:v>
                </c:pt>
                <c:pt idx="156">
                  <c:v>287.3780492528757</c:v>
                </c:pt>
                <c:pt idx="157">
                  <c:v>293.4303313795721</c:v>
                </c:pt>
                <c:pt idx="158">
                  <c:v>300.0362306782956</c:v>
                </c:pt>
                <c:pt idx="159">
                  <c:v>341.8728852374432</c:v>
                </c:pt>
                <c:pt idx="160">
                  <c:v>345.20541554783136</c:v>
                </c:pt>
                <c:pt idx="161">
                  <c:v>347.0305897794395</c:v>
                </c:pt>
                <c:pt idx="162">
                  <c:v>353</c:v>
                </c:pt>
                <c:pt idx="163">
                  <c:v>384.57393846775733</c:v>
                </c:pt>
                <c:pt idx="164">
                  <c:v>385.96401620593906</c:v>
                </c:pt>
                <c:pt idx="165">
                  <c:v>391.71823491058626</c:v>
                </c:pt>
                <c:pt idx="166">
                  <c:v>392.24239433590583</c:v>
                </c:pt>
                <c:pt idx="167">
                  <c:v>393.2035476954752</c:v>
                </c:pt>
                <c:pt idx="168">
                  <c:v>393.2035476954752</c:v>
                </c:pt>
                <c:pt idx="169">
                  <c:v>406.21999187143956</c:v>
                </c:pt>
                <c:pt idx="170">
                  <c:v>406.3052587688125</c:v>
                </c:pt>
                <c:pt idx="171">
                  <c:v>412.50729427105176</c:v>
                </c:pt>
                <c:pt idx="172">
                  <c:v>412.51184479024084</c:v>
                </c:pt>
                <c:pt idx="173">
                  <c:v>413.0122663146532</c:v>
                </c:pt>
                <c:pt idx="174">
                  <c:v>413.01548574678344</c:v>
                </c:pt>
                <c:pt idx="175">
                  <c:v>425.9494298042418</c:v>
                </c:pt>
                <c:pt idx="176">
                  <c:v>426.0374139619208</c:v>
                </c:pt>
                <c:pt idx="178">
                  <c:v>-2.192140446948664</c:v>
                </c:pt>
                <c:pt idx="179">
                  <c:v>-1.9421422944659144</c:v>
                </c:pt>
                <c:pt idx="180">
                  <c:v>-1.692138587118623</c:v>
                </c:pt>
                <c:pt idx="181">
                  <c:v>-1.692138587118623</c:v>
                </c:pt>
                <c:pt idx="182">
                  <c:v>-1.4421404346502273</c:v>
                </c:pt>
                <c:pt idx="183">
                  <c:v>-1.192142228278073</c:v>
                </c:pt>
                <c:pt idx="184">
                  <c:v>1.4551915228366852E-11</c:v>
                </c:pt>
                <c:pt idx="185">
                  <c:v>5.00000576598837</c:v>
                </c:pt>
                <c:pt idx="186">
                  <c:v>10.000015577526492</c:v>
                </c:pt>
                <c:pt idx="187">
                  <c:v>10.979187754726183</c:v>
                </c:pt>
                <c:pt idx="188">
                  <c:v>15.979196109437021</c:v>
                </c:pt>
                <c:pt idx="189">
                  <c:v>20.97920624456515</c:v>
                </c:pt>
                <c:pt idx="190">
                  <c:v>21.984186746273974</c:v>
                </c:pt>
                <c:pt idx="191">
                  <c:v>26.984226060863623</c:v>
                </c:pt>
                <c:pt idx="192">
                  <c:v>31.98426095242411</c:v>
                </c:pt>
                <c:pt idx="193">
                  <c:v>32.98426095154309</c:v>
                </c:pt>
                <c:pt idx="194">
                  <c:v>35.484255528113415</c:v>
                </c:pt>
                <c:pt idx="195">
                  <c:v>37.984254581621435</c:v>
                </c:pt>
                <c:pt idx="196">
                  <c:v>38.98425015770886</c:v>
                </c:pt>
                <c:pt idx="197">
                  <c:v>41.48424915733945</c:v>
                </c:pt>
                <c:pt idx="198">
                  <c:v>43.98424524462884</c:v>
                </c:pt>
                <c:pt idx="199">
                  <c:v>61.350482185765216</c:v>
                </c:pt>
                <c:pt idx="200">
                  <c:v>66.3504425370601</c:v>
                </c:pt>
                <c:pt idx="201">
                  <c:v>71.35039997598271</c:v>
                </c:pt>
                <c:pt idx="202">
                  <c:v>72.35037052587975</c:v>
                </c:pt>
                <c:pt idx="203">
                  <c:v>77.3500363297573</c:v>
                </c:pt>
                <c:pt idx="204">
                  <c:v>82.34970207972871</c:v>
                </c:pt>
                <c:pt idx="205">
                  <c:v>83.34958190794346</c:v>
                </c:pt>
                <c:pt idx="206">
                  <c:v>88.34866368659266</c:v>
                </c:pt>
                <c:pt idx="207">
                  <c:v>93.34775128992425</c:v>
                </c:pt>
                <c:pt idx="208">
                  <c:v>96.52574962230516</c:v>
                </c:pt>
                <c:pt idx="209">
                  <c:v>96.52574962230516</c:v>
                </c:pt>
                <c:pt idx="210">
                  <c:v>96.52574962230516</c:v>
                </c:pt>
                <c:pt idx="211">
                  <c:v>97.01762129965283</c:v>
                </c:pt>
                <c:pt idx="212">
                  <c:v>97.01762129965283</c:v>
                </c:pt>
                <c:pt idx="213">
                  <c:v>97.01762129965283</c:v>
                </c:pt>
                <c:pt idx="214">
                  <c:v>97.62746034322551</c:v>
                </c:pt>
                <c:pt idx="215">
                  <c:v>97.95554138703524</c:v>
                </c:pt>
                <c:pt idx="216">
                  <c:v>98.28362982009274</c:v>
                </c:pt>
                <c:pt idx="217">
                  <c:v>97.46341863487818</c:v>
                </c:pt>
                <c:pt idx="218">
                  <c:v>100.96341428925268</c:v>
                </c:pt>
                <c:pt idx="219">
                  <c:v>104.46340988973539</c:v>
                </c:pt>
                <c:pt idx="220">
                  <c:v>104.95553506922658</c:v>
                </c:pt>
                <c:pt idx="221">
                  <c:v>107.95553139855627</c:v>
                </c:pt>
                <c:pt idx="222">
                  <c:v>110.95552778177773</c:v>
                </c:pt>
                <c:pt idx="223">
                  <c:v>114.0601351100826</c:v>
                </c:pt>
                <c:pt idx="224">
                  <c:v>119.05881614002408</c:v>
                </c:pt>
                <c:pt idx="225">
                  <c:v>124.05750126933057</c:v>
                </c:pt>
                <c:pt idx="226">
                  <c:v>125.05723875894553</c:v>
                </c:pt>
                <c:pt idx="227">
                  <c:v>130.05591655291275</c:v>
                </c:pt>
                <c:pt idx="228">
                  <c:v>135.0546001715169</c:v>
                </c:pt>
                <c:pt idx="229">
                  <c:v>136.4597420078454</c:v>
                </c:pt>
                <c:pt idx="230">
                  <c:v>141.45872939746442</c:v>
                </c:pt>
                <c:pt idx="231">
                  <c:v>146.45772126396136</c:v>
                </c:pt>
                <c:pt idx="232">
                  <c:v>147.45757164299724</c:v>
                </c:pt>
                <c:pt idx="233">
                  <c:v>152.4568245083389</c:v>
                </c:pt>
                <c:pt idx="234">
                  <c:v>157.45608185059677</c:v>
                </c:pt>
                <c:pt idx="235">
                  <c:v>158.45593222960633</c:v>
                </c:pt>
                <c:pt idx="236">
                  <c:v>163.45541373222727</c:v>
                </c:pt>
                <c:pt idx="237">
                  <c:v>168.45489113546887</c:v>
                </c:pt>
                <c:pt idx="238">
                  <c:v>169.45489118846052</c:v>
                </c:pt>
                <c:pt idx="239">
                  <c:v>171.09531177969956</c:v>
                </c:pt>
                <c:pt idx="240">
                  <c:v>172.73572945862378</c:v>
                </c:pt>
                <c:pt idx="241">
                  <c:v>173.73538442528877</c:v>
                </c:pt>
                <c:pt idx="242">
                  <c:v>178.73504952802276</c:v>
                </c:pt>
                <c:pt idx="243">
                  <c:v>183.73471430709253</c:v>
                </c:pt>
                <c:pt idx="244">
                  <c:v>184.7347128493962</c:v>
                </c:pt>
                <c:pt idx="245">
                  <c:v>185.9847110548443</c:v>
                </c:pt>
                <c:pt idx="246">
                  <c:v>187.2347121726479</c:v>
                </c:pt>
                <c:pt idx="247">
                  <c:v>188.2347074789773</c:v>
                </c:pt>
                <c:pt idx="248">
                  <c:v>189.48470568443972</c:v>
                </c:pt>
                <c:pt idx="249">
                  <c:v>190.734706802229</c:v>
                </c:pt>
                <c:pt idx="250">
                  <c:v>205.0406181220133</c:v>
                </c:pt>
                <c:pt idx="251">
                  <c:v>205.2906162744793</c:v>
                </c:pt>
                <c:pt idx="252">
                  <c:v>205.54061410332898</c:v>
                </c:pt>
                <c:pt idx="253">
                  <c:v>205.79061522199927</c:v>
                </c:pt>
                <c:pt idx="254">
                  <c:v>208.54061269771697</c:v>
                </c:pt>
                <c:pt idx="255">
                  <c:v>211.29060699137852</c:v>
                </c:pt>
                <c:pt idx="256">
                  <c:v>216.88820339928404</c:v>
                </c:pt>
                <c:pt idx="257">
                  <c:v>218.1382012811134</c:v>
                </c:pt>
                <c:pt idx="258">
                  <c:v>219.38819797588545</c:v>
                </c:pt>
                <c:pt idx="259">
                  <c:v>220.38819770526075</c:v>
                </c:pt>
                <c:pt idx="260">
                  <c:v>221.6381959107208</c:v>
                </c:pt>
                <c:pt idx="261">
                  <c:v>222.88819411619758</c:v>
                </c:pt>
                <c:pt idx="262">
                  <c:v>223.88819416914856</c:v>
                </c:pt>
                <c:pt idx="263">
                  <c:v>228.8878589482303</c:v>
                </c:pt>
                <c:pt idx="264">
                  <c:v>233.88752658576627</c:v>
                </c:pt>
                <c:pt idx="265">
                  <c:v>234.88745884047157</c:v>
                </c:pt>
                <c:pt idx="266">
                  <c:v>239.88726439356375</c:v>
                </c:pt>
                <c:pt idx="267">
                  <c:v>244.8870759343199</c:v>
                </c:pt>
                <c:pt idx="268">
                  <c:v>245.88705646215612</c:v>
                </c:pt>
                <c:pt idx="269">
                  <c:v>250.88697042780808</c:v>
                </c:pt>
                <c:pt idx="270">
                  <c:v>255.88688148111885</c:v>
                </c:pt>
                <c:pt idx="271">
                  <c:v>256.8868594202613</c:v>
                </c:pt>
                <c:pt idx="272">
                  <c:v>261.8868350359296</c:v>
                </c:pt>
                <c:pt idx="273">
                  <c:v>266.88680471787836</c:v>
                </c:pt>
                <c:pt idx="274">
                  <c:v>267.8868043933476</c:v>
                </c:pt>
                <c:pt idx="275">
                  <c:v>272.8867991566775</c:v>
                </c:pt>
                <c:pt idx="276">
                  <c:v>277.886792085641</c:v>
                </c:pt>
                <c:pt idx="277">
                  <c:v>278.8867918149709</c:v>
                </c:pt>
                <c:pt idx="278">
                  <c:v>279.13678996743687</c:v>
                </c:pt>
                <c:pt idx="279">
                  <c:v>279.3867881738258</c:v>
                </c:pt>
                <c:pt idx="280">
                  <c:v>279.55345535255645</c:v>
                </c:pt>
                <c:pt idx="281">
                  <c:v>280.05345165749327</c:v>
                </c:pt>
                <c:pt idx="282">
                  <c:v>280.5534553516468</c:v>
                </c:pt>
                <c:pt idx="283">
                  <c:v>280.8867871204192</c:v>
                </c:pt>
                <c:pt idx="284">
                  <c:v>320.05674865063173</c:v>
                </c:pt>
                <c:pt idx="285">
                  <c:v>359.2267086701109</c:v>
                </c:pt>
                <c:pt idx="286">
                  <c:v>359.56004043888333</c:v>
                </c:pt>
                <c:pt idx="287">
                  <c:v>360.0600438094301</c:v>
                </c:pt>
                <c:pt idx="288">
                  <c:v>360.56004011435255</c:v>
                </c:pt>
                <c:pt idx="289">
                  <c:v>360.89337188313937</c:v>
                </c:pt>
                <c:pt idx="290">
                  <c:v>380.878050964437</c:v>
                </c:pt>
                <c:pt idx="291">
                  <c:v>400.86272271034994</c:v>
                </c:pt>
                <c:pt idx="292">
                  <c:v>408.7343784258532</c:v>
                </c:pt>
                <c:pt idx="293">
                  <c:v>409.2343776970206</c:v>
                </c:pt>
                <c:pt idx="294">
                  <c:v>409.73437659062006</c:v>
                </c:pt>
                <c:pt idx="295">
                  <c:v>410.06771278243605</c:v>
                </c:pt>
                <c:pt idx="296">
                  <c:v>410.3177109888082</c:v>
                </c:pt>
                <c:pt idx="297">
                  <c:v>410.5677091412479</c:v>
                </c:pt>
                <c:pt idx="298">
                  <c:v>410.90104091003474</c:v>
                </c:pt>
                <c:pt idx="299">
                  <c:v>411.15104197483</c:v>
                </c:pt>
                <c:pt idx="300">
                  <c:v>411.40104018118774</c:v>
                </c:pt>
                <c:pt idx="301">
                  <c:v>412.4010398566713</c:v>
                </c:pt>
              </c:numCache>
            </c:numRef>
          </c:xVal>
          <c:yVal>
            <c:numRef>
              <c:f>Sheet1!$F$2:$F$303</c:f>
              <c:numCache>
                <c:ptCount val="302"/>
                <c:pt idx="178">
                  <c:v>1.8448975012969207E-06</c:v>
                </c:pt>
                <c:pt idx="179">
                  <c:v>2.182843821836527E-06</c:v>
                </c:pt>
                <c:pt idx="180">
                  <c:v>-8.78110685206116E-07</c:v>
                </c:pt>
                <c:pt idx="181">
                  <c:v>-8.78110685206116E-07</c:v>
                </c:pt>
                <c:pt idx="182">
                  <c:v>-5.401380459009548E-07</c:v>
                </c:pt>
                <c:pt idx="183">
                  <c:v>-5.258152235776229E-07</c:v>
                </c:pt>
                <c:pt idx="184">
                  <c:v>0</c:v>
                </c:pt>
                <c:pt idx="185">
                  <c:v>-9.770474703480242E-08</c:v>
                </c:pt>
                <c:pt idx="186">
                  <c:v>1.4759467067072293E-06</c:v>
                </c:pt>
                <c:pt idx="187">
                  <c:v>9.86143077174648E-07</c:v>
                </c:pt>
                <c:pt idx="188">
                  <c:v>-6.761414445792835E-07</c:v>
                </c:pt>
                <c:pt idx="189">
                  <c:v>9.513850593449919E-07</c:v>
                </c:pt>
                <c:pt idx="190">
                  <c:v>9.387703567976981E-07</c:v>
                </c:pt>
                <c:pt idx="191">
                  <c:v>1.1051777524555288E-06</c:v>
                </c:pt>
                <c:pt idx="192">
                  <c:v>-1.30013030166592E-07</c:v>
                </c:pt>
                <c:pt idx="193">
                  <c:v>7.891259437900021E-07</c:v>
                </c:pt>
                <c:pt idx="194">
                  <c:v>-3.1012363737221194E-07</c:v>
                </c:pt>
                <c:pt idx="195">
                  <c:v>-3.3137940390564037E-07</c:v>
                </c:pt>
                <c:pt idx="196">
                  <c:v>-8.138529627571356E-07</c:v>
                </c:pt>
                <c:pt idx="197">
                  <c:v>-5.114900111985888E-07</c:v>
                </c:pt>
                <c:pt idx="198">
                  <c:v>1.3015896292489859E-06</c:v>
                </c:pt>
                <c:pt idx="199">
                  <c:v>3.227957582682177E-08</c:v>
                </c:pt>
                <c:pt idx="200">
                  <c:v>-9.748297935523393E-07</c:v>
                </c:pt>
                <c:pt idx="201">
                  <c:v>-4.712487913743485E-07</c:v>
                </c:pt>
                <c:pt idx="202">
                  <c:v>1.531489203525241E-06</c:v>
                </c:pt>
                <c:pt idx="203">
                  <c:v>1.7057553752010874E-06</c:v>
                </c:pt>
                <c:pt idx="204">
                  <c:v>2.2036426551374152E-06</c:v>
                </c:pt>
                <c:pt idx="205">
                  <c:v>1.7403196171152293E-06</c:v>
                </c:pt>
                <c:pt idx="206">
                  <c:v>1.7954506332695705E-06</c:v>
                </c:pt>
                <c:pt idx="207">
                  <c:v>-1.1708421540362864E-06</c:v>
                </c:pt>
                <c:pt idx="208">
                  <c:v>1.7530658985675095E-06</c:v>
                </c:pt>
                <c:pt idx="209">
                  <c:v>1.7530658985675095E-06</c:v>
                </c:pt>
                <c:pt idx="210">
                  <c:v>1.7530658985675095E-06</c:v>
                </c:pt>
                <c:pt idx="211">
                  <c:v>-2.7226756472732945E-07</c:v>
                </c:pt>
                <c:pt idx="212">
                  <c:v>-2.7226756472732945E-07</c:v>
                </c:pt>
                <c:pt idx="213">
                  <c:v>-2.7226756472732945E-07</c:v>
                </c:pt>
                <c:pt idx="214">
                  <c:v>1.942276893502166E-07</c:v>
                </c:pt>
                <c:pt idx="215">
                  <c:v>-2.4866493320558417E-07</c:v>
                </c:pt>
                <c:pt idx="216">
                  <c:v>-1.1242541117117998E-06</c:v>
                </c:pt>
                <c:pt idx="217">
                  <c:v>1.548529698430247E-06</c:v>
                </c:pt>
                <c:pt idx="218">
                  <c:v>8.828331234574844E-07</c:v>
                </c:pt>
                <c:pt idx="219">
                  <c:v>5.407409127076614E-07</c:v>
                </c:pt>
                <c:pt idx="220">
                  <c:v>1.455176570666971E-07</c:v>
                </c:pt>
                <c:pt idx="221">
                  <c:v>9.61815574535362E-07</c:v>
                </c:pt>
                <c:pt idx="222">
                  <c:v>1.4545115182662547E-06</c:v>
                </c:pt>
                <c:pt idx="223">
                  <c:v>-2.5542084585648953E-07</c:v>
                </c:pt>
                <c:pt idx="224">
                  <c:v>-4.0368010377018623E-07</c:v>
                </c:pt>
                <c:pt idx="225">
                  <c:v>7.957957306550518E-07</c:v>
                </c:pt>
                <c:pt idx="226">
                  <c:v>2.4813144817478355E-07</c:v>
                </c:pt>
                <c:pt idx="227">
                  <c:v>1.556713828976055E-06</c:v>
                </c:pt>
                <c:pt idx="228">
                  <c:v>-1.5615152241987174E-07</c:v>
                </c:pt>
                <c:pt idx="229">
                  <c:v>-3.455850018486024E-07</c:v>
                </c:pt>
                <c:pt idx="230">
                  <c:v>-7.063373114408077E-07</c:v>
                </c:pt>
                <c:pt idx="231">
                  <c:v>1.0932905335594932E-08</c:v>
                </c:pt>
                <c:pt idx="232">
                  <c:v>6.31187360405941E-07</c:v>
                </c:pt>
                <c:pt idx="233">
                  <c:v>-9.707078194064127E-08</c:v>
                </c:pt>
                <c:pt idx="234">
                  <c:v>2.5260030355160026E-07</c:v>
                </c:pt>
                <c:pt idx="235">
                  <c:v>8.729049946734698E-07</c:v>
                </c:pt>
                <c:pt idx="236">
                  <c:v>1.2933744001103932E-06</c:v>
                </c:pt>
                <c:pt idx="237">
                  <c:v>3.661350318387035E-07</c:v>
                </c:pt>
                <c:pt idx="238">
                  <c:v>9.616696414385627E-07</c:v>
                </c:pt>
                <c:pt idx="239">
                  <c:v>3.089107340414734E-07</c:v>
                </c:pt>
                <c:pt idx="240">
                  <c:v>1.1668421967834707E-06</c:v>
                </c:pt>
                <c:pt idx="241">
                  <c:v>8.485918463600927E-07</c:v>
                </c:pt>
                <c:pt idx="242">
                  <c:v>1.2387146717553847E-06</c:v>
                </c:pt>
                <c:pt idx="243">
                  <c:v>1.5749768013735775E-06</c:v>
                </c:pt>
                <c:pt idx="244">
                  <c:v>-7.418632634587433E-07</c:v>
                </c:pt>
                <c:pt idx="245">
                  <c:v>1.9163202127514336E-07</c:v>
                </c:pt>
                <c:pt idx="246">
                  <c:v>-3.8559655334186107E-07</c:v>
                </c:pt>
                <c:pt idx="247">
                  <c:v>-1.2455901989018478E-06</c:v>
                </c:pt>
                <c:pt idx="248">
                  <c:v>-3.120973043960208E-07</c:v>
                </c:pt>
                <c:pt idx="249">
                  <c:v>-8.89309134345371E-07</c:v>
                </c:pt>
                <c:pt idx="250">
                  <c:v>-7.620711942564788E-07</c:v>
                </c:pt>
                <c:pt idx="251">
                  <c:v>-4.241105194440873E-07</c:v>
                </c:pt>
                <c:pt idx="252">
                  <c:v>-1.400129302197787E-07</c:v>
                </c:pt>
                <c:pt idx="253">
                  <c:v>-1.6363780881188805E-06</c:v>
                </c:pt>
                <c:pt idx="254">
                  <c:v>-9.421650572999645E-07</c:v>
                </c:pt>
                <c:pt idx="255">
                  <c:v>8.85237405544465E-07</c:v>
                </c:pt>
                <c:pt idx="256">
                  <c:v>-2.2572258550968195E-07</c:v>
                </c:pt>
                <c:pt idx="257">
                  <c:v>6.538641605352508E-07</c:v>
                </c:pt>
                <c:pt idx="258">
                  <c:v>-1.3249745562853299E-06</c:v>
                </c:pt>
                <c:pt idx="259">
                  <c:v>-7.833317411403413E-07</c:v>
                </c:pt>
                <c:pt idx="260">
                  <c:v>1.5014679953980305E-07</c:v>
                </c:pt>
                <c:pt idx="261">
                  <c:v>1.0836229496851857E-06</c:v>
                </c:pt>
                <c:pt idx="262">
                  <c:v>1.67914559486511E-06</c:v>
                </c:pt>
                <c:pt idx="263">
                  <c:v>2.0153790158589287E-06</c:v>
                </c:pt>
                <c:pt idx="264">
                  <c:v>1.1645575291411288E-06</c:v>
                </c:pt>
                <c:pt idx="265">
                  <c:v>1.4476646997691115E-06</c:v>
                </c:pt>
                <c:pt idx="266">
                  <c:v>-7.204400391846606E-07</c:v>
                </c:pt>
                <c:pt idx="267">
                  <c:v>1.1017399888901156E-06</c:v>
                </c:pt>
                <c:pt idx="268">
                  <c:v>1.1071705539065465E-06</c:v>
                </c:pt>
                <c:pt idx="269">
                  <c:v>-9.710092579915977E-07</c:v>
                </c:pt>
                <c:pt idx="270">
                  <c:v>-1.5384986995170785E-06</c:v>
                </c:pt>
                <c:pt idx="271">
                  <c:v>3.1528389221438934E-08</c:v>
                </c:pt>
                <c:pt idx="272">
                  <c:v>1.2332864966587297E-06</c:v>
                </c:pt>
                <c:pt idx="273">
                  <c:v>-1.8789043294166333E-06</c:v>
                </c:pt>
                <c:pt idx="274">
                  <c:v>-1.0136547602424366E-06</c:v>
                </c:pt>
                <c:pt idx="275">
                  <c:v>1.0479080017986736E-06</c:v>
                </c:pt>
                <c:pt idx="276">
                  <c:v>1.4328562745206485E-07</c:v>
                </c:pt>
                <c:pt idx="277">
                  <c:v>6.849188673804701E-07</c:v>
                </c:pt>
                <c:pt idx="278">
                  <c:v>1.0228771522553462E-06</c:v>
                </c:pt>
                <c:pt idx="279">
                  <c:v>1.037211939115799E-06</c:v>
                </c:pt>
                <c:pt idx="280">
                  <c:v>1.1157063583560434E-07</c:v>
                </c:pt>
                <c:pt idx="281">
                  <c:v>7.875015601333645E-07</c:v>
                </c:pt>
                <c:pt idx="282">
                  <c:v>1.0307383180260507E-06</c:v>
                </c:pt>
                <c:pt idx="283">
                  <c:v>7.440761595539137E-07</c:v>
                </c:pt>
                <c:pt idx="284">
                  <c:v>1.7873071756674773E-06</c:v>
                </c:pt>
                <c:pt idx="285">
                  <c:v>-8.181734847977634E-08</c:v>
                </c:pt>
                <c:pt idx="286">
                  <c:v>-3.6848189665871653E-07</c:v>
                </c:pt>
                <c:pt idx="287">
                  <c:v>-1.7915128732292607E-07</c:v>
                </c:pt>
                <c:pt idx="288">
                  <c:v>4.967820268639655E-07</c:v>
                </c:pt>
                <c:pt idx="289">
                  <c:v>2.1013183262712508E-07</c:v>
                </c:pt>
                <c:pt idx="290">
                  <c:v>7.933148970945786E-07</c:v>
                </c:pt>
                <c:pt idx="291">
                  <c:v>1.4855949336505564E-06</c:v>
                </c:pt>
                <c:pt idx="292">
                  <c:v>1.1596149962035516E-06</c:v>
                </c:pt>
                <c:pt idx="293">
                  <c:v>1.1937893171558205E-09</c:v>
                </c:pt>
                <c:pt idx="294">
                  <c:v>-8.874479117881917E-07</c:v>
                </c:pt>
                <c:pt idx="295">
                  <c:v>2.2749529227293783E-07</c:v>
                </c:pt>
                <c:pt idx="296">
                  <c:v>2.4183246893933306E-07</c:v>
                </c:pt>
                <c:pt idx="297">
                  <c:v>5.798098882897759E-07</c:v>
                </c:pt>
                <c:pt idx="298">
                  <c:v>2.931285953276912E-07</c:v>
                </c:pt>
                <c:pt idx="299">
                  <c:v>-8.796011002093875E-07</c:v>
                </c:pt>
                <c:pt idx="300">
                  <c:v>-8.652639235216661E-07</c:v>
                </c:pt>
                <c:pt idx="301">
                  <c:v>0</c:v>
                </c:pt>
              </c:numCache>
            </c:numRef>
          </c:yVal>
          <c:smooth val="0"/>
        </c:ser>
        <c:axId val="33385105"/>
        <c:axId val="32030490"/>
      </c:scatterChart>
      <c:valAx>
        <c:axId val="33385105"/>
        <c:scaling>
          <c:orientation val="minMax"/>
          <c:max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Station from MC5Q1up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30490"/>
        <c:crosses val="autoZero"/>
        <c:crossBetween val="midCat"/>
        <c:dispUnits/>
      </c:valAx>
      <c:valAx>
        <c:axId val="32030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Offset from Beamline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4405"/>
          <c:w val="0.17325"/>
          <c:h val="0.13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848475"/>
    <xdr:graphicFrame>
      <xdr:nvGraphicFramePr>
        <xdr:cNvPr id="1" name="Chart 1"/>
        <xdr:cNvGraphicFramePr/>
      </xdr:nvGraphicFramePr>
      <xdr:xfrm>
        <a:off x="0" y="0"/>
        <a:ext cx="95916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R162" sqref="R162"/>
    </sheetView>
  </sheetViews>
  <sheetFormatPr defaultColWidth="9.140625" defaultRowHeight="12.75"/>
  <cols>
    <col min="1" max="1" width="10.7109375" style="1" customWidth="1"/>
    <col min="2" max="2" width="10.7109375" style="13" customWidth="1"/>
    <col min="3" max="3" width="10.7109375" style="1" customWidth="1"/>
    <col min="4" max="4" width="9.140625" style="1" customWidth="1"/>
    <col min="5" max="5" width="12.7109375" style="1" customWidth="1"/>
    <col min="6" max="6" width="10.8515625" style="1" customWidth="1"/>
    <col min="7" max="8" width="10.7109375" style="1" customWidth="1"/>
    <col min="9" max="9" width="10.7109375" style="47" hidden="1" customWidth="1"/>
    <col min="10" max="10" width="10.7109375" style="47" customWidth="1"/>
    <col min="11" max="11" width="10.7109375" style="47" hidden="1" customWidth="1"/>
    <col min="12" max="12" width="10.7109375" style="47" customWidth="1"/>
    <col min="13" max="14" width="10.7109375" style="1" hidden="1" customWidth="1"/>
    <col min="15" max="15" width="8.7109375" style="44" hidden="1" customWidth="1"/>
    <col min="16" max="16384" width="9.140625" style="1" customWidth="1"/>
  </cols>
  <sheetData>
    <row r="1" spans="1:15" s="128" customFormat="1" ht="12.75">
      <c r="A1" s="131" t="s">
        <v>339</v>
      </c>
      <c r="B1" s="132"/>
      <c r="C1" s="131"/>
      <c r="D1" s="131"/>
      <c r="E1" s="131"/>
      <c r="F1" s="131"/>
      <c r="G1" s="131"/>
      <c r="I1" s="129"/>
      <c r="J1" s="129"/>
      <c r="K1" s="129"/>
      <c r="L1" s="129"/>
      <c r="O1" s="130"/>
    </row>
    <row r="2" spans="1:15" s="128" customFormat="1" ht="12.75">
      <c r="A2" s="131"/>
      <c r="B2" s="132" t="s">
        <v>341</v>
      </c>
      <c r="C2" s="131"/>
      <c r="D2" s="131"/>
      <c r="E2" s="131"/>
      <c r="F2" s="131"/>
      <c r="G2" s="131"/>
      <c r="I2" s="129"/>
      <c r="J2" s="129"/>
      <c r="K2" s="129"/>
      <c r="L2" s="129"/>
      <c r="O2" s="130"/>
    </row>
    <row r="3" spans="1:15" s="128" customFormat="1" ht="12.75">
      <c r="A3" s="131"/>
      <c r="B3" s="132" t="s">
        <v>340</v>
      </c>
      <c r="C3" s="131"/>
      <c r="D3" s="131"/>
      <c r="E3" s="131"/>
      <c r="F3" s="131"/>
      <c r="G3" s="131"/>
      <c r="I3" s="129"/>
      <c r="J3" s="129"/>
      <c r="K3" s="129"/>
      <c r="L3" s="129"/>
      <c r="O3" s="130"/>
    </row>
    <row r="4" spans="1:15" s="30" customFormat="1" ht="11.25">
      <c r="A4" s="27" t="s">
        <v>19</v>
      </c>
      <c r="B4" s="34" t="s">
        <v>16</v>
      </c>
      <c r="C4" s="31" t="s">
        <v>17</v>
      </c>
      <c r="D4" s="34" t="s">
        <v>18</v>
      </c>
      <c r="H4" s="24"/>
      <c r="I4" s="48"/>
      <c r="J4" s="48"/>
      <c r="K4" s="48"/>
      <c r="L4" s="48"/>
      <c r="O4" s="44"/>
    </row>
    <row r="5" spans="1:15" s="30" customFormat="1" ht="11.25">
      <c r="A5" s="27" t="s">
        <v>81</v>
      </c>
      <c r="B5" s="40">
        <v>99337.45339490582</v>
      </c>
      <c r="C5" s="41">
        <v>105505.463669753</v>
      </c>
      <c r="D5" s="40">
        <v>745.9254064401666</v>
      </c>
      <c r="I5" s="48"/>
      <c r="J5" s="48"/>
      <c r="K5" s="48"/>
      <c r="L5" s="48"/>
      <c r="O5" s="44"/>
    </row>
    <row r="6" spans="1:15" s="30" customFormat="1" ht="11.25">
      <c r="A6" s="26" t="s">
        <v>304</v>
      </c>
      <c r="B6" s="42">
        <v>99269.72237420017</v>
      </c>
      <c r="C6" s="43">
        <v>105912.2647593644</v>
      </c>
      <c r="D6" s="42">
        <v>748.7760601876666</v>
      </c>
      <c r="I6" s="48"/>
      <c r="J6" s="48"/>
      <c r="K6" s="48"/>
      <c r="L6" s="48"/>
      <c r="O6" s="44"/>
    </row>
    <row r="7" spans="1:15" s="30" customFormat="1" ht="11.25">
      <c r="A7" s="26"/>
      <c r="B7" s="29"/>
      <c r="C7" s="22"/>
      <c r="D7" s="29"/>
      <c r="H7" s="24"/>
      <c r="I7" s="48"/>
      <c r="J7" s="48"/>
      <c r="K7" s="48"/>
      <c r="L7" s="48"/>
      <c r="M7" s="24"/>
      <c r="O7" s="44"/>
    </row>
    <row r="8" spans="1:14" ht="11.25">
      <c r="A8" s="26"/>
      <c r="B8" s="29"/>
      <c r="C8" s="22"/>
      <c r="D8" s="13"/>
      <c r="E8" s="19" t="s">
        <v>20</v>
      </c>
      <c r="F8" s="19" t="s">
        <v>21</v>
      </c>
      <c r="G8" s="19" t="s">
        <v>22</v>
      </c>
      <c r="H8" s="33"/>
      <c r="I8" s="49"/>
      <c r="J8" s="49"/>
      <c r="K8" s="48"/>
      <c r="L8" s="48"/>
      <c r="M8" s="24"/>
      <c r="N8" s="37"/>
    </row>
    <row r="9" spans="1:14" ht="11.25">
      <c r="A9" s="25" t="s">
        <v>305</v>
      </c>
      <c r="B9" s="16">
        <f>B6-B5</f>
        <v>-67.73102070565801</v>
      </c>
      <c r="C9" s="16">
        <f>C6-C5</f>
        <v>406.8010896114138</v>
      </c>
      <c r="D9" s="13">
        <f>ATAN(B9/C9)*180/PI()</f>
        <v>-9.452844269584313</v>
      </c>
      <c r="E9" s="38">
        <f>Azimuth(B9,C9,D9)</f>
        <v>350.5471557304157</v>
      </c>
      <c r="F9" s="28">
        <f>SQRT(B9^2+C9^2)</f>
        <v>412.4010398566713</v>
      </c>
      <c r="G9" s="28">
        <f>SQRT((B6-B5)^2+(C6-C5)^2+(D6-D5)^2)</f>
        <v>412.41089207446004</v>
      </c>
      <c r="H9" s="13"/>
      <c r="K9" s="48"/>
      <c r="L9" s="48"/>
      <c r="M9" s="24"/>
      <c r="N9" s="36"/>
    </row>
    <row r="10" spans="1:14" ht="11.25">
      <c r="A10" s="25"/>
      <c r="C10" s="13"/>
      <c r="D10" s="13"/>
      <c r="E10" s="39">
        <f>(E9-350)*60</f>
        <v>32.829343824940906</v>
      </c>
      <c r="H10" s="13"/>
      <c r="K10" s="48"/>
      <c r="L10" s="48"/>
      <c r="M10" s="24"/>
      <c r="N10" s="35"/>
    </row>
    <row r="11" spans="1:14" ht="11.25">
      <c r="A11" s="25"/>
      <c r="C11" s="13"/>
      <c r="D11" s="13"/>
      <c r="E11" s="39">
        <f>(E10-32)*60</f>
        <v>49.760629496454385</v>
      </c>
      <c r="F11" s="1">
        <v>49.7606294964544</v>
      </c>
      <c r="H11" s="13"/>
      <c r="K11" s="50"/>
      <c r="L11" s="50"/>
      <c r="M11" s="35"/>
      <c r="N11" s="35"/>
    </row>
    <row r="12" spans="1:14" ht="11.25">
      <c r="A12" s="25"/>
      <c r="C12" s="13"/>
      <c r="D12" s="13"/>
      <c r="E12" s="13"/>
      <c r="H12" s="13"/>
      <c r="M12" s="13"/>
      <c r="N12" s="13"/>
    </row>
    <row r="13" ht="12" thickBot="1"/>
    <row r="14" spans="1:16" ht="12" thickTop="1">
      <c r="A14" s="17" t="s">
        <v>12</v>
      </c>
      <c r="B14" s="14" t="s">
        <v>7</v>
      </c>
      <c r="C14" s="14" t="s">
        <v>8</v>
      </c>
      <c r="D14" s="3" t="s">
        <v>0</v>
      </c>
      <c r="E14" s="4" t="s">
        <v>13</v>
      </c>
      <c r="F14" s="2" t="s">
        <v>9</v>
      </c>
      <c r="G14" s="2" t="s">
        <v>10</v>
      </c>
      <c r="H14" s="5" t="s">
        <v>1</v>
      </c>
      <c r="I14" s="51" t="s">
        <v>2</v>
      </c>
      <c r="J14" s="51" t="s">
        <v>2</v>
      </c>
      <c r="K14" s="52" t="s">
        <v>3</v>
      </c>
      <c r="L14" s="94" t="s">
        <v>3</v>
      </c>
      <c r="M14" s="2" t="s">
        <v>4</v>
      </c>
      <c r="N14" s="6" t="s">
        <v>5</v>
      </c>
      <c r="O14" s="45" t="s">
        <v>18</v>
      </c>
      <c r="P14" s="45" t="s">
        <v>18</v>
      </c>
    </row>
    <row r="15" spans="1:16" ht="12" thickBot="1">
      <c r="A15" s="18"/>
      <c r="B15" s="15" t="s">
        <v>15</v>
      </c>
      <c r="C15" s="15" t="s">
        <v>15</v>
      </c>
      <c r="D15" s="7" t="s">
        <v>6</v>
      </c>
      <c r="E15" s="8"/>
      <c r="F15" s="15" t="s">
        <v>15</v>
      </c>
      <c r="G15" s="15" t="s">
        <v>15</v>
      </c>
      <c r="H15" s="9" t="s">
        <v>6</v>
      </c>
      <c r="I15" s="53" t="s">
        <v>11</v>
      </c>
      <c r="J15" s="53" t="s">
        <v>300</v>
      </c>
      <c r="K15" s="54" t="s">
        <v>14</v>
      </c>
      <c r="L15" s="95" t="s">
        <v>300</v>
      </c>
      <c r="M15" s="15" t="s">
        <v>15</v>
      </c>
      <c r="N15" s="21" t="s">
        <v>15</v>
      </c>
      <c r="O15" s="45" t="s">
        <v>15</v>
      </c>
      <c r="P15" s="45" t="s">
        <v>300</v>
      </c>
    </row>
    <row r="16" spans="1:14" ht="12" thickTop="1">
      <c r="A16" s="20" t="s">
        <v>23</v>
      </c>
      <c r="B16" s="16">
        <v>99337.4538145244</v>
      </c>
      <c r="C16" s="16">
        <v>105505.46457559108</v>
      </c>
      <c r="D16" s="12">
        <f>(350+32/60+49.7606294964544/3600)/0.9</f>
        <v>389.49683970046186</v>
      </c>
      <c r="E16" s="32" t="s">
        <v>304</v>
      </c>
      <c r="F16" s="24">
        <v>99269.72375215015</v>
      </c>
      <c r="G16" s="24">
        <v>105912.25963207807</v>
      </c>
      <c r="H16" s="23">
        <f>D16+100</f>
        <v>489.49683970046186</v>
      </c>
      <c r="I16" s="55">
        <f>SIGN(N16-C16)*SQRT((M16-B16)^2+(N16-C16)^2)</f>
        <v>412.3949312630747</v>
      </c>
      <c r="J16" s="55">
        <f>I16*12</f>
        <v>4948.739175156896</v>
      </c>
      <c r="K16" s="56">
        <f>SIGN(F16-M16)*SQRT((M16-F16)^2+(N16-G16)^2)</f>
        <v>-4.553676879473609E-05</v>
      </c>
      <c r="L16" s="89">
        <f>K16*12</f>
        <v>-0.0005464412255368331</v>
      </c>
      <c r="M16" s="10">
        <f>(N16-C16)*TAN(D16*PI()/200)+B16</f>
        <v>99269.72379706858</v>
      </c>
      <c r="N16" s="11">
        <f>(F16-B16+C16*TAN(D16*PI()/200)-G16*TAN(H16*PI()/200))/(TAN(D16*PI()/200)-TAN(H16*PI()/200))</f>
        <v>105912.25963955684</v>
      </c>
    </row>
    <row r="18" spans="1:14" ht="11.25">
      <c r="A18" s="25"/>
      <c r="C18" s="13"/>
      <c r="D18" s="13"/>
      <c r="E18" s="13"/>
      <c r="H18" s="13"/>
      <c r="M18" s="13"/>
      <c r="N18" s="13"/>
    </row>
    <row r="19" spans="1:15" s="61" customFormat="1" ht="11.25">
      <c r="A19" s="60" t="s">
        <v>320</v>
      </c>
      <c r="B19" s="62"/>
      <c r="C19" s="127"/>
      <c r="I19" s="10"/>
      <c r="J19" s="10"/>
      <c r="K19" s="10"/>
      <c r="L19" s="10"/>
      <c r="O19" s="44"/>
    </row>
    <row r="20" spans="1:18" ht="11.25">
      <c r="A20" s="20" t="s">
        <v>81</v>
      </c>
      <c r="B20" s="16">
        <v>99337.45339490582</v>
      </c>
      <c r="C20" s="16">
        <v>105505.463669753</v>
      </c>
      <c r="D20" s="12">
        <f aca="true" t="shared" si="0" ref="D20:D77">(350+32/60+49.7606294964544/3600)/0.9</f>
        <v>389.49683970046186</v>
      </c>
      <c r="E20" s="67" t="s">
        <v>24</v>
      </c>
      <c r="F20" s="24">
        <v>99291.72726916666</v>
      </c>
      <c r="G20" s="24">
        <v>105780.20704152499</v>
      </c>
      <c r="H20" s="65">
        <f aca="true" t="shared" si="1" ref="H20:H27">D20+100</f>
        <v>489.49683970046186</v>
      </c>
      <c r="I20" s="66">
        <f aca="true" t="shared" si="2" ref="I20:I27">SIGN(N20-C20)*SQRT((M20-B20)^2+(N20-C20)^2)</f>
        <v>278.52252799731</v>
      </c>
      <c r="J20" s="66">
        <f>I20*12</f>
        <v>3342.2703359677203</v>
      </c>
      <c r="K20" s="56">
        <f aca="true" t="shared" si="3" ref="K20:K27">SIGN(F20-M20)*SQRT((M20-F20)^2+(N20-G20)^2)</f>
        <v>0.017485959371875713</v>
      </c>
      <c r="L20" s="90">
        <f>K20*12</f>
        <v>0.20983151246250856</v>
      </c>
      <c r="M20" s="10">
        <f aca="true" t="shared" si="4" ref="M20:M27">(N20-C20)*TAN(D20*PI()/200)+B20</f>
        <v>99291.71002064728</v>
      </c>
      <c r="N20" s="11">
        <f aca="true" t="shared" si="5" ref="N20:N27">(F20-B20+C20*TAN(D20*PI()/200)-G20*TAN(H20*PI()/200))/(TAN(D20*PI()/200)-TAN(H20*PI()/200))</f>
        <v>105780.20416970423</v>
      </c>
      <c r="P20" s="93" t="s">
        <v>24</v>
      </c>
      <c r="R20" s="1" t="s">
        <v>337</v>
      </c>
    </row>
    <row r="21" spans="1:18" ht="11.25">
      <c r="A21" s="20" t="s">
        <v>81</v>
      </c>
      <c r="B21" s="16">
        <v>99337.45339490582</v>
      </c>
      <c r="C21" s="16">
        <v>105505.463669753</v>
      </c>
      <c r="D21" s="12">
        <f t="shared" si="0"/>
        <v>389.49683970046186</v>
      </c>
      <c r="E21" s="64" t="s">
        <v>33</v>
      </c>
      <c r="F21" s="24">
        <v>99298.28453951667</v>
      </c>
      <c r="G21" s="24">
        <v>105784.89174344165</v>
      </c>
      <c r="H21" s="65">
        <f t="shared" si="1"/>
        <v>489.49683970046186</v>
      </c>
      <c r="I21" s="66">
        <f t="shared" si="2"/>
        <v>282.0666782032587</v>
      </c>
      <c r="J21" s="66">
        <f aca="true" t="shared" si="6" ref="J21:J77">I21*12</f>
        <v>3384.800138439104</v>
      </c>
      <c r="K21" s="56">
        <f t="shared" si="3"/>
        <v>7.255111661805871</v>
      </c>
      <c r="L21" s="90">
        <f aca="true" t="shared" si="7" ref="L21:L77">K21*12</f>
        <v>87.06133994167045</v>
      </c>
      <c r="M21" s="10">
        <f t="shared" si="4"/>
        <v>99291.12794425129</v>
      </c>
      <c r="N21" s="11">
        <f t="shared" si="5"/>
        <v>105783.70019426815</v>
      </c>
      <c r="O21" s="44">
        <v>741.9972691583333</v>
      </c>
      <c r="P21" s="100">
        <f>O21*12</f>
        <v>8903.9672299</v>
      </c>
      <c r="R21" s="1" t="s">
        <v>337</v>
      </c>
    </row>
    <row r="22" spans="1:18" ht="11.25">
      <c r="A22" s="20" t="s">
        <v>81</v>
      </c>
      <c r="B22" s="16">
        <v>99337.45339490582</v>
      </c>
      <c r="C22" s="16">
        <v>105505.463669753</v>
      </c>
      <c r="D22" s="12">
        <f t="shared" si="0"/>
        <v>389.49683970046186</v>
      </c>
      <c r="E22" s="64" t="s">
        <v>32</v>
      </c>
      <c r="F22" s="24">
        <v>99287.31274387498</v>
      </c>
      <c r="G22" s="24">
        <v>105783.69929175834</v>
      </c>
      <c r="H22" s="65">
        <f t="shared" si="1"/>
        <v>489.49683970046186</v>
      </c>
      <c r="I22" s="66">
        <f t="shared" si="2"/>
        <v>282.6923804900299</v>
      </c>
      <c r="J22" s="66">
        <f t="shared" si="6"/>
        <v>3392.308565880359</v>
      </c>
      <c r="K22" s="56">
        <f t="shared" si="3"/>
        <v>-3.76354239702949</v>
      </c>
      <c r="L22" s="90">
        <f t="shared" si="7"/>
        <v>-45.16250876435388</v>
      </c>
      <c r="M22" s="10">
        <f t="shared" si="4"/>
        <v>99291.02518152655</v>
      </c>
      <c r="N22" s="11">
        <f t="shared" si="5"/>
        <v>105784.31740020953</v>
      </c>
      <c r="O22" s="44">
        <v>742.0062914499999</v>
      </c>
      <c r="P22" s="100">
        <f aca="true" t="shared" si="8" ref="P22:P71">O22*12</f>
        <v>8904.0754974</v>
      </c>
      <c r="R22" s="1" t="s">
        <v>337</v>
      </c>
    </row>
    <row r="23" spans="1:18" ht="11.25">
      <c r="A23" s="20" t="s">
        <v>81</v>
      </c>
      <c r="B23" s="16">
        <v>99337.45339490582</v>
      </c>
      <c r="C23" s="16">
        <v>105505.463669753</v>
      </c>
      <c r="D23" s="12">
        <f t="shared" si="0"/>
        <v>389.49683970046186</v>
      </c>
      <c r="E23" s="64" t="s">
        <v>35</v>
      </c>
      <c r="F23" s="24">
        <v>99298.31839771666</v>
      </c>
      <c r="G23" s="24">
        <v>105791.60728119167</v>
      </c>
      <c r="H23" s="65">
        <f t="shared" si="1"/>
        <v>489.49683970046186</v>
      </c>
      <c r="I23" s="66">
        <f t="shared" si="2"/>
        <v>288.6854656450744</v>
      </c>
      <c r="J23" s="66">
        <f t="shared" si="6"/>
        <v>3464.2255877408925</v>
      </c>
      <c r="K23" s="56">
        <f t="shared" si="3"/>
        <v>8.391441917449654</v>
      </c>
      <c r="L23" s="90">
        <f t="shared" si="7"/>
        <v>100.69730300939585</v>
      </c>
      <c r="M23" s="10">
        <f t="shared" si="4"/>
        <v>99290.04090230439</v>
      </c>
      <c r="N23" s="11">
        <f t="shared" si="5"/>
        <v>105790.22910589304</v>
      </c>
      <c r="O23" s="44">
        <v>741.9904778333333</v>
      </c>
      <c r="P23" s="100">
        <f t="shared" si="8"/>
        <v>8903.885734</v>
      </c>
      <c r="R23" s="1" t="s">
        <v>337</v>
      </c>
    </row>
    <row r="24" spans="1:18" ht="11.25">
      <c r="A24" s="20" t="s">
        <v>81</v>
      </c>
      <c r="B24" s="16">
        <v>99337.45339490582</v>
      </c>
      <c r="C24" s="16">
        <v>105505.463669753</v>
      </c>
      <c r="D24" s="12">
        <f t="shared" si="0"/>
        <v>389.49683970046186</v>
      </c>
      <c r="E24" s="64" t="s">
        <v>34</v>
      </c>
      <c r="F24" s="24">
        <v>99282.24654665834</v>
      </c>
      <c r="G24" s="24">
        <v>105797.01294623333</v>
      </c>
      <c r="H24" s="65">
        <f t="shared" si="1"/>
        <v>489.49683970046186</v>
      </c>
      <c r="I24" s="66">
        <f t="shared" si="2"/>
        <v>296.6573012810027</v>
      </c>
      <c r="J24" s="66">
        <f t="shared" si="6"/>
        <v>3559.887615372032</v>
      </c>
      <c r="K24" s="56">
        <f t="shared" si="3"/>
        <v>-6.574367368284894</v>
      </c>
      <c r="L24" s="90">
        <f t="shared" si="7"/>
        <v>-78.89240841941873</v>
      </c>
      <c r="M24" s="10">
        <f t="shared" si="4"/>
        <v>99288.7316413852</v>
      </c>
      <c r="N24" s="11">
        <f t="shared" si="5"/>
        <v>105798.09269281325</v>
      </c>
      <c r="O24" s="44">
        <v>742.0315210583332</v>
      </c>
      <c r="P24" s="100">
        <f t="shared" si="8"/>
        <v>8904.378252699998</v>
      </c>
      <c r="R24" s="1" t="s">
        <v>337</v>
      </c>
    </row>
    <row r="25" spans="1:18" ht="11.25">
      <c r="A25" s="20" t="s">
        <v>81</v>
      </c>
      <c r="B25" s="16">
        <v>99337.45339490582</v>
      </c>
      <c r="C25" s="16">
        <v>105505.463669753</v>
      </c>
      <c r="D25" s="12">
        <f t="shared" si="0"/>
        <v>389.49683970046186</v>
      </c>
      <c r="E25" s="67">
        <v>160019</v>
      </c>
      <c r="F25" s="24">
        <v>99286.85316474167</v>
      </c>
      <c r="G25" s="24">
        <v>105801.20549034166</v>
      </c>
      <c r="H25" s="65">
        <f t="shared" si="1"/>
        <v>489.49683970046186</v>
      </c>
      <c r="I25" s="66">
        <f t="shared" si="2"/>
        <v>300.03634360160373</v>
      </c>
      <c r="J25" s="92">
        <f t="shared" si="6"/>
        <v>3600.436123219245</v>
      </c>
      <c r="K25" s="70">
        <f t="shared" si="3"/>
        <v>-1.3417361695816912</v>
      </c>
      <c r="L25" s="90">
        <f t="shared" si="7"/>
        <v>-16.100834034980295</v>
      </c>
      <c r="M25" s="10">
        <f t="shared" si="4"/>
        <v>99288.17668161725</v>
      </c>
      <c r="N25" s="11">
        <f t="shared" si="5"/>
        <v>105801.4258514744</v>
      </c>
      <c r="P25" s="93" t="s">
        <v>102</v>
      </c>
      <c r="R25" s="1" t="s">
        <v>337</v>
      </c>
    </row>
    <row r="26" spans="1:18" ht="11.25">
      <c r="A26" s="20" t="s">
        <v>81</v>
      </c>
      <c r="B26" s="16">
        <v>99337.45339490582</v>
      </c>
      <c r="C26" s="16">
        <v>105505.463669753</v>
      </c>
      <c r="D26" s="12">
        <f t="shared" si="0"/>
        <v>389.49683970046186</v>
      </c>
      <c r="E26" s="64" t="s">
        <v>36</v>
      </c>
      <c r="F26" s="24">
        <v>99278.730576</v>
      </c>
      <c r="G26" s="24">
        <v>105810.73722980834</v>
      </c>
      <c r="H26" s="65">
        <f t="shared" si="1"/>
        <v>489.49683970046186</v>
      </c>
      <c r="I26" s="66">
        <f t="shared" si="2"/>
        <v>310.77267256118944</v>
      </c>
      <c r="J26" s="66">
        <f t="shared" si="6"/>
        <v>3729.2720707342733</v>
      </c>
      <c r="K26" s="56">
        <f t="shared" si="3"/>
        <v>-7.788576139533391</v>
      </c>
      <c r="L26" s="90">
        <f t="shared" si="7"/>
        <v>-93.4629136744007</v>
      </c>
      <c r="M26" s="10">
        <f t="shared" si="4"/>
        <v>99286.4133918852</v>
      </c>
      <c r="N26" s="11">
        <f t="shared" si="5"/>
        <v>105812.01639295486</v>
      </c>
      <c r="O26" s="44">
        <v>742.024303225</v>
      </c>
      <c r="P26" s="100">
        <f t="shared" si="8"/>
        <v>8904.2916387</v>
      </c>
      <c r="R26" s="1" t="s">
        <v>337</v>
      </c>
    </row>
    <row r="27" spans="1:18" ht="11.25">
      <c r="A27" s="20" t="s">
        <v>81</v>
      </c>
      <c r="B27" s="16">
        <v>99337.45339490582</v>
      </c>
      <c r="C27" s="16">
        <v>105505.463669753</v>
      </c>
      <c r="D27" s="12">
        <f t="shared" si="0"/>
        <v>389.49683970046186</v>
      </c>
      <c r="E27" s="64" t="s">
        <v>37</v>
      </c>
      <c r="F27" s="24">
        <v>99292.59760863332</v>
      </c>
      <c r="G27" s="24">
        <v>105819.21765904165</v>
      </c>
      <c r="H27" s="63">
        <f t="shared" si="1"/>
        <v>489.49683970046186</v>
      </c>
      <c r="I27" s="66">
        <f t="shared" si="2"/>
        <v>316.8604835399183</v>
      </c>
      <c r="J27" s="66">
        <f t="shared" si="6"/>
        <v>3802.3258024790193</v>
      </c>
      <c r="K27" s="56">
        <f t="shared" si="3"/>
        <v>7.2829477224540184</v>
      </c>
      <c r="L27" s="90">
        <f t="shared" si="7"/>
        <v>87.39537266944822</v>
      </c>
      <c r="M27" s="10">
        <f t="shared" si="4"/>
        <v>99285.41355529023</v>
      </c>
      <c r="N27" s="10">
        <f t="shared" si="5"/>
        <v>105818.02153819008</v>
      </c>
      <c r="O27" s="44">
        <v>742.0548805916666</v>
      </c>
      <c r="P27" s="100">
        <f t="shared" si="8"/>
        <v>8904.6585671</v>
      </c>
      <c r="R27" s="1" t="s">
        <v>337</v>
      </c>
    </row>
    <row r="28" spans="1:18" ht="11.25">
      <c r="A28" s="20" t="s">
        <v>81</v>
      </c>
      <c r="B28" s="16">
        <v>99337.45339490582</v>
      </c>
      <c r="C28" s="16">
        <v>105505.463669753</v>
      </c>
      <c r="D28" s="12">
        <f t="shared" si="0"/>
        <v>389.49683970046186</v>
      </c>
      <c r="E28" s="64" t="s">
        <v>38</v>
      </c>
      <c r="F28" s="24">
        <v>99294.70990755832</v>
      </c>
      <c r="G28" s="24">
        <v>105825.35599978332</v>
      </c>
      <c r="H28" s="65">
        <f aca="true" t="shared" si="9" ref="H28:H37">D28+100</f>
        <v>489.49683970046186</v>
      </c>
      <c r="I28" s="66">
        <f aca="true" t="shared" si="10" ref="I28:I37">SIGN(N28-C28)*SQRT((M28-B28)^2+(N28-C28)^2)</f>
        <v>322.5685572652072</v>
      </c>
      <c r="J28" s="66">
        <f t="shared" si="6"/>
        <v>3870.8226871824863</v>
      </c>
      <c r="K28" s="56">
        <f aca="true" t="shared" si="11" ref="K28:K37">SIGN(F28-M28)*SQRT((M28-F28)^2+(N28-G28)^2)</f>
        <v>10.374699354781583</v>
      </c>
      <c r="L28" s="90">
        <f t="shared" si="7"/>
        <v>124.496392257379</v>
      </c>
      <c r="M28" s="10">
        <f aca="true" t="shared" si="12" ref="M28:M37">(N28-C28)*TAN(D28*PI()/200)+B28</f>
        <v>99284.47608515239</v>
      </c>
      <c r="N28" s="11">
        <f aca="true" t="shared" si="13" ref="N28:N37">(F28-B28+C28*TAN(D28*PI()/200)-G28*TAN(H28*PI()/200))/(TAN(D28*PI()/200)-TAN(H28*PI()/200))</f>
        <v>105823.65210258399</v>
      </c>
      <c r="O28" s="44">
        <v>742.0869343333334</v>
      </c>
      <c r="P28" s="100">
        <f t="shared" si="8"/>
        <v>8905.043212</v>
      </c>
      <c r="R28" s="1" t="s">
        <v>337</v>
      </c>
    </row>
    <row r="29" spans="1:18" ht="11.25">
      <c r="A29" s="20" t="s">
        <v>81</v>
      </c>
      <c r="B29" s="16">
        <v>99337.45339490582</v>
      </c>
      <c r="C29" s="16">
        <v>105505.463669753</v>
      </c>
      <c r="D29" s="12">
        <f t="shared" si="0"/>
        <v>389.49683970046186</v>
      </c>
      <c r="E29" s="64" t="s">
        <v>39</v>
      </c>
      <c r="F29" s="24">
        <v>99289.91434628332</v>
      </c>
      <c r="G29" s="24">
        <v>105833.83180304167</v>
      </c>
      <c r="H29" s="65">
        <f t="shared" si="9"/>
        <v>489.49683970046186</v>
      </c>
      <c r="I29" s="66">
        <f t="shared" si="10"/>
        <v>331.71687139689107</v>
      </c>
      <c r="J29" s="66">
        <f t="shared" si="6"/>
        <v>3980.602456762693</v>
      </c>
      <c r="K29" s="56">
        <f t="shared" si="11"/>
        <v>7.036286952956606</v>
      </c>
      <c r="L29" s="90">
        <f t="shared" si="7"/>
        <v>84.43544343547927</v>
      </c>
      <c r="M29" s="10">
        <f t="shared" si="12"/>
        <v>99282.97360432913</v>
      </c>
      <c r="N29" s="11">
        <f t="shared" si="13"/>
        <v>105832.67619272249</v>
      </c>
      <c r="O29" s="44">
        <v>742.0796836916666</v>
      </c>
      <c r="P29" s="100">
        <f t="shared" si="8"/>
        <v>8904.956204299999</v>
      </c>
      <c r="R29" s="1" t="s">
        <v>337</v>
      </c>
    </row>
    <row r="30" spans="1:18" ht="11.25">
      <c r="A30" s="20" t="s">
        <v>81</v>
      </c>
      <c r="B30" s="16">
        <v>99337.45339490582</v>
      </c>
      <c r="C30" s="16">
        <v>105505.463669753</v>
      </c>
      <c r="D30" s="12">
        <f t="shared" si="0"/>
        <v>389.49683970046186</v>
      </c>
      <c r="E30" s="67" t="s">
        <v>25</v>
      </c>
      <c r="F30" s="24">
        <v>99281.01459374167</v>
      </c>
      <c r="G30" s="24">
        <v>105844.63414364167</v>
      </c>
      <c r="H30" s="65">
        <f t="shared" si="9"/>
        <v>489.49683970046186</v>
      </c>
      <c r="I30" s="66">
        <f t="shared" si="10"/>
        <v>343.8341862607154</v>
      </c>
      <c r="J30" s="66">
        <f t="shared" si="6"/>
        <v>4126.010235128585</v>
      </c>
      <c r="K30" s="56">
        <f t="shared" si="11"/>
        <v>0.03151442044689485</v>
      </c>
      <c r="L30" s="90">
        <f t="shared" si="7"/>
        <v>0.3781730453627382</v>
      </c>
      <c r="M30" s="10">
        <f t="shared" si="12"/>
        <v>99280.98350725221</v>
      </c>
      <c r="N30" s="11">
        <f t="shared" si="13"/>
        <v>105844.62896784517</v>
      </c>
      <c r="P30" s="93" t="s">
        <v>25</v>
      </c>
      <c r="R30" s="1" t="s">
        <v>337</v>
      </c>
    </row>
    <row r="31" spans="1:18" ht="11.25">
      <c r="A31" s="20" t="s">
        <v>81</v>
      </c>
      <c r="B31" s="16">
        <v>99337.45339490582</v>
      </c>
      <c r="C31" s="16">
        <v>105505.463669753</v>
      </c>
      <c r="D31" s="12">
        <f t="shared" si="0"/>
        <v>389.49683970046186</v>
      </c>
      <c r="E31" s="64" t="s">
        <v>41</v>
      </c>
      <c r="F31" s="24">
        <v>99289.11900666665</v>
      </c>
      <c r="G31" s="24">
        <v>105847.37314735</v>
      </c>
      <c r="H31" s="65">
        <f t="shared" si="9"/>
        <v>489.49683970046186</v>
      </c>
      <c r="I31" s="66">
        <f t="shared" si="10"/>
        <v>345.204962468168</v>
      </c>
      <c r="J31" s="66">
        <f t="shared" si="6"/>
        <v>4142.459549618015</v>
      </c>
      <c r="K31" s="56">
        <f t="shared" si="11"/>
        <v>8.475720881782289</v>
      </c>
      <c r="L31" s="90">
        <f t="shared" si="7"/>
        <v>101.70865058138747</v>
      </c>
      <c r="M31" s="10">
        <f t="shared" si="12"/>
        <v>99280.75837670521</v>
      </c>
      <c r="N31" s="11">
        <f t="shared" si="13"/>
        <v>105845.98113042701</v>
      </c>
      <c r="O31" s="44">
        <v>742.0973673833332</v>
      </c>
      <c r="P31" s="100">
        <f t="shared" si="8"/>
        <v>8905.168408599999</v>
      </c>
      <c r="R31" s="1" t="s">
        <v>337</v>
      </c>
    </row>
    <row r="32" spans="1:18" ht="11.25">
      <c r="A32" s="20" t="s">
        <v>81</v>
      </c>
      <c r="B32" s="16">
        <v>99337.45339490582</v>
      </c>
      <c r="C32" s="16">
        <v>105505.463669753</v>
      </c>
      <c r="D32" s="12">
        <f t="shared" si="0"/>
        <v>389.49683970046186</v>
      </c>
      <c r="E32" s="64" t="s">
        <v>40</v>
      </c>
      <c r="F32" s="24">
        <v>99275.71873819166</v>
      </c>
      <c r="G32" s="24">
        <v>105847.00431606667</v>
      </c>
      <c r="H32" s="65">
        <f t="shared" si="9"/>
        <v>489.49683970046186</v>
      </c>
      <c r="I32" s="66">
        <f t="shared" si="10"/>
        <v>347.0419435142327</v>
      </c>
      <c r="J32" s="66">
        <f t="shared" si="6"/>
        <v>4164.503322170793</v>
      </c>
      <c r="K32" s="56">
        <f t="shared" si="11"/>
        <v>-4.803162066477303</v>
      </c>
      <c r="L32" s="90">
        <f t="shared" si="7"/>
        <v>-57.63794479772764</v>
      </c>
      <c r="M32" s="10">
        <f t="shared" si="12"/>
        <v>99280.45667862678</v>
      </c>
      <c r="N32" s="11">
        <f t="shared" si="13"/>
        <v>105847.7931673011</v>
      </c>
      <c r="O32" s="44">
        <v>742.0253202833333</v>
      </c>
      <c r="P32" s="100">
        <f t="shared" si="8"/>
        <v>8904.3038434</v>
      </c>
      <c r="R32" s="1" t="s">
        <v>337</v>
      </c>
    </row>
    <row r="33" spans="1:18" ht="11.25">
      <c r="A33" s="20" t="s">
        <v>81</v>
      </c>
      <c r="B33" s="16">
        <v>99337.45339490582</v>
      </c>
      <c r="C33" s="16">
        <v>105505.463669753</v>
      </c>
      <c r="D33" s="12">
        <f>(350+32/60+49.7606294964544/3600)/0.9</f>
        <v>389.49683970046186</v>
      </c>
      <c r="E33" s="67">
        <v>160017</v>
      </c>
      <c r="F33" s="24">
        <v>99278.51692813332</v>
      </c>
      <c r="G33" s="24">
        <v>105852.855321425</v>
      </c>
      <c r="H33" s="65">
        <f t="shared" si="9"/>
        <v>489.49683970046186</v>
      </c>
      <c r="I33" s="66">
        <f t="shared" si="10"/>
        <v>352.3539356832605</v>
      </c>
      <c r="J33" s="92">
        <f t="shared" si="6"/>
        <v>4228.247228199126</v>
      </c>
      <c r="K33" s="70">
        <f t="shared" si="11"/>
        <v>-1.0820238200399799</v>
      </c>
      <c r="L33" s="90">
        <f t="shared" si="7"/>
        <v>-12.984285840479759</v>
      </c>
      <c r="M33" s="10">
        <f t="shared" si="12"/>
        <v>99279.58425926598</v>
      </c>
      <c r="N33" s="11">
        <f t="shared" si="13"/>
        <v>105853.03302848845</v>
      </c>
      <c r="P33" s="93" t="s">
        <v>100</v>
      </c>
      <c r="R33" s="1" t="s">
        <v>337</v>
      </c>
    </row>
    <row r="34" spans="1:18" ht="11.25">
      <c r="A34" s="20" t="s">
        <v>81</v>
      </c>
      <c r="B34" s="16">
        <v>99337.45339490582</v>
      </c>
      <c r="C34" s="16">
        <v>105505.463669753</v>
      </c>
      <c r="D34" s="12">
        <f t="shared" si="0"/>
        <v>389.49683970046186</v>
      </c>
      <c r="E34" s="64" t="s">
        <v>43</v>
      </c>
      <c r="F34" s="24">
        <v>99284.41124049165</v>
      </c>
      <c r="G34" s="24">
        <v>105860.60209070833</v>
      </c>
      <c r="H34" s="65">
        <f t="shared" si="9"/>
        <v>489.49683970046186</v>
      </c>
      <c r="I34" s="66">
        <f t="shared" si="10"/>
        <v>359.0274552117085</v>
      </c>
      <c r="J34" s="66">
        <f t="shared" si="6"/>
        <v>4308.329462540502</v>
      </c>
      <c r="K34" s="56">
        <f t="shared" si="11"/>
        <v>6.004547255606008</v>
      </c>
      <c r="L34" s="90">
        <f t="shared" si="7"/>
        <v>72.0545670672721</v>
      </c>
      <c r="M34" s="10">
        <f t="shared" si="12"/>
        <v>99278.48822835024</v>
      </c>
      <c r="N34" s="11">
        <f t="shared" si="13"/>
        <v>105859.61592899874</v>
      </c>
      <c r="O34" s="44">
        <v>742.1155103916666</v>
      </c>
      <c r="P34" s="100">
        <f t="shared" si="8"/>
        <v>8905.386124699999</v>
      </c>
      <c r="R34" s="1" t="s">
        <v>337</v>
      </c>
    </row>
    <row r="35" spans="1:18" ht="11.25">
      <c r="A35" s="20" t="s">
        <v>81</v>
      </c>
      <c r="B35" s="16">
        <v>99337.45339490582</v>
      </c>
      <c r="C35" s="16">
        <v>105505.463669753</v>
      </c>
      <c r="D35" s="12">
        <f t="shared" si="0"/>
        <v>389.49683970046186</v>
      </c>
      <c r="E35" s="64" t="s">
        <v>42</v>
      </c>
      <c r="F35" s="24">
        <v>99272.68688729999</v>
      </c>
      <c r="G35" s="24">
        <v>105868.86578809167</v>
      </c>
      <c r="H35" s="65">
        <f t="shared" si="9"/>
        <v>489.49683970046186</v>
      </c>
      <c r="I35" s="66">
        <f t="shared" si="10"/>
        <v>369.1044994160649</v>
      </c>
      <c r="J35" s="66">
        <f t="shared" si="6"/>
        <v>4429.253992992779</v>
      </c>
      <c r="K35" s="56">
        <f t="shared" si="11"/>
        <v>-4.203407109021137</v>
      </c>
      <c r="L35" s="90">
        <f t="shared" si="7"/>
        <v>-50.44088530825365</v>
      </c>
      <c r="M35" s="10">
        <f t="shared" si="12"/>
        <v>99276.833216787</v>
      </c>
      <c r="N35" s="11">
        <f t="shared" si="13"/>
        <v>105869.55613808216</v>
      </c>
      <c r="O35" s="44">
        <v>742.116822725</v>
      </c>
      <c r="P35" s="100">
        <f t="shared" si="8"/>
        <v>8905.4018727</v>
      </c>
      <c r="R35" s="1" t="s">
        <v>337</v>
      </c>
    </row>
    <row r="36" spans="1:18" ht="11.25">
      <c r="A36" s="20" t="s">
        <v>81</v>
      </c>
      <c r="B36" s="16">
        <v>99337.45339490582</v>
      </c>
      <c r="C36" s="16">
        <v>105505.463669753</v>
      </c>
      <c r="D36" s="12">
        <f t="shared" si="0"/>
        <v>389.49683970046186</v>
      </c>
      <c r="E36" s="64" t="s">
        <v>45</v>
      </c>
      <c r="F36" s="24">
        <v>99279.604491575</v>
      </c>
      <c r="G36" s="24">
        <v>105881.08866390832</v>
      </c>
      <c r="H36" s="65">
        <f t="shared" si="9"/>
        <v>489.49683970046186</v>
      </c>
      <c r="I36" s="66">
        <f t="shared" si="10"/>
        <v>380.02528371759985</v>
      </c>
      <c r="J36" s="66">
        <f t="shared" si="6"/>
        <v>4560.303404611198</v>
      </c>
      <c r="K36" s="56">
        <f t="shared" si="11"/>
        <v>4.627697712777057</v>
      </c>
      <c r="L36" s="90">
        <f t="shared" si="7"/>
        <v>55.53237255332469</v>
      </c>
      <c r="M36" s="10">
        <f t="shared" si="12"/>
        <v>99275.03963288161</v>
      </c>
      <c r="N36" s="11">
        <f t="shared" si="13"/>
        <v>105880.32863020492</v>
      </c>
      <c r="O36" s="44">
        <v>742.1112125</v>
      </c>
      <c r="P36" s="100">
        <f t="shared" si="8"/>
        <v>8905.33455</v>
      </c>
      <c r="R36" s="1" t="s">
        <v>337</v>
      </c>
    </row>
    <row r="37" spans="1:18" ht="11.25">
      <c r="A37" s="20" t="s">
        <v>81</v>
      </c>
      <c r="B37" s="16">
        <v>99337.45339490582</v>
      </c>
      <c r="C37" s="16">
        <v>105505.463669753</v>
      </c>
      <c r="D37" s="12">
        <f t="shared" si="0"/>
        <v>389.49683970046186</v>
      </c>
      <c r="E37" s="67">
        <v>160029</v>
      </c>
      <c r="F37" s="24">
        <v>99274.88593145832</v>
      </c>
      <c r="G37" s="24">
        <v>105886.323758425</v>
      </c>
      <c r="H37" s="65">
        <f t="shared" si="9"/>
        <v>489.49683970046186</v>
      </c>
      <c r="I37" s="66">
        <f t="shared" si="10"/>
        <v>385.9642480020426</v>
      </c>
      <c r="J37" s="92">
        <f t="shared" si="6"/>
        <v>4631.570976024512</v>
      </c>
      <c r="K37" s="70">
        <f t="shared" si="11"/>
        <v>0.8330004387386019</v>
      </c>
      <c r="L37" s="90">
        <f t="shared" si="7"/>
        <v>9.996005264863221</v>
      </c>
      <c r="M37" s="10">
        <f t="shared" si="12"/>
        <v>99274.06424224473</v>
      </c>
      <c r="N37" s="11">
        <f t="shared" si="13"/>
        <v>105886.18694991943</v>
      </c>
      <c r="P37" s="93" t="s">
        <v>112</v>
      </c>
      <c r="R37" s="1" t="s">
        <v>337</v>
      </c>
    </row>
    <row r="38" spans="1:18" ht="11.25">
      <c r="A38" s="20" t="s">
        <v>81</v>
      </c>
      <c r="B38" s="16">
        <v>99337.45339490582</v>
      </c>
      <c r="C38" s="16">
        <v>105505.463669753</v>
      </c>
      <c r="D38" s="12">
        <f t="shared" si="0"/>
        <v>389.49683970046186</v>
      </c>
      <c r="E38" s="64" t="s">
        <v>44</v>
      </c>
      <c r="F38" s="24">
        <v>99269.09165170834</v>
      </c>
      <c r="G38" s="24">
        <v>105891.19116994999</v>
      </c>
      <c r="H38" s="63">
        <f aca="true" t="shared" si="14" ref="H38:H77">D38+100</f>
        <v>489.49683970046186</v>
      </c>
      <c r="I38" s="66">
        <f aca="true" t="shared" si="15" ref="I38:I77">SIGN(N38-C38)*SQRT((M38-B38)^2+(N38-C38)^2)</f>
        <v>391.71719371354476</v>
      </c>
      <c r="J38" s="66">
        <f t="shared" si="6"/>
        <v>4700.606324562537</v>
      </c>
      <c r="K38" s="56">
        <f aca="true" t="shared" si="16" ref="K38:K77">SIGN(F38-M38)*SQRT((M38-F38)^2+(N38-G38)^2)</f>
        <v>-4.08319610075315</v>
      </c>
      <c r="L38" s="90">
        <f t="shared" si="7"/>
        <v>-48.9983532090378</v>
      </c>
      <c r="M38" s="10">
        <f aca="true" t="shared" si="17" ref="M38:M77">(N38-C38)*TAN(D38*PI()/200)+B38</f>
        <v>99273.11940251969</v>
      </c>
      <c r="N38" s="10">
        <f aca="true" t="shared" si="18" ref="N38:N77">(F38-B38+C38*TAN(D38*PI()/200)-G38*TAN(H38*PI()/200))/(TAN(D38*PI()/200)-TAN(H38*PI()/200))</f>
        <v>105891.86177698759</v>
      </c>
      <c r="O38" s="44">
        <v>742.1116062</v>
      </c>
      <c r="P38" s="100">
        <f t="shared" si="8"/>
        <v>8905.3392744</v>
      </c>
      <c r="R38" s="1" t="s">
        <v>337</v>
      </c>
    </row>
    <row r="39" spans="1:18" ht="11.25">
      <c r="A39" s="20" t="s">
        <v>81</v>
      </c>
      <c r="B39" s="16">
        <v>99337.45339490582</v>
      </c>
      <c r="C39" s="16">
        <v>105505.463669753</v>
      </c>
      <c r="D39" s="12">
        <f t="shared" si="0"/>
        <v>389.49683970046186</v>
      </c>
      <c r="E39" s="64">
        <v>160205</v>
      </c>
      <c r="F39" s="24">
        <v>99262.49284600833</v>
      </c>
      <c r="G39" s="24">
        <v>105904.79412830832</v>
      </c>
      <c r="H39" s="65">
        <f t="shared" si="14"/>
        <v>489.49683970046186</v>
      </c>
      <c r="I39" s="66">
        <f t="shared" si="15"/>
        <v>406.2191991636141</v>
      </c>
      <c r="J39" s="66">
        <f t="shared" si="6"/>
        <v>4874.630389963369</v>
      </c>
      <c r="K39" s="56">
        <f t="shared" si="16"/>
        <v>-8.358304367410208</v>
      </c>
      <c r="L39" s="90">
        <f t="shared" si="7"/>
        <v>-100.2996524089225</v>
      </c>
      <c r="M39" s="10">
        <f t="shared" si="17"/>
        <v>99270.73765384186</v>
      </c>
      <c r="N39" s="11">
        <f t="shared" si="18"/>
        <v>105906.16686123444</v>
      </c>
      <c r="O39" s="44">
        <v>743.0390977833332</v>
      </c>
      <c r="P39" s="100">
        <f t="shared" si="8"/>
        <v>8916.469173399999</v>
      </c>
      <c r="R39" s="1" t="s">
        <v>337</v>
      </c>
    </row>
    <row r="40" spans="1:18" ht="11.25">
      <c r="A40" s="20" t="s">
        <v>81</v>
      </c>
      <c r="B40" s="16">
        <v>99337.45339490582</v>
      </c>
      <c r="C40" s="16">
        <v>105505.463669753</v>
      </c>
      <c r="D40" s="12">
        <f t="shared" si="0"/>
        <v>389.49683970046186</v>
      </c>
      <c r="E40" s="64">
        <v>160206</v>
      </c>
      <c r="F40" s="24">
        <v>99278.84084480832</v>
      </c>
      <c r="G40" s="24">
        <v>105907.60255444999</v>
      </c>
      <c r="H40" s="65">
        <f t="shared" si="14"/>
        <v>489.49683970046186</v>
      </c>
      <c r="I40" s="66">
        <f t="shared" si="15"/>
        <v>406.30456308344975</v>
      </c>
      <c r="J40" s="66">
        <f t="shared" si="6"/>
        <v>4875.654757001397</v>
      </c>
      <c r="K40" s="56">
        <f t="shared" si="16"/>
        <v>8.228950835269801</v>
      </c>
      <c r="L40" s="90">
        <f t="shared" si="7"/>
        <v>98.74741002323762</v>
      </c>
      <c r="M40" s="10">
        <f t="shared" si="17"/>
        <v>99270.72363402895</v>
      </c>
      <c r="N40" s="11">
        <f t="shared" si="18"/>
        <v>105906.2510660066</v>
      </c>
      <c r="O40" s="44">
        <v>743.0538943416667</v>
      </c>
      <c r="P40" s="100">
        <f t="shared" si="8"/>
        <v>8916.6467321</v>
      </c>
      <c r="R40" s="1" t="s">
        <v>337</v>
      </c>
    </row>
    <row r="41" spans="1:18" ht="11.25">
      <c r="A41" s="20" t="s">
        <v>81</v>
      </c>
      <c r="B41" s="16">
        <v>99337.45339490582</v>
      </c>
      <c r="C41" s="16">
        <v>105505.463669753</v>
      </c>
      <c r="D41" s="12">
        <f t="shared" si="0"/>
        <v>389.49683970046186</v>
      </c>
      <c r="E41" s="64" t="s">
        <v>46</v>
      </c>
      <c r="F41" s="24">
        <v>99265.58257079999</v>
      </c>
      <c r="G41" s="24">
        <v>105911.68456728332</v>
      </c>
      <c r="H41" s="63">
        <f t="shared" si="14"/>
        <v>489.49683970046186</v>
      </c>
      <c r="I41" s="66">
        <f t="shared" si="15"/>
        <v>412.50863012623915</v>
      </c>
      <c r="J41" s="66">
        <f t="shared" si="6"/>
        <v>4950.10356151487</v>
      </c>
      <c r="K41" s="56">
        <f t="shared" si="16"/>
        <v>-4.178877765263612</v>
      </c>
      <c r="L41" s="90">
        <f t="shared" si="7"/>
        <v>-50.14653318316335</v>
      </c>
      <c r="M41" s="10">
        <f t="shared" si="17"/>
        <v>99269.70470402461</v>
      </c>
      <c r="N41" s="10">
        <f t="shared" si="18"/>
        <v>105912.37088867705</v>
      </c>
      <c r="O41" s="44">
        <v>748.2740610666666</v>
      </c>
      <c r="P41" s="100">
        <f t="shared" si="8"/>
        <v>8979.2887328</v>
      </c>
      <c r="R41" s="1" t="s">
        <v>337</v>
      </c>
    </row>
    <row r="42" spans="1:18" ht="11.25">
      <c r="A42" s="20" t="s">
        <v>81</v>
      </c>
      <c r="B42" s="16">
        <v>99337.45339490582</v>
      </c>
      <c r="C42" s="16">
        <v>105505.463669753</v>
      </c>
      <c r="D42" s="12">
        <f t="shared" si="0"/>
        <v>389.49683970046186</v>
      </c>
      <c r="E42" s="64" t="s">
        <v>47</v>
      </c>
      <c r="F42" s="24">
        <v>99273.82487715</v>
      </c>
      <c r="G42" s="24">
        <v>105913.05723514165</v>
      </c>
      <c r="H42" s="65">
        <f t="shared" si="14"/>
        <v>489.49683970046186</v>
      </c>
      <c r="I42" s="66">
        <f t="shared" si="15"/>
        <v>412.50897677518384</v>
      </c>
      <c r="J42" s="66">
        <f t="shared" si="6"/>
        <v>4950.107721302206</v>
      </c>
      <c r="K42" s="56">
        <f t="shared" si="16"/>
        <v>4.176948399540107</v>
      </c>
      <c r="L42" s="90">
        <f t="shared" si="7"/>
        <v>50.123380794481285</v>
      </c>
      <c r="M42" s="10">
        <f t="shared" si="17"/>
        <v>99269.70464709244</v>
      </c>
      <c r="N42" s="11">
        <f t="shared" si="18"/>
        <v>105912.37123061888</v>
      </c>
      <c r="O42" s="44">
        <v>748.1989955999999</v>
      </c>
      <c r="P42" s="100">
        <f t="shared" si="8"/>
        <v>8978.387947199999</v>
      </c>
      <c r="R42" s="1" t="s">
        <v>337</v>
      </c>
    </row>
    <row r="43" spans="1:18" ht="11.25">
      <c r="A43" s="20" t="s">
        <v>81</v>
      </c>
      <c r="B43" s="16">
        <v>99337.45339490582</v>
      </c>
      <c r="C43" s="16">
        <v>105505.463669753</v>
      </c>
      <c r="D43" s="12">
        <f t="shared" si="0"/>
        <v>389.49683970046186</v>
      </c>
      <c r="E43" s="64" t="s">
        <v>27</v>
      </c>
      <c r="F43" s="24">
        <v>99261.63067581666</v>
      </c>
      <c r="G43" s="24">
        <v>105911.53673293332</v>
      </c>
      <c r="H43" s="65">
        <f t="shared" si="14"/>
        <v>489.49683970046186</v>
      </c>
      <c r="I43" s="66">
        <f t="shared" si="15"/>
        <v>413.01184589493266</v>
      </c>
      <c r="J43" s="66">
        <f t="shared" si="6"/>
        <v>4956.1421507391915</v>
      </c>
      <c r="K43" s="56">
        <f t="shared" si="16"/>
        <v>-8.101390078110903</v>
      </c>
      <c r="L43" s="90">
        <f t="shared" si="7"/>
        <v>-97.21668093733084</v>
      </c>
      <c r="M43" s="10">
        <f t="shared" si="17"/>
        <v>99269.62205797294</v>
      </c>
      <c r="N43" s="11">
        <f t="shared" si="18"/>
        <v>105912.86727133187</v>
      </c>
      <c r="O43" s="44">
        <v>749.6113287333333</v>
      </c>
      <c r="P43" s="100">
        <f t="shared" si="8"/>
        <v>8995.3359448</v>
      </c>
      <c r="R43" s="1" t="s">
        <v>337</v>
      </c>
    </row>
    <row r="44" spans="1:18" ht="11.25">
      <c r="A44" s="20" t="s">
        <v>81</v>
      </c>
      <c r="B44" s="16">
        <v>99337.45339490582</v>
      </c>
      <c r="C44" s="16">
        <v>105505.463669753</v>
      </c>
      <c r="D44" s="12">
        <f t="shared" si="0"/>
        <v>389.49683970046186</v>
      </c>
      <c r="E44" s="64" t="s">
        <v>28</v>
      </c>
      <c r="F44" s="24">
        <v>99277.60951524998</v>
      </c>
      <c r="G44" s="24">
        <v>105914.20136015</v>
      </c>
      <c r="H44" s="65">
        <f t="shared" si="14"/>
        <v>489.49683970046186</v>
      </c>
      <c r="I44" s="66">
        <f t="shared" si="15"/>
        <v>413.01599270949674</v>
      </c>
      <c r="J44" s="66">
        <f t="shared" si="6"/>
        <v>4956.191912513961</v>
      </c>
      <c r="K44" s="56">
        <f t="shared" si="16"/>
        <v>8.09810160044861</v>
      </c>
      <c r="L44" s="90">
        <f t="shared" si="7"/>
        <v>97.17721920538332</v>
      </c>
      <c r="M44" s="10">
        <f t="shared" si="17"/>
        <v>99269.62137691746</v>
      </c>
      <c r="N44" s="11">
        <f t="shared" si="18"/>
        <v>105912.87136183727</v>
      </c>
      <c r="O44" s="44">
        <v>749.66296905</v>
      </c>
      <c r="P44" s="100">
        <f t="shared" si="8"/>
        <v>8995.9556286</v>
      </c>
      <c r="R44" s="1" t="s">
        <v>337</v>
      </c>
    </row>
    <row r="45" spans="1:18" ht="11.25">
      <c r="A45" s="20" t="s">
        <v>81</v>
      </c>
      <c r="B45" s="16">
        <v>99337.45339490582</v>
      </c>
      <c r="C45" s="16">
        <v>105505.463669753</v>
      </c>
      <c r="D45" s="12">
        <f t="shared" si="0"/>
        <v>389.49683970046186</v>
      </c>
      <c r="E45" s="64" t="s">
        <v>48</v>
      </c>
      <c r="F45" s="24">
        <v>99269.12898759166</v>
      </c>
      <c r="G45" s="24">
        <v>105916.01497200834</v>
      </c>
      <c r="H45" s="63">
        <f t="shared" si="14"/>
        <v>489.49683970046186</v>
      </c>
      <c r="I45" s="66">
        <f t="shared" si="15"/>
        <v>416.19778409147375</v>
      </c>
      <c r="J45" s="66">
        <f t="shared" si="6"/>
        <v>4994.373409097685</v>
      </c>
      <c r="K45" s="56">
        <f t="shared" si="16"/>
        <v>0.0305901540388026</v>
      </c>
      <c r="L45" s="90">
        <f t="shared" si="7"/>
        <v>0.3670818484656312</v>
      </c>
      <c r="M45" s="10">
        <f t="shared" si="17"/>
        <v>99269.09881281809</v>
      </c>
      <c r="N45" s="10">
        <f t="shared" si="18"/>
        <v>105916.0099480095</v>
      </c>
      <c r="O45" s="44">
        <v>750.6722189999999</v>
      </c>
      <c r="P45" s="100">
        <f t="shared" si="8"/>
        <v>9008.066627999999</v>
      </c>
      <c r="R45" s="1" t="s">
        <v>337</v>
      </c>
    </row>
    <row r="46" spans="1:18" ht="11.25">
      <c r="A46" s="20" t="s">
        <v>81</v>
      </c>
      <c r="B46" s="16">
        <v>99337.45339490582</v>
      </c>
      <c r="C46" s="16">
        <v>105505.463669753</v>
      </c>
      <c r="D46" s="12">
        <f t="shared" si="0"/>
        <v>389.49683970046186</v>
      </c>
      <c r="E46" s="64" t="s">
        <v>49</v>
      </c>
      <c r="F46" s="24">
        <v>99269.12708470832</v>
      </c>
      <c r="G46" s="24">
        <v>105916.110313025</v>
      </c>
      <c r="H46" s="65">
        <f t="shared" si="14"/>
        <v>489.49683970046186</v>
      </c>
      <c r="I46" s="66">
        <f t="shared" si="15"/>
        <v>416.29214300409416</v>
      </c>
      <c r="J46" s="66">
        <f t="shared" si="6"/>
        <v>4995.50571604913</v>
      </c>
      <c r="K46" s="56">
        <f t="shared" si="16"/>
        <v>0.04437151929269122</v>
      </c>
      <c r="L46" s="90">
        <f t="shared" si="7"/>
        <v>0.5324582315122945</v>
      </c>
      <c r="M46" s="10">
        <f t="shared" si="17"/>
        <v>99269.08331570521</v>
      </c>
      <c r="N46" s="11">
        <f t="shared" si="18"/>
        <v>105916.10302563239</v>
      </c>
      <c r="O46" s="44">
        <v>746.831380225</v>
      </c>
      <c r="P46" s="100">
        <f t="shared" si="8"/>
        <v>8961.9765627</v>
      </c>
      <c r="R46" s="1" t="s">
        <v>337</v>
      </c>
    </row>
    <row r="47" spans="1:18" ht="11.25">
      <c r="A47" s="20" t="s">
        <v>81</v>
      </c>
      <c r="B47" s="16">
        <v>99337.45339490582</v>
      </c>
      <c r="C47" s="16">
        <v>105505.463669753</v>
      </c>
      <c r="D47" s="12">
        <f t="shared" si="0"/>
        <v>389.49683970046186</v>
      </c>
      <c r="E47" s="64" t="s">
        <v>50</v>
      </c>
      <c r="F47" s="24">
        <v>99264.438380175</v>
      </c>
      <c r="G47" s="24">
        <v>105918.63219118332</v>
      </c>
      <c r="H47" s="63">
        <f t="shared" si="14"/>
        <v>489.49683970046186</v>
      </c>
      <c r="I47" s="66">
        <f t="shared" si="15"/>
        <v>419.54983005300846</v>
      </c>
      <c r="J47" s="66">
        <f t="shared" si="6"/>
        <v>5034.597960636102</v>
      </c>
      <c r="K47" s="56">
        <f t="shared" si="16"/>
        <v>-4.166482875911756</v>
      </c>
      <c r="L47" s="90">
        <f t="shared" si="7"/>
        <v>-49.99779451094107</v>
      </c>
      <c r="M47" s="10">
        <f t="shared" si="17"/>
        <v>99268.54828681916</v>
      </c>
      <c r="N47" s="10">
        <f t="shared" si="18"/>
        <v>105919.31647689229</v>
      </c>
      <c r="O47" s="44">
        <v>749.2940065333333</v>
      </c>
      <c r="P47" s="100">
        <f t="shared" si="8"/>
        <v>8991.5280784</v>
      </c>
      <c r="R47" s="1" t="s">
        <v>337</v>
      </c>
    </row>
    <row r="48" spans="1:18" ht="11.25">
      <c r="A48" s="20" t="s">
        <v>81</v>
      </c>
      <c r="B48" s="16">
        <v>99337.45339490582</v>
      </c>
      <c r="C48" s="16">
        <v>105505.463669753</v>
      </c>
      <c r="D48" s="12">
        <f t="shared" si="0"/>
        <v>389.49683970046186</v>
      </c>
      <c r="E48" s="64" t="s">
        <v>51</v>
      </c>
      <c r="F48" s="24">
        <v>99272.67090964166</v>
      </c>
      <c r="G48" s="24">
        <v>105920.029596525</v>
      </c>
      <c r="H48" s="65">
        <f t="shared" si="14"/>
        <v>489.49683970046186</v>
      </c>
      <c r="I48" s="66">
        <f t="shared" si="15"/>
        <v>419.57618399202903</v>
      </c>
      <c r="J48" s="66">
        <f t="shared" si="6"/>
        <v>5034.914207904349</v>
      </c>
      <c r="K48" s="56">
        <f t="shared" si="16"/>
        <v>4.183761945543898</v>
      </c>
      <c r="L48" s="90">
        <f t="shared" si="7"/>
        <v>50.205143346526775</v>
      </c>
      <c r="M48" s="10">
        <f t="shared" si="17"/>
        <v>99268.54395855853</v>
      </c>
      <c r="N48" s="11">
        <f t="shared" si="18"/>
        <v>105919.34247297395</v>
      </c>
      <c r="O48" s="44">
        <v>749.287477675</v>
      </c>
      <c r="P48" s="100">
        <f t="shared" si="8"/>
        <v>8991.4497321</v>
      </c>
      <c r="R48" s="1" t="s">
        <v>337</v>
      </c>
    </row>
    <row r="49" spans="1:18" ht="11.25">
      <c r="A49" s="20" t="s">
        <v>81</v>
      </c>
      <c r="B49" s="16">
        <v>99337.45339490582</v>
      </c>
      <c r="C49" s="16">
        <v>105505.463669753</v>
      </c>
      <c r="D49" s="12">
        <f t="shared" si="0"/>
        <v>389.49683970046186</v>
      </c>
      <c r="E49" s="64">
        <v>160207</v>
      </c>
      <c r="F49" s="24">
        <v>99259.13671754999</v>
      </c>
      <c r="G49" s="24">
        <v>105924.23716685</v>
      </c>
      <c r="H49" s="65">
        <f t="shared" si="14"/>
        <v>489.49683970046186</v>
      </c>
      <c r="I49" s="66">
        <f t="shared" si="15"/>
        <v>425.94941922571064</v>
      </c>
      <c r="J49" s="66">
        <f t="shared" si="6"/>
        <v>5111.3930307085275</v>
      </c>
      <c r="K49" s="56">
        <f t="shared" si="16"/>
        <v>-8.475617038829153</v>
      </c>
      <c r="L49" s="90">
        <f t="shared" si="7"/>
        <v>-101.70740446594984</v>
      </c>
      <c r="M49" s="10">
        <f t="shared" si="17"/>
        <v>99267.49724507854</v>
      </c>
      <c r="N49" s="11">
        <f t="shared" si="18"/>
        <v>105925.62916671825</v>
      </c>
      <c r="O49" s="44">
        <v>743.0357841416667</v>
      </c>
      <c r="P49" s="100">
        <f t="shared" si="8"/>
        <v>8916.4294097</v>
      </c>
      <c r="R49" s="1" t="s">
        <v>337</v>
      </c>
    </row>
    <row r="50" spans="1:18" ht="11.25">
      <c r="A50" s="20" t="s">
        <v>81</v>
      </c>
      <c r="B50" s="16">
        <v>99337.45339490582</v>
      </c>
      <c r="C50" s="16">
        <v>105505.463669753</v>
      </c>
      <c r="D50" s="12">
        <f t="shared" si="0"/>
        <v>389.49683970046186</v>
      </c>
      <c r="E50" s="64">
        <v>160208</v>
      </c>
      <c r="F50" s="24">
        <v>99275.60758355832</v>
      </c>
      <c r="G50" s="24">
        <v>105927.06731210831</v>
      </c>
      <c r="H50" s="65">
        <f t="shared" si="14"/>
        <v>489.49683970046186</v>
      </c>
      <c r="I50" s="66">
        <f t="shared" si="15"/>
        <v>426.03602814455746</v>
      </c>
      <c r="J50" s="66">
        <f t="shared" si="6"/>
        <v>5112.43233773469</v>
      </c>
      <c r="K50" s="56">
        <f t="shared" si="16"/>
        <v>8.236404028134642</v>
      </c>
      <c r="L50" s="90">
        <f t="shared" si="7"/>
        <v>98.83684833761569</v>
      </c>
      <c r="M50" s="10">
        <f t="shared" si="17"/>
        <v>99267.4830207922</v>
      </c>
      <c r="N50" s="11">
        <f t="shared" si="18"/>
        <v>105925.71459958372</v>
      </c>
      <c r="O50" s="44">
        <v>743.0260400666666</v>
      </c>
      <c r="P50" s="100">
        <f t="shared" si="8"/>
        <v>8916.3124808</v>
      </c>
      <c r="R50" s="1" t="s">
        <v>337</v>
      </c>
    </row>
    <row r="51" spans="1:18" ht="11.25">
      <c r="A51" s="20" t="s">
        <v>81</v>
      </c>
      <c r="B51" s="16">
        <v>99337.45339490582</v>
      </c>
      <c r="C51" s="16">
        <v>105505.463669753</v>
      </c>
      <c r="D51" s="12">
        <f t="shared" si="0"/>
        <v>389.49683970046186</v>
      </c>
      <c r="E51" s="64" t="s">
        <v>52</v>
      </c>
      <c r="F51" s="24">
        <v>99263.609051125</v>
      </c>
      <c r="G51" s="24">
        <v>105930.52173433332</v>
      </c>
      <c r="H51" s="65">
        <f t="shared" si="14"/>
        <v>489.49683970046186</v>
      </c>
      <c r="I51" s="66">
        <f t="shared" si="15"/>
        <v>431.41413188200966</v>
      </c>
      <c r="J51" s="66">
        <f t="shared" si="6"/>
        <v>5176.969582584115</v>
      </c>
      <c r="K51" s="56">
        <f t="shared" si="16"/>
        <v>-3.0318617502033187</v>
      </c>
      <c r="L51" s="90">
        <f t="shared" si="7"/>
        <v>-36.38234100243982</v>
      </c>
      <c r="M51" s="10">
        <f t="shared" si="17"/>
        <v>99266.59974354411</v>
      </c>
      <c r="N51" s="11">
        <f t="shared" si="18"/>
        <v>105931.01967461748</v>
      </c>
      <c r="O51" s="44">
        <v>748.9819008583332</v>
      </c>
      <c r="P51" s="100">
        <f t="shared" si="8"/>
        <v>8987.7828103</v>
      </c>
      <c r="R51" s="1" t="s">
        <v>337</v>
      </c>
    </row>
    <row r="52" spans="1:18" ht="11.25">
      <c r="A52" s="20" t="s">
        <v>81</v>
      </c>
      <c r="B52" s="16">
        <v>99337.45339490582</v>
      </c>
      <c r="C52" s="16">
        <v>105505.463669753</v>
      </c>
      <c r="D52" s="12">
        <f t="shared" si="0"/>
        <v>389.49683970046186</v>
      </c>
      <c r="E52" s="64" t="s">
        <v>53</v>
      </c>
      <c r="F52" s="24">
        <v>99269.72783809999</v>
      </c>
      <c r="G52" s="24">
        <v>105931.550833325</v>
      </c>
      <c r="H52" s="65">
        <f t="shared" si="14"/>
        <v>489.49683970046186</v>
      </c>
      <c r="I52" s="66">
        <f t="shared" si="15"/>
        <v>431.4243328840635</v>
      </c>
      <c r="J52" s="66">
        <f t="shared" si="6"/>
        <v>5177.091994608762</v>
      </c>
      <c r="K52" s="56">
        <f t="shared" si="16"/>
        <v>3.1728537726658423</v>
      </c>
      <c r="L52" s="90">
        <f t="shared" si="7"/>
        <v>38.07424527199011</v>
      </c>
      <c r="M52" s="10">
        <f t="shared" si="17"/>
        <v>99266.59806817422</v>
      </c>
      <c r="N52" s="11">
        <f t="shared" si="18"/>
        <v>105931.0297371012</v>
      </c>
      <c r="O52" s="44">
        <v>748.9248143583333</v>
      </c>
      <c r="P52" s="100">
        <f t="shared" si="8"/>
        <v>8987.0977723</v>
      </c>
      <c r="R52" s="1" t="s">
        <v>337</v>
      </c>
    </row>
    <row r="53" spans="1:18" ht="11.25">
      <c r="A53" s="20" t="s">
        <v>81</v>
      </c>
      <c r="B53" s="16">
        <v>99337.45339490582</v>
      </c>
      <c r="C53" s="16">
        <v>105505.463669753</v>
      </c>
      <c r="D53" s="12">
        <f t="shared" si="0"/>
        <v>389.49683970046186</v>
      </c>
      <c r="E53" s="64" t="s">
        <v>31</v>
      </c>
      <c r="F53" s="24">
        <v>99273.67582889165</v>
      </c>
      <c r="G53" s="24">
        <v>105934.309882925</v>
      </c>
      <c r="H53" s="65">
        <f t="shared" si="14"/>
        <v>489.49683970046186</v>
      </c>
      <c r="I53" s="66">
        <f t="shared" si="15"/>
        <v>433.49751615683056</v>
      </c>
      <c r="J53" s="66">
        <f t="shared" si="6"/>
        <v>5201.970193881967</v>
      </c>
      <c r="K53" s="56">
        <f t="shared" si="16"/>
        <v>7.5203699720173365</v>
      </c>
      <c r="L53" s="90">
        <f t="shared" si="7"/>
        <v>90.24443966420804</v>
      </c>
      <c r="M53" s="10">
        <f t="shared" si="17"/>
        <v>99266.25757723069</v>
      </c>
      <c r="N53" s="11">
        <f t="shared" si="18"/>
        <v>105933.07476883686</v>
      </c>
      <c r="O53" s="44">
        <v>749.1641183416667</v>
      </c>
      <c r="P53" s="100">
        <f t="shared" si="8"/>
        <v>8989.9694201</v>
      </c>
      <c r="R53" s="1" t="s">
        <v>337</v>
      </c>
    </row>
    <row r="54" spans="1:18" ht="11.25">
      <c r="A54" s="20" t="s">
        <v>81</v>
      </c>
      <c r="B54" s="16">
        <v>99337.45339490582</v>
      </c>
      <c r="C54" s="16">
        <v>105505.463669753</v>
      </c>
      <c r="D54" s="12">
        <f t="shared" si="0"/>
        <v>389.49683970046186</v>
      </c>
      <c r="E54" s="64" t="s">
        <v>55</v>
      </c>
      <c r="F54" s="24">
        <v>99265.85051645833</v>
      </c>
      <c r="G54" s="24">
        <v>105935.61033964167</v>
      </c>
      <c r="H54" s="65">
        <f t="shared" si="14"/>
        <v>489.49683970046186</v>
      </c>
      <c r="I54" s="66">
        <f t="shared" si="15"/>
        <v>436.0655106705137</v>
      </c>
      <c r="J54" s="66">
        <f t="shared" si="6"/>
        <v>5232.786128046164</v>
      </c>
      <c r="K54" s="56">
        <f t="shared" si="16"/>
        <v>0.014898199461292717</v>
      </c>
      <c r="L54" s="90">
        <f t="shared" si="7"/>
        <v>0.17877839353551261</v>
      </c>
      <c r="M54" s="10">
        <f t="shared" si="17"/>
        <v>99265.83582055995</v>
      </c>
      <c r="N54" s="11">
        <f t="shared" si="18"/>
        <v>105935.60789282375</v>
      </c>
      <c r="O54" s="44">
        <v>747.3746206083333</v>
      </c>
      <c r="P54" s="100">
        <f t="shared" si="8"/>
        <v>8968.4954473</v>
      </c>
      <c r="R54" s="1" t="s">
        <v>337</v>
      </c>
    </row>
    <row r="55" spans="1:18" ht="11.25">
      <c r="A55" s="20" t="s">
        <v>81</v>
      </c>
      <c r="B55" s="16">
        <v>99337.45339490582</v>
      </c>
      <c r="C55" s="16">
        <v>105505.463669753</v>
      </c>
      <c r="D55" s="12">
        <f t="shared" si="0"/>
        <v>389.49683970046186</v>
      </c>
      <c r="E55" s="64" t="s">
        <v>54</v>
      </c>
      <c r="F55" s="24">
        <v>99265.72797733334</v>
      </c>
      <c r="G55" s="24">
        <v>105935.748265875</v>
      </c>
      <c r="H55" s="65">
        <f t="shared" si="14"/>
        <v>489.49683970046186</v>
      </c>
      <c r="I55" s="66">
        <f t="shared" si="15"/>
        <v>436.22168933104376</v>
      </c>
      <c r="J55" s="66">
        <f t="shared" si="6"/>
        <v>5234.660271972525</v>
      </c>
      <c r="K55" s="56">
        <f t="shared" si="16"/>
        <v>-0.08332455239629767</v>
      </c>
      <c r="L55" s="90">
        <f t="shared" si="7"/>
        <v>-0.9998946287555721</v>
      </c>
      <c r="M55" s="10">
        <f t="shared" si="17"/>
        <v>99265.81017043043</v>
      </c>
      <c r="N55" s="11">
        <f t="shared" si="18"/>
        <v>105935.76195075072</v>
      </c>
      <c r="O55" s="44">
        <v>750.1138211666666</v>
      </c>
      <c r="P55" s="100">
        <f t="shared" si="8"/>
        <v>9001.365854</v>
      </c>
      <c r="R55" s="1" t="s">
        <v>337</v>
      </c>
    </row>
    <row r="56" spans="1:18" ht="11.25">
      <c r="A56" s="20" t="s">
        <v>81</v>
      </c>
      <c r="B56" s="16">
        <v>99337.45339490582</v>
      </c>
      <c r="C56" s="16">
        <v>105505.463669753</v>
      </c>
      <c r="D56" s="12">
        <f t="shared" si="0"/>
        <v>389.49683970046186</v>
      </c>
      <c r="E56" s="64" t="s">
        <v>29</v>
      </c>
      <c r="F56" s="24">
        <v>99257.862605925</v>
      </c>
      <c r="G56" s="24">
        <v>105936.78655119998</v>
      </c>
      <c r="H56" s="65">
        <f t="shared" si="14"/>
        <v>489.49683970046186</v>
      </c>
      <c r="I56" s="66">
        <f t="shared" si="15"/>
        <v>438.5376515691366</v>
      </c>
      <c r="J56" s="66">
        <f t="shared" si="6"/>
        <v>5262.451818829639</v>
      </c>
      <c r="K56" s="56">
        <f t="shared" si="16"/>
        <v>-7.671369275461473</v>
      </c>
      <c r="L56" s="90">
        <f t="shared" si="7"/>
        <v>-92.05643130553767</v>
      </c>
      <c r="M56" s="10">
        <f t="shared" si="17"/>
        <v>99265.42980648577</v>
      </c>
      <c r="N56" s="11">
        <f t="shared" si="18"/>
        <v>105938.04646478173</v>
      </c>
      <c r="O56" s="44">
        <v>749.5271753583334</v>
      </c>
      <c r="P56" s="100">
        <f t="shared" si="8"/>
        <v>8994.3261043</v>
      </c>
      <c r="R56" s="1" t="s">
        <v>337</v>
      </c>
    </row>
    <row r="57" spans="1:18" ht="11.25">
      <c r="A57" s="20" t="s">
        <v>81</v>
      </c>
      <c r="B57" s="16">
        <v>99337.45339490582</v>
      </c>
      <c r="C57" s="16">
        <v>105505.463669753</v>
      </c>
      <c r="D57" s="12">
        <f t="shared" si="0"/>
        <v>389.49683970046186</v>
      </c>
      <c r="E57" s="64" t="s">
        <v>66</v>
      </c>
      <c r="F57" s="24">
        <v>99261.43041375</v>
      </c>
      <c r="G57" s="24">
        <v>105940.00921535831</v>
      </c>
      <c r="H57" s="65">
        <f t="shared" si="14"/>
        <v>489.49683970046186</v>
      </c>
      <c r="I57" s="66">
        <f t="shared" si="15"/>
        <v>441.13059368624556</v>
      </c>
      <c r="J57" s="66">
        <f t="shared" si="6"/>
        <v>5293.567124234947</v>
      </c>
      <c r="K57" s="56">
        <f t="shared" si="16"/>
        <v>-3.6227314637007546</v>
      </c>
      <c r="L57" s="90">
        <f t="shared" si="7"/>
        <v>-43.47277756440906</v>
      </c>
      <c r="M57" s="10">
        <f t="shared" si="17"/>
        <v>99265.00395252506</v>
      </c>
      <c r="N57" s="11">
        <f t="shared" si="18"/>
        <v>105940.60419761117</v>
      </c>
      <c r="O57" s="44">
        <v>743.0567486666665</v>
      </c>
      <c r="P57" s="100">
        <f t="shared" si="8"/>
        <v>8916.680983999999</v>
      </c>
      <c r="R57" s="1" t="s">
        <v>337</v>
      </c>
    </row>
    <row r="58" spans="1:18" ht="11.25">
      <c r="A58" s="20" t="s">
        <v>81</v>
      </c>
      <c r="B58" s="16">
        <v>99337.45339490582</v>
      </c>
      <c r="C58" s="16">
        <v>105505.463669753</v>
      </c>
      <c r="D58" s="12">
        <f t="shared" si="0"/>
        <v>389.49683970046186</v>
      </c>
      <c r="E58" s="64" t="s">
        <v>56</v>
      </c>
      <c r="F58" s="24">
        <v>99262.02572095832</v>
      </c>
      <c r="G58" s="24">
        <v>105940.18651159166</v>
      </c>
      <c r="H58" s="65">
        <f t="shared" si="14"/>
        <v>489.49683970046186</v>
      </c>
      <c r="I58" s="66">
        <f t="shared" si="15"/>
        <v>441.2077116684511</v>
      </c>
      <c r="J58" s="66">
        <f t="shared" si="6"/>
        <v>5294.492540021413</v>
      </c>
      <c r="K58" s="56">
        <f t="shared" si="16"/>
        <v>-3.0063894779021973</v>
      </c>
      <c r="L58" s="90">
        <f t="shared" si="7"/>
        <v>-36.07667373482637</v>
      </c>
      <c r="M58" s="10">
        <f t="shared" si="17"/>
        <v>99264.99128699044</v>
      </c>
      <c r="N58" s="11">
        <f t="shared" si="18"/>
        <v>105940.68026841643</v>
      </c>
      <c r="O58" s="44">
        <v>748.9553917249999</v>
      </c>
      <c r="P58" s="100">
        <f t="shared" si="8"/>
        <v>8987.464700699999</v>
      </c>
      <c r="R58" s="1" t="s">
        <v>337</v>
      </c>
    </row>
    <row r="59" spans="1:18" ht="11.25">
      <c r="A59" s="20" t="s">
        <v>81</v>
      </c>
      <c r="B59" s="16">
        <v>99337.45339490582</v>
      </c>
      <c r="C59" s="16">
        <v>105505.463669753</v>
      </c>
      <c r="D59" s="12">
        <f t="shared" si="0"/>
        <v>389.49683970046186</v>
      </c>
      <c r="E59" s="64" t="s">
        <v>57</v>
      </c>
      <c r="F59" s="24">
        <v>99268.12357621665</v>
      </c>
      <c r="G59" s="24">
        <v>105941.21167358333</v>
      </c>
      <c r="H59" s="65">
        <f t="shared" si="14"/>
        <v>489.49683970046186</v>
      </c>
      <c r="I59" s="66">
        <f t="shared" si="15"/>
        <v>441.2174668681049</v>
      </c>
      <c r="J59" s="66">
        <f t="shared" si="6"/>
        <v>5294.609602417258</v>
      </c>
      <c r="K59" s="56">
        <f t="shared" si="16"/>
        <v>3.1770319614585842</v>
      </c>
      <c r="L59" s="90">
        <f t="shared" si="7"/>
        <v>38.12438353750301</v>
      </c>
      <c r="M59" s="10">
        <f t="shared" si="17"/>
        <v>99264.98968483727</v>
      </c>
      <c r="N59" s="11">
        <f t="shared" si="18"/>
        <v>105940.68989115125</v>
      </c>
      <c r="O59" s="44">
        <v>748.9480754666666</v>
      </c>
      <c r="P59" s="100">
        <f t="shared" si="8"/>
        <v>8987.3769056</v>
      </c>
      <c r="R59" s="1" t="s">
        <v>337</v>
      </c>
    </row>
    <row r="60" spans="1:18" ht="11.25">
      <c r="A60" s="20" t="s">
        <v>81</v>
      </c>
      <c r="B60" s="16">
        <v>99337.45339490582</v>
      </c>
      <c r="C60" s="16">
        <v>105505.463669753</v>
      </c>
      <c r="D60" s="12">
        <f t="shared" si="0"/>
        <v>389.49683970046186</v>
      </c>
      <c r="E60" s="64" t="s">
        <v>65</v>
      </c>
      <c r="F60" s="24">
        <v>99268.69857506665</v>
      </c>
      <c r="G60" s="24">
        <v>105941.45081352499</v>
      </c>
      <c r="H60" s="65">
        <f t="shared" si="14"/>
        <v>489.49683970046186</v>
      </c>
      <c r="I60" s="66">
        <f t="shared" si="15"/>
        <v>441.3589241492313</v>
      </c>
      <c r="J60" s="66">
        <f t="shared" si="6"/>
        <v>5296.3070897907755</v>
      </c>
      <c r="K60" s="56">
        <f t="shared" si="16"/>
        <v>3.7834983057999487</v>
      </c>
      <c r="L60" s="90">
        <f t="shared" si="7"/>
        <v>45.401979669599385</v>
      </c>
      <c r="M60" s="10">
        <f t="shared" si="17"/>
        <v>99264.96645248549</v>
      </c>
      <c r="N60" s="11">
        <f t="shared" si="18"/>
        <v>105940.82942759887</v>
      </c>
      <c r="O60" s="44">
        <v>743.07558065</v>
      </c>
      <c r="P60" s="100">
        <f t="shared" si="8"/>
        <v>8916.9069678</v>
      </c>
      <c r="R60" s="1" t="s">
        <v>337</v>
      </c>
    </row>
    <row r="61" spans="1:18" ht="11.25">
      <c r="A61" s="20" t="s">
        <v>81</v>
      </c>
      <c r="B61" s="16">
        <v>99337.45339490582</v>
      </c>
      <c r="C61" s="16">
        <v>105505.463669753</v>
      </c>
      <c r="D61" s="12">
        <f t="shared" si="0"/>
        <v>389.49683970046186</v>
      </c>
      <c r="E61" s="64" t="s">
        <v>30</v>
      </c>
      <c r="F61" s="24">
        <v>99269.36553567501</v>
      </c>
      <c r="G61" s="24">
        <v>105941.63572129166</v>
      </c>
      <c r="H61" s="65">
        <f t="shared" si="14"/>
        <v>489.49683970046186</v>
      </c>
      <c r="I61" s="66">
        <f t="shared" si="15"/>
        <v>441.4317822540254</v>
      </c>
      <c r="J61" s="66">
        <f t="shared" si="6"/>
        <v>5297.181387048305</v>
      </c>
      <c r="K61" s="56">
        <f t="shared" si="16"/>
        <v>4.47177080404944</v>
      </c>
      <c r="L61" s="90">
        <f t="shared" si="7"/>
        <v>53.66124964859328</v>
      </c>
      <c r="M61" s="10">
        <f t="shared" si="17"/>
        <v>99264.9544865753</v>
      </c>
      <c r="N61" s="11">
        <f t="shared" si="18"/>
        <v>105940.90129637114</v>
      </c>
      <c r="O61" s="44">
        <v>749.1833112166665</v>
      </c>
      <c r="P61" s="100">
        <f t="shared" si="8"/>
        <v>8990.199734599999</v>
      </c>
      <c r="R61" s="1" t="s">
        <v>337</v>
      </c>
    </row>
    <row r="62" spans="1:18" ht="11.25">
      <c r="A62" s="20" t="s">
        <v>81</v>
      </c>
      <c r="B62" s="16">
        <v>99337.45339490582</v>
      </c>
      <c r="C62" s="16">
        <v>105505.463669753</v>
      </c>
      <c r="D62" s="12">
        <f t="shared" si="0"/>
        <v>389.49683970046186</v>
      </c>
      <c r="E62" s="64">
        <v>160209</v>
      </c>
      <c r="F62" s="24">
        <v>99255.05696849166</v>
      </c>
      <c r="G62" s="24">
        <v>105948.66546445001</v>
      </c>
      <c r="H62" s="63">
        <f t="shared" si="14"/>
        <v>489.49683970046186</v>
      </c>
      <c r="I62" s="66">
        <f t="shared" si="15"/>
        <v>450.7160484576174</v>
      </c>
      <c r="J62" s="66">
        <f t="shared" si="6"/>
        <v>5408.592581491408</v>
      </c>
      <c r="K62" s="56">
        <f t="shared" si="16"/>
        <v>-8.487966260174316</v>
      </c>
      <c r="L62" s="90">
        <f t="shared" si="7"/>
        <v>-101.85559512209178</v>
      </c>
      <c r="M62" s="10">
        <f t="shared" si="17"/>
        <v>99263.42967755278</v>
      </c>
      <c r="N62" s="10">
        <f t="shared" si="18"/>
        <v>105950.0594925027</v>
      </c>
      <c r="O62" s="44">
        <v>743.03660435</v>
      </c>
      <c r="P62" s="100">
        <f t="shared" si="8"/>
        <v>8916.4392522</v>
      </c>
      <c r="R62" s="1" t="s">
        <v>337</v>
      </c>
    </row>
    <row r="63" spans="1:18" ht="11.25">
      <c r="A63" s="20" t="s">
        <v>81</v>
      </c>
      <c r="B63" s="16">
        <v>99337.45339490582</v>
      </c>
      <c r="C63" s="16">
        <v>105505.463669753</v>
      </c>
      <c r="D63" s="12">
        <f t="shared" si="0"/>
        <v>389.49683970046186</v>
      </c>
      <c r="E63" s="64">
        <v>160210</v>
      </c>
      <c r="F63" s="24">
        <v>99271.57396301666</v>
      </c>
      <c r="G63" s="24">
        <v>105951.49262414999</v>
      </c>
      <c r="H63" s="65">
        <f t="shared" si="14"/>
        <v>489.49683970046186</v>
      </c>
      <c r="I63" s="66">
        <f t="shared" si="15"/>
        <v>450.7921364042181</v>
      </c>
      <c r="J63" s="66">
        <f t="shared" si="6"/>
        <v>5409.5056368506175</v>
      </c>
      <c r="K63" s="56">
        <f t="shared" si="16"/>
        <v>8.269066613601776</v>
      </c>
      <c r="L63" s="90">
        <f t="shared" si="7"/>
        <v>99.22879936322131</v>
      </c>
      <c r="M63" s="10">
        <f t="shared" si="17"/>
        <v>99263.41718118689</v>
      </c>
      <c r="N63" s="11">
        <f t="shared" si="18"/>
        <v>105950.13454725909</v>
      </c>
      <c r="O63" s="44">
        <v>743.0222999166667</v>
      </c>
      <c r="P63" s="100">
        <f t="shared" si="8"/>
        <v>8916.267599</v>
      </c>
      <c r="R63" s="1" t="s">
        <v>337</v>
      </c>
    </row>
    <row r="64" spans="1:18" ht="11.25">
      <c r="A64" s="20" t="s">
        <v>81</v>
      </c>
      <c r="B64" s="16">
        <v>99337.45339490582</v>
      </c>
      <c r="C64" s="16">
        <v>105505.463669753</v>
      </c>
      <c r="D64" s="12">
        <f t="shared" si="0"/>
        <v>389.49683970046186</v>
      </c>
      <c r="E64" s="64" t="s">
        <v>26</v>
      </c>
      <c r="F64" s="24">
        <v>99262.84569963331</v>
      </c>
      <c r="G64" s="24">
        <v>105953.60023148333</v>
      </c>
      <c r="H64" s="65">
        <f t="shared" si="14"/>
        <v>489.49683970046186</v>
      </c>
      <c r="I64" s="66">
        <f t="shared" si="15"/>
        <v>454.3046182061764</v>
      </c>
      <c r="J64" s="66">
        <f t="shared" si="6"/>
        <v>5451.655418474116</v>
      </c>
      <c r="K64" s="56">
        <f t="shared" si="16"/>
        <v>0.005468005766642633</v>
      </c>
      <c r="L64" s="90">
        <f t="shared" si="7"/>
        <v>0.0656160691997116</v>
      </c>
      <c r="M64" s="10">
        <f t="shared" si="17"/>
        <v>99262.84030587702</v>
      </c>
      <c r="N64" s="11">
        <f t="shared" si="18"/>
        <v>105953.59933344094</v>
      </c>
      <c r="O64" s="44">
        <v>742.030996125</v>
      </c>
      <c r="P64" s="100">
        <f t="shared" si="8"/>
        <v>8904.3719535</v>
      </c>
      <c r="R64" s="1" t="s">
        <v>337</v>
      </c>
    </row>
    <row r="65" spans="1:18" ht="11.25">
      <c r="A65" s="20" t="s">
        <v>81</v>
      </c>
      <c r="B65" s="16">
        <v>99337.45339490582</v>
      </c>
      <c r="C65" s="16">
        <v>105505.463669753</v>
      </c>
      <c r="D65" s="12">
        <f t="shared" si="0"/>
        <v>389.49683970046186</v>
      </c>
      <c r="E65" s="64" t="s">
        <v>64</v>
      </c>
      <c r="F65" s="24">
        <v>99268.48551774998</v>
      </c>
      <c r="G65" s="24">
        <v>105972.05042424165</v>
      </c>
      <c r="H65" s="65">
        <f t="shared" si="14"/>
        <v>489.49683970046186</v>
      </c>
      <c r="I65" s="66">
        <f t="shared" si="15"/>
        <v>471.5780176196764</v>
      </c>
      <c r="J65" s="66">
        <f t="shared" si="6"/>
        <v>5658.936211436117</v>
      </c>
      <c r="K65" s="56">
        <f t="shared" si="16"/>
        <v>8.598886063211667</v>
      </c>
      <c r="L65" s="90">
        <f t="shared" si="7"/>
        <v>103.18663275854001</v>
      </c>
      <c r="M65" s="10">
        <f t="shared" si="17"/>
        <v>99260.00339505414</v>
      </c>
      <c r="N65" s="11">
        <f t="shared" si="18"/>
        <v>105970.63817918475</v>
      </c>
      <c r="O65" s="44">
        <v>742.0697427666665</v>
      </c>
      <c r="P65" s="100">
        <f t="shared" si="8"/>
        <v>8904.836913199999</v>
      </c>
      <c r="R65" s="1" t="s">
        <v>337</v>
      </c>
    </row>
    <row r="66" spans="1:18" ht="11.25">
      <c r="A66" s="20" t="s">
        <v>81</v>
      </c>
      <c r="B66" s="16">
        <v>99337.45339490582</v>
      </c>
      <c r="C66" s="16">
        <v>105505.463669753</v>
      </c>
      <c r="D66" s="12">
        <f t="shared" si="0"/>
        <v>389.49683970046186</v>
      </c>
      <c r="E66" s="64" t="s">
        <v>58</v>
      </c>
      <c r="F66" s="24">
        <v>99262.06312245833</v>
      </c>
      <c r="G66" s="24">
        <v>105971.644060225</v>
      </c>
      <c r="H66" s="65">
        <f t="shared" si="14"/>
        <v>489.49683970046186</v>
      </c>
      <c r="I66" s="66">
        <f t="shared" si="15"/>
        <v>472.2319588993124</v>
      </c>
      <c r="J66" s="66">
        <f t="shared" si="6"/>
        <v>5666.7835067917495</v>
      </c>
      <c r="K66" s="56">
        <f t="shared" si="16"/>
        <v>2.1969602748884123</v>
      </c>
      <c r="L66" s="90">
        <f t="shared" si="7"/>
        <v>26.363523298660947</v>
      </c>
      <c r="M66" s="10">
        <f t="shared" si="17"/>
        <v>99259.89599447542</v>
      </c>
      <c r="N66" s="11">
        <f t="shared" si="18"/>
        <v>105971.28324066469</v>
      </c>
      <c r="O66" s="44">
        <v>742.0896574249999</v>
      </c>
      <c r="P66" s="100">
        <f t="shared" si="8"/>
        <v>8905.075889099999</v>
      </c>
      <c r="R66" s="1" t="s">
        <v>337</v>
      </c>
    </row>
    <row r="67" spans="1:18" ht="11.25">
      <c r="A67" s="20" t="s">
        <v>81</v>
      </c>
      <c r="B67" s="16">
        <v>99337.45339490582</v>
      </c>
      <c r="C67" s="16">
        <v>105505.463669753</v>
      </c>
      <c r="D67" s="12">
        <f t="shared" si="0"/>
        <v>389.49683970046186</v>
      </c>
      <c r="E67" s="64" t="s">
        <v>59</v>
      </c>
      <c r="F67" s="24">
        <v>99256.53104690833</v>
      </c>
      <c r="G67" s="24">
        <v>105972.27483324167</v>
      </c>
      <c r="H67" s="65">
        <f t="shared" si="14"/>
        <v>489.49683970046186</v>
      </c>
      <c r="I67" s="66">
        <f t="shared" si="15"/>
        <v>473.76273164984906</v>
      </c>
      <c r="J67" s="66">
        <f t="shared" si="6"/>
        <v>5685.152779798189</v>
      </c>
      <c r="K67" s="56">
        <f t="shared" si="16"/>
        <v>-3.1564002841993384</v>
      </c>
      <c r="L67" s="90">
        <f t="shared" si="7"/>
        <v>-37.87680341039206</v>
      </c>
      <c r="M67" s="10">
        <f t="shared" si="17"/>
        <v>99259.64458676582</v>
      </c>
      <c r="N67" s="11">
        <f t="shared" si="18"/>
        <v>105972.79322721342</v>
      </c>
      <c r="O67" s="44">
        <v>742.0675774166666</v>
      </c>
      <c r="P67" s="100">
        <f t="shared" si="8"/>
        <v>8904.810929</v>
      </c>
      <c r="R67" s="1" t="s">
        <v>337</v>
      </c>
    </row>
    <row r="68" spans="1:18" ht="11.25">
      <c r="A68" s="20" t="s">
        <v>81</v>
      </c>
      <c r="B68" s="16">
        <v>99337.45339490582</v>
      </c>
      <c r="C68" s="16">
        <v>105505.463669753</v>
      </c>
      <c r="D68" s="12">
        <f t="shared" si="0"/>
        <v>389.49683970046186</v>
      </c>
      <c r="E68" s="64">
        <v>160212</v>
      </c>
      <c r="F68" s="24">
        <v>99264.43293399166</v>
      </c>
      <c r="G68" s="24">
        <v>105983.76286800833</v>
      </c>
      <c r="H68" s="65">
        <f t="shared" si="14"/>
        <v>489.49683970046186</v>
      </c>
      <c r="I68" s="66">
        <f t="shared" si="15"/>
        <v>483.7969987418023</v>
      </c>
      <c r="J68" s="66">
        <f t="shared" si="6"/>
        <v>5805.563984901628</v>
      </c>
      <c r="K68" s="56">
        <f t="shared" si="16"/>
        <v>6.524934655012746</v>
      </c>
      <c r="L68" s="90">
        <f t="shared" si="7"/>
        <v>78.29921586015296</v>
      </c>
      <c r="M68" s="10">
        <f t="shared" si="17"/>
        <v>99257.99660073647</v>
      </c>
      <c r="N68" s="11">
        <f t="shared" si="18"/>
        <v>105982.69124005034</v>
      </c>
      <c r="O68" s="44">
        <v>741.9808978</v>
      </c>
      <c r="P68" s="100">
        <f t="shared" si="8"/>
        <v>8903.7707736</v>
      </c>
      <c r="R68" s="1" t="s">
        <v>337</v>
      </c>
    </row>
    <row r="69" spans="1:18" ht="11.25">
      <c r="A69" s="20" t="s">
        <v>81</v>
      </c>
      <c r="B69" s="16">
        <v>99337.45339490582</v>
      </c>
      <c r="C69" s="16">
        <v>105505.463669753</v>
      </c>
      <c r="D69" s="12">
        <f t="shared" si="0"/>
        <v>389.49683970046186</v>
      </c>
      <c r="E69" s="64">
        <v>160211</v>
      </c>
      <c r="F69" s="24">
        <v>99250.55963496666</v>
      </c>
      <c r="G69" s="24">
        <v>105981.67353491666</v>
      </c>
      <c r="H69" s="65">
        <f t="shared" si="14"/>
        <v>489.49683970046186</v>
      </c>
      <c r="I69" s="66">
        <f t="shared" si="15"/>
        <v>484.01452904990134</v>
      </c>
      <c r="J69" s="66">
        <f t="shared" si="6"/>
        <v>5808.174348598816</v>
      </c>
      <c r="K69" s="56">
        <f t="shared" si="16"/>
        <v>-7.503123627238874</v>
      </c>
      <c r="L69" s="90">
        <f t="shared" si="7"/>
        <v>-90.03748352686648</v>
      </c>
      <c r="M69" s="10">
        <f t="shared" si="17"/>
        <v>99257.96087446914</v>
      </c>
      <c r="N69" s="11">
        <f t="shared" si="18"/>
        <v>105982.90581653731</v>
      </c>
      <c r="O69" s="44">
        <v>741.9769608</v>
      </c>
      <c r="P69" s="100">
        <f t="shared" si="8"/>
        <v>8903.7235296</v>
      </c>
      <c r="R69" s="1" t="s">
        <v>337</v>
      </c>
    </row>
    <row r="70" spans="1:18" ht="11.25">
      <c r="A70" s="20" t="s">
        <v>81</v>
      </c>
      <c r="B70" s="16">
        <v>99337.45339490582</v>
      </c>
      <c r="C70" s="16">
        <v>105505.463669753</v>
      </c>
      <c r="D70" s="12">
        <f t="shared" si="0"/>
        <v>389.49683970046186</v>
      </c>
      <c r="E70" s="64" t="s">
        <v>60</v>
      </c>
      <c r="F70" s="24">
        <v>99249.08749224166</v>
      </c>
      <c r="G70" s="24">
        <v>105991.24231499166</v>
      </c>
      <c r="H70" s="65">
        <f t="shared" si="14"/>
        <v>489.49683970046186</v>
      </c>
      <c r="I70" s="66">
        <f t="shared" si="15"/>
        <v>493.6951542285877</v>
      </c>
      <c r="J70" s="66">
        <f t="shared" si="6"/>
        <v>5924.341850743052</v>
      </c>
      <c r="K70" s="56">
        <f t="shared" si="16"/>
        <v>-7.3837398914207535</v>
      </c>
      <c r="L70" s="90">
        <f t="shared" si="7"/>
        <v>-88.60487869704905</v>
      </c>
      <c r="M70" s="10">
        <f t="shared" si="17"/>
        <v>99256.37096910748</v>
      </c>
      <c r="N70" s="11">
        <f t="shared" si="18"/>
        <v>105992.45498952722</v>
      </c>
      <c r="O70" s="44">
        <v>742.0798149249999</v>
      </c>
      <c r="P70" s="100">
        <f t="shared" si="8"/>
        <v>8904.9577791</v>
      </c>
      <c r="R70" s="1" t="s">
        <v>337</v>
      </c>
    </row>
    <row r="71" spans="1:18" ht="11.25">
      <c r="A71" s="20" t="s">
        <v>81</v>
      </c>
      <c r="B71" s="16">
        <v>99337.45339490582</v>
      </c>
      <c r="C71" s="16">
        <v>105505.463669753</v>
      </c>
      <c r="D71" s="12">
        <f t="shared" si="0"/>
        <v>389.49683970046186</v>
      </c>
      <c r="E71" s="64" t="s">
        <v>61</v>
      </c>
      <c r="F71" s="24">
        <v>99254.13124855833</v>
      </c>
      <c r="G71" s="24">
        <v>106004.11902808333</v>
      </c>
      <c r="H71" s="65">
        <f t="shared" si="14"/>
        <v>489.49683970046186</v>
      </c>
      <c r="I71" s="66">
        <f t="shared" si="15"/>
        <v>505.5686503635182</v>
      </c>
      <c r="J71" s="66">
        <f t="shared" si="6"/>
        <v>6066.823804362219</v>
      </c>
      <c r="K71" s="56">
        <f t="shared" si="16"/>
        <v>-0.2936547466084544</v>
      </c>
      <c r="L71" s="90">
        <f t="shared" si="7"/>
        <v>-3.523856959301453</v>
      </c>
      <c r="M71" s="10">
        <f t="shared" si="17"/>
        <v>99254.4209157981</v>
      </c>
      <c r="N71" s="11">
        <f t="shared" si="18"/>
        <v>106004.16725670983</v>
      </c>
      <c r="O71" s="44">
        <v>742.1015340416666</v>
      </c>
      <c r="P71" s="100">
        <f t="shared" si="8"/>
        <v>8905.218408499999</v>
      </c>
      <c r="R71" s="1" t="s">
        <v>337</v>
      </c>
    </row>
    <row r="72" spans="1:18" ht="11.25">
      <c r="A72" s="20" t="s">
        <v>81</v>
      </c>
      <c r="B72" s="16">
        <v>99337.45339490582</v>
      </c>
      <c r="C72" s="16">
        <v>105505.463669753</v>
      </c>
      <c r="D72" s="12">
        <f t="shared" si="0"/>
        <v>389.49683970046186</v>
      </c>
      <c r="E72" s="67">
        <v>160027</v>
      </c>
      <c r="F72" s="24">
        <v>99255.26415311666</v>
      </c>
      <c r="G72" s="24">
        <v>106007.89858089166</v>
      </c>
      <c r="H72" s="65">
        <f t="shared" si="14"/>
        <v>489.49683970046186</v>
      </c>
      <c r="I72" s="66">
        <f t="shared" si="15"/>
        <v>509.11081751976076</v>
      </c>
      <c r="J72" s="92">
        <f t="shared" si="6"/>
        <v>6109.329810237129</v>
      </c>
      <c r="K72" s="70">
        <f t="shared" si="16"/>
        <v>1.4446041542964</v>
      </c>
      <c r="L72" s="90">
        <f t="shared" si="7"/>
        <v>17.335249851556803</v>
      </c>
      <c r="M72" s="10">
        <f t="shared" si="17"/>
        <v>99253.83916508988</v>
      </c>
      <c r="N72" s="11">
        <f t="shared" si="18"/>
        <v>106007.66132515167</v>
      </c>
      <c r="P72" s="93" t="s">
        <v>110</v>
      </c>
      <c r="R72" s="1" t="s">
        <v>337</v>
      </c>
    </row>
    <row r="73" spans="1:18" ht="11.25">
      <c r="A73" s="20" t="s">
        <v>81</v>
      </c>
      <c r="B73" s="16">
        <v>99337.45339490582</v>
      </c>
      <c r="C73" s="16">
        <v>105505.463669753</v>
      </c>
      <c r="D73" s="12">
        <f>(350+32/60+49.7606294964544/3600)/0.9</f>
        <v>389.49683970046186</v>
      </c>
      <c r="E73" s="67">
        <v>160002</v>
      </c>
      <c r="F73" s="24">
        <v>99253.17783839167</v>
      </c>
      <c r="G73" s="24">
        <v>106011.94499668333</v>
      </c>
      <c r="H73" s="65">
        <f t="shared" si="14"/>
        <v>489.49683970046186</v>
      </c>
      <c r="I73" s="66">
        <f t="shared" si="15"/>
        <v>513.4449350562569</v>
      </c>
      <c r="J73" s="92">
        <f t="shared" si="6"/>
        <v>6161.339220675083</v>
      </c>
      <c r="K73" s="70">
        <f t="shared" si="16"/>
        <v>0.05118567059415243</v>
      </c>
      <c r="L73" s="90">
        <f t="shared" si="7"/>
        <v>0.6142280471298291</v>
      </c>
      <c r="M73" s="10">
        <f t="shared" si="17"/>
        <v>99253.1273477659</v>
      </c>
      <c r="N73" s="11">
        <f t="shared" si="18"/>
        <v>106011.93659016304</v>
      </c>
      <c r="P73" s="93" t="s">
        <v>85</v>
      </c>
      <c r="R73" s="1" t="s">
        <v>337</v>
      </c>
    </row>
    <row r="74" spans="1:18" ht="11.25">
      <c r="A74" s="20" t="s">
        <v>81</v>
      </c>
      <c r="B74" s="16">
        <v>99337.45339490582</v>
      </c>
      <c r="C74" s="16">
        <v>105505.463669753</v>
      </c>
      <c r="D74" s="12">
        <f t="shared" si="0"/>
        <v>389.49683970046186</v>
      </c>
      <c r="E74" s="64">
        <v>160213</v>
      </c>
      <c r="F74" s="24">
        <v>99245.32598401666</v>
      </c>
      <c r="G74" s="24">
        <v>106018.23172951666</v>
      </c>
      <c r="H74" s="65">
        <f t="shared" si="14"/>
        <v>489.49683970046186</v>
      </c>
      <c r="I74" s="66">
        <f t="shared" si="15"/>
        <v>520.935856706253</v>
      </c>
      <c r="J74" s="66">
        <f t="shared" si="6"/>
        <v>6251.230280475036</v>
      </c>
      <c r="K74" s="56">
        <f t="shared" si="16"/>
        <v>-6.661542513792335</v>
      </c>
      <c r="L74" s="90">
        <f t="shared" si="7"/>
        <v>-79.93851016550802</v>
      </c>
      <c r="M74" s="10">
        <f t="shared" si="17"/>
        <v>99251.89707014691</v>
      </c>
      <c r="N74" s="11">
        <f t="shared" si="18"/>
        <v>106019.32579337763</v>
      </c>
      <c r="O74" s="44">
        <v>741.9217771833333</v>
      </c>
      <c r="P74" s="100">
        <f>O74*12</f>
        <v>8903.0613262</v>
      </c>
      <c r="R74" s="1" t="s">
        <v>337</v>
      </c>
    </row>
    <row r="75" spans="1:18" ht="11.25">
      <c r="A75" s="20" t="s">
        <v>81</v>
      </c>
      <c r="B75" s="16">
        <v>99337.45339490582</v>
      </c>
      <c r="C75" s="16">
        <v>105505.463669753</v>
      </c>
      <c r="D75" s="12">
        <f t="shared" si="0"/>
        <v>389.49683970046186</v>
      </c>
      <c r="E75" s="64">
        <v>160214</v>
      </c>
      <c r="F75" s="24">
        <v>99258.750005725</v>
      </c>
      <c r="G75" s="24">
        <v>106020.65436246667</v>
      </c>
      <c r="H75" s="63">
        <f t="shared" si="14"/>
        <v>489.49683970046186</v>
      </c>
      <c r="I75" s="66">
        <f t="shared" si="15"/>
        <v>521.1208878389092</v>
      </c>
      <c r="J75" s="66">
        <f t="shared" si="6"/>
        <v>6253.45065406691</v>
      </c>
      <c r="K75" s="56">
        <f t="shared" si="16"/>
        <v>6.978078914837152</v>
      </c>
      <c r="L75" s="90">
        <f t="shared" si="7"/>
        <v>83.73694697804582</v>
      </c>
      <c r="M75" s="10">
        <f t="shared" si="17"/>
        <v>99251.86668140812</v>
      </c>
      <c r="N75" s="10">
        <f t="shared" si="18"/>
        <v>106019.50831199205</v>
      </c>
      <c r="O75" s="44">
        <v>741.9022562249999</v>
      </c>
      <c r="P75" s="100">
        <f>O75*12</f>
        <v>8902.827074699999</v>
      </c>
      <c r="R75" s="1" t="s">
        <v>337</v>
      </c>
    </row>
    <row r="76" spans="1:18" ht="11.25">
      <c r="A76" s="20" t="s">
        <v>81</v>
      </c>
      <c r="B76" s="16">
        <v>99337.45339490582</v>
      </c>
      <c r="C76" s="16">
        <v>105505.463669753</v>
      </c>
      <c r="D76" s="12">
        <f t="shared" si="0"/>
        <v>389.49683970046186</v>
      </c>
      <c r="E76" s="64" t="s">
        <v>62</v>
      </c>
      <c r="F76" s="24">
        <v>99246.35117881665</v>
      </c>
      <c r="G76" s="24">
        <v>106019.740027025</v>
      </c>
      <c r="H76" s="65">
        <f t="shared" si="14"/>
        <v>489.49683970046186</v>
      </c>
      <c r="I76" s="66">
        <f t="shared" si="15"/>
        <v>522.2552994986601</v>
      </c>
      <c r="J76" s="66">
        <f t="shared" si="6"/>
        <v>6267.063593983921</v>
      </c>
      <c r="K76" s="56">
        <f t="shared" si="16"/>
        <v>-5.402552256034338</v>
      </c>
      <c r="L76" s="90">
        <f t="shared" si="7"/>
        <v>-64.83062707241206</v>
      </c>
      <c r="M76" s="10">
        <f t="shared" si="17"/>
        <v>99251.68037038513</v>
      </c>
      <c r="N76" s="11">
        <f t="shared" si="18"/>
        <v>106020.62731959546</v>
      </c>
      <c r="O76" s="44">
        <v>742.0055696666665</v>
      </c>
      <c r="P76" s="100">
        <f>O76*12</f>
        <v>8904.066835999998</v>
      </c>
      <c r="R76" s="1" t="s">
        <v>337</v>
      </c>
    </row>
    <row r="77" spans="1:18" ht="11.25">
      <c r="A77" s="20" t="s">
        <v>81</v>
      </c>
      <c r="B77" s="16">
        <v>99337.45339490582</v>
      </c>
      <c r="C77" s="16">
        <v>105505.463669753</v>
      </c>
      <c r="D77" s="12">
        <f t="shared" si="0"/>
        <v>389.49683970046186</v>
      </c>
      <c r="E77" s="64" t="s">
        <v>63</v>
      </c>
      <c r="F77" s="24">
        <v>99257.69735034999</v>
      </c>
      <c r="G77" s="24">
        <v>106022.08237798333</v>
      </c>
      <c r="H77" s="65">
        <f t="shared" si="14"/>
        <v>489.49683970046186</v>
      </c>
      <c r="I77" s="66">
        <f t="shared" si="15"/>
        <v>522.7023961963698</v>
      </c>
      <c r="J77" s="66">
        <f t="shared" si="6"/>
        <v>6272.428754356438</v>
      </c>
      <c r="K77" s="56">
        <f t="shared" si="16"/>
        <v>6.174248727783511</v>
      </c>
      <c r="L77" s="90">
        <f t="shared" si="7"/>
        <v>74.09098473340214</v>
      </c>
      <c r="M77" s="10">
        <f t="shared" si="17"/>
        <v>99251.6069410948</v>
      </c>
      <c r="N77" s="11">
        <f t="shared" si="18"/>
        <v>106021.06834521424</v>
      </c>
      <c r="O77" s="44">
        <v>741.9865080249998</v>
      </c>
      <c r="P77" s="100">
        <f>O77*12</f>
        <v>8903.838096299998</v>
      </c>
      <c r="R77" s="1" t="s">
        <v>337</v>
      </c>
    </row>
    <row r="78" spans="1:14" ht="11.25">
      <c r="A78" s="25"/>
      <c r="C78" s="13"/>
      <c r="D78" s="13"/>
      <c r="E78" s="13"/>
      <c r="H78" s="13"/>
      <c r="M78" s="13"/>
      <c r="N78" s="13"/>
    </row>
    <row r="79" spans="1:15" s="61" customFormat="1" ht="12" thickBot="1">
      <c r="A79" s="60" t="s">
        <v>321</v>
      </c>
      <c r="B79" s="62"/>
      <c r="I79" s="10"/>
      <c r="J79" s="10"/>
      <c r="K79" s="10"/>
      <c r="L79" s="10"/>
      <c r="O79" s="44"/>
    </row>
    <row r="80" spans="1:18" ht="11.25" hidden="1">
      <c r="A80" s="20" t="s">
        <v>81</v>
      </c>
      <c r="B80" s="16">
        <v>99337.45339490582</v>
      </c>
      <c r="C80" s="16">
        <v>105505.463669753</v>
      </c>
      <c r="D80" s="12">
        <f aca="true" t="shared" si="19" ref="D80:D129">(350+32/60+49.7606294964544/3600)/0.9</f>
        <v>389.49683970046186</v>
      </c>
      <c r="E80" s="64" t="s">
        <v>308</v>
      </c>
      <c r="F80" s="24">
        <v>99342.69826302498</v>
      </c>
      <c r="G80" s="24">
        <v>105505.49948726666</v>
      </c>
      <c r="H80" s="65">
        <f aca="true" t="shared" si="20" ref="H80:H129">D80+100</f>
        <v>489.49683970046186</v>
      </c>
      <c r="I80" s="66">
        <f aca="true" t="shared" si="21" ref="I80:I129">SIGN(N80-C80)*SQRT((M80-B80)^2+(N80-C80)^2)</f>
        <v>-0.8260640363818019</v>
      </c>
      <c r="J80" s="96">
        <f aca="true" t="shared" si="22" ref="J80:J129">I80*12</f>
        <v>-9.912768436581622</v>
      </c>
      <c r="K80" s="56">
        <f aca="true" t="shared" si="23" ref="K80:K129">SIGN(F80-M80)*SQRT((M80-F80)^2+(N80-G80)^2)</f>
        <v>5.179531126407947</v>
      </c>
      <c r="L80" s="90">
        <f aca="true" t="shared" si="24" ref="L80:L129">K80*12</f>
        <v>62.15437351689536</v>
      </c>
      <c r="M80" s="10">
        <f aca="true" t="shared" si="25" ref="M80:M129">(N80-C80)*TAN(D80*PI()/200)+B80</f>
        <v>99337.58906420572</v>
      </c>
      <c r="N80" s="11">
        <f aca="true" t="shared" si="26" ref="N80:N129">(F80-B80+C80*TAN(D80*PI()/200)-G80*TAN(H80*PI()/200))/(TAN(D80*PI()/200)-TAN(H80*PI()/200))</f>
        <v>105504.64882275308</v>
      </c>
      <c r="O80" s="44">
        <v>749.1833112166665</v>
      </c>
      <c r="P80" s="98">
        <f>747.733478283333*12</f>
        <v>8972.801739399996</v>
      </c>
      <c r="R80" s="1" t="s">
        <v>338</v>
      </c>
    </row>
    <row r="81" spans="1:18" ht="11.25" hidden="1">
      <c r="A81" s="20" t="s">
        <v>81</v>
      </c>
      <c r="B81" s="16">
        <v>99337.45339490582</v>
      </c>
      <c r="C81" s="16">
        <v>105505.463669753</v>
      </c>
      <c r="D81" s="12">
        <f t="shared" si="19"/>
        <v>389.49683970046186</v>
      </c>
      <c r="E81" s="67">
        <v>160035</v>
      </c>
      <c r="F81" s="24">
        <v>99338.93002909166</v>
      </c>
      <c r="G81" s="24">
        <v>105508.7685096</v>
      </c>
      <c r="H81" s="65">
        <f>D81+100</f>
        <v>489.49683970046186</v>
      </c>
      <c r="I81" s="66">
        <f>SIGN(N81-C81)*SQRT((M81-B81)^2+(N81-C81)^2)</f>
        <v>3.0174475568132615</v>
      </c>
      <c r="J81" s="96">
        <f>I81*12</f>
        <v>36.20937068175914</v>
      </c>
      <c r="K81" s="56">
        <f>SIGN(F81-M81)*SQRT((M81-F81)^2+(N81-G81)^2)</f>
        <v>1.9993561901537018</v>
      </c>
      <c r="L81" s="90">
        <f>K81*12</f>
        <v>23.992274281844423</v>
      </c>
      <c r="M81" s="10">
        <f>(N81-C81)*TAN(D81*PI()/200)+B81</f>
        <v>99336.95782194844</v>
      </c>
      <c r="N81" s="11">
        <f>(F81-B81+C81*TAN(D81*PI()/200)-G81*TAN(H81*PI()/200))/(TAN(D81*PI()/200)-TAN(H81*PI()/200))</f>
        <v>105508.44014370753</v>
      </c>
      <c r="P81" s="93" t="s">
        <v>243</v>
      </c>
      <c r="R81" s="1" t="s">
        <v>338</v>
      </c>
    </row>
    <row r="82" spans="1:18" ht="11.25" hidden="1">
      <c r="A82" s="20" t="s">
        <v>81</v>
      </c>
      <c r="B82" s="16">
        <v>99337.45339490582</v>
      </c>
      <c r="C82" s="16">
        <v>105505.463669753</v>
      </c>
      <c r="D82" s="12">
        <f t="shared" si="19"/>
        <v>389.49683970046186</v>
      </c>
      <c r="E82" s="64" t="s">
        <v>316</v>
      </c>
      <c r="F82" s="24">
        <v>99336.33046079999</v>
      </c>
      <c r="G82" s="24">
        <v>105517.393393925</v>
      </c>
      <c r="H82" s="65">
        <f t="shared" si="20"/>
        <v>489.49683970046186</v>
      </c>
      <c r="I82" s="66">
        <f t="shared" si="21"/>
        <v>11.952157702667039</v>
      </c>
      <c r="J82" s="96">
        <f t="shared" si="22"/>
        <v>143.42589243200447</v>
      </c>
      <c r="K82" s="56">
        <f t="shared" si="23"/>
        <v>0.8516020648632437</v>
      </c>
      <c r="L82" s="90">
        <f t="shared" si="24"/>
        <v>10.219224778358925</v>
      </c>
      <c r="M82" s="10">
        <f t="shared" si="25"/>
        <v>99335.49042254979</v>
      </c>
      <c r="N82" s="11">
        <f t="shared" si="26"/>
        <v>105517.2535303662</v>
      </c>
      <c r="O82" s="44">
        <v>741.9769608</v>
      </c>
      <c r="P82" s="98">
        <f>745.905168291667*12</f>
        <v>8950.862019500004</v>
      </c>
      <c r="R82" s="1" t="s">
        <v>338</v>
      </c>
    </row>
    <row r="83" spans="1:18" ht="11.25" hidden="1">
      <c r="A83" s="20" t="s">
        <v>81</v>
      </c>
      <c r="B83" s="16">
        <v>99337.45339490582</v>
      </c>
      <c r="C83" s="16">
        <v>105505.463669753</v>
      </c>
      <c r="D83" s="12">
        <f t="shared" si="19"/>
        <v>389.49683970046186</v>
      </c>
      <c r="E83" s="64" t="s">
        <v>311</v>
      </c>
      <c r="F83" s="24">
        <v>99340.24364195</v>
      </c>
      <c r="G83" s="24">
        <v>105519.939058125</v>
      </c>
      <c r="H83" s="65">
        <f t="shared" si="20"/>
        <v>489.49683970046186</v>
      </c>
      <c r="I83" s="66">
        <f t="shared" si="21"/>
        <v>13.820570103169628</v>
      </c>
      <c r="J83" s="96">
        <f t="shared" si="22"/>
        <v>165.84684123803552</v>
      </c>
      <c r="K83" s="56">
        <f t="shared" si="23"/>
        <v>5.129735774037983</v>
      </c>
      <c r="L83" s="90">
        <f t="shared" si="24"/>
        <v>61.5568292884558</v>
      </c>
      <c r="M83" s="10">
        <f t="shared" si="25"/>
        <v>99335.18356231727</v>
      </c>
      <c r="N83" s="11">
        <f t="shared" si="26"/>
        <v>105519.09657179168</v>
      </c>
      <c r="O83" s="44">
        <v>742.030996125</v>
      </c>
      <c r="P83" s="98">
        <f>744.470984808333*12</f>
        <v>8933.651817699996</v>
      </c>
      <c r="R83" s="1" t="s">
        <v>338</v>
      </c>
    </row>
    <row r="84" spans="1:18" ht="11.25" hidden="1">
      <c r="A84" s="20" t="s">
        <v>81</v>
      </c>
      <c r="B84" s="16">
        <v>99337.45339490582</v>
      </c>
      <c r="C84" s="16">
        <v>105505.463669753</v>
      </c>
      <c r="D84" s="12">
        <f t="shared" si="19"/>
        <v>389.49683970046186</v>
      </c>
      <c r="E84" s="64" t="s">
        <v>309</v>
      </c>
      <c r="F84" s="24">
        <v>99337.62251858333</v>
      </c>
      <c r="G84" s="24">
        <v>105536.06471484998</v>
      </c>
      <c r="H84" s="63">
        <f t="shared" si="20"/>
        <v>489.49683970046186</v>
      </c>
      <c r="I84" s="66">
        <f t="shared" si="21"/>
        <v>30.15774056661858</v>
      </c>
      <c r="J84" s="96">
        <f t="shared" si="22"/>
        <v>361.89288679942297</v>
      </c>
      <c r="K84" s="56">
        <f t="shared" si="23"/>
        <v>5.192614732767582</v>
      </c>
      <c r="L84" s="90">
        <f t="shared" si="24"/>
        <v>62.31137679321098</v>
      </c>
      <c r="M84" s="10">
        <f t="shared" si="25"/>
        <v>99332.50041381862</v>
      </c>
      <c r="N84" s="11">
        <f t="shared" si="26"/>
        <v>105535.21190153966</v>
      </c>
      <c r="O84" s="44">
        <v>743.03660435</v>
      </c>
      <c r="P84" s="98">
        <f>747.340762533333*12</f>
        <v>8968.089150399996</v>
      </c>
      <c r="R84" s="1" t="s">
        <v>338</v>
      </c>
    </row>
    <row r="85" spans="1:18" ht="11.25" hidden="1">
      <c r="A85" s="20" t="s">
        <v>81</v>
      </c>
      <c r="B85" s="16">
        <v>99337.45339490582</v>
      </c>
      <c r="C85" s="16">
        <v>105505.463669753</v>
      </c>
      <c r="D85" s="12">
        <f t="shared" si="19"/>
        <v>389.49683970046186</v>
      </c>
      <c r="E85" s="64" t="s">
        <v>310</v>
      </c>
      <c r="F85" s="24">
        <v>99326.56460106665</v>
      </c>
      <c r="G85" s="24">
        <v>105562.11735303333</v>
      </c>
      <c r="H85" s="65">
        <f t="shared" si="20"/>
        <v>489.49683970046186</v>
      </c>
      <c r="I85" s="66">
        <f t="shared" si="21"/>
        <v>57.672718813192844</v>
      </c>
      <c r="J85" s="96">
        <f t="shared" si="22"/>
        <v>692.0726257583142</v>
      </c>
      <c r="K85" s="56">
        <f t="shared" si="23"/>
        <v>-1.436372234224658</v>
      </c>
      <c r="L85" s="90">
        <f t="shared" si="24"/>
        <v>-17.236466810695898</v>
      </c>
      <c r="M85" s="10">
        <f t="shared" si="25"/>
        <v>99327.98146895373</v>
      </c>
      <c r="N85" s="11">
        <f t="shared" si="26"/>
        <v>105562.35325679723</v>
      </c>
      <c r="O85" s="44">
        <v>743.0222999166667</v>
      </c>
      <c r="P85" s="99">
        <f>742.016757433333*12</f>
        <v>8904.201089199996</v>
      </c>
      <c r="R85" s="1" t="s">
        <v>338</v>
      </c>
    </row>
    <row r="86" spans="1:18" ht="11.25" hidden="1">
      <c r="A86" s="20" t="s">
        <v>81</v>
      </c>
      <c r="B86" s="16">
        <v>99337.45339490582</v>
      </c>
      <c r="C86" s="16">
        <v>105505.463669753</v>
      </c>
      <c r="D86" s="12">
        <f t="shared" si="19"/>
        <v>389.49683970046186</v>
      </c>
      <c r="E86" s="64" t="s">
        <v>312</v>
      </c>
      <c r="F86" s="24">
        <v>99330.706554725</v>
      </c>
      <c r="G86" s="24">
        <v>105577.48969761666</v>
      </c>
      <c r="H86" s="65">
        <f t="shared" si="20"/>
        <v>489.49683970046186</v>
      </c>
      <c r="I86" s="66">
        <f t="shared" si="21"/>
        <v>72.1560668170284</v>
      </c>
      <c r="J86" s="96">
        <f t="shared" si="22"/>
        <v>865.8728018043408</v>
      </c>
      <c r="K86" s="56">
        <f t="shared" si="23"/>
        <v>5.174027806345068</v>
      </c>
      <c r="L86" s="90">
        <f t="shared" si="24"/>
        <v>62.08833367614081</v>
      </c>
      <c r="M86" s="10">
        <f t="shared" si="25"/>
        <v>99325.60278449679</v>
      </c>
      <c r="N86" s="11">
        <f t="shared" si="26"/>
        <v>105576.63993694534</v>
      </c>
      <c r="O86" s="44">
        <v>742.0697427666665</v>
      </c>
      <c r="P86" s="98">
        <f>744.0713465*12</f>
        <v>8928.856158</v>
      </c>
      <c r="R86" s="1" t="s">
        <v>338</v>
      </c>
    </row>
    <row r="87" spans="1:18" ht="11.25" hidden="1">
      <c r="A87" s="20" t="s">
        <v>81</v>
      </c>
      <c r="B87" s="16">
        <v>99337.45339490582</v>
      </c>
      <c r="C87" s="16">
        <v>105505.463669753</v>
      </c>
      <c r="D87" s="12">
        <f t="shared" si="19"/>
        <v>389.49683970046186</v>
      </c>
      <c r="E87" s="67">
        <v>160036</v>
      </c>
      <c r="F87" s="24">
        <v>99327.22500000831</v>
      </c>
      <c r="G87" s="24">
        <v>105579.07929417498</v>
      </c>
      <c r="H87" s="65">
        <f t="shared" si="20"/>
        <v>489.49683970046186</v>
      </c>
      <c r="I87" s="66">
        <f t="shared" si="21"/>
        <v>74.29587438607781</v>
      </c>
      <c r="J87" s="96">
        <f t="shared" si="22"/>
        <v>891.5504926329338</v>
      </c>
      <c r="K87" s="56">
        <f t="shared" si="23"/>
        <v>2.0008174397184777</v>
      </c>
      <c r="L87" s="90">
        <f t="shared" si="24"/>
        <v>24.00980927662173</v>
      </c>
      <c r="M87" s="10">
        <f t="shared" si="25"/>
        <v>99325.25135145769</v>
      </c>
      <c r="N87" s="10">
        <f t="shared" si="26"/>
        <v>105578.75068829299</v>
      </c>
      <c r="O87" s="44">
        <v>741.9972691583333</v>
      </c>
      <c r="P87" s="97" t="s">
        <v>317</v>
      </c>
      <c r="R87" s="1" t="s">
        <v>338</v>
      </c>
    </row>
    <row r="88" spans="1:18" ht="11.25" hidden="1">
      <c r="A88" s="20" t="s">
        <v>81</v>
      </c>
      <c r="B88" s="16">
        <v>99337.45339490582</v>
      </c>
      <c r="C88" s="16">
        <v>105505.463669753</v>
      </c>
      <c r="D88" s="12">
        <f t="shared" si="19"/>
        <v>389.49683970046186</v>
      </c>
      <c r="E88" s="67">
        <v>160024</v>
      </c>
      <c r="F88" s="24">
        <v>99323.95249999168</v>
      </c>
      <c r="G88" s="24">
        <v>105586.55588683333</v>
      </c>
      <c r="H88" s="65">
        <f t="shared" si="20"/>
        <v>489.49683970046186</v>
      </c>
      <c r="I88" s="66">
        <f t="shared" si="21"/>
        <v>82.2084048867799</v>
      </c>
      <c r="J88" s="96">
        <f t="shared" si="22"/>
        <v>986.5008586413588</v>
      </c>
      <c r="K88" s="56">
        <f t="shared" si="23"/>
        <v>0.0006786411892293034</v>
      </c>
      <c r="L88" s="90">
        <f t="shared" si="24"/>
        <v>0.00814369427075164</v>
      </c>
      <c r="M88" s="10">
        <f t="shared" si="25"/>
        <v>99323.95183056568</v>
      </c>
      <c r="N88" s="11">
        <f t="shared" si="26"/>
        <v>105586.55577537615</v>
      </c>
      <c r="O88" s="44">
        <v>742.0062914499999</v>
      </c>
      <c r="P88" s="97" t="s">
        <v>107</v>
      </c>
      <c r="R88" s="1" t="s">
        <v>338</v>
      </c>
    </row>
    <row r="89" spans="1:18" ht="11.25" hidden="1">
      <c r="A89" s="20" t="s">
        <v>81</v>
      </c>
      <c r="B89" s="16">
        <v>99337.45339490582</v>
      </c>
      <c r="C89" s="16">
        <v>105505.463669753</v>
      </c>
      <c r="D89" s="12">
        <f t="shared" si="19"/>
        <v>389.49683970046186</v>
      </c>
      <c r="E89" s="64" t="s">
        <v>315</v>
      </c>
      <c r="F89" s="24">
        <v>99324.09501939167</v>
      </c>
      <c r="G89" s="24">
        <v>105589.62064448332</v>
      </c>
      <c r="H89" s="65">
        <f t="shared" si="20"/>
        <v>489.49683970046186</v>
      </c>
      <c r="I89" s="66">
        <f t="shared" si="21"/>
        <v>85.20813972598751</v>
      </c>
      <c r="J89" s="96">
        <f t="shared" si="22"/>
        <v>1022.4976767118501</v>
      </c>
      <c r="K89" s="56">
        <f t="shared" si="23"/>
        <v>0.6446057543442753</v>
      </c>
      <c r="L89" s="90">
        <f t="shared" si="24"/>
        <v>7.735269052131303</v>
      </c>
      <c r="M89" s="10">
        <f t="shared" si="25"/>
        <v>99323.4591666709</v>
      </c>
      <c r="N89" s="11">
        <f t="shared" si="26"/>
        <v>105589.51477713221</v>
      </c>
      <c r="O89" s="44">
        <v>741.9808978</v>
      </c>
      <c r="P89" s="98">
        <f>746.563762775*12</f>
        <v>8958.765153299999</v>
      </c>
      <c r="R89" s="1" t="s">
        <v>338</v>
      </c>
    </row>
    <row r="90" spans="1:18" ht="11.25" hidden="1">
      <c r="A90" s="20" t="s">
        <v>81</v>
      </c>
      <c r="B90" s="16">
        <v>99337.45339490582</v>
      </c>
      <c r="C90" s="16">
        <v>105505.463669753</v>
      </c>
      <c r="D90" s="12">
        <f t="shared" si="19"/>
        <v>389.49683970046186</v>
      </c>
      <c r="E90" s="64" t="s">
        <v>291</v>
      </c>
      <c r="F90" s="24">
        <v>99327.81814186666</v>
      </c>
      <c r="G90" s="24">
        <v>105593.9651896</v>
      </c>
      <c r="H90" s="65">
        <f t="shared" si="20"/>
        <v>489.49683970046186</v>
      </c>
      <c r="I90" s="66">
        <f t="shared" si="21"/>
        <v>88.88222067011114</v>
      </c>
      <c r="J90" s="96">
        <f t="shared" si="22"/>
        <v>1066.5866480413338</v>
      </c>
      <c r="K90" s="56">
        <f t="shared" si="23"/>
        <v>5.0307022478665075</v>
      </c>
      <c r="L90" s="90">
        <f t="shared" si="24"/>
        <v>60.36842697439809</v>
      </c>
      <c r="M90" s="10">
        <f t="shared" si="25"/>
        <v>99322.85575099429</v>
      </c>
      <c r="N90" s="11">
        <f t="shared" si="26"/>
        <v>105593.13896811851</v>
      </c>
      <c r="O90" s="44">
        <v>748.9480754666666</v>
      </c>
      <c r="P90" s="99">
        <f>745.169113333333*12</f>
        <v>8942.029359999997</v>
      </c>
      <c r="Q90" s="103" t="s">
        <v>323</v>
      </c>
      <c r="R90" s="1" t="s">
        <v>338</v>
      </c>
    </row>
    <row r="91" spans="1:18" ht="11.25" hidden="1">
      <c r="A91" s="20" t="s">
        <v>81</v>
      </c>
      <c r="B91" s="16">
        <v>99337.45339490582</v>
      </c>
      <c r="C91" s="16">
        <v>105505.463669753</v>
      </c>
      <c r="D91" s="12">
        <f t="shared" si="19"/>
        <v>389.49683970046186</v>
      </c>
      <c r="E91" s="64" t="s">
        <v>290</v>
      </c>
      <c r="F91" s="24">
        <v>99317.74119351666</v>
      </c>
      <c r="G91" s="24">
        <v>105598.09464328333</v>
      </c>
      <c r="H91" s="65">
        <f t="shared" si="20"/>
        <v>489.49683970046186</v>
      </c>
      <c r="I91" s="66">
        <f t="shared" si="21"/>
        <v>94.61059675773684</v>
      </c>
      <c r="J91" s="96">
        <f t="shared" si="22"/>
        <v>1135.327161092842</v>
      </c>
      <c r="K91" s="56">
        <f t="shared" si="23"/>
        <v>-4.231208093430434</v>
      </c>
      <c r="L91" s="90">
        <f t="shared" si="24"/>
        <v>-50.774497121165204</v>
      </c>
      <c r="M91" s="10">
        <f t="shared" si="25"/>
        <v>99321.91494648144</v>
      </c>
      <c r="N91" s="11">
        <f t="shared" si="26"/>
        <v>105598.78955919112</v>
      </c>
      <c r="O91" s="44">
        <v>748.9553917249999</v>
      </c>
      <c r="P91" s="98">
        <f>746.396965208333*12</f>
        <v>8956.763582499996</v>
      </c>
      <c r="R91" s="1" t="s">
        <v>338</v>
      </c>
    </row>
    <row r="92" spans="1:18" ht="11.25" hidden="1">
      <c r="A92" s="20" t="s">
        <v>81</v>
      </c>
      <c r="B92" s="16">
        <v>99337.45339490582</v>
      </c>
      <c r="C92" s="16">
        <v>105505.463669753</v>
      </c>
      <c r="D92" s="12">
        <f t="shared" si="19"/>
        <v>389.49683970046186</v>
      </c>
      <c r="E92" s="64" t="s">
        <v>289</v>
      </c>
      <c r="F92" s="24">
        <v>99323.22819041666</v>
      </c>
      <c r="G92" s="24">
        <v>105621.57274593333</v>
      </c>
      <c r="H92" s="65">
        <f t="shared" si="20"/>
        <v>489.49683970046186</v>
      </c>
      <c r="I92" s="66">
        <f t="shared" si="21"/>
        <v>116.86873132153116</v>
      </c>
      <c r="J92" s="96">
        <f t="shared" si="22"/>
        <v>1402.4247758583738</v>
      </c>
      <c r="K92" s="56">
        <f t="shared" si="23"/>
        <v>5.037226767107328</v>
      </c>
      <c r="L92" s="90">
        <f t="shared" si="24"/>
        <v>60.44672120528794</v>
      </c>
      <c r="M92" s="10">
        <f t="shared" si="25"/>
        <v>99318.2593636208</v>
      </c>
      <c r="N92" s="11">
        <f t="shared" si="26"/>
        <v>105620.74545289211</v>
      </c>
      <c r="O92" s="44">
        <v>743.0567486666665</v>
      </c>
      <c r="P92" s="98">
        <f>747.332855725*12</f>
        <v>8967.9942687</v>
      </c>
      <c r="R92" s="1" t="s">
        <v>338</v>
      </c>
    </row>
    <row r="93" spans="1:18" ht="11.25" hidden="1">
      <c r="A93" s="20" t="s">
        <v>81</v>
      </c>
      <c r="B93" s="16">
        <v>99337.45339490582</v>
      </c>
      <c r="C93" s="16">
        <v>105505.463669753</v>
      </c>
      <c r="D93" s="12">
        <f t="shared" si="19"/>
        <v>389.49683970046186</v>
      </c>
      <c r="E93" s="64" t="s">
        <v>313</v>
      </c>
      <c r="F93" s="24">
        <v>99318.83292361665</v>
      </c>
      <c r="G93" s="24">
        <v>105647.40635568333</v>
      </c>
      <c r="H93" s="65">
        <f t="shared" si="20"/>
        <v>489.49683970046186</v>
      </c>
      <c r="I93" s="66">
        <f t="shared" si="21"/>
        <v>143.0734094312059</v>
      </c>
      <c r="J93" s="96">
        <f t="shared" si="22"/>
        <v>1716.8809131744708</v>
      </c>
      <c r="K93" s="56">
        <f t="shared" si="23"/>
        <v>4.944446771897657</v>
      </c>
      <c r="L93" s="90">
        <f t="shared" si="24"/>
        <v>59.33336126277189</v>
      </c>
      <c r="M93" s="10">
        <f t="shared" si="25"/>
        <v>99313.95561696622</v>
      </c>
      <c r="N93" s="11">
        <f t="shared" si="26"/>
        <v>105646.5943004402</v>
      </c>
      <c r="O93" s="44">
        <v>742.0896574249999</v>
      </c>
      <c r="P93" s="99">
        <f>744.351595283333*12</f>
        <v>8932.219143399996</v>
      </c>
      <c r="R93" s="1" t="s">
        <v>338</v>
      </c>
    </row>
    <row r="94" spans="1:18" ht="11.25" hidden="1">
      <c r="A94" s="20" t="s">
        <v>81</v>
      </c>
      <c r="B94" s="16">
        <v>99337.45339490582</v>
      </c>
      <c r="C94" s="16">
        <v>105505.463669753</v>
      </c>
      <c r="D94" s="12">
        <f t="shared" si="19"/>
        <v>389.49683970046186</v>
      </c>
      <c r="E94" s="64" t="s">
        <v>288</v>
      </c>
      <c r="F94" s="24">
        <v>99309.38989788333</v>
      </c>
      <c r="G94" s="24">
        <v>105648.03276519167</v>
      </c>
      <c r="H94" s="65">
        <f t="shared" si="20"/>
        <v>489.49683970046186</v>
      </c>
      <c r="I94" s="66">
        <f t="shared" si="21"/>
        <v>145.24219601409632</v>
      </c>
      <c r="J94" s="96">
        <f t="shared" si="22"/>
        <v>1742.906352169156</v>
      </c>
      <c r="K94" s="56">
        <f t="shared" si="23"/>
        <v>-4.267474234605647</v>
      </c>
      <c r="L94" s="90">
        <f t="shared" si="24"/>
        <v>-51.20969081526776</v>
      </c>
      <c r="M94" s="10">
        <f t="shared" si="25"/>
        <v>99313.59942453518</v>
      </c>
      <c r="N94" s="11">
        <f t="shared" si="26"/>
        <v>105648.73363729872</v>
      </c>
      <c r="O94" s="44">
        <v>749.5271753583334</v>
      </c>
      <c r="P94" s="98">
        <f>746.031414758333*12</f>
        <v>8952.376977099995</v>
      </c>
      <c r="Q94" s="103" t="s">
        <v>323</v>
      </c>
      <c r="R94" s="1" t="s">
        <v>338</v>
      </c>
    </row>
    <row r="95" spans="1:18" ht="11.25" hidden="1">
      <c r="A95" s="20" t="s">
        <v>81</v>
      </c>
      <c r="B95" s="16">
        <v>99337.45339490582</v>
      </c>
      <c r="C95" s="16">
        <v>105505.463669753</v>
      </c>
      <c r="D95" s="12">
        <f t="shared" si="19"/>
        <v>389.49683970046186</v>
      </c>
      <c r="E95" s="64" t="s">
        <v>287</v>
      </c>
      <c r="F95" s="24">
        <v>99317.21543997499</v>
      </c>
      <c r="G95" s="24">
        <v>105650.21707840833</v>
      </c>
      <c r="H95" s="65">
        <f t="shared" si="20"/>
        <v>489.49683970046186</v>
      </c>
      <c r="I95" s="66">
        <f t="shared" si="21"/>
        <v>146.11161439203522</v>
      </c>
      <c r="J95" s="96">
        <f t="shared" si="22"/>
        <v>1753.3393727044227</v>
      </c>
      <c r="K95" s="56">
        <f t="shared" si="23"/>
        <v>3.810548106329785</v>
      </c>
      <c r="L95" s="90">
        <f t="shared" si="24"/>
        <v>45.72657727595742</v>
      </c>
      <c r="M95" s="10">
        <f t="shared" si="25"/>
        <v>99313.45663489969</v>
      </c>
      <c r="N95" s="11">
        <f t="shared" si="26"/>
        <v>105649.59124993616</v>
      </c>
      <c r="O95" s="44">
        <v>750.1138211666666</v>
      </c>
      <c r="P95" s="98">
        <f>742.02430335*12</f>
        <v>8904.2916402</v>
      </c>
      <c r="R95" s="1" t="s">
        <v>338</v>
      </c>
    </row>
    <row r="96" spans="1:18" ht="11.25" hidden="1">
      <c r="A96" s="20" t="s">
        <v>81</v>
      </c>
      <c r="B96" s="16">
        <v>99337.45339490582</v>
      </c>
      <c r="C96" s="16">
        <v>105505.463669753</v>
      </c>
      <c r="D96" s="12">
        <f t="shared" si="19"/>
        <v>389.49683970046186</v>
      </c>
      <c r="E96" s="67">
        <v>160023</v>
      </c>
      <c r="F96" s="24">
        <v>99313.23936524999</v>
      </c>
      <c r="G96" s="24">
        <v>105650.92829745832</v>
      </c>
      <c r="H96" s="65">
        <f t="shared" si="20"/>
        <v>489.49683970046186</v>
      </c>
      <c r="I96" s="66">
        <f t="shared" si="21"/>
        <v>147.46618974474308</v>
      </c>
      <c r="J96" s="96">
        <f t="shared" si="22"/>
        <v>1769.594276936917</v>
      </c>
      <c r="K96" s="56">
        <f t="shared" si="23"/>
        <v>0.005271720885534385</v>
      </c>
      <c r="L96" s="90">
        <f t="shared" si="24"/>
        <v>0.06326065062641262</v>
      </c>
      <c r="M96" s="10">
        <f t="shared" si="25"/>
        <v>99313.23416511324</v>
      </c>
      <c r="N96" s="11">
        <f t="shared" si="26"/>
        <v>105650.92743165295</v>
      </c>
      <c r="O96" s="44">
        <v>741.9904778333333</v>
      </c>
      <c r="P96" s="97" t="s">
        <v>106</v>
      </c>
      <c r="R96" s="1" t="s">
        <v>338</v>
      </c>
    </row>
    <row r="97" spans="1:18" ht="11.25" hidden="1">
      <c r="A97" s="20" t="s">
        <v>81</v>
      </c>
      <c r="B97" s="16">
        <v>99337.45339490582</v>
      </c>
      <c r="C97" s="16">
        <v>105505.463669753</v>
      </c>
      <c r="D97" s="12">
        <f t="shared" si="19"/>
        <v>389.49683970046186</v>
      </c>
      <c r="E97" s="64" t="s">
        <v>292</v>
      </c>
      <c r="F97" s="24">
        <v>99313.15947695833</v>
      </c>
      <c r="G97" s="24">
        <v>105677.04966909999</v>
      </c>
      <c r="H97" s="65">
        <f t="shared" si="20"/>
        <v>489.49683970046186</v>
      </c>
      <c r="I97" s="66">
        <f t="shared" si="21"/>
        <v>173.24598255323826</v>
      </c>
      <c r="J97" s="96">
        <f t="shared" si="22"/>
        <v>2078.951790638859</v>
      </c>
      <c r="K97" s="56">
        <f t="shared" si="23"/>
        <v>4.216532972871926</v>
      </c>
      <c r="L97" s="90">
        <f t="shared" si="24"/>
        <v>50.59839567446311</v>
      </c>
      <c r="M97" s="10">
        <f t="shared" si="25"/>
        <v>99309.0001998422</v>
      </c>
      <c r="N97" s="11">
        <f t="shared" si="26"/>
        <v>105676.35716337258</v>
      </c>
      <c r="O97" s="44">
        <v>743.07558065</v>
      </c>
      <c r="P97" s="99">
        <f>747.480329183333*12</f>
        <v>8969.763950199995</v>
      </c>
      <c r="R97" s="1" t="s">
        <v>338</v>
      </c>
    </row>
    <row r="98" spans="1:18" ht="11.25" hidden="1">
      <c r="A98" s="20" t="s">
        <v>81</v>
      </c>
      <c r="B98" s="16">
        <v>99337.45339490582</v>
      </c>
      <c r="C98" s="16">
        <v>105505.463669753</v>
      </c>
      <c r="D98" s="12">
        <f t="shared" si="19"/>
        <v>389.49683970046186</v>
      </c>
      <c r="E98" s="67">
        <v>160032</v>
      </c>
      <c r="F98" s="24">
        <v>99308.56348877499</v>
      </c>
      <c r="G98" s="24">
        <v>105679.04149582499</v>
      </c>
      <c r="H98" s="65">
        <f t="shared" si="20"/>
        <v>489.49683970046186</v>
      </c>
      <c r="I98" s="66">
        <f t="shared" si="21"/>
        <v>175.96558833611823</v>
      </c>
      <c r="J98" s="96">
        <f t="shared" si="22"/>
        <v>2111.5870600334188</v>
      </c>
      <c r="K98" s="56">
        <f t="shared" si="23"/>
        <v>0.010082513211466781</v>
      </c>
      <c r="L98" s="90">
        <f t="shared" si="24"/>
        <v>0.12099015853760137</v>
      </c>
      <c r="M98" s="10">
        <f t="shared" si="25"/>
        <v>99308.55354317116</v>
      </c>
      <c r="N98" s="10">
        <f t="shared" si="26"/>
        <v>105679.03983991523</v>
      </c>
      <c r="O98" s="44">
        <v>742.0315210583332</v>
      </c>
      <c r="P98" s="97" t="s">
        <v>114</v>
      </c>
      <c r="Q98" s="103" t="s">
        <v>322</v>
      </c>
      <c r="R98" s="1" t="s">
        <v>338</v>
      </c>
    </row>
    <row r="99" spans="1:18" ht="11.25" hidden="1">
      <c r="A99" s="20" t="s">
        <v>81</v>
      </c>
      <c r="B99" s="16">
        <v>99337.45339490582</v>
      </c>
      <c r="C99" s="16">
        <v>105505.463669753</v>
      </c>
      <c r="D99" s="12">
        <f t="shared" si="19"/>
        <v>389.49683970046186</v>
      </c>
      <c r="E99" s="67" t="s">
        <v>306</v>
      </c>
      <c r="F99" s="24">
        <v>99302.66169611666</v>
      </c>
      <c r="G99" s="24">
        <v>105682.598181625</v>
      </c>
      <c r="H99" s="65">
        <f t="shared" si="20"/>
        <v>489.49683970046186</v>
      </c>
      <c r="I99" s="66">
        <f t="shared" si="21"/>
        <v>180.4432639991695</v>
      </c>
      <c r="J99" s="96">
        <f t="shared" si="22"/>
        <v>2165.3191679900337</v>
      </c>
      <c r="K99" s="70">
        <f t="shared" si="23"/>
        <v>-5.227435135287209</v>
      </c>
      <c r="L99" s="90">
        <f t="shared" si="24"/>
        <v>-62.729221623446506</v>
      </c>
      <c r="M99" s="10">
        <f t="shared" si="25"/>
        <v>99307.81814846132</v>
      </c>
      <c r="N99" s="11">
        <f t="shared" si="26"/>
        <v>105683.45671369249</v>
      </c>
      <c r="P99" s="102" t="s">
        <v>306</v>
      </c>
      <c r="R99" s="1" t="s">
        <v>338</v>
      </c>
    </row>
    <row r="100" spans="1:18" ht="11.25" hidden="1">
      <c r="A100" s="20" t="s">
        <v>81</v>
      </c>
      <c r="B100" s="16">
        <v>99337.45339490582</v>
      </c>
      <c r="C100" s="16">
        <v>105505.463669753</v>
      </c>
      <c r="D100" s="12">
        <f t="shared" si="19"/>
        <v>389.49683970046186</v>
      </c>
      <c r="E100" s="64" t="s">
        <v>286</v>
      </c>
      <c r="F100" s="24">
        <v>99297.55635855831</v>
      </c>
      <c r="G100" s="24">
        <v>105685.53698808333</v>
      </c>
      <c r="H100" s="65">
        <f t="shared" si="20"/>
        <v>489.49683970046186</v>
      </c>
      <c r="I100" s="66">
        <f t="shared" si="21"/>
        <v>184.18064398689734</v>
      </c>
      <c r="J100" s="96">
        <f t="shared" si="22"/>
        <v>2210.167727842768</v>
      </c>
      <c r="K100" s="56">
        <f t="shared" si="23"/>
        <v>-9.780790580608361</v>
      </c>
      <c r="L100" s="90">
        <f t="shared" si="24"/>
        <v>-117.36948696730033</v>
      </c>
      <c r="M100" s="10">
        <f t="shared" si="25"/>
        <v>99307.20433681471</v>
      </c>
      <c r="N100" s="11">
        <f t="shared" si="26"/>
        <v>105687.14334419135</v>
      </c>
      <c r="O100" s="44">
        <v>747.3746206083333</v>
      </c>
      <c r="P100" s="98">
        <f>12*745.768521583333</f>
        <v>8949.222258999996</v>
      </c>
      <c r="R100" s="1" t="s">
        <v>338</v>
      </c>
    </row>
    <row r="101" spans="1:18" ht="11.25" hidden="1">
      <c r="A101" s="20" t="s">
        <v>81</v>
      </c>
      <c r="B101" s="16">
        <v>99337.45339490582</v>
      </c>
      <c r="C101" s="16">
        <v>105505.463669753</v>
      </c>
      <c r="D101" s="12">
        <f t="shared" si="19"/>
        <v>389.49683970046186</v>
      </c>
      <c r="E101" s="64" t="s">
        <v>285</v>
      </c>
      <c r="F101" s="24">
        <v>99310.16794750832</v>
      </c>
      <c r="G101" s="24">
        <v>105695.26574159165</v>
      </c>
      <c r="H101" s="65">
        <f t="shared" si="20"/>
        <v>489.49683970046186</v>
      </c>
      <c r="I101" s="66">
        <f t="shared" si="21"/>
        <v>191.7060171928546</v>
      </c>
      <c r="J101" s="96">
        <f t="shared" si="22"/>
        <v>2300.4722063142553</v>
      </c>
      <c r="K101" s="56">
        <f t="shared" si="23"/>
        <v>4.257356689626176</v>
      </c>
      <c r="L101" s="90">
        <f t="shared" si="24"/>
        <v>51.088280275514116</v>
      </c>
      <c r="M101" s="10">
        <f t="shared" si="25"/>
        <v>99305.96840101638</v>
      </c>
      <c r="N101" s="10">
        <f t="shared" si="26"/>
        <v>105694.56653114787</v>
      </c>
      <c r="O101" s="44">
        <v>749.1641183416667</v>
      </c>
      <c r="P101" s="98">
        <f>12*747.137186825</f>
        <v>8965.6462419</v>
      </c>
      <c r="R101" s="1" t="s">
        <v>338</v>
      </c>
    </row>
    <row r="102" spans="1:18" ht="11.25" hidden="1">
      <c r="A102" s="20" t="s">
        <v>81</v>
      </c>
      <c r="B102" s="16">
        <v>99337.45339490582</v>
      </c>
      <c r="C102" s="16">
        <v>105505.463669753</v>
      </c>
      <c r="D102" s="12">
        <f t="shared" si="19"/>
        <v>389.49683970046186</v>
      </c>
      <c r="E102" s="64" t="s">
        <v>284</v>
      </c>
      <c r="F102" s="24">
        <v>99292.26906598332</v>
      </c>
      <c r="G102" s="24">
        <v>105715.08492767498</v>
      </c>
      <c r="H102" s="65">
        <f t="shared" si="20"/>
        <v>489.49683970046186</v>
      </c>
      <c r="I102" s="66">
        <f t="shared" si="21"/>
        <v>214.19571802460553</v>
      </c>
      <c r="J102" s="96">
        <f t="shared" si="22"/>
        <v>2570.3486162952663</v>
      </c>
      <c r="K102" s="56">
        <f t="shared" si="23"/>
        <v>-10.143457639752832</v>
      </c>
      <c r="L102" s="90">
        <f t="shared" si="24"/>
        <v>-121.72149167703398</v>
      </c>
      <c r="M102" s="10">
        <f t="shared" si="25"/>
        <v>99302.2747866811</v>
      </c>
      <c r="N102" s="11">
        <f t="shared" si="26"/>
        <v>105716.75084670287</v>
      </c>
      <c r="O102" s="44">
        <v>748.9248143583333</v>
      </c>
      <c r="P102" s="98">
        <f>12*745.635254133333</f>
        <v>8947.623049599995</v>
      </c>
      <c r="R102" s="1" t="s">
        <v>338</v>
      </c>
    </row>
    <row r="103" spans="1:18" ht="11.25" hidden="1">
      <c r="A103" s="20" t="s">
        <v>81</v>
      </c>
      <c r="B103" s="16">
        <v>99337.45339490582</v>
      </c>
      <c r="C103" s="16">
        <v>105505.463669753</v>
      </c>
      <c r="D103" s="12">
        <f t="shared" si="19"/>
        <v>389.49683970046186</v>
      </c>
      <c r="E103" s="64" t="s">
        <v>314</v>
      </c>
      <c r="F103" s="24">
        <v>99297.54290714166</v>
      </c>
      <c r="G103" s="24">
        <v>105718.98091725832</v>
      </c>
      <c r="H103" s="65">
        <f t="shared" si="20"/>
        <v>489.49683970046186</v>
      </c>
      <c r="I103" s="66">
        <f t="shared" si="21"/>
        <v>217.1726507776295</v>
      </c>
      <c r="J103" s="96">
        <f t="shared" si="22"/>
        <v>2606.071809331554</v>
      </c>
      <c r="K103" s="56">
        <f t="shared" si="23"/>
        <v>-4.301368391806694</v>
      </c>
      <c r="L103" s="90">
        <f t="shared" si="24"/>
        <v>-51.616420701680326</v>
      </c>
      <c r="M103" s="10">
        <f t="shared" si="25"/>
        <v>99301.78586770552</v>
      </c>
      <c r="N103" s="11">
        <f t="shared" si="26"/>
        <v>105719.68735599986</v>
      </c>
      <c r="O103" s="44">
        <v>742.0675774166666</v>
      </c>
      <c r="P103" s="98">
        <f>12*745.684827525</f>
        <v>8948.2179303</v>
      </c>
      <c r="R103" s="1" t="s">
        <v>338</v>
      </c>
    </row>
    <row r="104" spans="1:18" ht="11.25" hidden="1">
      <c r="A104" s="20" t="s">
        <v>81</v>
      </c>
      <c r="B104" s="16">
        <v>99337.45339490582</v>
      </c>
      <c r="C104" s="16">
        <v>105505.463669753</v>
      </c>
      <c r="D104" s="12">
        <f t="shared" si="19"/>
        <v>389.49683970046186</v>
      </c>
      <c r="E104" s="64" t="s">
        <v>280</v>
      </c>
      <c r="F104" s="24">
        <v>99300.27019827499</v>
      </c>
      <c r="G104" s="24">
        <v>105719.92228676665</v>
      </c>
      <c r="H104" s="65">
        <f t="shared" si="20"/>
        <v>489.49683970046186</v>
      </c>
      <c r="I104" s="66">
        <f t="shared" si="21"/>
        <v>217.65331864783337</v>
      </c>
      <c r="J104" s="96">
        <f t="shared" si="22"/>
        <v>2611.8398237740003</v>
      </c>
      <c r="K104" s="56">
        <f t="shared" si="23"/>
        <v>-1.4565042692726935</v>
      </c>
      <c r="L104" s="90">
        <f t="shared" si="24"/>
        <v>-17.47805123127232</v>
      </c>
      <c r="M104" s="10">
        <f t="shared" si="25"/>
        <v>99301.70692482633</v>
      </c>
      <c r="N104" s="11">
        <f t="shared" si="26"/>
        <v>105720.16149693173</v>
      </c>
      <c r="O104" s="44">
        <v>749.287477675</v>
      </c>
      <c r="P104" s="98">
        <f>12*747.394830666667</f>
        <v>8968.737968000003</v>
      </c>
      <c r="Q104" s="103" t="s">
        <v>323</v>
      </c>
      <c r="R104" s="1" t="s">
        <v>338</v>
      </c>
    </row>
    <row r="105" spans="1:18" ht="11.25" hidden="1">
      <c r="A105" s="20" t="s">
        <v>81</v>
      </c>
      <c r="B105" s="16">
        <v>99337.45339490582</v>
      </c>
      <c r="C105" s="16">
        <v>105505.463669753</v>
      </c>
      <c r="D105" s="12">
        <f t="shared" si="19"/>
        <v>389.49683970046186</v>
      </c>
      <c r="E105" s="64" t="s">
        <v>281</v>
      </c>
      <c r="F105" s="24">
        <v>99303.10615060834</v>
      </c>
      <c r="G105" s="24">
        <v>105720.52231837499</v>
      </c>
      <c r="H105" s="65">
        <f t="shared" si="20"/>
        <v>489.49683970046186</v>
      </c>
      <c r="I105" s="66">
        <f t="shared" si="21"/>
        <v>217.77943754870387</v>
      </c>
      <c r="J105" s="96">
        <f t="shared" si="22"/>
        <v>2613.3532505844464</v>
      </c>
      <c r="K105" s="56">
        <f t="shared" si="23"/>
        <v>1.4394856462636585</v>
      </c>
      <c r="L105" s="90">
        <f t="shared" si="24"/>
        <v>17.2738277551639</v>
      </c>
      <c r="M105" s="10">
        <f t="shared" si="25"/>
        <v>99301.68621158591</v>
      </c>
      <c r="N105" s="10">
        <f t="shared" si="26"/>
        <v>105720.28590327734</v>
      </c>
      <c r="O105" s="44">
        <v>743.0357841416667</v>
      </c>
      <c r="P105" s="98">
        <f>12*746.99358475</f>
        <v>8963.923017</v>
      </c>
      <c r="R105" s="1" t="s">
        <v>338</v>
      </c>
    </row>
    <row r="106" spans="1:18" ht="11.25" hidden="1">
      <c r="A106" s="20" t="s">
        <v>81</v>
      </c>
      <c r="B106" s="16">
        <v>99337.45339490582</v>
      </c>
      <c r="C106" s="16">
        <v>105505.463669753</v>
      </c>
      <c r="D106" s="12">
        <f t="shared" si="19"/>
        <v>389.49683970046186</v>
      </c>
      <c r="E106" s="64" t="s">
        <v>283</v>
      </c>
      <c r="F106" s="24">
        <v>99300.14135995</v>
      </c>
      <c r="G106" s="24">
        <v>105738.28849019167</v>
      </c>
      <c r="H106" s="65">
        <f t="shared" si="20"/>
        <v>489.49683970046186</v>
      </c>
      <c r="I106" s="66">
        <f t="shared" si="21"/>
        <v>235.79128919994156</v>
      </c>
      <c r="J106" s="96">
        <f t="shared" si="22"/>
        <v>2829.495470399299</v>
      </c>
      <c r="K106" s="56">
        <f t="shared" si="23"/>
        <v>1.4327952676240638</v>
      </c>
      <c r="L106" s="90">
        <f t="shared" si="24"/>
        <v>17.193543211488766</v>
      </c>
      <c r="M106" s="10">
        <f t="shared" si="25"/>
        <v>99298.72802045826</v>
      </c>
      <c r="N106" s="11">
        <f t="shared" si="26"/>
        <v>105738.0531738938</v>
      </c>
      <c r="O106" s="44">
        <v>748.9819008583332</v>
      </c>
      <c r="P106" s="98">
        <f>12*747.332691683333</f>
        <v>8967.992300199996</v>
      </c>
      <c r="Q106" s="103" t="s">
        <v>323</v>
      </c>
      <c r="R106" s="1" t="s">
        <v>338</v>
      </c>
    </row>
    <row r="107" spans="1:18" ht="11.25" hidden="1">
      <c r="A107" s="20" t="s">
        <v>81</v>
      </c>
      <c r="B107" s="16">
        <v>99337.45339490582</v>
      </c>
      <c r="C107" s="16">
        <v>105505.463669753</v>
      </c>
      <c r="D107" s="12">
        <f t="shared" si="19"/>
        <v>389.49683970046186</v>
      </c>
      <c r="E107" s="64" t="s">
        <v>278</v>
      </c>
      <c r="F107" s="24">
        <v>99295.03526779999</v>
      </c>
      <c r="G107" s="24">
        <v>105751.35883806665</v>
      </c>
      <c r="H107" s="65">
        <f t="shared" si="20"/>
        <v>489.49683970046186</v>
      </c>
      <c r="I107" s="66">
        <f t="shared" si="21"/>
        <v>249.52275940244576</v>
      </c>
      <c r="J107" s="96">
        <f t="shared" si="22"/>
        <v>2994.273112829349</v>
      </c>
      <c r="K107" s="56">
        <f t="shared" si="23"/>
        <v>-1.457342565543433</v>
      </c>
      <c r="L107" s="90">
        <f t="shared" si="24"/>
        <v>-17.488110786521197</v>
      </c>
      <c r="M107" s="10">
        <f t="shared" si="25"/>
        <v>99296.47282126447</v>
      </c>
      <c r="N107" s="10">
        <f t="shared" si="26"/>
        <v>105751.59818590998</v>
      </c>
      <c r="O107" s="44">
        <v>746.831380225</v>
      </c>
      <c r="P107" s="98">
        <f>12*747.13374195</f>
        <v>8965.604903399999</v>
      </c>
      <c r="Q107" s="103" t="s">
        <v>323</v>
      </c>
      <c r="R107" s="1" t="s">
        <v>338</v>
      </c>
    </row>
    <row r="108" spans="1:18" ht="11.25" hidden="1">
      <c r="A108" s="20" t="s">
        <v>81</v>
      </c>
      <c r="B108" s="16">
        <v>99337.45339490582</v>
      </c>
      <c r="C108" s="16">
        <v>105505.463669753</v>
      </c>
      <c r="D108" s="12">
        <f t="shared" si="19"/>
        <v>389.49683970046186</v>
      </c>
      <c r="E108" s="64" t="s">
        <v>279</v>
      </c>
      <c r="F108" s="24">
        <v>99297.861738525</v>
      </c>
      <c r="G108" s="24">
        <v>105752.10709772499</v>
      </c>
      <c r="H108" s="63">
        <f t="shared" si="20"/>
        <v>489.49683970046186</v>
      </c>
      <c r="I108" s="66">
        <f t="shared" si="21"/>
        <v>249.79665079993003</v>
      </c>
      <c r="J108" s="96">
        <f t="shared" si="22"/>
        <v>2997.5598095991604</v>
      </c>
      <c r="K108" s="56">
        <f t="shared" si="23"/>
        <v>1.4536388459476546</v>
      </c>
      <c r="L108" s="90">
        <f t="shared" si="24"/>
        <v>17.443666151371854</v>
      </c>
      <c r="M108" s="10">
        <f t="shared" si="25"/>
        <v>99296.4278384877</v>
      </c>
      <c r="N108" s="11">
        <f t="shared" si="26"/>
        <v>105751.86835816505</v>
      </c>
      <c r="O108" s="44">
        <v>749.2940065333333</v>
      </c>
      <c r="P108" s="98">
        <f>12*747.216582991667</f>
        <v>8966.598995900004</v>
      </c>
      <c r="R108" s="1" t="s">
        <v>338</v>
      </c>
    </row>
    <row r="109" spans="1:18" ht="11.25" hidden="1">
      <c r="A109" s="20" t="s">
        <v>81</v>
      </c>
      <c r="B109" s="16">
        <v>99337.45339490582</v>
      </c>
      <c r="C109" s="16">
        <v>105505.463669753</v>
      </c>
      <c r="D109" s="12">
        <f t="shared" si="19"/>
        <v>389.49683970046186</v>
      </c>
      <c r="E109" s="64" t="s">
        <v>282</v>
      </c>
      <c r="F109" s="24">
        <v>99298.37092385833</v>
      </c>
      <c r="G109" s="24">
        <v>105753.7999093</v>
      </c>
      <c r="H109" s="65">
        <f t="shared" si="20"/>
        <v>489.49683970046186</v>
      </c>
      <c r="I109" s="66">
        <f t="shared" si="21"/>
        <v>251.38284939702444</v>
      </c>
      <c r="J109" s="96">
        <f t="shared" si="22"/>
        <v>3016.5941927642934</v>
      </c>
      <c r="K109" s="56">
        <f t="shared" si="23"/>
        <v>2.233930293221001</v>
      </c>
      <c r="L109" s="90">
        <f t="shared" si="24"/>
        <v>26.80716351865201</v>
      </c>
      <c r="M109" s="10">
        <f t="shared" si="25"/>
        <v>99296.16732786906</v>
      </c>
      <c r="N109" s="11">
        <f t="shared" si="26"/>
        <v>105753.43301793862</v>
      </c>
      <c r="O109" s="44">
        <v>743.0260400666666</v>
      </c>
      <c r="P109" s="98">
        <f>12*746.9410258</f>
        <v>8963.292309600001</v>
      </c>
      <c r="R109" s="1" t="s">
        <v>338</v>
      </c>
    </row>
    <row r="110" spans="1:18" ht="11.25" hidden="1">
      <c r="A110" s="20" t="s">
        <v>81</v>
      </c>
      <c r="B110" s="16">
        <v>99337.45339490582</v>
      </c>
      <c r="C110" s="16">
        <v>105505.463669753</v>
      </c>
      <c r="D110" s="12">
        <f t="shared" si="19"/>
        <v>389.49683970046186</v>
      </c>
      <c r="E110" s="64" t="s">
        <v>276</v>
      </c>
      <c r="F110" s="24">
        <v>99291.99446023331</v>
      </c>
      <c r="G110" s="24">
        <v>105764.98961789167</v>
      </c>
      <c r="H110" s="65">
        <f t="shared" si="20"/>
        <v>489.49683970046186</v>
      </c>
      <c r="I110" s="66">
        <f t="shared" si="21"/>
        <v>263.4678578128279</v>
      </c>
      <c r="J110" s="96">
        <f t="shared" si="22"/>
        <v>3161.614293753935</v>
      </c>
      <c r="K110" s="56">
        <f t="shared" si="23"/>
        <v>-2.21819709920179</v>
      </c>
      <c r="L110" s="90">
        <f t="shared" si="24"/>
        <v>-26.61836519042148</v>
      </c>
      <c r="M110" s="10">
        <f t="shared" si="25"/>
        <v>99294.18253666794</v>
      </c>
      <c r="N110" s="11">
        <f t="shared" si="26"/>
        <v>105765.35392529913</v>
      </c>
      <c r="O110" s="44">
        <v>749.66296905</v>
      </c>
      <c r="P110" s="98">
        <f>12*747.419141641667</f>
        <v>8969.029699700004</v>
      </c>
      <c r="Q110" s="103" t="s">
        <v>323</v>
      </c>
      <c r="R110" s="1" t="s">
        <v>338</v>
      </c>
    </row>
    <row r="111" spans="1:18" ht="12" hidden="1" thickBot="1">
      <c r="A111" s="20" t="s">
        <v>81</v>
      </c>
      <c r="B111" s="16">
        <v>99337.45339490582</v>
      </c>
      <c r="C111" s="16">
        <v>105505.463669753</v>
      </c>
      <c r="D111" s="12">
        <f t="shared" si="19"/>
        <v>389.49683970046186</v>
      </c>
      <c r="E111" s="64" t="s">
        <v>277</v>
      </c>
      <c r="F111" s="24">
        <v>99295.94986570832</v>
      </c>
      <c r="G111" s="24">
        <v>105768.28341051667</v>
      </c>
      <c r="H111" s="63">
        <f t="shared" si="20"/>
        <v>489.49683970046186</v>
      </c>
      <c r="I111" s="66">
        <f t="shared" si="21"/>
        <v>266.0673051348742</v>
      </c>
      <c r="J111" s="96">
        <f t="shared" si="22"/>
        <v>3192.80766161849</v>
      </c>
      <c r="K111" s="56">
        <f t="shared" si="23"/>
        <v>2.224457056591039</v>
      </c>
      <c r="L111" s="90">
        <f t="shared" si="24"/>
        <v>26.69348467909247</v>
      </c>
      <c r="M111" s="10">
        <f t="shared" si="25"/>
        <v>99293.7556143196</v>
      </c>
      <c r="N111" s="11">
        <f t="shared" si="26"/>
        <v>105767.91807500002</v>
      </c>
      <c r="O111" s="44">
        <v>750.6722189999999</v>
      </c>
      <c r="P111" s="98">
        <f>12*746.9150416</f>
        <v>8962.980499199999</v>
      </c>
      <c r="R111" s="1" t="s">
        <v>338</v>
      </c>
    </row>
    <row r="112" spans="1:18" ht="12" thickTop="1">
      <c r="A112" s="104" t="s">
        <v>81</v>
      </c>
      <c r="B112" s="105">
        <v>99337.45339490582</v>
      </c>
      <c r="C112" s="105">
        <v>105505.463669753</v>
      </c>
      <c r="D112" s="106">
        <f t="shared" si="19"/>
        <v>389.49683970046186</v>
      </c>
      <c r="E112" s="122" t="s">
        <v>24</v>
      </c>
      <c r="F112" s="108">
        <v>99291.72726916666</v>
      </c>
      <c r="G112" s="108">
        <v>105780.20700871665</v>
      </c>
      <c r="H112" s="123">
        <f t="shared" si="20"/>
        <v>489.49683970046186</v>
      </c>
      <c r="I112" s="111">
        <f t="shared" si="21"/>
        <v>278.5224956344503</v>
      </c>
      <c r="J112" s="124">
        <f t="shared" si="22"/>
        <v>3342.269947613404</v>
      </c>
      <c r="K112" s="112">
        <f t="shared" si="23"/>
        <v>0.017480571077407244</v>
      </c>
      <c r="L112" s="113">
        <f t="shared" si="24"/>
        <v>0.20976685292888692</v>
      </c>
      <c r="M112" s="114">
        <f t="shared" si="25"/>
        <v>99291.71002596241</v>
      </c>
      <c r="N112" s="115">
        <f t="shared" si="26"/>
        <v>105780.20413778082</v>
      </c>
      <c r="O112" s="125">
        <v>742.024303225</v>
      </c>
      <c r="P112" s="126" t="s">
        <v>24</v>
      </c>
      <c r="R112" s="1" t="s">
        <v>337</v>
      </c>
    </row>
    <row r="113" spans="1:18" ht="11.25">
      <c r="A113" s="20" t="s">
        <v>81</v>
      </c>
      <c r="B113" s="16">
        <v>99337.45339490582</v>
      </c>
      <c r="C113" s="16">
        <v>105505.463669753</v>
      </c>
      <c r="D113" s="12">
        <f t="shared" si="19"/>
        <v>389.49683970046186</v>
      </c>
      <c r="E113" s="64" t="s">
        <v>275</v>
      </c>
      <c r="F113" s="24">
        <v>99295.03877829167</v>
      </c>
      <c r="G113" s="24">
        <v>105789.6096802</v>
      </c>
      <c r="H113" s="65">
        <f t="shared" si="20"/>
        <v>489.49683970046186</v>
      </c>
      <c r="I113" s="66">
        <f t="shared" si="21"/>
        <v>287.2536208343838</v>
      </c>
      <c r="J113" s="96">
        <f t="shared" si="22"/>
        <v>3447.0434500126057</v>
      </c>
      <c r="K113" s="56">
        <f t="shared" si="23"/>
        <v>4.828278472860505</v>
      </c>
      <c r="L113" s="90">
        <f t="shared" si="24"/>
        <v>57.93934167432606</v>
      </c>
      <c r="M113" s="10">
        <f t="shared" si="25"/>
        <v>99290.2760625032</v>
      </c>
      <c r="N113" s="11">
        <f t="shared" si="26"/>
        <v>105788.81670395209</v>
      </c>
      <c r="O113" s="44">
        <v>749.6113287333333</v>
      </c>
      <c r="P113" s="98">
        <f>12*742.003568483333</f>
        <v>8904.042821799996</v>
      </c>
      <c r="Q113" s="103" t="s">
        <v>323</v>
      </c>
      <c r="R113" s="1" t="s">
        <v>337</v>
      </c>
    </row>
    <row r="114" spans="1:18" ht="11.25">
      <c r="A114" s="20" t="s">
        <v>81</v>
      </c>
      <c r="B114" s="16">
        <v>99337.45339490582</v>
      </c>
      <c r="C114" s="16">
        <v>105505.463669753</v>
      </c>
      <c r="D114" s="12">
        <f t="shared" si="19"/>
        <v>389.49683970046186</v>
      </c>
      <c r="E114" s="64" t="s">
        <v>274</v>
      </c>
      <c r="F114" s="24">
        <v>99286.86061223333</v>
      </c>
      <c r="G114" s="24">
        <v>105788.37549631666</v>
      </c>
      <c r="H114" s="65">
        <f t="shared" si="20"/>
        <v>489.49683970046186</v>
      </c>
      <c r="I114" s="66">
        <f t="shared" si="21"/>
        <v>287.3793435680885</v>
      </c>
      <c r="J114" s="96">
        <f t="shared" si="22"/>
        <v>3448.552122817062</v>
      </c>
      <c r="K114" s="56">
        <f t="shared" si="23"/>
        <v>-3.441534326104586</v>
      </c>
      <c r="L114" s="90">
        <f t="shared" si="24"/>
        <v>-41.29841191325503</v>
      </c>
      <c r="M114" s="10">
        <f t="shared" si="25"/>
        <v>99290.25541432762</v>
      </c>
      <c r="N114" s="11">
        <f t="shared" si="26"/>
        <v>105788.94071951005</v>
      </c>
      <c r="O114" s="44">
        <v>748.1989955999999</v>
      </c>
      <c r="P114" s="98">
        <f>12*742.004913625</f>
        <v>8904.0589635</v>
      </c>
      <c r="Q114" s="103" t="s">
        <v>323</v>
      </c>
      <c r="R114" s="1" t="s">
        <v>337</v>
      </c>
    </row>
    <row r="115" spans="1:18" ht="11.25">
      <c r="A115" s="20" t="s">
        <v>81</v>
      </c>
      <c r="B115" s="16">
        <v>99337.45339490582</v>
      </c>
      <c r="C115" s="16">
        <v>105505.463669753</v>
      </c>
      <c r="D115" s="12">
        <f t="shared" si="19"/>
        <v>389.49683970046186</v>
      </c>
      <c r="E115" s="67">
        <v>160019</v>
      </c>
      <c r="F115" s="24">
        <v>99286.85316474167</v>
      </c>
      <c r="G115" s="24">
        <v>105801.20549034166</v>
      </c>
      <c r="H115" s="63">
        <f t="shared" si="20"/>
        <v>489.49683970046186</v>
      </c>
      <c r="I115" s="66">
        <f t="shared" si="21"/>
        <v>300.03634360160373</v>
      </c>
      <c r="J115" s="96">
        <f t="shared" si="22"/>
        <v>3600.436123219245</v>
      </c>
      <c r="K115" s="56">
        <f t="shared" si="23"/>
        <v>-1.3417361695816912</v>
      </c>
      <c r="L115" s="90">
        <f t="shared" si="24"/>
        <v>-16.100834034980295</v>
      </c>
      <c r="M115" s="10">
        <f t="shared" si="25"/>
        <v>99288.17668161725</v>
      </c>
      <c r="N115" s="11">
        <f t="shared" si="26"/>
        <v>105801.4258514744</v>
      </c>
      <c r="O115" s="44">
        <v>742.0548805916666</v>
      </c>
      <c r="P115" s="97" t="s">
        <v>102</v>
      </c>
      <c r="R115" s="1" t="s">
        <v>337</v>
      </c>
    </row>
    <row r="116" spans="1:18" ht="11.25">
      <c r="A116" s="20" t="s">
        <v>81</v>
      </c>
      <c r="B116" s="16">
        <v>99337.45339490582</v>
      </c>
      <c r="C116" s="16">
        <v>105505.463669753</v>
      </c>
      <c r="D116" s="12">
        <f t="shared" si="19"/>
        <v>389.49683970046186</v>
      </c>
      <c r="E116" s="64" t="s">
        <v>41</v>
      </c>
      <c r="F116" s="24">
        <v>99289.11900666665</v>
      </c>
      <c r="G116" s="24">
        <v>105847.37314735</v>
      </c>
      <c r="H116" s="65">
        <f t="shared" si="20"/>
        <v>489.49683970046186</v>
      </c>
      <c r="I116" s="66">
        <f t="shared" si="21"/>
        <v>345.204962468168</v>
      </c>
      <c r="J116" s="96">
        <f t="shared" si="22"/>
        <v>4142.459549618015</v>
      </c>
      <c r="K116" s="70">
        <f t="shared" si="23"/>
        <v>8.475720881782289</v>
      </c>
      <c r="L116" s="90">
        <f t="shared" si="24"/>
        <v>101.70865058138747</v>
      </c>
      <c r="M116" s="10">
        <f t="shared" si="25"/>
        <v>99280.75837670521</v>
      </c>
      <c r="N116" s="11">
        <f t="shared" si="26"/>
        <v>105845.98113042701</v>
      </c>
      <c r="P116" s="98">
        <f>12*742.097367508333</f>
        <v>8905.168410099996</v>
      </c>
      <c r="R116" s="1" t="s">
        <v>337</v>
      </c>
    </row>
    <row r="117" spans="1:18" ht="11.25">
      <c r="A117" s="20" t="s">
        <v>81</v>
      </c>
      <c r="B117" s="16">
        <v>99337.45339490582</v>
      </c>
      <c r="C117" s="16">
        <v>105505.463669753</v>
      </c>
      <c r="D117" s="12">
        <f t="shared" si="19"/>
        <v>389.49683970046186</v>
      </c>
      <c r="E117" s="64" t="s">
        <v>273</v>
      </c>
      <c r="F117" s="24">
        <v>99275.7179836</v>
      </c>
      <c r="G117" s="24">
        <v>105846.99398144166</v>
      </c>
      <c r="H117" s="63">
        <f t="shared" si="20"/>
        <v>489.49683970046186</v>
      </c>
      <c r="I117" s="66">
        <f t="shared" si="21"/>
        <v>347.03187315299573</v>
      </c>
      <c r="J117" s="96">
        <f t="shared" si="22"/>
        <v>4164.3824778359485</v>
      </c>
      <c r="K117" s="56">
        <f t="shared" si="23"/>
        <v>-4.805603727168463</v>
      </c>
      <c r="L117" s="90">
        <f t="shared" si="24"/>
        <v>-57.66724472602155</v>
      </c>
      <c r="M117" s="10">
        <f t="shared" si="25"/>
        <v>99280.45833254076</v>
      </c>
      <c r="N117" s="11">
        <f t="shared" si="26"/>
        <v>105847.78323368424</v>
      </c>
      <c r="O117" s="44">
        <v>748.2740610666666</v>
      </c>
      <c r="P117" s="98">
        <f>12*742.028371583333</f>
        <v>8904.340458999995</v>
      </c>
      <c r="R117" s="1" t="s">
        <v>337</v>
      </c>
    </row>
    <row r="118" spans="1:18" ht="11.25">
      <c r="A118" s="20" t="s">
        <v>81</v>
      </c>
      <c r="B118" s="16">
        <v>99337.45339490582</v>
      </c>
      <c r="C118" s="16">
        <v>105505.463669753</v>
      </c>
      <c r="D118" s="12">
        <f t="shared" si="19"/>
        <v>389.49683970046186</v>
      </c>
      <c r="E118" s="67">
        <v>160017</v>
      </c>
      <c r="F118" s="24">
        <v>99278.51692813332</v>
      </c>
      <c r="G118" s="24">
        <v>105852.855321425</v>
      </c>
      <c r="H118" s="65">
        <f t="shared" si="20"/>
        <v>489.49683970046186</v>
      </c>
      <c r="I118" s="66">
        <f t="shared" si="21"/>
        <v>352.3539356832605</v>
      </c>
      <c r="J118" s="96">
        <f t="shared" si="22"/>
        <v>4228.247228199126</v>
      </c>
      <c r="K118" s="56">
        <f t="shared" si="23"/>
        <v>-1.0820238200399799</v>
      </c>
      <c r="L118" s="90">
        <f t="shared" si="24"/>
        <v>-12.984285840479759</v>
      </c>
      <c r="M118" s="10">
        <f t="shared" si="25"/>
        <v>99279.58425926598</v>
      </c>
      <c r="N118" s="11">
        <f t="shared" si="26"/>
        <v>105853.03302848845</v>
      </c>
      <c r="O118" s="44">
        <v>742.0869343333334</v>
      </c>
      <c r="P118" s="97" t="s">
        <v>100</v>
      </c>
      <c r="R118" s="1" t="s">
        <v>337</v>
      </c>
    </row>
    <row r="119" spans="1:18" ht="11.25">
      <c r="A119" s="20" t="s">
        <v>81</v>
      </c>
      <c r="B119" s="16">
        <v>99337.45339490582</v>
      </c>
      <c r="C119" s="16">
        <v>105505.463669753</v>
      </c>
      <c r="D119" s="12">
        <f t="shared" si="19"/>
        <v>389.49683970046186</v>
      </c>
      <c r="E119" s="67" t="s">
        <v>307</v>
      </c>
      <c r="F119" s="24">
        <v>99274.32481053332</v>
      </c>
      <c r="G119" s="24">
        <v>105884.82064463332</v>
      </c>
      <c r="H119" s="65">
        <f t="shared" si="20"/>
        <v>489.49683970046186</v>
      </c>
      <c r="I119" s="66">
        <f t="shared" si="21"/>
        <v>384.57370098625944</v>
      </c>
      <c r="J119" s="96">
        <f t="shared" si="22"/>
        <v>4614.8844118351135</v>
      </c>
      <c r="K119" s="56">
        <f t="shared" si="23"/>
        <v>0.032633797664308024</v>
      </c>
      <c r="L119" s="90">
        <f t="shared" si="24"/>
        <v>0.3916055719716963</v>
      </c>
      <c r="M119" s="10">
        <f t="shared" si="25"/>
        <v>99274.29261986655</v>
      </c>
      <c r="N119" s="11">
        <f t="shared" si="26"/>
        <v>105884.81528499498</v>
      </c>
      <c r="O119" s="44">
        <v>742.0796836916666</v>
      </c>
      <c r="P119" s="97" t="s">
        <v>307</v>
      </c>
      <c r="R119" s="1" t="s">
        <v>337</v>
      </c>
    </row>
    <row r="120" spans="1:18" ht="11.25">
      <c r="A120" s="20" t="s">
        <v>81</v>
      </c>
      <c r="B120" s="16">
        <v>99337.45339490582</v>
      </c>
      <c r="C120" s="16">
        <v>105505.463669753</v>
      </c>
      <c r="D120" s="12">
        <f t="shared" si="19"/>
        <v>389.49683970046186</v>
      </c>
      <c r="E120" s="67">
        <v>160029</v>
      </c>
      <c r="F120" s="24">
        <v>99274.88593145832</v>
      </c>
      <c r="G120" s="24">
        <v>105886.323758425</v>
      </c>
      <c r="H120" s="65">
        <f t="shared" si="20"/>
        <v>489.49683970046186</v>
      </c>
      <c r="I120" s="66">
        <f t="shared" si="21"/>
        <v>385.9642480020426</v>
      </c>
      <c r="J120" s="96">
        <f t="shared" si="22"/>
        <v>4631.570976024512</v>
      </c>
      <c r="K120" s="56">
        <f t="shared" si="23"/>
        <v>0.8330004387386019</v>
      </c>
      <c r="L120" s="90">
        <f t="shared" si="24"/>
        <v>9.996005264863221</v>
      </c>
      <c r="M120" s="10">
        <f t="shared" si="25"/>
        <v>99274.06424224473</v>
      </c>
      <c r="N120" s="11">
        <f t="shared" si="26"/>
        <v>105886.18694991943</v>
      </c>
      <c r="P120" s="102" t="s">
        <v>112</v>
      </c>
      <c r="R120" s="1" t="s">
        <v>337</v>
      </c>
    </row>
    <row r="121" spans="1:18" ht="11.25">
      <c r="A121" s="20" t="s">
        <v>81</v>
      </c>
      <c r="B121" s="16">
        <v>99337.45339490582</v>
      </c>
      <c r="C121" s="16">
        <v>105505.463669753</v>
      </c>
      <c r="D121" s="12">
        <f t="shared" si="19"/>
        <v>389.49683970046186</v>
      </c>
      <c r="E121" s="64" t="s">
        <v>44</v>
      </c>
      <c r="F121" s="24">
        <v>99269.09165170834</v>
      </c>
      <c r="G121" s="24">
        <v>105891.19116994999</v>
      </c>
      <c r="H121" s="63">
        <f t="shared" si="20"/>
        <v>489.49683970046186</v>
      </c>
      <c r="I121" s="66">
        <f t="shared" si="21"/>
        <v>391.71719371354476</v>
      </c>
      <c r="J121" s="96">
        <f t="shared" si="22"/>
        <v>4700.606324562537</v>
      </c>
      <c r="K121" s="56">
        <f t="shared" si="23"/>
        <v>-4.08319610075315</v>
      </c>
      <c r="L121" s="90">
        <f t="shared" si="24"/>
        <v>-48.9983532090378</v>
      </c>
      <c r="M121" s="10">
        <f t="shared" si="25"/>
        <v>99273.11940251969</v>
      </c>
      <c r="N121" s="11">
        <f t="shared" si="26"/>
        <v>105891.86177698759</v>
      </c>
      <c r="O121" s="44">
        <v>742.1116062</v>
      </c>
      <c r="P121" s="98">
        <f>12*742.111606325</f>
        <v>8905.3392759</v>
      </c>
      <c r="R121" s="1" t="s">
        <v>337</v>
      </c>
    </row>
    <row r="122" spans="1:18" ht="11.25">
      <c r="A122" s="20" t="s">
        <v>81</v>
      </c>
      <c r="B122" s="16">
        <v>99337.45339490582</v>
      </c>
      <c r="C122" s="16">
        <v>105505.463669753</v>
      </c>
      <c r="D122" s="12">
        <f t="shared" si="19"/>
        <v>389.49683970046186</v>
      </c>
      <c r="E122" s="64">
        <v>160205</v>
      </c>
      <c r="F122" s="24">
        <v>99262.49284600833</v>
      </c>
      <c r="G122" s="24">
        <v>105904.79412830832</v>
      </c>
      <c r="H122" s="65">
        <f t="shared" si="20"/>
        <v>489.49683970046186</v>
      </c>
      <c r="I122" s="66">
        <f t="shared" si="21"/>
        <v>406.2191991636141</v>
      </c>
      <c r="J122" s="96">
        <f t="shared" si="22"/>
        <v>4874.630389963369</v>
      </c>
      <c r="K122" s="56">
        <f t="shared" si="23"/>
        <v>-8.358304367410208</v>
      </c>
      <c r="L122" s="90">
        <f t="shared" si="24"/>
        <v>-100.2996524089225</v>
      </c>
      <c r="M122" s="10">
        <f t="shared" si="25"/>
        <v>99270.73765384186</v>
      </c>
      <c r="N122" s="10">
        <f t="shared" si="26"/>
        <v>105906.16686123444</v>
      </c>
      <c r="O122" s="44">
        <v>742.0973673833332</v>
      </c>
      <c r="P122" s="98">
        <f>12*743.039097908333</f>
        <v>8916.469174899996</v>
      </c>
      <c r="R122" s="1" t="s">
        <v>337</v>
      </c>
    </row>
    <row r="123" spans="1:18" ht="11.25">
      <c r="A123" s="20" t="s">
        <v>81</v>
      </c>
      <c r="B123" s="16">
        <v>99337.45339490582</v>
      </c>
      <c r="C123" s="16">
        <v>105505.463669753</v>
      </c>
      <c r="D123" s="12">
        <f t="shared" si="19"/>
        <v>389.49683970046186</v>
      </c>
      <c r="E123" s="64">
        <v>160206</v>
      </c>
      <c r="F123" s="24">
        <v>99278.84084480832</v>
      </c>
      <c r="G123" s="24">
        <v>105907.60255444999</v>
      </c>
      <c r="H123" s="65">
        <f t="shared" si="20"/>
        <v>489.49683970046186</v>
      </c>
      <c r="I123" s="66">
        <f t="shared" si="21"/>
        <v>406.30456308344975</v>
      </c>
      <c r="J123" s="96">
        <f t="shared" si="22"/>
        <v>4875.654757001397</v>
      </c>
      <c r="K123" s="56">
        <f t="shared" si="23"/>
        <v>8.228950835269801</v>
      </c>
      <c r="L123" s="90">
        <f t="shared" si="24"/>
        <v>98.74741002323762</v>
      </c>
      <c r="M123" s="10">
        <f t="shared" si="25"/>
        <v>99270.72363402895</v>
      </c>
      <c r="N123" s="11">
        <f t="shared" si="26"/>
        <v>105906.2510660066</v>
      </c>
      <c r="O123" s="44">
        <v>742.0253202833333</v>
      </c>
      <c r="P123" s="98">
        <f>12*743.053894466667</f>
        <v>8916.646733600004</v>
      </c>
      <c r="R123" s="1" t="s">
        <v>337</v>
      </c>
    </row>
    <row r="124" spans="1:18" ht="11.25">
      <c r="A124" s="20" t="s">
        <v>81</v>
      </c>
      <c r="B124" s="16">
        <v>99337.45339490582</v>
      </c>
      <c r="C124" s="16">
        <v>105505.463669753</v>
      </c>
      <c r="D124" s="12">
        <f t="shared" si="19"/>
        <v>389.49683970046186</v>
      </c>
      <c r="E124" s="64" t="s">
        <v>46</v>
      </c>
      <c r="F124" s="24">
        <v>99265.58257079999</v>
      </c>
      <c r="G124" s="24">
        <v>105911.68456728332</v>
      </c>
      <c r="H124" s="65">
        <f t="shared" si="20"/>
        <v>489.49683970046186</v>
      </c>
      <c r="I124" s="66">
        <f t="shared" si="21"/>
        <v>412.50863012623915</v>
      </c>
      <c r="J124" s="96">
        <f t="shared" si="22"/>
        <v>4950.10356151487</v>
      </c>
      <c r="K124" s="56">
        <f t="shared" si="23"/>
        <v>-4.178877765263612</v>
      </c>
      <c r="L124" s="90">
        <f t="shared" si="24"/>
        <v>-50.14653318316335</v>
      </c>
      <c r="M124" s="10">
        <f t="shared" si="25"/>
        <v>99269.70470402461</v>
      </c>
      <c r="N124" s="11">
        <f t="shared" si="26"/>
        <v>105912.37088867705</v>
      </c>
      <c r="O124" s="44">
        <v>743.0390977833332</v>
      </c>
      <c r="P124" s="98">
        <f>12*748.274061191667</f>
        <v>8979.288734300004</v>
      </c>
      <c r="R124" s="1" t="s">
        <v>337</v>
      </c>
    </row>
    <row r="125" spans="1:18" ht="11.25">
      <c r="A125" s="20" t="s">
        <v>81</v>
      </c>
      <c r="B125" s="16">
        <v>99337.45339490582</v>
      </c>
      <c r="C125" s="16">
        <v>105505.463669753</v>
      </c>
      <c r="D125" s="12">
        <f t="shared" si="19"/>
        <v>389.49683970046186</v>
      </c>
      <c r="E125" s="64" t="s">
        <v>47</v>
      </c>
      <c r="F125" s="24">
        <v>99273.82487715</v>
      </c>
      <c r="G125" s="24">
        <v>105913.05723514165</v>
      </c>
      <c r="H125" s="65">
        <f t="shared" si="20"/>
        <v>489.49683970046186</v>
      </c>
      <c r="I125" s="66">
        <f t="shared" si="21"/>
        <v>412.50897677518384</v>
      </c>
      <c r="J125" s="96">
        <f t="shared" si="22"/>
        <v>4950.107721302206</v>
      </c>
      <c r="K125" s="56">
        <f t="shared" si="23"/>
        <v>4.176948399540107</v>
      </c>
      <c r="L125" s="90">
        <f t="shared" si="24"/>
        <v>50.123380794481285</v>
      </c>
      <c r="M125" s="10">
        <f t="shared" si="25"/>
        <v>99269.70464709244</v>
      </c>
      <c r="N125" s="11">
        <f t="shared" si="26"/>
        <v>105912.37123061888</v>
      </c>
      <c r="O125" s="44">
        <v>743.0538943416667</v>
      </c>
      <c r="P125" s="98">
        <f>12*748.198995725</f>
        <v>8978.387948700001</v>
      </c>
      <c r="R125" s="1" t="s">
        <v>337</v>
      </c>
    </row>
    <row r="126" spans="1:18" ht="11.25">
      <c r="A126" s="20" t="s">
        <v>81</v>
      </c>
      <c r="B126" s="16">
        <v>99337.45339490582</v>
      </c>
      <c r="C126" s="16">
        <v>105505.463669753</v>
      </c>
      <c r="D126" s="12">
        <f t="shared" si="19"/>
        <v>389.49683970046186</v>
      </c>
      <c r="E126" s="64" t="s">
        <v>269</v>
      </c>
      <c r="F126" s="24">
        <v>99261.63067581666</v>
      </c>
      <c r="G126" s="24">
        <v>105911.53673293332</v>
      </c>
      <c r="H126" s="65">
        <f t="shared" si="20"/>
        <v>489.49683970046186</v>
      </c>
      <c r="I126" s="66">
        <f t="shared" si="21"/>
        <v>413.01184589493266</v>
      </c>
      <c r="J126" s="96">
        <f t="shared" si="22"/>
        <v>4956.1421507391915</v>
      </c>
      <c r="K126" s="56">
        <f t="shared" si="23"/>
        <v>-8.101390078110903</v>
      </c>
      <c r="L126" s="90">
        <f t="shared" si="24"/>
        <v>-97.21668093733084</v>
      </c>
      <c r="M126" s="10">
        <f t="shared" si="25"/>
        <v>99269.62205797294</v>
      </c>
      <c r="N126" s="11">
        <f t="shared" si="26"/>
        <v>105912.86727133187</v>
      </c>
      <c r="O126" s="44">
        <v>742.116822725</v>
      </c>
      <c r="P126" s="98">
        <f>12*749.611328858333</f>
        <v>8995.335946299996</v>
      </c>
      <c r="R126" s="1" t="s">
        <v>337</v>
      </c>
    </row>
    <row r="127" spans="1:18" ht="11.25">
      <c r="A127" s="20" t="s">
        <v>81</v>
      </c>
      <c r="B127" s="16">
        <v>99337.45339490582</v>
      </c>
      <c r="C127" s="16">
        <v>105505.463669753</v>
      </c>
      <c r="D127" s="12">
        <f t="shared" si="19"/>
        <v>389.49683970046186</v>
      </c>
      <c r="E127" s="64" t="s">
        <v>270</v>
      </c>
      <c r="F127" s="24">
        <v>99277.60951524998</v>
      </c>
      <c r="G127" s="24">
        <v>105914.20136015</v>
      </c>
      <c r="H127" s="65">
        <f t="shared" si="20"/>
        <v>489.49683970046186</v>
      </c>
      <c r="I127" s="66">
        <f t="shared" si="21"/>
        <v>413.01599270949674</v>
      </c>
      <c r="J127" s="96">
        <f t="shared" si="22"/>
        <v>4956.191912513961</v>
      </c>
      <c r="K127" s="56">
        <f t="shared" si="23"/>
        <v>8.09810160044861</v>
      </c>
      <c r="L127" s="90">
        <f t="shared" si="24"/>
        <v>97.17721920538332</v>
      </c>
      <c r="M127" s="10">
        <f t="shared" si="25"/>
        <v>99269.62137691746</v>
      </c>
      <c r="N127" s="11">
        <f t="shared" si="26"/>
        <v>105912.87136183727</v>
      </c>
      <c r="O127" s="44">
        <v>742.1112125</v>
      </c>
      <c r="P127" s="98">
        <f>12*749.662969175</f>
        <v>8995.9556301</v>
      </c>
      <c r="R127" s="1" t="s">
        <v>337</v>
      </c>
    </row>
    <row r="128" spans="1:18" ht="11.25">
      <c r="A128" s="20" t="s">
        <v>81</v>
      </c>
      <c r="B128" s="16">
        <v>99337.45339490582</v>
      </c>
      <c r="C128" s="16">
        <v>105505.463669753</v>
      </c>
      <c r="D128" s="12">
        <f>(350+32/60+49.7606294964544/3600)/0.9</f>
        <v>389.49683970046186</v>
      </c>
      <c r="E128" s="64">
        <v>160207</v>
      </c>
      <c r="F128" s="24">
        <v>99259.13671754999</v>
      </c>
      <c r="G128" s="24">
        <v>105924.23716685</v>
      </c>
      <c r="H128" s="65">
        <f t="shared" si="20"/>
        <v>489.49683970046186</v>
      </c>
      <c r="I128" s="66">
        <f t="shared" si="21"/>
        <v>425.94941922571064</v>
      </c>
      <c r="J128" s="96">
        <f t="shared" si="22"/>
        <v>5111.3930307085275</v>
      </c>
      <c r="K128" s="70">
        <f t="shared" si="23"/>
        <v>-8.475617038829153</v>
      </c>
      <c r="L128" s="90">
        <f t="shared" si="24"/>
        <v>-101.70740446594984</v>
      </c>
      <c r="M128" s="10">
        <f t="shared" si="25"/>
        <v>99267.49724507854</v>
      </c>
      <c r="N128" s="11">
        <f t="shared" si="26"/>
        <v>105925.62916671825</v>
      </c>
      <c r="P128" s="98">
        <f>12*743.035784266667</f>
        <v>8916.429411200003</v>
      </c>
      <c r="R128" s="1" t="s">
        <v>337</v>
      </c>
    </row>
    <row r="129" spans="1:18" ht="11.25">
      <c r="A129" s="20" t="s">
        <v>81</v>
      </c>
      <c r="B129" s="16">
        <v>99337.45339490582</v>
      </c>
      <c r="C129" s="16">
        <v>105505.463669753</v>
      </c>
      <c r="D129" s="12">
        <f t="shared" si="19"/>
        <v>389.49683970046186</v>
      </c>
      <c r="E129" s="64">
        <v>160208</v>
      </c>
      <c r="F129" s="24">
        <v>99275.60758355832</v>
      </c>
      <c r="G129" s="24">
        <v>105927.06731210831</v>
      </c>
      <c r="H129" s="65">
        <f t="shared" si="20"/>
        <v>489.49683970046186</v>
      </c>
      <c r="I129" s="66">
        <f t="shared" si="21"/>
        <v>426.03602814455746</v>
      </c>
      <c r="J129" s="96">
        <f t="shared" si="22"/>
        <v>5112.43233773469</v>
      </c>
      <c r="K129" s="56">
        <f t="shared" si="23"/>
        <v>8.236404028134642</v>
      </c>
      <c r="L129" s="90">
        <f t="shared" si="24"/>
        <v>98.83684833761569</v>
      </c>
      <c r="M129" s="10">
        <f t="shared" si="25"/>
        <v>99267.4830207922</v>
      </c>
      <c r="N129" s="11">
        <f t="shared" si="26"/>
        <v>105925.71459958372</v>
      </c>
      <c r="O129" s="44">
        <v>742.1155103916666</v>
      </c>
      <c r="P129" s="98">
        <f>12*743.026040191667</f>
        <v>8916.312482300003</v>
      </c>
      <c r="R129" s="1" t="s">
        <v>337</v>
      </c>
    </row>
    <row r="130" spans="1:14" ht="11.25">
      <c r="A130" s="25"/>
      <c r="C130" s="13"/>
      <c r="D130" s="13"/>
      <c r="E130" s="13"/>
      <c r="H130" s="13"/>
      <c r="M130" s="13"/>
      <c r="N130" s="13"/>
    </row>
    <row r="131" spans="1:15" s="61" customFormat="1" ht="11.25">
      <c r="A131" s="60" t="s">
        <v>318</v>
      </c>
      <c r="B131" s="62"/>
      <c r="C131" s="60"/>
      <c r="D131" s="60"/>
      <c r="E131" s="60"/>
      <c r="F131" s="60"/>
      <c r="G131" s="127"/>
      <c r="I131" s="10"/>
      <c r="J131" s="10"/>
      <c r="K131" s="10"/>
      <c r="L131" s="10"/>
      <c r="O131" s="44"/>
    </row>
    <row r="132" spans="1:16" ht="11.25">
      <c r="A132" s="20" t="s">
        <v>81</v>
      </c>
      <c r="B132" s="16">
        <v>99337.45339490582</v>
      </c>
      <c r="C132" s="16">
        <v>105505.463669753</v>
      </c>
      <c r="D132" s="12">
        <f>(350+32/60+49.7606294964544/3600)/0.9</f>
        <v>389.49683970046186</v>
      </c>
      <c r="E132" s="69">
        <v>160035</v>
      </c>
      <c r="F132" s="24">
        <v>99338.93003</v>
      </c>
      <c r="G132" s="24">
        <v>105508.76852</v>
      </c>
      <c r="H132" s="23">
        <f>D132+100</f>
        <v>489.49683970046186</v>
      </c>
      <c r="I132" s="55">
        <f>SIGN(N132-C132)*SQRT((M132-B132)^2+(N132-C132)^2)</f>
        <v>3.0174576664018002</v>
      </c>
      <c r="J132" s="66">
        <f>I132*12</f>
        <v>36.209491996821605</v>
      </c>
      <c r="K132" s="56">
        <f>SIGN(F132-M132)*SQRT((M132-F132)^2+(N132-G132)^2)</f>
        <v>1.9993587942181186</v>
      </c>
      <c r="L132" s="90">
        <f>K132*12</f>
        <v>23.992305530617422</v>
      </c>
      <c r="M132" s="10">
        <f>(N132-C132)*TAN(D132*PI()/200)+B132</f>
        <v>99336.95782028808</v>
      </c>
      <c r="N132" s="11">
        <f>(F132-B132+C132*TAN(D132*PI()/200)-G132*TAN(H132*PI()/200))/(TAN(D132*PI()/200)-TAN(H132*PI()/200))</f>
        <v>105508.44015367984</v>
      </c>
      <c r="O132" s="73" t="s">
        <v>243</v>
      </c>
      <c r="P132" s="73" t="s">
        <v>243</v>
      </c>
    </row>
    <row r="133" spans="1:16" ht="11.25">
      <c r="A133" s="20" t="s">
        <v>81</v>
      </c>
      <c r="B133" s="16">
        <v>99337.45339490582</v>
      </c>
      <c r="C133" s="16">
        <v>105505.463669753</v>
      </c>
      <c r="D133" s="12">
        <f>(350+32/60+49.7606294964544/3600)/0.9</f>
        <v>389.49683970046186</v>
      </c>
      <c r="E133" s="69">
        <v>160036</v>
      </c>
      <c r="F133" s="24">
        <v>99327.22355</v>
      </c>
      <c r="G133" s="24">
        <v>105579.08807</v>
      </c>
      <c r="H133" s="23">
        <f>D133+100</f>
        <v>489.49683970046186</v>
      </c>
      <c r="I133" s="55">
        <f>SIGN(N133-C133)*SQRT((M133-B133)^2+(N133-C133)^2)</f>
        <v>74.30476918838427</v>
      </c>
      <c r="J133" s="66">
        <f>I133*12</f>
        <v>891.6572302606112</v>
      </c>
      <c r="K133" s="56">
        <f>SIGN(F133-M133)*SQRT((M133-F133)^2+(N133-G133)^2)</f>
        <v>2.000828425678483</v>
      </c>
      <c r="L133" s="90">
        <f>K133*12</f>
        <v>24.009941108141795</v>
      </c>
      <c r="M133" s="10">
        <f>(N133-C133)*TAN(D133*PI()/200)+B133</f>
        <v>99325.24989061258</v>
      </c>
      <c r="N133" s="11">
        <f>(F133-B133+C133*TAN(D133*PI()/200)-G133*TAN(H133*PI()/200))/(TAN(D133*PI()/200)-TAN(H133*PI()/200))</f>
        <v>105578.75946231371</v>
      </c>
      <c r="O133" s="73" t="s">
        <v>244</v>
      </c>
      <c r="P133" s="73" t="s">
        <v>244</v>
      </c>
    </row>
    <row r="134" spans="1:14" ht="11.25">
      <c r="A134" s="25"/>
      <c r="C134" s="13"/>
      <c r="D134" s="13"/>
      <c r="E134" s="13"/>
      <c r="H134" s="13"/>
      <c r="M134" s="13"/>
      <c r="N134" s="13"/>
    </row>
    <row r="135" spans="1:15" s="61" customFormat="1" ht="12" thickBot="1">
      <c r="A135" s="60" t="s">
        <v>319</v>
      </c>
      <c r="B135" s="62"/>
      <c r="C135" s="60"/>
      <c r="D135" s="60"/>
      <c r="E135" s="60"/>
      <c r="F135" s="60"/>
      <c r="G135" s="60"/>
      <c r="H135" s="60"/>
      <c r="I135" s="10"/>
      <c r="J135" s="101"/>
      <c r="K135" s="10"/>
      <c r="L135" s="10"/>
      <c r="O135" s="44"/>
    </row>
    <row r="136" spans="1:18" ht="11.25" hidden="1">
      <c r="A136" s="20" t="s">
        <v>81</v>
      </c>
      <c r="B136" s="16">
        <v>99337.45339490582</v>
      </c>
      <c r="C136" s="16">
        <v>105505.463669753</v>
      </c>
      <c r="D136" s="12">
        <f aca="true" t="shared" si="27" ref="D136:D169">(350+32/60+49.7606294964544/3600)/0.9</f>
        <v>389.49683970046186</v>
      </c>
      <c r="E136" s="32">
        <v>160025</v>
      </c>
      <c r="F136" s="24">
        <v>99340.53317</v>
      </c>
      <c r="G136" s="24">
        <v>105503.22491</v>
      </c>
      <c r="H136" s="23">
        <f aca="true" t="shared" si="28" ref="H136:H169">D136+100</f>
        <v>489.49683970046186</v>
      </c>
      <c r="I136" s="55">
        <f aca="true" t="shared" si="29" ref="I136:I169">SIGN(N136-C136)*SQRT((M136-B136)^2+(N136-C136)^2)</f>
        <v>-2.7141692415492082</v>
      </c>
      <c r="J136" s="66">
        <f aca="true" t="shared" si="30" ref="J136:J169">I136*12</f>
        <v>-32.5700308985905</v>
      </c>
      <c r="K136" s="56">
        <f aca="true" t="shared" si="31" ref="K136:K169">SIGN(F136-M136)*SQRT((M136-F136)^2+(N136-G136)^2)</f>
        <v>2.670270621203912</v>
      </c>
      <c r="L136" s="90">
        <f aca="true" t="shared" si="32" ref="L136:L169">K136*12</f>
        <v>32.04324745444694</v>
      </c>
      <c r="M136" s="10">
        <f aca="true" t="shared" si="33" ref="M136:M169">(N136-C136)*TAN(D136*PI()/200)+B136</f>
        <v>99337.89915870206</v>
      </c>
      <c r="N136" s="11">
        <f aca="true" t="shared" si="34" ref="N136:N169">(F136-B136+C136*TAN(D136*PI()/200)-G136*TAN(H136*PI()/200))/(TAN(D136*PI()/200)-TAN(H136*PI()/200))</f>
        <v>105502.78635592945</v>
      </c>
      <c r="O136" s="46" t="s">
        <v>108</v>
      </c>
      <c r="P136" s="46" t="s">
        <v>108</v>
      </c>
      <c r="R136" s="1" t="s">
        <v>338</v>
      </c>
    </row>
    <row r="137" spans="1:18" ht="11.25" hidden="1">
      <c r="A137" s="20" t="s">
        <v>81</v>
      </c>
      <c r="B137" s="16">
        <v>99337.45339490582</v>
      </c>
      <c r="C137" s="16">
        <v>105505.463669753</v>
      </c>
      <c r="D137" s="12">
        <f t="shared" si="27"/>
        <v>389.49683970046186</v>
      </c>
      <c r="E137" s="32">
        <v>160026</v>
      </c>
      <c r="F137" s="24">
        <v>99337.90141</v>
      </c>
      <c r="G137" s="24">
        <v>105502.78682</v>
      </c>
      <c r="H137" s="23">
        <f t="shared" si="28"/>
        <v>489.49683970046186</v>
      </c>
      <c r="I137" s="55">
        <f t="shared" si="29"/>
        <v>-2.7140812163394585</v>
      </c>
      <c r="J137" s="66">
        <f t="shared" si="30"/>
        <v>-32.5689745960735</v>
      </c>
      <c r="K137" s="56">
        <f t="shared" si="31"/>
        <v>0.002296944814125987</v>
      </c>
      <c r="L137" s="90">
        <f t="shared" si="32"/>
        <v>0.027563337769511843</v>
      </c>
      <c r="M137" s="10">
        <f t="shared" si="33"/>
        <v>99337.89914424517</v>
      </c>
      <c r="N137" s="11">
        <f t="shared" si="34"/>
        <v>105502.78644275937</v>
      </c>
      <c r="O137" s="46" t="s">
        <v>109</v>
      </c>
      <c r="P137" s="46" t="s">
        <v>109</v>
      </c>
      <c r="R137" s="1" t="s">
        <v>338</v>
      </c>
    </row>
    <row r="138" spans="1:18" ht="11.25" hidden="1">
      <c r="A138" s="20" t="s">
        <v>81</v>
      </c>
      <c r="B138" s="16">
        <v>99337.45339490582</v>
      </c>
      <c r="C138" s="16">
        <v>105505.463669753</v>
      </c>
      <c r="D138" s="12">
        <f t="shared" si="27"/>
        <v>389.49683970046186</v>
      </c>
      <c r="E138" s="32">
        <v>160022</v>
      </c>
      <c r="F138" s="24">
        <v>99326.58644</v>
      </c>
      <c r="G138" s="24">
        <v>105587.00263</v>
      </c>
      <c r="H138" s="23">
        <f t="shared" si="28"/>
        <v>489.49683970046186</v>
      </c>
      <c r="I138" s="55">
        <f t="shared" si="29"/>
        <v>82.21649449231381</v>
      </c>
      <c r="J138" s="66">
        <f t="shared" si="30"/>
        <v>986.5979339077658</v>
      </c>
      <c r="K138" s="56">
        <f t="shared" si="31"/>
        <v>2.672223883686699</v>
      </c>
      <c r="L138" s="90">
        <f t="shared" si="32"/>
        <v>32.06668660424039</v>
      </c>
      <c r="M138" s="10">
        <f t="shared" si="33"/>
        <v>99323.95050196272</v>
      </c>
      <c r="N138" s="11">
        <f t="shared" si="34"/>
        <v>105586.56375513379</v>
      </c>
      <c r="O138" s="46" t="s">
        <v>105</v>
      </c>
      <c r="P138" s="46" t="s">
        <v>105</v>
      </c>
      <c r="R138" s="1" t="s">
        <v>338</v>
      </c>
    </row>
    <row r="139" spans="1:18" ht="11.25" hidden="1">
      <c r="A139" s="20" t="s">
        <v>81</v>
      </c>
      <c r="B139" s="16">
        <v>99337.45339490582</v>
      </c>
      <c r="C139" s="16">
        <v>105505.463669753</v>
      </c>
      <c r="D139" s="12">
        <f t="shared" si="27"/>
        <v>389.49683970046186</v>
      </c>
      <c r="E139" s="32">
        <v>160024</v>
      </c>
      <c r="F139" s="24">
        <v>99323.95394</v>
      </c>
      <c r="G139" s="24">
        <v>105586.56437</v>
      </c>
      <c r="H139" s="23">
        <f t="shared" si="28"/>
        <v>489.49683970046186</v>
      </c>
      <c r="I139" s="55">
        <f t="shared" si="29"/>
        <v>82.21653636046682</v>
      </c>
      <c r="J139" s="66">
        <f t="shared" si="30"/>
        <v>986.5984363256018</v>
      </c>
      <c r="K139" s="56">
        <f t="shared" si="31"/>
        <v>0.0034923355835884805</v>
      </c>
      <c r="L139" s="90">
        <f t="shared" si="32"/>
        <v>0.04190802700306177</v>
      </c>
      <c r="M139" s="10">
        <f t="shared" si="33"/>
        <v>99323.95049508648</v>
      </c>
      <c r="N139" s="11">
        <f t="shared" si="34"/>
        <v>105586.56379643342</v>
      </c>
      <c r="O139" s="46" t="s">
        <v>107</v>
      </c>
      <c r="P139" s="46" t="s">
        <v>107</v>
      </c>
      <c r="R139" s="1" t="s">
        <v>338</v>
      </c>
    </row>
    <row r="140" spans="1:18" ht="11.25" hidden="1">
      <c r="A140" s="20" t="s">
        <v>81</v>
      </c>
      <c r="B140" s="16">
        <v>99337.45339490582</v>
      </c>
      <c r="C140" s="16">
        <v>105505.463669753</v>
      </c>
      <c r="D140" s="12">
        <f t="shared" si="27"/>
        <v>389.49683970046186</v>
      </c>
      <c r="E140" s="32">
        <v>160021</v>
      </c>
      <c r="F140" s="24">
        <v>99309.37332</v>
      </c>
      <c r="G140" s="24">
        <v>105650.29525</v>
      </c>
      <c r="H140" s="23">
        <f t="shared" si="28"/>
        <v>489.49683970046186</v>
      </c>
      <c r="I140" s="55">
        <f t="shared" si="29"/>
        <v>147.47668146187766</v>
      </c>
      <c r="J140" s="66">
        <f t="shared" si="30"/>
        <v>1769.720177542532</v>
      </c>
      <c r="K140" s="56">
        <f t="shared" si="31"/>
        <v>-3.9122459731806023</v>
      </c>
      <c r="L140" s="90">
        <f t="shared" si="32"/>
        <v>-46.946951678167224</v>
      </c>
      <c r="M140" s="10">
        <f t="shared" si="33"/>
        <v>99313.23244199753</v>
      </c>
      <c r="N140" s="11">
        <f t="shared" si="34"/>
        <v>105650.93778090416</v>
      </c>
      <c r="O140" s="46" t="s">
        <v>104</v>
      </c>
      <c r="P140" s="46" t="s">
        <v>104</v>
      </c>
      <c r="R140" s="1" t="s">
        <v>338</v>
      </c>
    </row>
    <row r="141" spans="1:18" ht="11.25" hidden="1">
      <c r="A141" s="20" t="s">
        <v>81</v>
      </c>
      <c r="B141" s="16">
        <v>99337.45339490582</v>
      </c>
      <c r="C141" s="16">
        <v>105505.463669753</v>
      </c>
      <c r="D141" s="12">
        <f t="shared" si="27"/>
        <v>389.49683970046186</v>
      </c>
      <c r="E141" s="32">
        <v>160023</v>
      </c>
      <c r="F141" s="24">
        <v>99313.23975</v>
      </c>
      <c r="G141" s="24">
        <v>105650.93911</v>
      </c>
      <c r="H141" s="23">
        <f t="shared" si="28"/>
        <v>489.49683970046186</v>
      </c>
      <c r="I141" s="55">
        <f t="shared" si="29"/>
        <v>147.47679227434602</v>
      </c>
      <c r="J141" s="66">
        <f t="shared" si="30"/>
        <v>1769.7215072921522</v>
      </c>
      <c r="K141" s="56">
        <f t="shared" si="31"/>
        <v>0.007427052994411406</v>
      </c>
      <c r="L141" s="90">
        <f t="shared" si="32"/>
        <v>0.08912463593293687</v>
      </c>
      <c r="M141" s="10">
        <f t="shared" si="33"/>
        <v>99313.23242379817</v>
      </c>
      <c r="N141" s="11">
        <f t="shared" si="34"/>
        <v>105650.93789021192</v>
      </c>
      <c r="O141" s="46" t="s">
        <v>106</v>
      </c>
      <c r="P141" s="46" t="s">
        <v>106</v>
      </c>
      <c r="R141" s="1" t="s">
        <v>338</v>
      </c>
    </row>
    <row r="142" spans="1:18" ht="11.25" hidden="1">
      <c r="A142" s="20" t="s">
        <v>81</v>
      </c>
      <c r="B142" s="16">
        <v>99337.45339490582</v>
      </c>
      <c r="C142" s="16">
        <v>105505.463669753</v>
      </c>
      <c r="D142" s="12">
        <f t="shared" si="27"/>
        <v>389.49683970046186</v>
      </c>
      <c r="E142" s="32">
        <v>160032</v>
      </c>
      <c r="F142" s="24">
        <v>99308.55885</v>
      </c>
      <c r="G142" s="24">
        <v>105679.04975</v>
      </c>
      <c r="H142" s="23">
        <f t="shared" si="28"/>
        <v>489.49683970046186</v>
      </c>
      <c r="I142" s="55">
        <f t="shared" si="29"/>
        <v>175.97449228153505</v>
      </c>
      <c r="J142" s="66">
        <f t="shared" si="30"/>
        <v>2111.6939073784206</v>
      </c>
      <c r="K142" s="56">
        <f t="shared" si="31"/>
        <v>0.006862358815811659</v>
      </c>
      <c r="L142" s="90">
        <f t="shared" si="32"/>
        <v>0.08234830578973991</v>
      </c>
      <c r="M142" s="10">
        <f t="shared" si="33"/>
        <v>99308.55208082443</v>
      </c>
      <c r="N142" s="11">
        <f t="shared" si="34"/>
        <v>105679.04862295491</v>
      </c>
      <c r="O142" s="46" t="s">
        <v>114</v>
      </c>
      <c r="P142" s="46" t="s">
        <v>114</v>
      </c>
      <c r="R142" s="1" t="s">
        <v>338</v>
      </c>
    </row>
    <row r="143" spans="1:18" ht="11.25" hidden="1">
      <c r="A143" s="20" t="s">
        <v>81</v>
      </c>
      <c r="B143" s="16">
        <v>99337.45339490582</v>
      </c>
      <c r="C143" s="16">
        <v>105505.463669753</v>
      </c>
      <c r="D143" s="12">
        <f t="shared" si="27"/>
        <v>389.49683970046186</v>
      </c>
      <c r="E143" s="32">
        <v>160030</v>
      </c>
      <c r="F143" s="24">
        <v>99304.69534</v>
      </c>
      <c r="G143" s="24">
        <v>105678.40684</v>
      </c>
      <c r="H143" s="23">
        <f t="shared" si="28"/>
        <v>489.49683970046186</v>
      </c>
      <c r="I143" s="55">
        <f t="shared" si="29"/>
        <v>175.9748390005532</v>
      </c>
      <c r="J143" s="66">
        <f t="shared" si="30"/>
        <v>2111.6980680066386</v>
      </c>
      <c r="K143" s="56">
        <f t="shared" si="31"/>
        <v>-3.909774293715886</v>
      </c>
      <c r="L143" s="90">
        <f t="shared" si="32"/>
        <v>-46.91729152459063</v>
      </c>
      <c r="M143" s="10">
        <f t="shared" si="33"/>
        <v>99308.55202388075</v>
      </c>
      <c r="N143" s="11">
        <f t="shared" si="34"/>
        <v>105679.04896496587</v>
      </c>
      <c r="O143" s="46" t="s">
        <v>113</v>
      </c>
      <c r="P143" s="46" t="s">
        <v>113</v>
      </c>
      <c r="R143" s="1" t="s">
        <v>338</v>
      </c>
    </row>
    <row r="144" spans="1:18" ht="11.25" hidden="1">
      <c r="A144" s="20" t="s">
        <v>81</v>
      </c>
      <c r="B144" s="16">
        <v>99337.45339490582</v>
      </c>
      <c r="C144" s="16">
        <v>105505.463669753</v>
      </c>
      <c r="D144" s="12">
        <f t="shared" si="27"/>
        <v>389.49683970046186</v>
      </c>
      <c r="E144" s="32">
        <v>160005</v>
      </c>
      <c r="F144" s="24">
        <v>99297.2612</v>
      </c>
      <c r="G144" s="24">
        <v>105698.89784</v>
      </c>
      <c r="H144" s="23">
        <f t="shared" si="28"/>
        <v>489.49683970046186</v>
      </c>
      <c r="I144" s="55">
        <f t="shared" si="29"/>
        <v>197.4085459101531</v>
      </c>
      <c r="J144" s="66">
        <f t="shared" si="30"/>
        <v>2368.9025509218372</v>
      </c>
      <c r="K144" s="56">
        <f t="shared" si="31"/>
        <v>-7.8776108142595005</v>
      </c>
      <c r="L144" s="90">
        <f t="shared" si="32"/>
        <v>-94.531329771114</v>
      </c>
      <c r="M144" s="10">
        <f t="shared" si="33"/>
        <v>99305.03184156746</v>
      </c>
      <c r="N144" s="11">
        <f t="shared" si="34"/>
        <v>105700.19162582887</v>
      </c>
      <c r="O144" s="46" t="s">
        <v>88</v>
      </c>
      <c r="P144" s="46" t="s">
        <v>88</v>
      </c>
      <c r="R144" s="1" t="s">
        <v>338</v>
      </c>
    </row>
    <row r="145" spans="1:18" ht="11.25" hidden="1">
      <c r="A145" s="20" t="s">
        <v>81</v>
      </c>
      <c r="B145" s="16">
        <v>99337.45339490582</v>
      </c>
      <c r="C145" s="16">
        <v>105505.463669753</v>
      </c>
      <c r="D145" s="12">
        <f t="shared" si="27"/>
        <v>389.49683970046186</v>
      </c>
      <c r="E145" s="32">
        <v>160004</v>
      </c>
      <c r="F145" s="24">
        <v>99290.26014</v>
      </c>
      <c r="G145" s="24">
        <v>105699.76575</v>
      </c>
      <c r="H145" s="23">
        <f t="shared" si="28"/>
        <v>489.49683970046186</v>
      </c>
      <c r="I145" s="55">
        <f t="shared" si="29"/>
        <v>199.41449544362015</v>
      </c>
      <c r="J145" s="66">
        <f t="shared" si="30"/>
        <v>2392.973945323442</v>
      </c>
      <c r="K145" s="56">
        <f t="shared" si="31"/>
        <v>-14.64106225274113</v>
      </c>
      <c r="L145" s="90">
        <f t="shared" si="32"/>
        <v>-175.69274703289355</v>
      </c>
      <c r="M145" s="10">
        <f t="shared" si="33"/>
        <v>99304.70239281186</v>
      </c>
      <c r="N145" s="11">
        <f t="shared" si="34"/>
        <v>105702.17033678509</v>
      </c>
      <c r="O145" s="46" t="s">
        <v>87</v>
      </c>
      <c r="P145" s="46" t="s">
        <v>87</v>
      </c>
      <c r="R145" s="1" t="s">
        <v>338</v>
      </c>
    </row>
    <row r="146" spans="1:18" ht="11.25" hidden="1">
      <c r="A146" s="20" t="s">
        <v>81</v>
      </c>
      <c r="B146" s="16">
        <v>99337.45339490582</v>
      </c>
      <c r="C146" s="16">
        <v>105505.463669753</v>
      </c>
      <c r="D146" s="12">
        <f t="shared" si="27"/>
        <v>389.49683970046186</v>
      </c>
      <c r="E146" s="32">
        <v>160033</v>
      </c>
      <c r="F146" s="24">
        <v>99301.97307</v>
      </c>
      <c r="G146" s="24">
        <v>105718.58786</v>
      </c>
      <c r="H146" s="23">
        <f t="shared" si="28"/>
        <v>489.49683970046186</v>
      </c>
      <c r="I146" s="55">
        <f t="shared" si="29"/>
        <v>216.05733939672453</v>
      </c>
      <c r="J146" s="66">
        <f t="shared" si="30"/>
        <v>2592.6880727606945</v>
      </c>
      <c r="K146" s="56">
        <f t="shared" si="31"/>
        <v>0.00408367311075048</v>
      </c>
      <c r="L146" s="90">
        <f t="shared" si="32"/>
        <v>0.04900407732900576</v>
      </c>
      <c r="M146" s="10">
        <f t="shared" si="33"/>
        <v>99301.96904177865</v>
      </c>
      <c r="N146" s="11">
        <f t="shared" si="34"/>
        <v>105718.58718931462</v>
      </c>
      <c r="O146" s="46" t="s">
        <v>115</v>
      </c>
      <c r="P146" s="46" t="s">
        <v>115</v>
      </c>
      <c r="R146" s="1" t="s">
        <v>338</v>
      </c>
    </row>
    <row r="147" spans="1:18" ht="11.25" hidden="1">
      <c r="A147" s="20" t="s">
        <v>81</v>
      </c>
      <c r="B147" s="16">
        <v>99337.45339490582</v>
      </c>
      <c r="C147" s="16">
        <v>105505.463669753</v>
      </c>
      <c r="D147" s="12">
        <f t="shared" si="27"/>
        <v>389.49683970046186</v>
      </c>
      <c r="E147" s="32">
        <v>160020</v>
      </c>
      <c r="F147" s="24">
        <v>99298.03902</v>
      </c>
      <c r="G147" s="24">
        <v>105718.35086</v>
      </c>
      <c r="H147" s="23">
        <f t="shared" si="28"/>
        <v>489.49683970046186</v>
      </c>
      <c r="I147" s="55">
        <f t="shared" si="29"/>
        <v>216.46966950099886</v>
      </c>
      <c r="J147" s="66">
        <f t="shared" si="30"/>
        <v>2597.6360340119863</v>
      </c>
      <c r="K147" s="56">
        <f t="shared" si="31"/>
        <v>-3.9154701647026497</v>
      </c>
      <c r="L147" s="90">
        <f t="shared" si="32"/>
        <v>-46.98564197643179</v>
      </c>
      <c r="M147" s="10">
        <f t="shared" si="33"/>
        <v>99301.9013224081</v>
      </c>
      <c r="N147" s="11">
        <f t="shared" si="34"/>
        <v>105718.99392043188</v>
      </c>
      <c r="O147" s="46" t="s">
        <v>103</v>
      </c>
      <c r="P147" s="46" t="s">
        <v>103</v>
      </c>
      <c r="R147" s="1" t="s">
        <v>338</v>
      </c>
    </row>
    <row r="148" spans="1:18" ht="12" hidden="1" thickBot="1">
      <c r="A148" s="20" t="s">
        <v>81</v>
      </c>
      <c r="B148" s="16">
        <v>99337.45339490582</v>
      </c>
      <c r="C148" s="16">
        <v>105505.463669753</v>
      </c>
      <c r="D148" s="12">
        <f t="shared" si="27"/>
        <v>389.49683970046186</v>
      </c>
      <c r="E148" s="32">
        <v>160003</v>
      </c>
      <c r="F148" s="24">
        <v>99282.42685</v>
      </c>
      <c r="G148" s="24">
        <v>105729.27032</v>
      </c>
      <c r="H148" s="23">
        <f t="shared" si="28"/>
        <v>489.49683970046186</v>
      </c>
      <c r="I148" s="55">
        <f t="shared" si="29"/>
        <v>229.8049327617328</v>
      </c>
      <c r="J148" s="66">
        <f t="shared" si="30"/>
        <v>2757.659193140794</v>
      </c>
      <c r="K148" s="56">
        <f t="shared" si="31"/>
        <v>-17.52227774646126</v>
      </c>
      <c r="L148" s="90">
        <f t="shared" si="32"/>
        <v>-210.26733295753513</v>
      </c>
      <c r="M148" s="10">
        <f t="shared" si="33"/>
        <v>99299.71119458413</v>
      </c>
      <c r="N148" s="11">
        <f t="shared" si="34"/>
        <v>105732.14810555859</v>
      </c>
      <c r="O148" s="46" t="s">
        <v>86</v>
      </c>
      <c r="P148" s="46" t="s">
        <v>86</v>
      </c>
      <c r="R148" s="1" t="s">
        <v>338</v>
      </c>
    </row>
    <row r="149" spans="1:18" ht="12" thickTop="1">
      <c r="A149" s="104" t="s">
        <v>81</v>
      </c>
      <c r="B149" s="105">
        <v>99337.45339490582</v>
      </c>
      <c r="C149" s="105">
        <v>105505.463669753</v>
      </c>
      <c r="D149" s="106">
        <f t="shared" si="27"/>
        <v>389.49683970046186</v>
      </c>
      <c r="E149" s="118">
        <v>160019</v>
      </c>
      <c r="F149" s="108">
        <v>99286.85365</v>
      </c>
      <c r="G149" s="108">
        <v>105801.20955</v>
      </c>
      <c r="H149" s="109">
        <f t="shared" si="28"/>
        <v>489.49683970046186</v>
      </c>
      <c r="I149" s="110">
        <f t="shared" si="29"/>
        <v>300.04026843748346</v>
      </c>
      <c r="J149" s="111">
        <f t="shared" si="30"/>
        <v>3600.4832212498013</v>
      </c>
      <c r="K149" s="119">
        <f t="shared" si="31"/>
        <v>-1.3405907592176367</v>
      </c>
      <c r="L149" s="113">
        <f t="shared" si="32"/>
        <v>-16.08708911061164</v>
      </c>
      <c r="M149" s="114">
        <f t="shared" si="33"/>
        <v>99288.17603701862</v>
      </c>
      <c r="N149" s="115">
        <f t="shared" si="34"/>
        <v>105801.42972301535</v>
      </c>
      <c r="O149" s="120" t="s">
        <v>102</v>
      </c>
      <c r="P149" s="121" t="s">
        <v>102</v>
      </c>
      <c r="R149" s="1" t="s">
        <v>337</v>
      </c>
    </row>
    <row r="150" spans="1:18" ht="11.25">
      <c r="A150" s="20" t="s">
        <v>81</v>
      </c>
      <c r="B150" s="16">
        <v>99337.45339490582</v>
      </c>
      <c r="C150" s="16">
        <v>105505.463669753</v>
      </c>
      <c r="D150" s="12">
        <f t="shared" si="27"/>
        <v>389.49683970046186</v>
      </c>
      <c r="E150" s="32">
        <v>160034</v>
      </c>
      <c r="F150" s="24">
        <v>99288.18088</v>
      </c>
      <c r="G150" s="24">
        <v>105801.44003</v>
      </c>
      <c r="H150" s="23">
        <f t="shared" si="28"/>
        <v>489.49683970046186</v>
      </c>
      <c r="I150" s="55">
        <f t="shared" si="29"/>
        <v>300.0496400736901</v>
      </c>
      <c r="J150" s="66">
        <f t="shared" si="30"/>
        <v>3600.595680884281</v>
      </c>
      <c r="K150" s="56">
        <f t="shared" si="31"/>
        <v>0.006469995056281639</v>
      </c>
      <c r="L150" s="90">
        <f t="shared" si="32"/>
        <v>0.07763994067537967</v>
      </c>
      <c r="M150" s="10">
        <f t="shared" si="33"/>
        <v>99288.17449786032</v>
      </c>
      <c r="N150" s="11">
        <f t="shared" si="34"/>
        <v>105801.4389673951</v>
      </c>
      <c r="O150" s="46" t="s">
        <v>116</v>
      </c>
      <c r="P150" s="46" t="s">
        <v>116</v>
      </c>
      <c r="R150" s="1" t="s">
        <v>337</v>
      </c>
    </row>
    <row r="151" spans="1:18" ht="11.25">
      <c r="A151" s="20" t="s">
        <v>81</v>
      </c>
      <c r="B151" s="16">
        <v>99337.45339490582</v>
      </c>
      <c r="C151" s="16">
        <v>105505.463669753</v>
      </c>
      <c r="D151" s="12">
        <f t="shared" si="27"/>
        <v>389.49683970046186</v>
      </c>
      <c r="E151" s="32">
        <v>160001</v>
      </c>
      <c r="F151" s="24">
        <v>99263.143</v>
      </c>
      <c r="G151" s="24">
        <v>105836.13149</v>
      </c>
      <c r="H151" s="23">
        <f t="shared" si="28"/>
        <v>489.49683970046186</v>
      </c>
      <c r="I151" s="55">
        <f t="shared" si="29"/>
        <v>338.38214501210587</v>
      </c>
      <c r="J151" s="66">
        <f t="shared" si="30"/>
        <v>4060.5857401452704</v>
      </c>
      <c r="K151" s="56">
        <f t="shared" si="31"/>
        <v>-18.993843080571846</v>
      </c>
      <c r="L151" s="90">
        <f t="shared" si="32"/>
        <v>-227.92611696686214</v>
      </c>
      <c r="M151" s="10">
        <f t="shared" si="33"/>
        <v>99281.87892768769</v>
      </c>
      <c r="N151" s="11">
        <f t="shared" si="34"/>
        <v>105839.25095928993</v>
      </c>
      <c r="O151" s="46" t="s">
        <v>84</v>
      </c>
      <c r="P151" s="46" t="s">
        <v>84</v>
      </c>
      <c r="R151" s="1" t="s">
        <v>337</v>
      </c>
    </row>
    <row r="152" spans="1:18" ht="11.25">
      <c r="A152" s="20" t="s">
        <v>81</v>
      </c>
      <c r="B152" s="16">
        <v>99337.45339490582</v>
      </c>
      <c r="C152" s="16">
        <v>105505.463669753</v>
      </c>
      <c r="D152" s="12">
        <f t="shared" si="27"/>
        <v>389.49683970046186</v>
      </c>
      <c r="E152" s="32">
        <v>160018</v>
      </c>
      <c r="F152" s="24">
        <v>99278.07233</v>
      </c>
      <c r="G152" s="24">
        <v>105838.75025</v>
      </c>
      <c r="H152" s="23">
        <f t="shared" si="28"/>
        <v>489.49683970046186</v>
      </c>
      <c r="I152" s="55">
        <f t="shared" si="29"/>
        <v>338.51341447277395</v>
      </c>
      <c r="J152" s="66">
        <f t="shared" si="30"/>
        <v>4062.160973673287</v>
      </c>
      <c r="K152" s="56">
        <f t="shared" si="31"/>
        <v>-3.837142697071988</v>
      </c>
      <c r="L152" s="90">
        <f t="shared" si="32"/>
        <v>-46.04571236486386</v>
      </c>
      <c r="M152" s="10">
        <f t="shared" si="33"/>
        <v>99281.85736854089</v>
      </c>
      <c r="N152" s="11">
        <f t="shared" si="34"/>
        <v>105839.38044625643</v>
      </c>
      <c r="O152" s="46" t="s">
        <v>101</v>
      </c>
      <c r="P152" s="46" t="s">
        <v>101</v>
      </c>
      <c r="R152" s="1" t="s">
        <v>337</v>
      </c>
    </row>
    <row r="153" spans="1:18" ht="11.25">
      <c r="A153" s="20" t="s">
        <v>81</v>
      </c>
      <c r="B153" s="16">
        <v>99337.45339490582</v>
      </c>
      <c r="C153" s="16">
        <v>105505.463669753</v>
      </c>
      <c r="D153" s="12">
        <f t="shared" si="27"/>
        <v>389.49683970046186</v>
      </c>
      <c r="E153" s="32">
        <v>160017</v>
      </c>
      <c r="F153" s="24">
        <v>99278.5157</v>
      </c>
      <c r="G153" s="24">
        <v>105852.85708</v>
      </c>
      <c r="H153" s="23">
        <f t="shared" si="28"/>
        <v>489.49683970046186</v>
      </c>
      <c r="I153" s="55">
        <f t="shared" si="29"/>
        <v>352.35587208224257</v>
      </c>
      <c r="J153" s="66">
        <f t="shared" si="30"/>
        <v>4228.270464986911</v>
      </c>
      <c r="K153" s="70">
        <f t="shared" si="31"/>
        <v>-1.0829464556632264</v>
      </c>
      <c r="L153" s="90">
        <f t="shared" si="32"/>
        <v>-12.995357467958717</v>
      </c>
      <c r="M153" s="10">
        <f t="shared" si="33"/>
        <v>99279.58394123991</v>
      </c>
      <c r="N153" s="11">
        <f t="shared" si="34"/>
        <v>105853.03493859328</v>
      </c>
      <c r="O153" s="68" t="s">
        <v>100</v>
      </c>
      <c r="P153" s="46" t="s">
        <v>100</v>
      </c>
      <c r="R153" s="1" t="s">
        <v>337</v>
      </c>
    </row>
    <row r="154" spans="1:18" ht="11.25">
      <c r="A154" s="20" t="s">
        <v>81</v>
      </c>
      <c r="B154" s="16">
        <v>99337.45339490582</v>
      </c>
      <c r="C154" s="16">
        <v>105505.463669753</v>
      </c>
      <c r="D154" s="12">
        <f t="shared" si="27"/>
        <v>389.49683970046186</v>
      </c>
      <c r="E154" s="32">
        <v>160029</v>
      </c>
      <c r="F154" s="24">
        <v>99274.8854</v>
      </c>
      <c r="G154" s="24">
        <v>105886.32713</v>
      </c>
      <c r="H154" s="23">
        <f t="shared" si="28"/>
        <v>489.49683970046186</v>
      </c>
      <c r="I154" s="55">
        <f t="shared" si="29"/>
        <v>385.96766107925794</v>
      </c>
      <c r="J154" s="66">
        <f t="shared" si="30"/>
        <v>4631.611932951095</v>
      </c>
      <c r="K154" s="70">
        <f t="shared" si="31"/>
        <v>0.8330299304050762</v>
      </c>
      <c r="L154" s="90">
        <f t="shared" si="32"/>
        <v>9.996359164860914</v>
      </c>
      <c r="M154" s="10">
        <f t="shared" si="33"/>
        <v>99274.0636816952</v>
      </c>
      <c r="N154" s="11">
        <f t="shared" si="34"/>
        <v>105886.19031665083</v>
      </c>
      <c r="O154" s="68" t="s">
        <v>112</v>
      </c>
      <c r="P154" s="46" t="s">
        <v>112</v>
      </c>
      <c r="R154" s="1" t="s">
        <v>337</v>
      </c>
    </row>
    <row r="155" spans="1:18" ht="11.25">
      <c r="A155" s="20" t="s">
        <v>81</v>
      </c>
      <c r="B155" s="16">
        <v>99337.45339490582</v>
      </c>
      <c r="C155" s="16">
        <v>105505.463669753</v>
      </c>
      <c r="D155" s="12">
        <f t="shared" si="27"/>
        <v>389.49683970046186</v>
      </c>
      <c r="E155" s="32">
        <v>160016</v>
      </c>
      <c r="F155" s="24">
        <v>99271.88671</v>
      </c>
      <c r="G155" s="24">
        <v>105917.48084</v>
      </c>
      <c r="H155" s="23">
        <f t="shared" si="28"/>
        <v>489.49683970046186</v>
      </c>
      <c r="I155" s="55">
        <f t="shared" si="29"/>
        <v>417.19083043012444</v>
      </c>
      <c r="J155" s="66">
        <f t="shared" si="30"/>
        <v>5006.2899651614935</v>
      </c>
      <c r="K155" s="56">
        <f t="shared" si="31"/>
        <v>2.991613764163709</v>
      </c>
      <c r="L155" s="90">
        <f t="shared" si="32"/>
        <v>35.899365169964504</v>
      </c>
      <c r="M155" s="10">
        <f t="shared" si="33"/>
        <v>99268.93571904377</v>
      </c>
      <c r="N155" s="11">
        <f t="shared" si="34"/>
        <v>105916.9895098766</v>
      </c>
      <c r="O155" s="46" t="s">
        <v>99</v>
      </c>
      <c r="P155" s="46" t="s">
        <v>99</v>
      </c>
      <c r="R155" s="1" t="s">
        <v>337</v>
      </c>
    </row>
    <row r="156" spans="1:18" ht="11.25">
      <c r="A156" s="20" t="s">
        <v>81</v>
      </c>
      <c r="B156" s="16">
        <v>99337.45339490582</v>
      </c>
      <c r="C156" s="16">
        <v>105505.463669753</v>
      </c>
      <c r="D156" s="12">
        <f t="shared" si="27"/>
        <v>389.49683970046186</v>
      </c>
      <c r="E156" s="32">
        <v>160028</v>
      </c>
      <c r="F156" s="24">
        <v>99265.33466</v>
      </c>
      <c r="G156" s="24">
        <v>105945.52497</v>
      </c>
      <c r="H156" s="23">
        <f t="shared" si="28"/>
        <v>489.49683970046186</v>
      </c>
      <c r="I156" s="55">
        <f t="shared" si="29"/>
        <v>445.9302334140307</v>
      </c>
      <c r="J156" s="66">
        <f t="shared" si="30"/>
        <v>5351.162800968368</v>
      </c>
      <c r="K156" s="56">
        <f t="shared" si="31"/>
        <v>1.1343838945237983</v>
      </c>
      <c r="L156" s="90">
        <f t="shared" si="32"/>
        <v>13.61260673428558</v>
      </c>
      <c r="M156" s="10">
        <f t="shared" si="33"/>
        <v>99264.21567978479</v>
      </c>
      <c r="N156" s="11">
        <f t="shared" si="34"/>
        <v>105945.33866353707</v>
      </c>
      <c r="O156" s="46" t="s">
        <v>111</v>
      </c>
      <c r="P156" s="46" t="s">
        <v>111</v>
      </c>
      <c r="R156" s="1" t="s">
        <v>337</v>
      </c>
    </row>
    <row r="157" spans="1:18" ht="11.25">
      <c r="A157" s="20" t="s">
        <v>81</v>
      </c>
      <c r="B157" s="16">
        <v>99337.45339490582</v>
      </c>
      <c r="C157" s="16">
        <v>105505.463669753</v>
      </c>
      <c r="D157" s="12">
        <f t="shared" si="27"/>
        <v>389.49683970046186</v>
      </c>
      <c r="E157" s="32">
        <v>160015</v>
      </c>
      <c r="F157" s="24">
        <v>99262.94641</v>
      </c>
      <c r="G157" s="24">
        <v>105953.24576</v>
      </c>
      <c r="H157" s="23">
        <f t="shared" si="28"/>
        <v>489.49683970046186</v>
      </c>
      <c r="I157" s="55">
        <f t="shared" si="29"/>
        <v>453.93841980465135</v>
      </c>
      <c r="J157" s="66">
        <f t="shared" si="30"/>
        <v>5447.261037655816</v>
      </c>
      <c r="K157" s="56">
        <f t="shared" si="31"/>
        <v>0.046593924207247145</v>
      </c>
      <c r="L157" s="90">
        <f t="shared" si="32"/>
        <v>0.5591270904869657</v>
      </c>
      <c r="M157" s="10">
        <f t="shared" si="33"/>
        <v>99262.90044876978</v>
      </c>
      <c r="N157" s="11">
        <f t="shared" si="34"/>
        <v>105953.23810760891</v>
      </c>
      <c r="O157" s="46" t="s">
        <v>98</v>
      </c>
      <c r="P157" s="46" t="s">
        <v>98</v>
      </c>
      <c r="R157" s="1" t="s">
        <v>337</v>
      </c>
    </row>
    <row r="158" spans="1:18" ht="11.25">
      <c r="A158" s="20" t="s">
        <v>81</v>
      </c>
      <c r="B158" s="16">
        <v>99337.45339490582</v>
      </c>
      <c r="C158" s="16">
        <v>105505.463669753</v>
      </c>
      <c r="D158" s="12">
        <f t="shared" si="27"/>
        <v>389.49683970046186</v>
      </c>
      <c r="E158" s="32">
        <v>160000</v>
      </c>
      <c r="F158" s="24">
        <v>99239.09974</v>
      </c>
      <c r="G158" s="24">
        <v>105965.81234</v>
      </c>
      <c r="H158" s="23">
        <f t="shared" si="28"/>
        <v>489.49683970046186</v>
      </c>
      <c r="I158" s="55">
        <f t="shared" si="29"/>
        <v>470.2508368115438</v>
      </c>
      <c r="J158" s="66">
        <f t="shared" si="30"/>
        <v>5643.010041738526</v>
      </c>
      <c r="K158" s="56">
        <f t="shared" si="31"/>
        <v>-21.4123821552337</v>
      </c>
      <c r="L158" s="90">
        <f t="shared" si="32"/>
        <v>-256.9485858628044</v>
      </c>
      <c r="M158" s="10">
        <f t="shared" si="33"/>
        <v>99260.22136567523</v>
      </c>
      <c r="N158" s="11">
        <f t="shared" si="34"/>
        <v>105969.3290200249</v>
      </c>
      <c r="O158" s="46" t="s">
        <v>83</v>
      </c>
      <c r="P158" s="46" t="s">
        <v>83</v>
      </c>
      <c r="R158" s="1" t="s">
        <v>337</v>
      </c>
    </row>
    <row r="159" spans="1:18" ht="11.25">
      <c r="A159" s="20" t="s">
        <v>81</v>
      </c>
      <c r="B159" s="16">
        <v>99337.45339490582</v>
      </c>
      <c r="C159" s="16">
        <v>105505.463669753</v>
      </c>
      <c r="D159" s="12">
        <f t="shared" si="27"/>
        <v>389.49683970046186</v>
      </c>
      <c r="E159" s="32">
        <v>160014</v>
      </c>
      <c r="F159" s="24">
        <v>99257.63205</v>
      </c>
      <c r="G159" s="24">
        <v>106005.8093</v>
      </c>
      <c r="H159" s="23">
        <f t="shared" si="28"/>
        <v>489.49683970046186</v>
      </c>
      <c r="I159" s="55">
        <f t="shared" si="29"/>
        <v>506.6610132796378</v>
      </c>
      <c r="J159" s="66">
        <f t="shared" si="30"/>
        <v>6079.932159355654</v>
      </c>
      <c r="K159" s="56">
        <f t="shared" si="31"/>
        <v>3.437212866389008</v>
      </c>
      <c r="L159" s="90">
        <f t="shared" si="32"/>
        <v>41.246554396668095</v>
      </c>
      <c r="M159" s="10">
        <f t="shared" si="33"/>
        <v>99254.24151068478</v>
      </c>
      <c r="N159" s="11">
        <f t="shared" si="34"/>
        <v>106005.24478654507</v>
      </c>
      <c r="O159" s="46" t="s">
        <v>97</v>
      </c>
      <c r="P159" s="46" t="s">
        <v>97</v>
      </c>
      <c r="R159" s="1" t="s">
        <v>337</v>
      </c>
    </row>
    <row r="160" spans="1:18" ht="11.25">
      <c r="A160" s="20" t="s">
        <v>81</v>
      </c>
      <c r="B160" s="16">
        <v>99337.45339490582</v>
      </c>
      <c r="C160" s="16">
        <v>105505.463669753</v>
      </c>
      <c r="D160" s="12">
        <f t="shared" si="27"/>
        <v>389.49683970046186</v>
      </c>
      <c r="E160" s="32">
        <v>160027</v>
      </c>
      <c r="F160" s="24">
        <v>99255.26418</v>
      </c>
      <c r="G160" s="24">
        <v>106007.89854</v>
      </c>
      <c r="H160" s="23">
        <f t="shared" si="28"/>
        <v>489.49683970046186</v>
      </c>
      <c r="I160" s="55">
        <f t="shared" si="29"/>
        <v>509.11077276816343</v>
      </c>
      <c r="J160" s="66">
        <f t="shared" si="30"/>
        <v>6109.329273217962</v>
      </c>
      <c r="K160" s="70">
        <f t="shared" si="31"/>
        <v>1.444623956704993</v>
      </c>
      <c r="L160" s="90">
        <f t="shared" si="32"/>
        <v>17.335487480459918</v>
      </c>
      <c r="M160" s="10">
        <f t="shared" si="33"/>
        <v>99253.83917243971</v>
      </c>
      <c r="N160" s="11">
        <f t="shared" si="34"/>
        <v>106007.66128100775</v>
      </c>
      <c r="O160" s="68" t="s">
        <v>110</v>
      </c>
      <c r="P160" s="46" t="s">
        <v>110</v>
      </c>
      <c r="R160" s="1" t="s">
        <v>337</v>
      </c>
    </row>
    <row r="161" spans="1:18" ht="11.25">
      <c r="A161" s="20" t="s">
        <v>81</v>
      </c>
      <c r="B161" s="16">
        <v>99337.45339490582</v>
      </c>
      <c r="C161" s="16">
        <v>105505.463669753</v>
      </c>
      <c r="D161" s="12">
        <f t="shared" si="27"/>
        <v>389.49683970046186</v>
      </c>
      <c r="E161" s="32">
        <v>160002</v>
      </c>
      <c r="F161" s="24">
        <v>99253.1778</v>
      </c>
      <c r="G161" s="24">
        <v>106011.94545</v>
      </c>
      <c r="H161" s="23">
        <f t="shared" si="28"/>
        <v>489.49683970046186</v>
      </c>
      <c r="I161" s="55">
        <f t="shared" si="29"/>
        <v>513.4453885226794</v>
      </c>
      <c r="J161" s="66">
        <f t="shared" si="30"/>
        <v>6161.344662272153</v>
      </c>
      <c r="K161" s="70">
        <f t="shared" si="31"/>
        <v>0.05122225108803574</v>
      </c>
      <c r="L161" s="90">
        <f t="shared" si="32"/>
        <v>0.6146670130564289</v>
      </c>
      <c r="M161" s="10">
        <f t="shared" si="33"/>
        <v>99253.12727329046</v>
      </c>
      <c r="N161" s="11">
        <f t="shared" si="34"/>
        <v>106011.93703747189</v>
      </c>
      <c r="O161" s="68" t="s">
        <v>85</v>
      </c>
      <c r="P161" s="46" t="s">
        <v>85</v>
      </c>
      <c r="R161" s="1" t="s">
        <v>337</v>
      </c>
    </row>
    <row r="162" spans="1:18" ht="11.25">
      <c r="A162" s="20" t="s">
        <v>81</v>
      </c>
      <c r="B162" s="16">
        <v>99337.45339490582</v>
      </c>
      <c r="C162" s="16">
        <v>105505.463669753</v>
      </c>
      <c r="D162" s="12">
        <f t="shared" si="27"/>
        <v>389.49683970046186</v>
      </c>
      <c r="E162" s="32">
        <v>160013</v>
      </c>
      <c r="F162" s="24">
        <v>99245.38651</v>
      </c>
      <c r="G162" s="24">
        <v>106100.45429</v>
      </c>
      <c r="H162" s="23">
        <f t="shared" si="28"/>
        <v>489.49683970046186</v>
      </c>
      <c r="I162" s="55">
        <f t="shared" si="29"/>
        <v>602.0319851744413</v>
      </c>
      <c r="J162" s="66">
        <f t="shared" si="30"/>
        <v>7224.383822093296</v>
      </c>
      <c r="K162" s="56">
        <f t="shared" si="31"/>
        <v>6.902050789668476</v>
      </c>
      <c r="L162" s="90">
        <f t="shared" si="32"/>
        <v>82.82460947602172</v>
      </c>
      <c r="M162" s="10">
        <f t="shared" si="33"/>
        <v>99238.57818143039</v>
      </c>
      <c r="N162" s="11">
        <f t="shared" si="34"/>
        <v>106099.32072606643</v>
      </c>
      <c r="O162" s="46" t="s">
        <v>96</v>
      </c>
      <c r="P162" s="46" t="s">
        <v>96</v>
      </c>
      <c r="R162" s="1" t="s">
        <v>337</v>
      </c>
    </row>
    <row r="163" spans="1:18" ht="11.25">
      <c r="A163" s="20" t="s">
        <v>81</v>
      </c>
      <c r="B163" s="16">
        <v>99337.45339490582</v>
      </c>
      <c r="C163" s="16">
        <v>105505.463669753</v>
      </c>
      <c r="D163" s="12">
        <f t="shared" si="27"/>
        <v>389.49683970046186</v>
      </c>
      <c r="E163" s="32">
        <v>160012</v>
      </c>
      <c r="F163" s="24">
        <v>99234.15992</v>
      </c>
      <c r="G163" s="24">
        <v>106170.03411</v>
      </c>
      <c r="H163" s="23">
        <f t="shared" si="28"/>
        <v>489.49683970046186</v>
      </c>
      <c r="I163" s="55">
        <f t="shared" si="29"/>
        <v>672.5107962870542</v>
      </c>
      <c r="J163" s="66">
        <f t="shared" si="30"/>
        <v>8070.12955544465</v>
      </c>
      <c r="K163" s="56">
        <f t="shared" si="31"/>
        <v>7.255403886320999</v>
      </c>
      <c r="L163" s="90">
        <f t="shared" si="32"/>
        <v>87.06484663585199</v>
      </c>
      <c r="M163" s="10">
        <f t="shared" si="33"/>
        <v>99227.0030364782</v>
      </c>
      <c r="N163" s="11">
        <f t="shared" si="34"/>
        <v>106168.84251283277</v>
      </c>
      <c r="O163" s="46" t="s">
        <v>95</v>
      </c>
      <c r="P163" s="46" t="s">
        <v>95</v>
      </c>
      <c r="R163" s="1" t="s">
        <v>337</v>
      </c>
    </row>
    <row r="164" spans="1:18" ht="11.25">
      <c r="A164" s="20" t="s">
        <v>81</v>
      </c>
      <c r="B164" s="16">
        <v>99337.45339490582</v>
      </c>
      <c r="C164" s="16">
        <v>105505.463669753</v>
      </c>
      <c r="D164" s="12">
        <f t="shared" si="27"/>
        <v>389.49683970046186</v>
      </c>
      <c r="E164" s="32">
        <v>160011</v>
      </c>
      <c r="F164" s="24">
        <v>99220.92225</v>
      </c>
      <c r="G164" s="24">
        <v>106252.08916</v>
      </c>
      <c r="H164" s="23">
        <f t="shared" si="28"/>
        <v>489.49683970046186</v>
      </c>
      <c r="I164" s="55">
        <f t="shared" si="29"/>
        <v>755.6257289286065</v>
      </c>
      <c r="J164" s="66">
        <f t="shared" si="30"/>
        <v>9067.508747143278</v>
      </c>
      <c r="K164" s="56">
        <f t="shared" si="31"/>
        <v>7.673864787143068</v>
      </c>
      <c r="L164" s="90">
        <f t="shared" si="32"/>
        <v>92.08637744571682</v>
      </c>
      <c r="M164" s="10">
        <f t="shared" si="33"/>
        <v>99213.35258781383</v>
      </c>
      <c r="N164" s="11">
        <f t="shared" si="34"/>
        <v>106250.82883656588</v>
      </c>
      <c r="O164" s="46" t="s">
        <v>94</v>
      </c>
      <c r="P164" s="46" t="s">
        <v>94</v>
      </c>
      <c r="R164" s="1" t="s">
        <v>337</v>
      </c>
    </row>
    <row r="165" spans="1:18" ht="11.25">
      <c r="A165" s="20" t="s">
        <v>81</v>
      </c>
      <c r="B165" s="16">
        <v>99337.45339490582</v>
      </c>
      <c r="C165" s="16">
        <v>105505.463669753</v>
      </c>
      <c r="D165" s="12">
        <f t="shared" si="27"/>
        <v>389.49683970046186</v>
      </c>
      <c r="E165" s="32">
        <v>160010</v>
      </c>
      <c r="F165" s="24">
        <v>99214.75241</v>
      </c>
      <c r="G165" s="24">
        <v>106258.97638</v>
      </c>
      <c r="H165" s="23">
        <f t="shared" si="28"/>
        <v>489.49683970046186</v>
      </c>
      <c r="I165" s="55">
        <f t="shared" si="29"/>
        <v>763.4327367923544</v>
      </c>
      <c r="J165" s="66">
        <f t="shared" si="30"/>
        <v>9161.192841508253</v>
      </c>
      <c r="K165" s="56">
        <f t="shared" si="31"/>
        <v>2.718932580822012</v>
      </c>
      <c r="L165" s="90">
        <f t="shared" si="32"/>
        <v>32.627190969864145</v>
      </c>
      <c r="M165" s="10">
        <f t="shared" si="33"/>
        <v>99212.07039751807</v>
      </c>
      <c r="N165" s="11">
        <f t="shared" si="34"/>
        <v>106258.52983389286</v>
      </c>
      <c r="O165" s="46" t="s">
        <v>93</v>
      </c>
      <c r="P165" s="46" t="s">
        <v>93</v>
      </c>
      <c r="R165" s="1" t="s">
        <v>337</v>
      </c>
    </row>
    <row r="166" spans="1:18" ht="11.25">
      <c r="A166" s="20" t="s">
        <v>81</v>
      </c>
      <c r="B166" s="16">
        <v>99337.45339490582</v>
      </c>
      <c r="C166" s="16">
        <v>105505.463669753</v>
      </c>
      <c r="D166" s="12">
        <f t="shared" si="27"/>
        <v>389.49683970046186</v>
      </c>
      <c r="E166" s="32">
        <v>160009</v>
      </c>
      <c r="F166" s="24">
        <v>99219.78498</v>
      </c>
      <c r="G166" s="24">
        <v>106278.01201</v>
      </c>
      <c r="H166" s="23">
        <f t="shared" si="28"/>
        <v>489.49683970046186</v>
      </c>
      <c r="I166" s="55">
        <f t="shared" si="29"/>
        <v>781.3833557460473</v>
      </c>
      <c r="J166" s="66">
        <f t="shared" si="30"/>
        <v>9376.600268952567</v>
      </c>
      <c r="K166" s="56">
        <f t="shared" si="31"/>
        <v>10.809498042007997</v>
      </c>
      <c r="L166" s="90">
        <f t="shared" si="32"/>
        <v>129.71397650409597</v>
      </c>
      <c r="M166" s="10">
        <f t="shared" si="33"/>
        <v>99209.12226299237</v>
      </c>
      <c r="N166" s="11">
        <f t="shared" si="34"/>
        <v>106276.23670328411</v>
      </c>
      <c r="O166" s="46" t="s">
        <v>92</v>
      </c>
      <c r="P166" s="46" t="s">
        <v>92</v>
      </c>
      <c r="R166" s="1" t="s">
        <v>337</v>
      </c>
    </row>
    <row r="167" spans="1:18" ht="11.25">
      <c r="A167" s="20" t="s">
        <v>81</v>
      </c>
      <c r="B167" s="16">
        <v>99337.45339490582</v>
      </c>
      <c r="C167" s="16">
        <v>105505.463669753</v>
      </c>
      <c r="D167" s="12">
        <f t="shared" si="27"/>
        <v>389.49683970046186</v>
      </c>
      <c r="E167" s="32">
        <v>160008</v>
      </c>
      <c r="F167" s="24">
        <v>99216.74355</v>
      </c>
      <c r="G167" s="24">
        <v>106296.85282</v>
      </c>
      <c r="H167" s="23">
        <f t="shared" si="28"/>
        <v>489.49683970046186</v>
      </c>
      <c r="I167" s="55">
        <f t="shared" si="29"/>
        <v>800.4678401066944</v>
      </c>
      <c r="J167" s="66">
        <f t="shared" si="30"/>
        <v>9605.614081280333</v>
      </c>
      <c r="K167" s="56">
        <f t="shared" si="31"/>
        <v>10.903703076655608</v>
      </c>
      <c r="L167" s="90">
        <f t="shared" si="32"/>
        <v>130.8444369198673</v>
      </c>
      <c r="M167" s="10">
        <f t="shared" si="33"/>
        <v>99205.98790715796</v>
      </c>
      <c r="N167" s="11">
        <f t="shared" si="34"/>
        <v>106295.0620414435</v>
      </c>
      <c r="O167" s="46" t="s">
        <v>91</v>
      </c>
      <c r="P167" s="46" t="s">
        <v>91</v>
      </c>
      <c r="R167" s="1" t="s">
        <v>337</v>
      </c>
    </row>
    <row r="168" spans="1:18" ht="11.25">
      <c r="A168" s="20" t="s">
        <v>81</v>
      </c>
      <c r="B168" s="16">
        <v>99337.45339490582</v>
      </c>
      <c r="C168" s="16">
        <v>105505.463669753</v>
      </c>
      <c r="D168" s="12">
        <f t="shared" si="27"/>
        <v>389.49683970046186</v>
      </c>
      <c r="E168" s="32">
        <v>160007</v>
      </c>
      <c r="F168" s="24">
        <v>99211.48739</v>
      </c>
      <c r="G168" s="24">
        <v>106329.37959</v>
      </c>
      <c r="H168" s="23">
        <f t="shared" si="28"/>
        <v>489.49683970046186</v>
      </c>
      <c r="I168" s="55">
        <f t="shared" si="29"/>
        <v>833.4161822448614</v>
      </c>
      <c r="J168" s="66">
        <f t="shared" si="30"/>
        <v>10000.994186938336</v>
      </c>
      <c r="K168" s="56">
        <f t="shared" si="31"/>
        <v>11.060976485089084</v>
      </c>
      <c r="L168" s="90">
        <f t="shared" si="32"/>
        <v>132.731717821069</v>
      </c>
      <c r="M168" s="10">
        <f t="shared" si="33"/>
        <v>99200.57660934856</v>
      </c>
      <c r="N168" s="11">
        <f t="shared" si="34"/>
        <v>106327.56298151716</v>
      </c>
      <c r="O168" s="46" t="s">
        <v>90</v>
      </c>
      <c r="P168" s="46" t="s">
        <v>90</v>
      </c>
      <c r="R168" s="1" t="s">
        <v>337</v>
      </c>
    </row>
    <row r="169" spans="1:18" ht="11.25">
      <c r="A169" s="20" t="s">
        <v>81</v>
      </c>
      <c r="B169" s="16">
        <v>99337.45339490582</v>
      </c>
      <c r="C169" s="16">
        <v>105505.463669753</v>
      </c>
      <c r="D169" s="12">
        <f t="shared" si="27"/>
        <v>389.49683970046186</v>
      </c>
      <c r="E169" s="32">
        <v>160006</v>
      </c>
      <c r="F169" s="24">
        <v>99207.5351</v>
      </c>
      <c r="G169" s="24">
        <v>106353.8925</v>
      </c>
      <c r="H169" s="23">
        <f t="shared" si="28"/>
        <v>489.49683970046186</v>
      </c>
      <c r="I169" s="55">
        <f t="shared" si="29"/>
        <v>858.245341591628</v>
      </c>
      <c r="J169" s="66">
        <f t="shared" si="30"/>
        <v>10298.944099099535</v>
      </c>
      <c r="K169" s="56">
        <f t="shared" si="31"/>
        <v>11.188251955401505</v>
      </c>
      <c r="L169" s="90">
        <f t="shared" si="32"/>
        <v>134.25902346481806</v>
      </c>
      <c r="M169" s="10">
        <f t="shared" si="33"/>
        <v>99196.49877213844</v>
      </c>
      <c r="N169" s="11">
        <f t="shared" si="34"/>
        <v>106352.05498832662</v>
      </c>
      <c r="O169" s="46" t="s">
        <v>89</v>
      </c>
      <c r="P169" s="46" t="s">
        <v>89</v>
      </c>
      <c r="R169" s="1" t="s">
        <v>337</v>
      </c>
    </row>
    <row r="170" spans="1:14" ht="11.25">
      <c r="A170" s="25"/>
      <c r="C170" s="13"/>
      <c r="D170" s="13"/>
      <c r="E170" s="13"/>
      <c r="H170" s="13"/>
      <c r="M170" s="13"/>
      <c r="N170" s="13"/>
    </row>
    <row r="171" spans="1:15" s="61" customFormat="1" ht="11.25" hidden="1">
      <c r="A171" s="60" t="s">
        <v>297</v>
      </c>
      <c r="B171" s="62"/>
      <c r="I171" s="10"/>
      <c r="J171" s="10"/>
      <c r="K171" s="10"/>
      <c r="L171" s="10"/>
      <c r="O171" s="44"/>
    </row>
    <row r="172" spans="1:16" ht="11.25" hidden="1">
      <c r="A172" s="20" t="s">
        <v>81</v>
      </c>
      <c r="B172" s="16">
        <v>99337.45339490582</v>
      </c>
      <c r="C172" s="16">
        <v>105505.463669753</v>
      </c>
      <c r="D172" s="12">
        <f aca="true" t="shared" si="35" ref="D172:D193">(350+32/60+49.7606294964544/3600)/0.9</f>
        <v>389.49683970046186</v>
      </c>
      <c r="E172" s="58" t="s">
        <v>58</v>
      </c>
      <c r="F172" s="24">
        <v>99342.65564499999</v>
      </c>
      <c r="G172" s="24">
        <v>105505.49108833332</v>
      </c>
      <c r="H172" s="23">
        <f aca="true" t="shared" si="36" ref="H172:H234">D172+100</f>
        <v>489.49683970046186</v>
      </c>
      <c r="I172" s="55">
        <f aca="true" t="shared" si="37" ref="I172:I234">SIGN(N172-C172)*SQRT((M172-B172)^2+(N172-C172)^2)</f>
        <v>-0.8273495154189708</v>
      </c>
      <c r="J172" s="66">
        <f aca="true" t="shared" si="38" ref="J172:J234">I172*12</f>
        <v>-9.92819418502765</v>
      </c>
      <c r="K172" s="56">
        <f aca="true" t="shared" si="39" ref="K172:K234">SIGN(F172-M172)*SQRT((M172-F172)^2+(N172-G172)^2)</f>
        <v>5.136112401434084</v>
      </c>
      <c r="L172" s="90">
        <f aca="true" t="shared" si="40" ref="L172:L234">K172*12</f>
        <v>61.63334881720901</v>
      </c>
      <c r="M172" s="10">
        <f aca="true" t="shared" si="41" ref="M172:M234">(N172-C172)*TAN(D172*PI()/200)+B172</f>
        <v>99337.58927532741</v>
      </c>
      <c r="N172" s="11">
        <f aca="true" t="shared" si="42" ref="N172:N234">(F172-B172+C172*TAN(D172*PI()/200)-G172*TAN(H172*PI()/200))/(TAN(D172*PI()/200)-TAN(H172*PI()/200))</f>
        <v>105504.64755472942</v>
      </c>
      <c r="O172" s="59">
        <v>747.7609716666666</v>
      </c>
      <c r="P172" s="66">
        <f aca="true" t="shared" si="43" ref="P172:P234">O172*12</f>
        <v>8973.13166</v>
      </c>
    </row>
    <row r="173" spans="1:16" ht="11.25" hidden="1">
      <c r="A173" s="20" t="s">
        <v>81</v>
      </c>
      <c r="B173" s="16">
        <v>99337.45339490582</v>
      </c>
      <c r="C173" s="16">
        <v>105505.463669753</v>
      </c>
      <c r="D173" s="12">
        <f t="shared" si="35"/>
        <v>389.49683970046186</v>
      </c>
      <c r="E173" s="58" t="s">
        <v>260</v>
      </c>
      <c r="F173" s="24">
        <v>99338.89581</v>
      </c>
      <c r="G173" s="24">
        <v>105508.75223666667</v>
      </c>
      <c r="H173" s="23">
        <f t="shared" si="36"/>
        <v>489.49683970046186</v>
      </c>
      <c r="I173" s="55">
        <f t="shared" si="37"/>
        <v>3.007015592305223</v>
      </c>
      <c r="J173" s="66">
        <f t="shared" si="38"/>
        <v>36.08418710766268</v>
      </c>
      <c r="K173" s="56">
        <f t="shared" si="39"/>
        <v>1.9629291574717538</v>
      </c>
      <c r="L173" s="90">
        <f t="shared" si="40"/>
        <v>23.555149889661045</v>
      </c>
      <c r="M173" s="10">
        <f t="shared" si="41"/>
        <v>99336.95953525063</v>
      </c>
      <c r="N173" s="11">
        <f t="shared" si="42"/>
        <v>105508.42985339757</v>
      </c>
      <c r="O173" s="59">
        <v>742.3246308333332</v>
      </c>
      <c r="P173" s="66">
        <f t="shared" si="43"/>
        <v>8907.895569999999</v>
      </c>
    </row>
    <row r="174" spans="1:16" ht="11.25" hidden="1">
      <c r="A174" s="20" t="s">
        <v>81</v>
      </c>
      <c r="B174" s="16">
        <v>99337.45339490582</v>
      </c>
      <c r="C174" s="16">
        <v>105505.463669753</v>
      </c>
      <c r="D174" s="12">
        <f t="shared" si="35"/>
        <v>389.49683970046186</v>
      </c>
      <c r="E174" s="58" t="s">
        <v>271</v>
      </c>
      <c r="F174" s="24">
        <v>99336.28098583332</v>
      </c>
      <c r="G174" s="24">
        <v>105517.38738999999</v>
      </c>
      <c r="H174" s="23">
        <f t="shared" si="36"/>
        <v>489.49683970046186</v>
      </c>
      <c r="I174" s="55">
        <f t="shared" si="37"/>
        <v>11.954360865782139</v>
      </c>
      <c r="J174" s="66">
        <f t="shared" si="38"/>
        <v>143.45233038938568</v>
      </c>
      <c r="K174" s="56">
        <f t="shared" si="39"/>
        <v>0.8018128540241025</v>
      </c>
      <c r="L174" s="90">
        <f t="shared" si="40"/>
        <v>9.62175424828923</v>
      </c>
      <c r="M174" s="10">
        <f t="shared" si="41"/>
        <v>99335.49006071151</v>
      </c>
      <c r="N174" s="11">
        <f t="shared" si="42"/>
        <v>105517.2557036128</v>
      </c>
      <c r="O174" s="59">
        <v>745.9499516666666</v>
      </c>
      <c r="P174" s="66">
        <f t="shared" si="43"/>
        <v>8951.39942</v>
      </c>
    </row>
    <row r="175" spans="1:16" ht="11.25" hidden="1">
      <c r="A175" s="20" t="s">
        <v>81</v>
      </c>
      <c r="B175" s="16">
        <v>99337.45339490582</v>
      </c>
      <c r="C175" s="16">
        <v>105505.463669753</v>
      </c>
      <c r="D175" s="12">
        <f t="shared" si="35"/>
        <v>389.49683970046186</v>
      </c>
      <c r="E175" s="58" t="s">
        <v>293</v>
      </c>
      <c r="F175" s="24">
        <v>99340.2048625</v>
      </c>
      <c r="G175" s="24">
        <v>105519.93331666668</v>
      </c>
      <c r="H175" s="23">
        <f t="shared" si="36"/>
        <v>489.49683970046186</v>
      </c>
      <c r="I175" s="55">
        <f t="shared" si="37"/>
        <v>13.821275582066686</v>
      </c>
      <c r="J175" s="66">
        <f t="shared" si="38"/>
        <v>165.85530698480022</v>
      </c>
      <c r="K175" s="56">
        <f t="shared" si="39"/>
        <v>5.090539953012009</v>
      </c>
      <c r="L175" s="90">
        <f t="shared" si="40"/>
        <v>61.0864794361441</v>
      </c>
      <c r="M175" s="10">
        <f t="shared" si="41"/>
        <v>99335.18344645237</v>
      </c>
      <c r="N175" s="11">
        <f t="shared" si="42"/>
        <v>105519.09726769096</v>
      </c>
      <c r="O175" s="59">
        <v>744.4965425</v>
      </c>
      <c r="P175" s="66">
        <f t="shared" si="43"/>
        <v>8933.95851</v>
      </c>
    </row>
    <row r="176" spans="1:16" ht="11.25" hidden="1">
      <c r="A176" s="20" t="s">
        <v>81</v>
      </c>
      <c r="B176" s="16">
        <v>99337.45339490582</v>
      </c>
      <c r="C176" s="16">
        <v>105505.463669753</v>
      </c>
      <c r="D176" s="12">
        <f t="shared" si="35"/>
        <v>389.49683970046186</v>
      </c>
      <c r="E176" s="58" t="s">
        <v>62</v>
      </c>
      <c r="F176" s="24">
        <v>99337.5867575</v>
      </c>
      <c r="G176" s="24">
        <v>105536.05861250001</v>
      </c>
      <c r="H176" s="23">
        <f t="shared" si="36"/>
        <v>489.49683970046186</v>
      </c>
      <c r="I176" s="55">
        <f t="shared" si="37"/>
        <v>30.1575943304795</v>
      </c>
      <c r="J176" s="66">
        <f t="shared" si="38"/>
        <v>361.891131965754</v>
      </c>
      <c r="K176" s="56">
        <f t="shared" si="39"/>
        <v>5.156337021001946</v>
      </c>
      <c r="L176" s="90">
        <f t="shared" si="40"/>
        <v>61.87604425202335</v>
      </c>
      <c r="M176" s="10">
        <f t="shared" si="41"/>
        <v>99332.50043783583</v>
      </c>
      <c r="N176" s="11">
        <f t="shared" si="42"/>
        <v>105535.21175728925</v>
      </c>
      <c r="O176" s="59">
        <v>747.3639908333333</v>
      </c>
      <c r="P176" s="66">
        <f t="shared" si="43"/>
        <v>8968.36789</v>
      </c>
    </row>
    <row r="177" spans="1:16" ht="11.25" hidden="1">
      <c r="A177" s="20" t="s">
        <v>81</v>
      </c>
      <c r="B177" s="16">
        <v>99337.45339490582</v>
      </c>
      <c r="C177" s="16">
        <v>105505.463669753</v>
      </c>
      <c r="D177" s="12">
        <f t="shared" si="35"/>
        <v>389.49683970046186</v>
      </c>
      <c r="E177" s="58" t="s">
        <v>63</v>
      </c>
      <c r="F177" s="24">
        <v>99326.53363</v>
      </c>
      <c r="G177" s="24">
        <v>105562.11170999998</v>
      </c>
      <c r="H177" s="23">
        <f t="shared" si="36"/>
        <v>489.49683970046186</v>
      </c>
      <c r="I177" s="55">
        <f t="shared" si="37"/>
        <v>57.67223896436161</v>
      </c>
      <c r="J177" s="66">
        <f t="shared" si="38"/>
        <v>692.0668675723393</v>
      </c>
      <c r="K177" s="56">
        <f t="shared" si="39"/>
        <v>-1.467849536209457</v>
      </c>
      <c r="L177" s="90">
        <f t="shared" si="40"/>
        <v>-17.614194434513486</v>
      </c>
      <c r="M177" s="10">
        <f t="shared" si="41"/>
        <v>99327.9815477621</v>
      </c>
      <c r="N177" s="11">
        <f t="shared" si="42"/>
        <v>105562.35278346422</v>
      </c>
      <c r="O177" s="59">
        <v>742.0391983333333</v>
      </c>
      <c r="P177" s="66">
        <f t="shared" si="43"/>
        <v>8904.470379999999</v>
      </c>
    </row>
    <row r="178" spans="1:16" ht="11.25" hidden="1">
      <c r="A178" s="20" t="s">
        <v>81</v>
      </c>
      <c r="B178" s="16">
        <v>99337.45339490582</v>
      </c>
      <c r="C178" s="16">
        <v>105505.463669753</v>
      </c>
      <c r="D178" s="12">
        <f t="shared" si="35"/>
        <v>389.49683970046186</v>
      </c>
      <c r="E178" s="58" t="s">
        <v>294</v>
      </c>
      <c r="F178" s="24">
        <v>99330.67732249999</v>
      </c>
      <c r="G178" s="24">
        <v>105577.48241416666</v>
      </c>
      <c r="H178" s="23">
        <f t="shared" si="36"/>
        <v>489.49683970046186</v>
      </c>
      <c r="I178" s="55">
        <f t="shared" si="37"/>
        <v>72.15368324649268</v>
      </c>
      <c r="J178" s="66">
        <f t="shared" si="38"/>
        <v>865.8441989579121</v>
      </c>
      <c r="K178" s="56">
        <f t="shared" si="39"/>
        <v>5.1439963192997675</v>
      </c>
      <c r="L178" s="90">
        <f t="shared" si="40"/>
        <v>61.727955831597214</v>
      </c>
      <c r="M178" s="10">
        <f t="shared" si="41"/>
        <v>99325.60317596444</v>
      </c>
      <c r="N178" s="11">
        <f t="shared" si="42"/>
        <v>105576.63758574106</v>
      </c>
      <c r="O178" s="59">
        <v>744.0897191666667</v>
      </c>
      <c r="P178" s="66">
        <f t="shared" si="43"/>
        <v>8929.07663</v>
      </c>
    </row>
    <row r="179" spans="1:16" ht="11.25" hidden="1">
      <c r="A179" s="20" t="s">
        <v>81</v>
      </c>
      <c r="B179" s="16">
        <v>99337.45339490582</v>
      </c>
      <c r="C179" s="16">
        <v>105505.463669753</v>
      </c>
      <c r="D179" s="12">
        <f t="shared" si="35"/>
        <v>389.49683970046186</v>
      </c>
      <c r="E179" s="58" t="s">
        <v>261</v>
      </c>
      <c r="F179" s="24">
        <v>99327.19635833334</v>
      </c>
      <c r="G179" s="24">
        <v>105579.07361833332</v>
      </c>
      <c r="H179" s="23">
        <f t="shared" si="36"/>
        <v>489.49683970046186</v>
      </c>
      <c r="I179" s="55">
        <f t="shared" si="37"/>
        <v>74.29497960490086</v>
      </c>
      <c r="J179" s="66">
        <f t="shared" si="38"/>
        <v>891.5397552588104</v>
      </c>
      <c r="K179" s="56">
        <f t="shared" si="39"/>
        <v>1.9716325105464745</v>
      </c>
      <c r="L179" s="90">
        <f t="shared" si="40"/>
        <v>23.659590126557696</v>
      </c>
      <c r="M179" s="10">
        <f t="shared" si="41"/>
        <v>99325.2514984128</v>
      </c>
      <c r="N179" s="11">
        <f t="shared" si="42"/>
        <v>105578.74980566195</v>
      </c>
      <c r="O179" s="59">
        <v>741.84891</v>
      </c>
      <c r="P179" s="66">
        <f t="shared" si="43"/>
        <v>8902.18692</v>
      </c>
    </row>
    <row r="180" spans="1:16" ht="11.25" hidden="1">
      <c r="A180" s="20" t="s">
        <v>81</v>
      </c>
      <c r="B180" s="16">
        <v>99337.45339490582</v>
      </c>
      <c r="C180" s="16">
        <v>105505.463669753</v>
      </c>
      <c r="D180" s="12">
        <f t="shared" si="35"/>
        <v>389.49683970046186</v>
      </c>
      <c r="E180" s="58" t="s">
        <v>262</v>
      </c>
      <c r="F180" s="24">
        <v>99323.92536749999</v>
      </c>
      <c r="G180" s="24">
        <v>105586.5506375</v>
      </c>
      <c r="H180" s="23">
        <f t="shared" si="36"/>
        <v>489.49683970046186</v>
      </c>
      <c r="I180" s="55">
        <f t="shared" si="37"/>
        <v>82.20768296046883</v>
      </c>
      <c r="J180" s="66">
        <f t="shared" si="38"/>
        <v>986.4921955256259</v>
      </c>
      <c r="K180" s="56">
        <f t="shared" si="39"/>
        <v>-0.026947549782991978</v>
      </c>
      <c r="L180" s="90">
        <f t="shared" si="40"/>
        <v>-0.32337059739590374</v>
      </c>
      <c r="M180" s="10">
        <f t="shared" si="41"/>
        <v>99323.95194913184</v>
      </c>
      <c r="N180" s="11">
        <f t="shared" si="42"/>
        <v>105586.5550632528</v>
      </c>
      <c r="O180" s="59">
        <v>741.8653141666667</v>
      </c>
      <c r="P180" s="66">
        <f t="shared" si="43"/>
        <v>8902.38377</v>
      </c>
    </row>
    <row r="181" spans="1:16" ht="11.25" hidden="1">
      <c r="A181" s="20" t="s">
        <v>81</v>
      </c>
      <c r="B181" s="16">
        <v>99337.45339490582</v>
      </c>
      <c r="C181" s="16">
        <v>105505.463669753</v>
      </c>
      <c r="D181" s="12">
        <f t="shared" si="35"/>
        <v>389.49683970046186</v>
      </c>
      <c r="E181" s="58" t="s">
        <v>257</v>
      </c>
      <c r="F181" s="24">
        <v>99328.07890249998</v>
      </c>
      <c r="G181" s="24">
        <v>105588.52241833333</v>
      </c>
      <c r="H181" s="23">
        <f t="shared" si="36"/>
        <v>489.49683970046186</v>
      </c>
      <c r="I181" s="55">
        <f t="shared" si="37"/>
        <v>83.47052998568664</v>
      </c>
      <c r="J181" s="66">
        <f t="shared" si="38"/>
        <v>1001.6463598282396</v>
      </c>
      <c r="K181" s="56">
        <f t="shared" si="39"/>
        <v>4.3940240675921185</v>
      </c>
      <c r="L181" s="90">
        <f t="shared" si="40"/>
        <v>52.72828881110542</v>
      </c>
      <c r="M181" s="10">
        <f t="shared" si="41"/>
        <v>99323.74454442199</v>
      </c>
      <c r="N181" s="11">
        <f t="shared" si="42"/>
        <v>105587.8007622114</v>
      </c>
      <c r="O181" s="59">
        <v>744.9821058333332</v>
      </c>
      <c r="P181" s="66">
        <f t="shared" si="43"/>
        <v>8939.785269999998</v>
      </c>
    </row>
    <row r="182" spans="1:16" ht="11.25" hidden="1">
      <c r="A182" s="20" t="s">
        <v>81</v>
      </c>
      <c r="B182" s="16">
        <v>99337.45339490582</v>
      </c>
      <c r="C182" s="16">
        <v>105505.463669753</v>
      </c>
      <c r="D182" s="12">
        <f t="shared" si="35"/>
        <v>389.49683970046186</v>
      </c>
      <c r="E182" s="58" t="s">
        <v>268</v>
      </c>
      <c r="F182" s="24">
        <v>99324.06972416666</v>
      </c>
      <c r="G182" s="24">
        <v>105589.61821666667</v>
      </c>
      <c r="H182" s="23">
        <f t="shared" si="36"/>
        <v>489.49683970046186</v>
      </c>
      <c r="I182" s="55">
        <f t="shared" si="37"/>
        <v>85.20989925827851</v>
      </c>
      <c r="J182" s="66">
        <f t="shared" si="38"/>
        <v>1022.5187910993421</v>
      </c>
      <c r="K182" s="56">
        <f t="shared" si="39"/>
        <v>0.6192552760911781</v>
      </c>
      <c r="L182" s="90">
        <f t="shared" si="40"/>
        <v>7.431063313094137</v>
      </c>
      <c r="M182" s="10">
        <f t="shared" si="41"/>
        <v>99323.45887769268</v>
      </c>
      <c r="N182" s="11">
        <f t="shared" si="42"/>
        <v>105589.516512772</v>
      </c>
      <c r="O182" s="59">
        <v>746.5798716666667</v>
      </c>
      <c r="P182" s="66">
        <f t="shared" si="43"/>
        <v>8958.95846</v>
      </c>
    </row>
    <row r="183" spans="1:16" ht="11.25" hidden="1">
      <c r="A183" s="20" t="s">
        <v>81</v>
      </c>
      <c r="B183" s="16">
        <v>99337.45339490582</v>
      </c>
      <c r="C183" s="16">
        <v>105505.463669753</v>
      </c>
      <c r="D183" s="12">
        <f t="shared" si="35"/>
        <v>389.49683970046186</v>
      </c>
      <c r="E183" s="58" t="s">
        <v>291</v>
      </c>
      <c r="F183" s="24">
        <v>99327.79346999999</v>
      </c>
      <c r="G183" s="24">
        <v>105593.96204</v>
      </c>
      <c r="H183" s="23">
        <f t="shared" si="36"/>
        <v>489.49683970046186</v>
      </c>
      <c r="I183" s="55">
        <f t="shared" si="37"/>
        <v>88.8831658423233</v>
      </c>
      <c r="J183" s="66">
        <f t="shared" si="38"/>
        <v>1066.5979901078795</v>
      </c>
      <c r="K183" s="56">
        <f t="shared" si="39"/>
        <v>5.0058481207480545</v>
      </c>
      <c r="L183" s="90">
        <f t="shared" si="40"/>
        <v>60.07017744897665</v>
      </c>
      <c r="M183" s="10">
        <f t="shared" si="41"/>
        <v>99322.85559576316</v>
      </c>
      <c r="N183" s="11">
        <f t="shared" si="42"/>
        <v>105593.13990045633</v>
      </c>
      <c r="O183" s="59">
        <v>745.1855175</v>
      </c>
      <c r="P183" s="66">
        <f t="shared" si="43"/>
        <v>8942.226209999999</v>
      </c>
    </row>
    <row r="184" spans="1:16" ht="11.25" hidden="1">
      <c r="A184" s="20" t="s">
        <v>81</v>
      </c>
      <c r="B184" s="16">
        <v>99337.45339490582</v>
      </c>
      <c r="C184" s="16">
        <v>105505.463669753</v>
      </c>
      <c r="D184" s="12">
        <f t="shared" si="35"/>
        <v>389.49683970046186</v>
      </c>
      <c r="E184" s="58" t="s">
        <v>256</v>
      </c>
      <c r="F184" s="24">
        <v>99324.71276750001</v>
      </c>
      <c r="G184" s="24">
        <v>105597.57751833332</v>
      </c>
      <c r="H184" s="23">
        <f t="shared" si="36"/>
        <v>489.49683970046186</v>
      </c>
      <c r="I184" s="55">
        <f t="shared" si="37"/>
        <v>92.95551166099875</v>
      </c>
      <c r="J184" s="66">
        <f t="shared" si="38"/>
        <v>1115.466139931985</v>
      </c>
      <c r="K184" s="56">
        <f t="shared" si="39"/>
        <v>2.560769184330283</v>
      </c>
      <c r="L184" s="90">
        <f t="shared" si="40"/>
        <v>30.729230211963397</v>
      </c>
      <c r="M184" s="10">
        <f t="shared" si="41"/>
        <v>99322.18677073048</v>
      </c>
      <c r="N184" s="11">
        <f t="shared" si="42"/>
        <v>105597.15694832044</v>
      </c>
      <c r="O184" s="59">
        <v>744.9689825</v>
      </c>
      <c r="P184" s="66">
        <f t="shared" si="43"/>
        <v>8939.62779</v>
      </c>
    </row>
    <row r="185" spans="1:16" ht="11.25" hidden="1">
      <c r="A185" s="20" t="s">
        <v>81</v>
      </c>
      <c r="B185" s="16">
        <v>99337.45339490582</v>
      </c>
      <c r="C185" s="16">
        <v>105505.463669753</v>
      </c>
      <c r="D185" s="12">
        <f t="shared" si="35"/>
        <v>389.49683970046186</v>
      </c>
      <c r="E185" s="58" t="s">
        <v>290</v>
      </c>
      <c r="F185" s="24">
        <v>99317.71803083333</v>
      </c>
      <c r="G185" s="24">
        <v>105598.09260916668</v>
      </c>
      <c r="H185" s="23">
        <f t="shared" si="36"/>
        <v>489.49683970046186</v>
      </c>
      <c r="I185" s="55">
        <f t="shared" si="37"/>
        <v>94.61239440431234</v>
      </c>
      <c r="J185" s="66">
        <f t="shared" si="38"/>
        <v>1135.348732851748</v>
      </c>
      <c r="K185" s="56">
        <f t="shared" si="39"/>
        <v>-4.25439032793328</v>
      </c>
      <c r="L185" s="90">
        <f t="shared" si="40"/>
        <v>-51.05268393519937</v>
      </c>
      <c r="M185" s="10">
        <f t="shared" si="41"/>
        <v>99321.9146512435</v>
      </c>
      <c r="N185" s="11">
        <f t="shared" si="42"/>
        <v>105598.79133242765</v>
      </c>
      <c r="O185" s="59">
        <v>746.4125491666667</v>
      </c>
      <c r="P185" s="66">
        <f t="shared" si="43"/>
        <v>8956.95059</v>
      </c>
    </row>
    <row r="186" spans="1:16" ht="11.25" hidden="1">
      <c r="A186" s="20" t="s">
        <v>81</v>
      </c>
      <c r="B186" s="16">
        <v>99337.45339490582</v>
      </c>
      <c r="C186" s="16">
        <v>105505.463669753</v>
      </c>
      <c r="D186" s="12">
        <f t="shared" si="35"/>
        <v>389.49683970046186</v>
      </c>
      <c r="E186" s="58" t="s">
        <v>289</v>
      </c>
      <c r="F186" s="24">
        <v>99323.21014583333</v>
      </c>
      <c r="G186" s="24">
        <v>105621.5702525</v>
      </c>
      <c r="H186" s="23">
        <f t="shared" si="36"/>
        <v>489.49683970046186</v>
      </c>
      <c r="I186" s="55">
        <f t="shared" si="37"/>
        <v>116.86923531311439</v>
      </c>
      <c r="J186" s="66">
        <f t="shared" si="38"/>
        <v>1402.4308237573728</v>
      </c>
      <c r="K186" s="56">
        <f t="shared" si="39"/>
        <v>5.0190176982163255</v>
      </c>
      <c r="L186" s="90">
        <f t="shared" si="40"/>
        <v>60.228212378595906</v>
      </c>
      <c r="M186" s="10">
        <f t="shared" si="41"/>
        <v>99318.25928084734</v>
      </c>
      <c r="N186" s="11">
        <f t="shared" si="42"/>
        <v>105620.74595004004</v>
      </c>
      <c r="O186" s="59">
        <v>747.3443058333332</v>
      </c>
      <c r="P186" s="66">
        <f t="shared" si="43"/>
        <v>8968.131669999999</v>
      </c>
    </row>
    <row r="187" spans="1:16" ht="11.25" hidden="1">
      <c r="A187" s="20" t="s">
        <v>81</v>
      </c>
      <c r="B187" s="16">
        <v>99337.45339490582</v>
      </c>
      <c r="C187" s="16">
        <v>105505.463669753</v>
      </c>
      <c r="D187" s="12">
        <f t="shared" si="35"/>
        <v>389.49683970046186</v>
      </c>
      <c r="E187" s="58" t="s">
        <v>295</v>
      </c>
      <c r="F187" s="24">
        <v>99318.81711</v>
      </c>
      <c r="G187" s="24">
        <v>105647.40353416665</v>
      </c>
      <c r="H187" s="23">
        <f t="shared" si="36"/>
        <v>489.49683970046186</v>
      </c>
      <c r="I187" s="55">
        <f t="shared" si="37"/>
        <v>143.07322338982104</v>
      </c>
      <c r="J187" s="66">
        <f t="shared" si="38"/>
        <v>1716.8786806778526</v>
      </c>
      <c r="K187" s="56">
        <f t="shared" si="39"/>
        <v>4.928384492599566</v>
      </c>
      <c r="L187" s="90">
        <f t="shared" si="40"/>
        <v>59.14061391119479</v>
      </c>
      <c r="M187" s="10">
        <f t="shared" si="41"/>
        <v>99313.95564752088</v>
      </c>
      <c r="N187" s="11">
        <f t="shared" si="42"/>
        <v>105646.59411692506</v>
      </c>
      <c r="O187" s="59">
        <v>744.3620283333333</v>
      </c>
      <c r="P187" s="66">
        <f t="shared" si="43"/>
        <v>8932.34434</v>
      </c>
    </row>
    <row r="188" spans="1:16" ht="11.25" hidden="1">
      <c r="A188" s="20" t="s">
        <v>81</v>
      </c>
      <c r="B188" s="16">
        <v>99337.45339490582</v>
      </c>
      <c r="C188" s="16">
        <v>105505.463669753</v>
      </c>
      <c r="D188" s="12">
        <f t="shared" si="35"/>
        <v>389.49683970046186</v>
      </c>
      <c r="E188" s="58" t="s">
        <v>288</v>
      </c>
      <c r="F188" s="24">
        <v>99309.37487166666</v>
      </c>
      <c r="G188" s="24">
        <v>105648.03017333332</v>
      </c>
      <c r="H188" s="23">
        <f t="shared" si="36"/>
        <v>489.49683970046186</v>
      </c>
      <c r="I188" s="55">
        <f t="shared" si="37"/>
        <v>145.24210719323918</v>
      </c>
      <c r="J188" s="66">
        <f t="shared" si="38"/>
        <v>1742.9052863188701</v>
      </c>
      <c r="K188" s="56">
        <f t="shared" si="39"/>
        <v>-4.282722087835139</v>
      </c>
      <c r="L188" s="90">
        <f t="shared" si="40"/>
        <v>-51.39266505402166</v>
      </c>
      <c r="M188" s="10">
        <f t="shared" si="41"/>
        <v>99313.59943912274</v>
      </c>
      <c r="N188" s="11">
        <f t="shared" si="42"/>
        <v>105648.73354968395</v>
      </c>
      <c r="O188" s="59">
        <v>746.041815</v>
      </c>
      <c r="P188" s="66">
        <f t="shared" si="43"/>
        <v>8952.50178</v>
      </c>
    </row>
    <row r="189" spans="1:16" ht="11.25" hidden="1">
      <c r="A189" s="20" t="s">
        <v>81</v>
      </c>
      <c r="B189" s="16">
        <v>99337.45339490582</v>
      </c>
      <c r="C189" s="16">
        <v>105505.463669753</v>
      </c>
      <c r="D189" s="12">
        <f t="shared" si="35"/>
        <v>389.49683970046186</v>
      </c>
      <c r="E189" s="58" t="s">
        <v>287</v>
      </c>
      <c r="F189" s="24">
        <v>99317.19965916667</v>
      </c>
      <c r="G189" s="24">
        <v>105650.21520833333</v>
      </c>
      <c r="H189" s="23">
        <f t="shared" si="36"/>
        <v>489.49683970046186</v>
      </c>
      <c r="I189" s="55">
        <f t="shared" si="37"/>
        <v>146.1123614845233</v>
      </c>
      <c r="J189" s="66">
        <f t="shared" si="38"/>
        <v>1753.3483378142796</v>
      </c>
      <c r="K189" s="56">
        <f t="shared" si="39"/>
        <v>3.794674450660603</v>
      </c>
      <c r="L189" s="90">
        <f t="shared" si="40"/>
        <v>45.53609340792724</v>
      </c>
      <c r="M189" s="10">
        <f t="shared" si="41"/>
        <v>99313.45651220034</v>
      </c>
      <c r="N189" s="11">
        <f t="shared" si="42"/>
        <v>105649.59198688396</v>
      </c>
      <c r="O189" s="59">
        <v>742.0326366666667</v>
      </c>
      <c r="P189" s="66">
        <f t="shared" si="43"/>
        <v>8904.39164</v>
      </c>
    </row>
    <row r="190" spans="1:16" ht="11.25" hidden="1">
      <c r="A190" s="20" t="s">
        <v>81</v>
      </c>
      <c r="B190" s="16">
        <v>99337.45339490582</v>
      </c>
      <c r="C190" s="16">
        <v>105505.463669753</v>
      </c>
      <c r="D190" s="12">
        <f t="shared" si="35"/>
        <v>389.49683970046186</v>
      </c>
      <c r="E190" s="58" t="s">
        <v>263</v>
      </c>
      <c r="F190" s="24">
        <v>99313.22657</v>
      </c>
      <c r="G190" s="24">
        <v>105650.92714916666</v>
      </c>
      <c r="H190" s="23">
        <f t="shared" si="36"/>
        <v>489.49683970046186</v>
      </c>
      <c r="I190" s="55">
        <f t="shared" si="37"/>
        <v>147.4671584839284</v>
      </c>
      <c r="J190" s="66">
        <f t="shared" si="38"/>
        <v>1769.6059018071405</v>
      </c>
      <c r="K190" s="56">
        <f t="shared" si="39"/>
        <v>-0.007538374376246744</v>
      </c>
      <c r="L190" s="90">
        <f t="shared" si="40"/>
        <v>-0.09046049251496094</v>
      </c>
      <c r="M190" s="10">
        <f t="shared" si="41"/>
        <v>99313.23400601158</v>
      </c>
      <c r="N190" s="11">
        <f t="shared" si="42"/>
        <v>105650.92838723773</v>
      </c>
      <c r="O190" s="59">
        <v>741.8981224999999</v>
      </c>
      <c r="P190" s="66">
        <f t="shared" si="43"/>
        <v>8902.777469999999</v>
      </c>
    </row>
    <row r="191" spans="1:16" ht="11.25" hidden="1">
      <c r="A191" s="20" t="s">
        <v>81</v>
      </c>
      <c r="B191" s="16">
        <v>99337.45339490582</v>
      </c>
      <c r="C191" s="16">
        <v>105505.463669753</v>
      </c>
      <c r="D191" s="12">
        <f t="shared" si="35"/>
        <v>389.49683970046186</v>
      </c>
      <c r="E191" s="58" t="s">
        <v>254</v>
      </c>
      <c r="F191" s="24">
        <v>99314.34533416666</v>
      </c>
      <c r="G191" s="24">
        <v>105651.77360416665</v>
      </c>
      <c r="H191" s="23">
        <f t="shared" si="36"/>
        <v>489.49683970046186</v>
      </c>
      <c r="I191" s="55">
        <f t="shared" si="37"/>
        <v>148.11837841647932</v>
      </c>
      <c r="J191" s="66">
        <f t="shared" si="38"/>
        <v>1777.4205409977517</v>
      </c>
      <c r="K191" s="56">
        <f t="shared" si="39"/>
        <v>1.2350524380257346</v>
      </c>
      <c r="L191" s="90">
        <f t="shared" si="40"/>
        <v>14.820629256308816</v>
      </c>
      <c r="M191" s="10">
        <f t="shared" si="41"/>
        <v>99313.1270523755</v>
      </c>
      <c r="N191" s="11">
        <f t="shared" si="42"/>
        <v>105651.57076432346</v>
      </c>
      <c r="O191" s="59">
        <v>743.3613741666667</v>
      </c>
      <c r="P191" s="66">
        <f t="shared" si="43"/>
        <v>8920.33649</v>
      </c>
    </row>
    <row r="192" spans="1:16" ht="11.25" hidden="1">
      <c r="A192" s="20" t="s">
        <v>81</v>
      </c>
      <c r="B192" s="16">
        <v>99337.45339490582</v>
      </c>
      <c r="C192" s="16">
        <v>105505.463669753</v>
      </c>
      <c r="D192" s="12">
        <f t="shared" si="35"/>
        <v>389.49683970046186</v>
      </c>
      <c r="E192" s="58" t="s">
        <v>255</v>
      </c>
      <c r="F192" s="24">
        <v>99313.14454916665</v>
      </c>
      <c r="G192" s="24">
        <v>105654.00128999999</v>
      </c>
      <c r="H192" s="23">
        <f t="shared" si="36"/>
        <v>489.49683970046186</v>
      </c>
      <c r="I192" s="55">
        <f t="shared" si="37"/>
        <v>150.51302664131146</v>
      </c>
      <c r="J192" s="66">
        <f t="shared" si="38"/>
        <v>1806.1563196957375</v>
      </c>
      <c r="K192" s="56">
        <f t="shared" si="39"/>
        <v>0.4164385683529578</v>
      </c>
      <c r="L192" s="90">
        <f t="shared" si="40"/>
        <v>4.997262820235493</v>
      </c>
      <c r="M192" s="10">
        <f t="shared" si="41"/>
        <v>99312.73376537372</v>
      </c>
      <c r="N192" s="11">
        <f t="shared" si="42"/>
        <v>105653.9328958725</v>
      </c>
      <c r="O192" s="59">
        <v>743.3777783333334</v>
      </c>
      <c r="P192" s="66">
        <f t="shared" si="43"/>
        <v>8920.53334</v>
      </c>
    </row>
    <row r="193" spans="1:16" ht="11.25" hidden="1">
      <c r="A193" s="20" t="s">
        <v>81</v>
      </c>
      <c r="B193" s="16">
        <v>99337.45339490582</v>
      </c>
      <c r="C193" s="16">
        <v>105505.463669753</v>
      </c>
      <c r="D193" s="12">
        <f t="shared" si="35"/>
        <v>389.49683970046186</v>
      </c>
      <c r="E193" s="58" t="s">
        <v>292</v>
      </c>
      <c r="F193" s="24">
        <v>99313.15111083332</v>
      </c>
      <c r="G193" s="24">
        <v>105677.04914416665</v>
      </c>
      <c r="H193" s="23">
        <f t="shared" si="36"/>
        <v>489.49683970046186</v>
      </c>
      <c r="I193" s="55">
        <f t="shared" si="37"/>
        <v>173.2468387652741</v>
      </c>
      <c r="J193" s="66">
        <f t="shared" si="38"/>
        <v>2078.9620651832893</v>
      </c>
      <c r="K193" s="56">
        <f t="shared" si="39"/>
        <v>4.208194237743313</v>
      </c>
      <c r="L193" s="90">
        <f t="shared" si="40"/>
        <v>50.49833085291975</v>
      </c>
      <c r="M193" s="10">
        <f t="shared" si="41"/>
        <v>99309.00005922151</v>
      </c>
      <c r="N193" s="11">
        <f t="shared" si="42"/>
        <v>105676.3580079582</v>
      </c>
      <c r="O193" s="59">
        <v>747.4853816666667</v>
      </c>
      <c r="P193" s="66">
        <f t="shared" si="43"/>
        <v>8969.82458</v>
      </c>
    </row>
    <row r="194" spans="1:16" ht="11.25" hidden="1">
      <c r="A194" s="20" t="s">
        <v>81</v>
      </c>
      <c r="B194" s="16">
        <v>99337.45339490582</v>
      </c>
      <c r="C194" s="16">
        <v>105505.463669753</v>
      </c>
      <c r="D194" s="12">
        <f aca="true" t="shared" si="44" ref="D194:D234">(350+32/60+49.7606294964544/3600)/0.9</f>
        <v>389.49683970046186</v>
      </c>
      <c r="E194" s="58" t="s">
        <v>264</v>
      </c>
      <c r="F194" s="24">
        <v>99308.55466333333</v>
      </c>
      <c r="G194" s="24">
        <v>105679.04060999998</v>
      </c>
      <c r="H194" s="23">
        <f t="shared" si="36"/>
        <v>489.49683970046186</v>
      </c>
      <c r="I194" s="55">
        <f t="shared" si="37"/>
        <v>175.96616399321402</v>
      </c>
      <c r="J194" s="66">
        <f t="shared" si="38"/>
        <v>2111.5939679185685</v>
      </c>
      <c r="K194" s="56">
        <f t="shared" si="39"/>
        <v>0.0012314270894495684</v>
      </c>
      <c r="L194" s="90">
        <f t="shared" si="40"/>
        <v>0.01477712507339482</v>
      </c>
      <c r="M194" s="10">
        <f t="shared" si="41"/>
        <v>99308.55344862766</v>
      </c>
      <c r="N194" s="11">
        <f t="shared" si="42"/>
        <v>105679.04040775554</v>
      </c>
      <c r="O194" s="59">
        <v>742.3246308333332</v>
      </c>
      <c r="P194" s="66">
        <f t="shared" si="43"/>
        <v>8907.895569999999</v>
      </c>
    </row>
    <row r="195" spans="1:16" ht="11.25" hidden="1">
      <c r="A195" s="20" t="s">
        <v>81</v>
      </c>
      <c r="B195" s="16">
        <v>99337.45339490582</v>
      </c>
      <c r="C195" s="16">
        <v>105505.463669753</v>
      </c>
      <c r="D195" s="12">
        <f t="shared" si="44"/>
        <v>389.49683970046186</v>
      </c>
      <c r="E195" s="58" t="s">
        <v>272</v>
      </c>
      <c r="F195" s="24">
        <v>99302.65244416666</v>
      </c>
      <c r="G195" s="24">
        <v>105682.59703333332</v>
      </c>
      <c r="H195" s="23">
        <f t="shared" si="36"/>
        <v>489.49683970046186</v>
      </c>
      <c r="I195" s="55">
        <f t="shared" si="37"/>
        <v>180.44365080158607</v>
      </c>
      <c r="J195" s="66">
        <f t="shared" si="38"/>
        <v>2165.323809619033</v>
      </c>
      <c r="K195" s="56">
        <f t="shared" si="39"/>
        <v>-5.236750044657078</v>
      </c>
      <c r="L195" s="90">
        <f t="shared" si="40"/>
        <v>-62.84100053588493</v>
      </c>
      <c r="M195" s="10">
        <f t="shared" si="41"/>
        <v>99307.81808493451</v>
      </c>
      <c r="N195" s="11">
        <f t="shared" si="42"/>
        <v>105683.45709524256</v>
      </c>
      <c r="O195" s="59">
        <v>741.9440541666667</v>
      </c>
      <c r="P195" s="66">
        <f t="shared" si="43"/>
        <v>8903.32865</v>
      </c>
    </row>
    <row r="196" spans="1:16" ht="11.25" hidden="1">
      <c r="A196" s="20" t="s">
        <v>81</v>
      </c>
      <c r="B196" s="16">
        <v>99337.45339490582</v>
      </c>
      <c r="C196" s="16">
        <v>105505.463669753</v>
      </c>
      <c r="D196" s="12">
        <f t="shared" si="44"/>
        <v>389.49683970046186</v>
      </c>
      <c r="E196" s="58" t="s">
        <v>286</v>
      </c>
      <c r="F196" s="24">
        <v>99297.54746749999</v>
      </c>
      <c r="G196" s="24">
        <v>105685.53665999998</v>
      </c>
      <c r="H196" s="23">
        <f t="shared" si="36"/>
        <v>489.49683970046186</v>
      </c>
      <c r="I196" s="55">
        <f t="shared" si="37"/>
        <v>184.18178058877683</v>
      </c>
      <c r="J196" s="66">
        <f t="shared" si="38"/>
        <v>2210.181367065322</v>
      </c>
      <c r="K196" s="56">
        <f t="shared" si="39"/>
        <v>-9.789614791233452</v>
      </c>
      <c r="L196" s="90">
        <f t="shared" si="40"/>
        <v>-117.47537749480142</v>
      </c>
      <c r="M196" s="10">
        <f t="shared" si="41"/>
        <v>99307.20415014398</v>
      </c>
      <c r="N196" s="11">
        <f t="shared" si="42"/>
        <v>105687.14446535944</v>
      </c>
      <c r="O196" s="59">
        <v>745.7760675</v>
      </c>
      <c r="P196" s="66">
        <f t="shared" si="43"/>
        <v>8949.31281</v>
      </c>
    </row>
    <row r="197" spans="1:16" ht="11.25" hidden="1">
      <c r="A197" s="20" t="s">
        <v>81</v>
      </c>
      <c r="B197" s="16">
        <v>99337.45339490582</v>
      </c>
      <c r="C197" s="16">
        <v>105505.463669753</v>
      </c>
      <c r="D197" s="12">
        <f t="shared" si="44"/>
        <v>389.49683970046186</v>
      </c>
      <c r="E197" s="58" t="s">
        <v>285</v>
      </c>
      <c r="F197" s="24">
        <v>99310.16227166665</v>
      </c>
      <c r="G197" s="24">
        <v>105695.26433083334</v>
      </c>
      <c r="H197" s="23">
        <f t="shared" si="36"/>
        <v>489.49683970046186</v>
      </c>
      <c r="I197" s="55">
        <f t="shared" si="37"/>
        <v>191.70555776754765</v>
      </c>
      <c r="J197" s="66">
        <f t="shared" si="38"/>
        <v>2300.466693210572</v>
      </c>
      <c r="K197" s="56">
        <f t="shared" si="39"/>
        <v>4.251526222558947</v>
      </c>
      <c r="L197" s="90">
        <f t="shared" si="40"/>
        <v>51.01831467070737</v>
      </c>
      <c r="M197" s="10">
        <f t="shared" si="41"/>
        <v>99305.96847647047</v>
      </c>
      <c r="N197" s="11">
        <f t="shared" si="42"/>
        <v>105694.56607796105</v>
      </c>
      <c r="O197" s="59">
        <v>747.1408941666667</v>
      </c>
      <c r="P197" s="66">
        <f t="shared" si="43"/>
        <v>8965.69073</v>
      </c>
    </row>
    <row r="198" spans="1:16" ht="11.25" hidden="1">
      <c r="A198" s="20" t="s">
        <v>81</v>
      </c>
      <c r="B198" s="16">
        <v>99337.45339490582</v>
      </c>
      <c r="C198" s="16">
        <v>105505.463669753</v>
      </c>
      <c r="D198" s="12">
        <f t="shared" si="44"/>
        <v>389.49683970046186</v>
      </c>
      <c r="E198" s="58" t="s">
        <v>252</v>
      </c>
      <c r="F198" s="24">
        <v>99304.70296499999</v>
      </c>
      <c r="G198" s="24">
        <v>105701.18951583334</v>
      </c>
      <c r="H198" s="23">
        <f t="shared" si="36"/>
        <v>489.49683970046186</v>
      </c>
      <c r="I198" s="55">
        <f t="shared" si="37"/>
        <v>198.44689898240514</v>
      </c>
      <c r="J198" s="66">
        <f t="shared" si="38"/>
        <v>2381.3627877888616</v>
      </c>
      <c r="K198" s="56">
        <f t="shared" si="39"/>
        <v>-0.16052150949696534</v>
      </c>
      <c r="L198" s="90">
        <f t="shared" si="40"/>
        <v>-1.9262581139635842</v>
      </c>
      <c r="M198" s="10">
        <f t="shared" si="41"/>
        <v>99304.86130680483</v>
      </c>
      <c r="N198" s="11">
        <f t="shared" si="42"/>
        <v>105701.21587921421</v>
      </c>
      <c r="O198" s="59">
        <v>749.3948266666666</v>
      </c>
      <c r="P198" s="66">
        <f t="shared" si="43"/>
        <v>8992.73792</v>
      </c>
    </row>
    <row r="199" spans="1:16" ht="11.25" hidden="1">
      <c r="A199" s="20" t="s">
        <v>81</v>
      </c>
      <c r="B199" s="16">
        <v>99337.45339490582</v>
      </c>
      <c r="C199" s="16">
        <v>105505.463669753</v>
      </c>
      <c r="D199" s="12">
        <f t="shared" si="44"/>
        <v>389.49683970046186</v>
      </c>
      <c r="E199" s="58" t="s">
        <v>251</v>
      </c>
      <c r="F199" s="24">
        <v>99305.18524749998</v>
      </c>
      <c r="G199" s="24">
        <v>105701.27153666667</v>
      </c>
      <c r="H199" s="23">
        <f t="shared" si="36"/>
        <v>489.49683970046186</v>
      </c>
      <c r="I199" s="55">
        <f t="shared" si="37"/>
        <v>198.44859800424715</v>
      </c>
      <c r="J199" s="66">
        <f t="shared" si="38"/>
        <v>2381.3831760509656</v>
      </c>
      <c r="K199" s="56">
        <f t="shared" si="39"/>
        <v>0.3286828856367084</v>
      </c>
      <c r="L199" s="90">
        <f t="shared" si="40"/>
        <v>3.944194627640501</v>
      </c>
      <c r="M199" s="10">
        <f t="shared" si="41"/>
        <v>99304.8610277646</v>
      </c>
      <c r="N199" s="11">
        <f t="shared" si="42"/>
        <v>105701.21755516522</v>
      </c>
      <c r="O199" s="59">
        <v>749.3948266666666</v>
      </c>
      <c r="P199" s="66">
        <f t="shared" si="43"/>
        <v>8992.73792</v>
      </c>
    </row>
    <row r="200" spans="1:16" ht="11.25" hidden="1">
      <c r="A200" s="20" t="s">
        <v>81</v>
      </c>
      <c r="B200" s="16">
        <v>99337.45339490582</v>
      </c>
      <c r="C200" s="16">
        <v>105505.463669753</v>
      </c>
      <c r="D200" s="12">
        <f t="shared" si="44"/>
        <v>389.49683970046186</v>
      </c>
      <c r="E200" s="58" t="s">
        <v>253</v>
      </c>
      <c r="F200" s="24">
        <v>99304.48314916667</v>
      </c>
      <c r="G200" s="24">
        <v>105704.86733</v>
      </c>
      <c r="H200" s="23">
        <f t="shared" si="36"/>
        <v>489.49683970046186</v>
      </c>
      <c r="I200" s="55">
        <f t="shared" si="37"/>
        <v>202.11087413064507</v>
      </c>
      <c r="J200" s="66">
        <f t="shared" si="38"/>
        <v>2425.330489567741</v>
      </c>
      <c r="K200" s="56">
        <f t="shared" si="39"/>
        <v>0.22667631866325824</v>
      </c>
      <c r="L200" s="90">
        <f t="shared" si="40"/>
        <v>2.720115823959099</v>
      </c>
      <c r="M200" s="10">
        <f t="shared" si="41"/>
        <v>99304.25955086184</v>
      </c>
      <c r="N200" s="11">
        <f t="shared" si="42"/>
        <v>105704.83010163017</v>
      </c>
      <c r="O200" s="59">
        <v>749.4145116666665</v>
      </c>
      <c r="P200" s="66">
        <f t="shared" si="43"/>
        <v>8992.974139999998</v>
      </c>
    </row>
    <row r="201" spans="1:16" ht="11.25" hidden="1">
      <c r="A201" s="20" t="s">
        <v>81</v>
      </c>
      <c r="B201" s="16">
        <v>99337.45339490582</v>
      </c>
      <c r="C201" s="16">
        <v>105505.463669753</v>
      </c>
      <c r="D201" s="12">
        <f t="shared" si="44"/>
        <v>389.49683970046186</v>
      </c>
      <c r="E201" s="58" t="s">
        <v>284</v>
      </c>
      <c r="F201" s="24">
        <v>99292.26532583333</v>
      </c>
      <c r="G201" s="24">
        <v>105715.08712583332</v>
      </c>
      <c r="H201" s="23">
        <f t="shared" si="36"/>
        <v>489.49683970046186</v>
      </c>
      <c r="I201" s="55">
        <f t="shared" si="37"/>
        <v>214.19850060098872</v>
      </c>
      <c r="J201" s="66">
        <f t="shared" si="38"/>
        <v>2570.3820072118647</v>
      </c>
      <c r="K201" s="56">
        <f t="shared" si="39"/>
        <v>-10.146785986318134</v>
      </c>
      <c r="L201" s="90">
        <f t="shared" si="40"/>
        <v>-121.7614318358176</v>
      </c>
      <c r="M201" s="10">
        <f t="shared" si="41"/>
        <v>99302.2743296824</v>
      </c>
      <c r="N201" s="11">
        <f t="shared" si="42"/>
        <v>105716.75359149494</v>
      </c>
      <c r="O201" s="59">
        <v>745.6382724999999</v>
      </c>
      <c r="P201" s="66">
        <f t="shared" si="43"/>
        <v>8947.659269999998</v>
      </c>
    </row>
    <row r="202" spans="1:16" ht="11.25" hidden="1">
      <c r="A202" s="20" t="s">
        <v>81</v>
      </c>
      <c r="B202" s="16">
        <v>99337.45339490582</v>
      </c>
      <c r="C202" s="16">
        <v>105505.463669753</v>
      </c>
      <c r="D202" s="12">
        <f t="shared" si="44"/>
        <v>389.49683970046186</v>
      </c>
      <c r="E202" s="58" t="s">
        <v>296</v>
      </c>
      <c r="F202" s="24">
        <v>99297.54090583332</v>
      </c>
      <c r="G202" s="24">
        <v>105718.981475</v>
      </c>
      <c r="H202" s="23">
        <f t="shared" si="36"/>
        <v>489.49683970046186</v>
      </c>
      <c r="I202" s="55">
        <f t="shared" si="37"/>
        <v>217.17352963229385</v>
      </c>
      <c r="J202" s="66">
        <f t="shared" si="38"/>
        <v>2606.0823555875263</v>
      </c>
      <c r="K202" s="56">
        <f t="shared" si="39"/>
        <v>-4.303250923432499</v>
      </c>
      <c r="L202" s="90">
        <f t="shared" si="40"/>
        <v>-51.639011081189985</v>
      </c>
      <c r="M202" s="10">
        <f t="shared" si="41"/>
        <v>99301.7857233661</v>
      </c>
      <c r="N202" s="11">
        <f t="shared" si="42"/>
        <v>105719.68822292065</v>
      </c>
      <c r="O202" s="59">
        <v>745.6907658333333</v>
      </c>
      <c r="P202" s="66">
        <f t="shared" si="43"/>
        <v>8948.28919</v>
      </c>
    </row>
    <row r="203" spans="1:16" ht="11.25" hidden="1">
      <c r="A203" s="20" t="s">
        <v>81</v>
      </c>
      <c r="B203" s="16">
        <v>99337.45339490582</v>
      </c>
      <c r="C203" s="16">
        <v>105505.463669753</v>
      </c>
      <c r="D203" s="12">
        <f t="shared" si="44"/>
        <v>389.49683970046186</v>
      </c>
      <c r="E203" s="58" t="s">
        <v>280</v>
      </c>
      <c r="F203" s="24">
        <v>99300.26727833333</v>
      </c>
      <c r="G203" s="24">
        <v>105719.92307416665</v>
      </c>
      <c r="H203" s="23">
        <f t="shared" si="36"/>
        <v>489.49683970046186</v>
      </c>
      <c r="I203" s="55">
        <f t="shared" si="37"/>
        <v>217.65457491480885</v>
      </c>
      <c r="J203" s="66">
        <f t="shared" si="38"/>
        <v>2611.8548989777064</v>
      </c>
      <c r="K203" s="56">
        <f t="shared" si="39"/>
        <v>-1.4592552420635179</v>
      </c>
      <c r="L203" s="90">
        <f t="shared" si="40"/>
        <v>-17.511062904762213</v>
      </c>
      <c r="M203" s="10">
        <f t="shared" si="41"/>
        <v>99301.70671850229</v>
      </c>
      <c r="N203" s="11">
        <f t="shared" si="42"/>
        <v>105720.16273613999</v>
      </c>
      <c r="O203" s="59">
        <v>747.3967991666665</v>
      </c>
      <c r="P203" s="66">
        <f t="shared" si="43"/>
        <v>8968.761589999998</v>
      </c>
    </row>
    <row r="204" spans="1:16" ht="11.25" hidden="1">
      <c r="A204" s="20" t="s">
        <v>81</v>
      </c>
      <c r="B204" s="16">
        <v>99337.45339490582</v>
      </c>
      <c r="C204" s="16">
        <v>105505.463669753</v>
      </c>
      <c r="D204" s="12">
        <f t="shared" si="44"/>
        <v>389.49683970046186</v>
      </c>
      <c r="E204" s="58" t="s">
        <v>281</v>
      </c>
      <c r="F204" s="24">
        <v>99303.10519916668</v>
      </c>
      <c r="G204" s="24">
        <v>105720.52346666665</v>
      </c>
      <c r="H204" s="23">
        <f t="shared" si="36"/>
        <v>489.49683970046186</v>
      </c>
      <c r="I204" s="55">
        <f t="shared" si="37"/>
        <v>217.78072650860756</v>
      </c>
      <c r="J204" s="66">
        <f t="shared" si="38"/>
        <v>2613.3687181032906</v>
      </c>
      <c r="K204" s="56">
        <f t="shared" si="39"/>
        <v>1.4387357147566289</v>
      </c>
      <c r="L204" s="90">
        <f t="shared" si="40"/>
        <v>17.264828577079548</v>
      </c>
      <c r="M204" s="10">
        <f t="shared" si="41"/>
        <v>99301.68599989252</v>
      </c>
      <c r="N204" s="11">
        <f t="shared" si="42"/>
        <v>105720.28717473459</v>
      </c>
      <c r="O204" s="59">
        <v>746.9965375</v>
      </c>
      <c r="P204" s="66">
        <f t="shared" si="43"/>
        <v>8963.95845</v>
      </c>
    </row>
    <row r="205" spans="1:16" ht="11.25" hidden="1">
      <c r="A205" s="20" t="s">
        <v>81</v>
      </c>
      <c r="B205" s="16">
        <v>99337.45339490582</v>
      </c>
      <c r="C205" s="16">
        <v>105505.463669753</v>
      </c>
      <c r="D205" s="12">
        <f t="shared" si="44"/>
        <v>389.49683970046186</v>
      </c>
      <c r="E205" s="58" t="s">
        <v>283</v>
      </c>
      <c r="F205" s="24">
        <v>99300.14260666666</v>
      </c>
      <c r="G205" s="24">
        <v>105738.28917916666</v>
      </c>
      <c r="H205" s="23">
        <f t="shared" si="36"/>
        <v>489.49683970046186</v>
      </c>
      <c r="I205" s="55">
        <f t="shared" si="37"/>
        <v>235.7917640638881</v>
      </c>
      <c r="J205" s="66">
        <f t="shared" si="38"/>
        <v>2829.5011687666574</v>
      </c>
      <c r="K205" s="56">
        <f t="shared" si="39"/>
        <v>1.4341382096244857</v>
      </c>
      <c r="L205" s="90">
        <f t="shared" si="40"/>
        <v>17.209658515493828</v>
      </c>
      <c r="M205" s="10">
        <f t="shared" si="41"/>
        <v>99298.7279424686</v>
      </c>
      <c r="N205" s="11">
        <f t="shared" si="42"/>
        <v>105738.05364230962</v>
      </c>
      <c r="O205" s="59">
        <v>747.3344633333332</v>
      </c>
      <c r="P205" s="66">
        <f t="shared" si="43"/>
        <v>8968.01356</v>
      </c>
    </row>
    <row r="206" spans="1:16" ht="11.25" hidden="1">
      <c r="A206" s="20" t="s">
        <v>81</v>
      </c>
      <c r="B206" s="16">
        <v>99337.45339490582</v>
      </c>
      <c r="C206" s="16">
        <v>105505.463669753</v>
      </c>
      <c r="D206" s="12">
        <f t="shared" si="44"/>
        <v>389.49683970046186</v>
      </c>
      <c r="E206" s="58" t="s">
        <v>278</v>
      </c>
      <c r="F206" s="24">
        <v>99295.03762999999</v>
      </c>
      <c r="G206" s="24">
        <v>105751.36001916666</v>
      </c>
      <c r="H206" s="23">
        <f t="shared" si="36"/>
        <v>489.49683970046186</v>
      </c>
      <c r="I206" s="55">
        <f t="shared" si="37"/>
        <v>249.52353650658546</v>
      </c>
      <c r="J206" s="66">
        <f t="shared" si="38"/>
        <v>2994.2824380790253</v>
      </c>
      <c r="K206" s="56">
        <f t="shared" si="39"/>
        <v>-1.4548184626718483</v>
      </c>
      <c r="L206" s="90">
        <f t="shared" si="40"/>
        <v>-17.45782155206218</v>
      </c>
      <c r="M206" s="10">
        <f t="shared" si="41"/>
        <v>99296.47269363613</v>
      </c>
      <c r="N206" s="11">
        <f t="shared" si="42"/>
        <v>105751.5989524619</v>
      </c>
      <c r="O206" s="59">
        <v>747.1343324999999</v>
      </c>
      <c r="P206" s="66">
        <f t="shared" si="43"/>
        <v>8965.61199</v>
      </c>
    </row>
    <row r="207" spans="1:16" ht="11.25" hidden="1">
      <c r="A207" s="20" t="s">
        <v>81</v>
      </c>
      <c r="B207" s="16">
        <v>99337.45339490582</v>
      </c>
      <c r="C207" s="16">
        <v>105505.463669753</v>
      </c>
      <c r="D207" s="12">
        <f t="shared" si="44"/>
        <v>389.49683970046186</v>
      </c>
      <c r="E207" s="58" t="s">
        <v>279</v>
      </c>
      <c r="F207" s="24">
        <v>99297.86570833332</v>
      </c>
      <c r="G207" s="24">
        <v>105752.10804916667</v>
      </c>
      <c r="H207" s="23">
        <f t="shared" si="36"/>
        <v>489.49683970046186</v>
      </c>
      <c r="I207" s="55">
        <f t="shared" si="37"/>
        <v>249.7969373373858</v>
      </c>
      <c r="J207" s="66">
        <f t="shared" si="38"/>
        <v>2997.5632480486297</v>
      </c>
      <c r="K207" s="56">
        <f t="shared" si="39"/>
        <v>1.4577110094673638</v>
      </c>
      <c r="L207" s="90">
        <f t="shared" si="40"/>
        <v>17.492532113608366</v>
      </c>
      <c r="M207" s="10">
        <f t="shared" si="41"/>
        <v>99296.42779142798</v>
      </c>
      <c r="N207" s="11">
        <f t="shared" si="42"/>
        <v>105751.86864081165</v>
      </c>
      <c r="O207" s="59">
        <v>747.2163533333332</v>
      </c>
      <c r="P207" s="66">
        <f t="shared" si="43"/>
        <v>8966.596239999999</v>
      </c>
    </row>
    <row r="208" spans="1:16" ht="11.25" hidden="1">
      <c r="A208" s="20" t="s">
        <v>81</v>
      </c>
      <c r="B208" s="16">
        <v>99337.45339490582</v>
      </c>
      <c r="C208" s="16">
        <v>105505.463669753</v>
      </c>
      <c r="D208" s="12">
        <f t="shared" si="44"/>
        <v>389.49683970046186</v>
      </c>
      <c r="E208" s="58" t="s">
        <v>282</v>
      </c>
      <c r="F208" s="24">
        <v>99298.3742375</v>
      </c>
      <c r="G208" s="24">
        <v>105753.80095916666</v>
      </c>
      <c r="H208" s="23">
        <f t="shared" si="36"/>
        <v>489.49683970046186</v>
      </c>
      <c r="I208" s="55">
        <f t="shared" si="37"/>
        <v>251.38334078902054</v>
      </c>
      <c r="J208" s="66">
        <f t="shared" si="38"/>
        <v>3016.6000894682466</v>
      </c>
      <c r="K208" s="56">
        <f t="shared" si="39"/>
        <v>2.237371365012717</v>
      </c>
      <c r="L208" s="90">
        <f t="shared" si="40"/>
        <v>26.848456380152605</v>
      </c>
      <c r="M208" s="10">
        <f t="shared" si="41"/>
        <v>99296.16724716489</v>
      </c>
      <c r="N208" s="11">
        <f t="shared" si="42"/>
        <v>105753.43350265805</v>
      </c>
      <c r="O208" s="59">
        <v>746.9407633333334</v>
      </c>
      <c r="P208" s="66">
        <f t="shared" si="43"/>
        <v>8963.28916</v>
      </c>
    </row>
    <row r="209" spans="1:16" ht="11.25" hidden="1">
      <c r="A209" s="20" t="s">
        <v>81</v>
      </c>
      <c r="B209" s="16">
        <v>99337.45339490582</v>
      </c>
      <c r="C209" s="16">
        <v>105505.463669753</v>
      </c>
      <c r="D209" s="12">
        <f t="shared" si="44"/>
        <v>389.49683970046186</v>
      </c>
      <c r="E209" s="58" t="s">
        <v>276</v>
      </c>
      <c r="F209" s="24">
        <v>99291.99957833333</v>
      </c>
      <c r="G209" s="24">
        <v>105764.99188166666</v>
      </c>
      <c r="H209" s="23">
        <f t="shared" si="36"/>
        <v>489.49683970046186</v>
      </c>
      <c r="I209" s="55">
        <f t="shared" si="37"/>
        <v>263.4692502729011</v>
      </c>
      <c r="J209" s="66">
        <f t="shared" si="38"/>
        <v>3161.6310032748133</v>
      </c>
      <c r="K209" s="56">
        <f t="shared" si="39"/>
        <v>-2.212776704393371</v>
      </c>
      <c r="L209" s="90">
        <f t="shared" si="40"/>
        <v>-26.553320452720452</v>
      </c>
      <c r="M209" s="10">
        <f t="shared" si="41"/>
        <v>99294.18230797612</v>
      </c>
      <c r="N209" s="11">
        <f t="shared" si="42"/>
        <v>105765.35529885114</v>
      </c>
      <c r="O209" s="59">
        <v>747.419765</v>
      </c>
      <c r="P209" s="66">
        <f t="shared" si="43"/>
        <v>8969.03718</v>
      </c>
    </row>
    <row r="210" spans="1:16" ht="11.25" hidden="1">
      <c r="A210" s="20" t="s">
        <v>81</v>
      </c>
      <c r="B210" s="16">
        <v>99337.45339490582</v>
      </c>
      <c r="C210" s="16">
        <v>105505.463669753</v>
      </c>
      <c r="D210" s="12">
        <f t="shared" si="44"/>
        <v>389.49683970046186</v>
      </c>
      <c r="E210" s="58" t="s">
        <v>277</v>
      </c>
      <c r="F210" s="24">
        <v>99295.9529825</v>
      </c>
      <c r="G210" s="24">
        <v>105768.28583833332</v>
      </c>
      <c r="H210" s="23">
        <f t="shared" si="36"/>
        <v>489.49683970046186</v>
      </c>
      <c r="I210" s="55">
        <f t="shared" si="37"/>
        <v>266.0691880956583</v>
      </c>
      <c r="J210" s="66">
        <f t="shared" si="38"/>
        <v>3192.8302571479</v>
      </c>
      <c r="K210" s="56">
        <f t="shared" si="39"/>
        <v>2.22793026014678</v>
      </c>
      <c r="L210" s="90">
        <f t="shared" si="40"/>
        <v>26.73516312176136</v>
      </c>
      <c r="M210" s="10">
        <f t="shared" si="41"/>
        <v>99293.75530507</v>
      </c>
      <c r="N210" s="11">
        <f t="shared" si="42"/>
        <v>105767.91993239228</v>
      </c>
      <c r="O210" s="59">
        <v>746.9145166666666</v>
      </c>
      <c r="P210" s="66">
        <f t="shared" si="43"/>
        <v>8962.974199999999</v>
      </c>
    </row>
    <row r="211" spans="1:16" ht="11.25" hidden="1">
      <c r="A211" s="20" t="s">
        <v>81</v>
      </c>
      <c r="B211" s="16">
        <v>99337.45339490582</v>
      </c>
      <c r="C211" s="16">
        <v>105505.463669753</v>
      </c>
      <c r="D211" s="12">
        <f t="shared" si="44"/>
        <v>389.49683970046186</v>
      </c>
      <c r="E211" s="58" t="s">
        <v>250</v>
      </c>
      <c r="F211" s="24">
        <v>99293.75482416665</v>
      </c>
      <c r="G211" s="24">
        <v>105774.59159999999</v>
      </c>
      <c r="H211" s="23">
        <f t="shared" si="36"/>
        <v>489.49683970046186</v>
      </c>
      <c r="I211" s="55">
        <f t="shared" si="37"/>
        <v>272.65034081379605</v>
      </c>
      <c r="J211" s="66">
        <f t="shared" si="38"/>
        <v>3271.804089765553</v>
      </c>
      <c r="K211" s="56">
        <f t="shared" si="39"/>
        <v>1.0952523908076115</v>
      </c>
      <c r="L211" s="90">
        <f t="shared" si="40"/>
        <v>13.143028689691338</v>
      </c>
      <c r="M211" s="10">
        <f t="shared" si="41"/>
        <v>99292.6744440926</v>
      </c>
      <c r="N211" s="11">
        <f t="shared" si="42"/>
        <v>105774.41172033144</v>
      </c>
      <c r="O211" s="59">
        <v>747.5509983333333</v>
      </c>
      <c r="P211" s="66">
        <f t="shared" si="43"/>
        <v>8970.61198</v>
      </c>
    </row>
    <row r="212" spans="1:16" ht="11.25" hidden="1">
      <c r="A212" s="20" t="s">
        <v>81</v>
      </c>
      <c r="B212" s="16">
        <v>99337.45339490582</v>
      </c>
      <c r="C212" s="16">
        <v>105505.463669753</v>
      </c>
      <c r="D212" s="12">
        <f t="shared" si="44"/>
        <v>389.49683970046186</v>
      </c>
      <c r="E212" s="58" t="s">
        <v>258</v>
      </c>
      <c r="F212" s="24">
        <v>99291.73055</v>
      </c>
      <c r="G212" s="24">
        <v>105780.20838666667</v>
      </c>
      <c r="H212" s="23">
        <f t="shared" si="36"/>
        <v>489.49683970046186</v>
      </c>
      <c r="I212" s="55">
        <f t="shared" si="37"/>
        <v>278.523316043092</v>
      </c>
      <c r="J212" s="66">
        <f t="shared" si="38"/>
        <v>3342.279792517104</v>
      </c>
      <c r="K212" s="56">
        <f t="shared" si="39"/>
        <v>0.020943163059281903</v>
      </c>
      <c r="L212" s="90">
        <f t="shared" si="40"/>
        <v>0.25131795671138285</v>
      </c>
      <c r="M212" s="10">
        <f t="shared" si="41"/>
        <v>99291.70989122194</v>
      </c>
      <c r="N212" s="11">
        <f t="shared" si="42"/>
        <v>105780.20494704922</v>
      </c>
      <c r="O212" s="59">
        <v>741.8226633333334</v>
      </c>
      <c r="P212" s="66">
        <f t="shared" si="43"/>
        <v>8901.87196</v>
      </c>
    </row>
    <row r="213" spans="1:16" ht="11.25" hidden="1">
      <c r="A213" s="20" t="s">
        <v>81</v>
      </c>
      <c r="B213" s="16">
        <v>99337.45339490582</v>
      </c>
      <c r="C213" s="16">
        <v>105505.463669753</v>
      </c>
      <c r="D213" s="12">
        <f t="shared" si="44"/>
        <v>389.49683970046186</v>
      </c>
      <c r="E213" s="58" t="s">
        <v>275</v>
      </c>
      <c r="F213" s="24">
        <v>99295.04091083333</v>
      </c>
      <c r="G213" s="24">
        <v>105789.611255</v>
      </c>
      <c r="H213" s="23">
        <f t="shared" si="36"/>
        <v>489.49683970046186</v>
      </c>
      <c r="I213" s="55">
        <f t="shared" si="37"/>
        <v>287.25482401063385</v>
      </c>
      <c r="J213" s="66">
        <f t="shared" si="38"/>
        <v>3447.057888127606</v>
      </c>
      <c r="K213" s="56">
        <f t="shared" si="39"/>
        <v>4.830640695524893</v>
      </c>
      <c r="L213" s="90">
        <f t="shared" si="40"/>
        <v>57.967688346298715</v>
      </c>
      <c r="M213" s="10">
        <f t="shared" si="41"/>
        <v>99290.27586489856</v>
      </c>
      <c r="N213" s="11">
        <f t="shared" si="42"/>
        <v>105788.81789079054</v>
      </c>
      <c r="O213" s="59">
        <v>742.0031091666666</v>
      </c>
      <c r="P213" s="66">
        <f t="shared" si="43"/>
        <v>8904.03731</v>
      </c>
    </row>
    <row r="214" spans="1:16" ht="11.25" hidden="1">
      <c r="A214" s="20" t="s">
        <v>81</v>
      </c>
      <c r="B214" s="16">
        <v>99337.45339490582</v>
      </c>
      <c r="C214" s="16">
        <v>105505.463669753</v>
      </c>
      <c r="D214" s="12">
        <f t="shared" si="44"/>
        <v>389.49683970046186</v>
      </c>
      <c r="E214" s="58" t="s">
        <v>274</v>
      </c>
      <c r="F214" s="24">
        <v>99286.86179333333</v>
      </c>
      <c r="G214" s="24">
        <v>105788.37438083334</v>
      </c>
      <c r="H214" s="23">
        <f t="shared" si="36"/>
        <v>489.49683970046186</v>
      </c>
      <c r="I214" s="55">
        <f t="shared" si="37"/>
        <v>287.3780492528757</v>
      </c>
      <c r="J214" s="66">
        <f t="shared" si="38"/>
        <v>3448.5365910345085</v>
      </c>
      <c r="K214" s="56">
        <f t="shared" si="39"/>
        <v>-3.440552466442699</v>
      </c>
      <c r="L214" s="90">
        <f t="shared" si="40"/>
        <v>-41.286629597312384</v>
      </c>
      <c r="M214" s="10">
        <f t="shared" si="41"/>
        <v>99290.25562690053</v>
      </c>
      <c r="N214" s="11">
        <f t="shared" si="42"/>
        <v>105788.9394427702</v>
      </c>
      <c r="O214" s="59">
        <v>742.0063899999999</v>
      </c>
      <c r="P214" s="66">
        <f t="shared" si="43"/>
        <v>8904.076679999998</v>
      </c>
    </row>
    <row r="215" spans="1:16" ht="11.25" hidden="1">
      <c r="A215" s="20" t="s">
        <v>81</v>
      </c>
      <c r="B215" s="16">
        <v>99337.45339490582</v>
      </c>
      <c r="C215" s="16">
        <v>105505.463669753</v>
      </c>
      <c r="D215" s="12">
        <f t="shared" si="44"/>
        <v>389.49683970046186</v>
      </c>
      <c r="E215" s="58" t="s">
        <v>249</v>
      </c>
      <c r="F215" s="24">
        <v>99289.44052833332</v>
      </c>
      <c r="G215" s="24">
        <v>105794.93932833332</v>
      </c>
      <c r="H215" s="23">
        <f t="shared" si="36"/>
        <v>489.49683970046186</v>
      </c>
      <c r="I215" s="55">
        <f t="shared" si="37"/>
        <v>293.4303313795721</v>
      </c>
      <c r="J215" s="66">
        <f t="shared" si="38"/>
        <v>3521.1639765548653</v>
      </c>
      <c r="K215" s="56">
        <f t="shared" si="39"/>
        <v>0.18136566302045057</v>
      </c>
      <c r="L215" s="90">
        <f t="shared" si="40"/>
        <v>2.176387956245407</v>
      </c>
      <c r="M215" s="10">
        <f t="shared" si="41"/>
        <v>99289.26162541551</v>
      </c>
      <c r="N215" s="11">
        <f t="shared" si="42"/>
        <v>105794.90954159593</v>
      </c>
      <c r="O215" s="59">
        <v>747.5706833333334</v>
      </c>
      <c r="P215" s="66">
        <f t="shared" si="43"/>
        <v>8970.8482</v>
      </c>
    </row>
    <row r="216" spans="1:16" ht="11.25" hidden="1">
      <c r="A216" s="20" t="s">
        <v>81</v>
      </c>
      <c r="B216" s="16">
        <v>99337.45339490582</v>
      </c>
      <c r="C216" s="16">
        <v>105505.463669753</v>
      </c>
      <c r="D216" s="12">
        <f t="shared" si="44"/>
        <v>389.49683970046186</v>
      </c>
      <c r="E216" s="58" t="s">
        <v>265</v>
      </c>
      <c r="F216" s="24">
        <v>99286.85523166666</v>
      </c>
      <c r="G216" s="24">
        <v>105801.20571999998</v>
      </c>
      <c r="H216" s="23">
        <f t="shared" si="36"/>
        <v>489.49683970046186</v>
      </c>
      <c r="I216" s="55">
        <f t="shared" si="37"/>
        <v>300.0362306782956</v>
      </c>
      <c r="J216" s="66">
        <f t="shared" si="38"/>
        <v>3600.4347681395475</v>
      </c>
      <c r="K216" s="56">
        <f t="shared" si="39"/>
        <v>-1.3396595930232833</v>
      </c>
      <c r="L216" s="90">
        <f t="shared" si="40"/>
        <v>-16.0759151162794</v>
      </c>
      <c r="M216" s="10">
        <f t="shared" si="41"/>
        <v>99288.1767001633</v>
      </c>
      <c r="N216" s="11">
        <f t="shared" si="42"/>
        <v>105801.42574008447</v>
      </c>
      <c r="O216" s="59">
        <v>741.8653141666667</v>
      </c>
      <c r="P216" s="66">
        <f t="shared" si="43"/>
        <v>8902.38377</v>
      </c>
    </row>
    <row r="217" spans="1:16" ht="11.25" hidden="1">
      <c r="A217" s="20" t="s">
        <v>81</v>
      </c>
      <c r="B217" s="16">
        <v>99337.45339490582</v>
      </c>
      <c r="C217" s="16">
        <v>105505.463669753</v>
      </c>
      <c r="D217" s="12">
        <f t="shared" si="44"/>
        <v>389.49683970046186</v>
      </c>
      <c r="E217" s="58" t="s">
        <v>248</v>
      </c>
      <c r="F217" s="24">
        <v>99281.27125333333</v>
      </c>
      <c r="G217" s="24">
        <v>105842.68857666665</v>
      </c>
      <c r="H217" s="23">
        <f t="shared" si="36"/>
        <v>489.49683970046186</v>
      </c>
      <c r="I217" s="55">
        <f t="shared" si="37"/>
        <v>341.8728852374432</v>
      </c>
      <c r="J217" s="66">
        <f t="shared" si="38"/>
        <v>4102.474622849319</v>
      </c>
      <c r="K217" s="56">
        <f t="shared" si="39"/>
        <v>-0.03484291835515675</v>
      </c>
      <c r="L217" s="90">
        <f t="shared" si="40"/>
        <v>-0.418115020261881</v>
      </c>
      <c r="M217" s="10">
        <f t="shared" si="41"/>
        <v>99281.30562312336</v>
      </c>
      <c r="N217" s="11">
        <f t="shared" si="42"/>
        <v>105842.69429912174</v>
      </c>
      <c r="O217" s="59">
        <v>747.6461424999999</v>
      </c>
      <c r="P217" s="66">
        <f t="shared" si="43"/>
        <v>8971.753709999999</v>
      </c>
    </row>
    <row r="218" spans="1:16" ht="11.25" hidden="1">
      <c r="A218" s="20" t="s">
        <v>81</v>
      </c>
      <c r="B218" s="16">
        <v>99337.45339490582</v>
      </c>
      <c r="C218" s="16">
        <v>105505.463669753</v>
      </c>
      <c r="D218" s="12">
        <f t="shared" si="44"/>
        <v>389.49683970046186</v>
      </c>
      <c r="E218" s="58" t="s">
        <v>41</v>
      </c>
      <c r="F218" s="24">
        <v>99289.11900666665</v>
      </c>
      <c r="G218" s="24">
        <v>105847.37360666668</v>
      </c>
      <c r="H218" s="23">
        <f t="shared" si="36"/>
        <v>489.49683970046186</v>
      </c>
      <c r="I218" s="55">
        <f t="shared" si="37"/>
        <v>345.20541554783136</v>
      </c>
      <c r="J218" s="66">
        <f t="shared" si="38"/>
        <v>4142.464986573977</v>
      </c>
      <c r="K218" s="56">
        <f t="shared" si="39"/>
        <v>8.475796318041162</v>
      </c>
      <c r="L218" s="90">
        <f t="shared" si="40"/>
        <v>101.70955581649395</v>
      </c>
      <c r="M218" s="10">
        <f t="shared" si="41"/>
        <v>99280.7583022933</v>
      </c>
      <c r="N218" s="11">
        <f t="shared" si="42"/>
        <v>105845.98157735435</v>
      </c>
      <c r="O218" s="59">
        <v>742.0982533333332</v>
      </c>
      <c r="P218" s="66">
        <f t="shared" si="43"/>
        <v>8905.179039999999</v>
      </c>
    </row>
    <row r="219" spans="1:16" ht="11.25" hidden="1">
      <c r="A219" s="20" t="s">
        <v>81</v>
      </c>
      <c r="B219" s="16">
        <v>99337.45339490582</v>
      </c>
      <c r="C219" s="16">
        <v>105505.463669753</v>
      </c>
      <c r="D219" s="12">
        <f t="shared" si="44"/>
        <v>389.49683970046186</v>
      </c>
      <c r="E219" s="58" t="s">
        <v>273</v>
      </c>
      <c r="F219" s="24">
        <v>99275.72008333332</v>
      </c>
      <c r="G219" s="24">
        <v>105846.99303</v>
      </c>
      <c r="H219" s="23">
        <f t="shared" si="36"/>
        <v>489.49683970046186</v>
      </c>
      <c r="I219" s="55">
        <f t="shared" si="37"/>
        <v>347.0305897794395</v>
      </c>
      <c r="J219" s="66">
        <f t="shared" si="38"/>
        <v>4164.367077353274</v>
      </c>
      <c r="K219" s="56">
        <f t="shared" si="39"/>
        <v>-4.803688766707499</v>
      </c>
      <c r="L219" s="90">
        <f t="shared" si="40"/>
        <v>-57.64426520048998</v>
      </c>
      <c r="M219" s="10">
        <f t="shared" si="41"/>
        <v>99280.45854331666</v>
      </c>
      <c r="N219" s="11">
        <f t="shared" si="42"/>
        <v>105847.78196773748</v>
      </c>
      <c r="O219" s="59">
        <v>742.0260749999999</v>
      </c>
      <c r="P219" s="66">
        <f t="shared" si="43"/>
        <v>8904.312899999999</v>
      </c>
    </row>
    <row r="220" spans="1:16" ht="11.25" hidden="1">
      <c r="A220" s="20" t="s">
        <v>81</v>
      </c>
      <c r="B220" s="16">
        <v>99337.45339490582</v>
      </c>
      <c r="C220" s="16">
        <v>105505.463669753</v>
      </c>
      <c r="D220" s="12">
        <f t="shared" si="44"/>
        <v>389.49683970046186</v>
      </c>
      <c r="E220" s="58" t="s">
        <v>266</v>
      </c>
      <c r="F220" s="24">
        <v>99278.51863416664</v>
      </c>
      <c r="G220" s="24">
        <v>105852.85587916664</v>
      </c>
      <c r="H220" s="23">
        <f t="shared" si="36"/>
        <v>489.49683970046186</v>
      </c>
      <c r="I220" s="55">
        <f t="shared" si="37"/>
        <v>352.3542056596216</v>
      </c>
      <c r="J220" s="66">
        <f t="shared" si="38"/>
        <v>4228.250467915459</v>
      </c>
      <c r="K220" s="56">
        <f t="shared" si="39"/>
        <v>-1.0802493516138498</v>
      </c>
      <c r="L220" s="90">
        <f t="shared" si="40"/>
        <v>-12.962992219366198</v>
      </c>
      <c r="M220" s="10">
        <f t="shared" si="41"/>
        <v>99279.58421492619</v>
      </c>
      <c r="N220" s="11">
        <f t="shared" si="42"/>
        <v>105853.03329479884</v>
      </c>
      <c r="O220" s="59">
        <v>741.9440541666667</v>
      </c>
      <c r="P220" s="66">
        <f t="shared" si="43"/>
        <v>8903.32865</v>
      </c>
    </row>
    <row r="221" spans="1:16" ht="11.25" hidden="1">
      <c r="A221" s="20" t="s">
        <v>81</v>
      </c>
      <c r="B221" s="16">
        <v>99337.45339490582</v>
      </c>
      <c r="C221" s="16">
        <v>105505.463669753</v>
      </c>
      <c r="D221" s="12">
        <f t="shared" si="44"/>
        <v>389.49683970046186</v>
      </c>
      <c r="E221" s="58" t="s">
        <v>259</v>
      </c>
      <c r="F221" s="24">
        <v>99274.32572916667</v>
      </c>
      <c r="G221" s="24">
        <v>105884.82103833334</v>
      </c>
      <c r="H221" s="23">
        <f t="shared" si="36"/>
        <v>489.49683970046186</v>
      </c>
      <c r="I221" s="55">
        <f t="shared" si="37"/>
        <v>384.57393846775733</v>
      </c>
      <c r="J221" s="66">
        <f t="shared" si="38"/>
        <v>4614.887261613088</v>
      </c>
      <c r="K221" s="56">
        <f t="shared" si="39"/>
        <v>0.03360461663707975</v>
      </c>
      <c r="L221" s="90">
        <f t="shared" si="40"/>
        <v>0.40325539964495694</v>
      </c>
      <c r="M221" s="10">
        <f t="shared" si="41"/>
        <v>99274.29258086358</v>
      </c>
      <c r="N221" s="11">
        <f t="shared" si="42"/>
        <v>105884.81551925174</v>
      </c>
      <c r="O221" s="59">
        <v>741.9768625</v>
      </c>
      <c r="P221" s="66">
        <f t="shared" si="43"/>
        <v>8903.72235</v>
      </c>
    </row>
    <row r="222" spans="1:16" ht="11.25" hidden="1">
      <c r="A222" s="20" t="s">
        <v>81</v>
      </c>
      <c r="B222" s="16">
        <v>99337.45339490582</v>
      </c>
      <c r="C222" s="16">
        <v>105505.463669753</v>
      </c>
      <c r="D222" s="12">
        <f t="shared" si="44"/>
        <v>389.49683970046186</v>
      </c>
      <c r="E222" s="58" t="s">
        <v>267</v>
      </c>
      <c r="F222" s="24">
        <v>99274.88675166665</v>
      </c>
      <c r="G222" s="24">
        <v>105886.32366</v>
      </c>
      <c r="H222" s="23">
        <f t="shared" si="36"/>
        <v>489.49683970046186</v>
      </c>
      <c r="I222" s="55">
        <f t="shared" si="37"/>
        <v>385.96401620593906</v>
      </c>
      <c r="J222" s="66">
        <f t="shared" si="38"/>
        <v>4631.568194471269</v>
      </c>
      <c r="K222" s="56">
        <f t="shared" si="39"/>
        <v>0.8337933446313973</v>
      </c>
      <c r="L222" s="90">
        <f t="shared" si="40"/>
        <v>10.005520135576768</v>
      </c>
      <c r="M222" s="10">
        <f t="shared" si="41"/>
        <v>99274.06428031395</v>
      </c>
      <c r="N222" s="11">
        <f t="shared" si="42"/>
        <v>105886.18672127086</v>
      </c>
      <c r="O222" s="59">
        <v>741.9801433333333</v>
      </c>
      <c r="P222" s="66">
        <f t="shared" si="43"/>
        <v>8903.76172</v>
      </c>
    </row>
    <row r="223" spans="1:16" ht="11.25" hidden="1">
      <c r="A223" s="20" t="s">
        <v>81</v>
      </c>
      <c r="B223" s="16">
        <v>99337.45339490582</v>
      </c>
      <c r="C223" s="16">
        <v>105505.463669753</v>
      </c>
      <c r="D223" s="12">
        <f t="shared" si="44"/>
        <v>389.49683970046186</v>
      </c>
      <c r="E223" s="58" t="s">
        <v>44</v>
      </c>
      <c r="F223" s="24">
        <v>99269.09279999998</v>
      </c>
      <c r="G223" s="24">
        <v>105891.19241666666</v>
      </c>
      <c r="H223" s="23">
        <f t="shared" si="36"/>
        <v>489.49683970046186</v>
      </c>
      <c r="I223" s="55">
        <f t="shared" si="37"/>
        <v>391.71823491058626</v>
      </c>
      <c r="J223" s="66">
        <f t="shared" si="38"/>
        <v>4700.618818927035</v>
      </c>
      <c r="K223" s="56">
        <f t="shared" si="39"/>
        <v>-4.08185864611556</v>
      </c>
      <c r="L223" s="90">
        <f t="shared" si="40"/>
        <v>-48.98230375338672</v>
      </c>
      <c r="M223" s="10">
        <f t="shared" si="41"/>
        <v>99273.11923151785</v>
      </c>
      <c r="N223" s="11">
        <f t="shared" si="42"/>
        <v>105891.86280404632</v>
      </c>
      <c r="O223" s="59">
        <v>742.1113766666666</v>
      </c>
      <c r="P223" s="66">
        <f t="shared" si="43"/>
        <v>8905.336519999999</v>
      </c>
    </row>
    <row r="224" spans="1:16" ht="11.25" hidden="1">
      <c r="A224" s="20" t="s">
        <v>81</v>
      </c>
      <c r="B224" s="16">
        <v>99337.45339490582</v>
      </c>
      <c r="C224" s="16">
        <v>105505.463669753</v>
      </c>
      <c r="D224" s="12">
        <f t="shared" si="44"/>
        <v>389.49683970046186</v>
      </c>
      <c r="E224" s="58" t="s">
        <v>247</v>
      </c>
      <c r="F224" s="24">
        <v>99281.25156833332</v>
      </c>
      <c r="G224" s="24">
        <v>105893.74818583333</v>
      </c>
      <c r="H224" s="23">
        <f t="shared" si="36"/>
        <v>489.49683970046186</v>
      </c>
      <c r="I224" s="55">
        <f t="shared" si="37"/>
        <v>392.24239433590583</v>
      </c>
      <c r="J224" s="66">
        <f t="shared" si="38"/>
        <v>4706.90873203087</v>
      </c>
      <c r="K224" s="56">
        <f t="shared" si="39"/>
        <v>8.331555884707292</v>
      </c>
      <c r="L224" s="90">
        <f t="shared" si="40"/>
        <v>99.9786706164875</v>
      </c>
      <c r="M224" s="10">
        <f t="shared" si="41"/>
        <v>99273.03314576767</v>
      </c>
      <c r="N224" s="11">
        <f t="shared" si="42"/>
        <v>105892.37984596606</v>
      </c>
      <c r="O224" s="59">
        <v>747.6658275</v>
      </c>
      <c r="P224" s="66">
        <f t="shared" si="43"/>
        <v>8971.98993</v>
      </c>
    </row>
    <row r="225" spans="1:16" ht="11.25" hidden="1">
      <c r="A225" s="20" t="s">
        <v>81</v>
      </c>
      <c r="B225" s="16">
        <v>99337.45339490582</v>
      </c>
      <c r="C225" s="16">
        <v>105505.463669753</v>
      </c>
      <c r="D225" s="12">
        <f t="shared" si="44"/>
        <v>389.49683970046186</v>
      </c>
      <c r="E225" s="58" t="s">
        <v>245</v>
      </c>
      <c r="F225" s="24">
        <v>99265.03440916666</v>
      </c>
      <c r="G225" s="24">
        <v>105892.0224675</v>
      </c>
      <c r="H225" s="23">
        <f t="shared" si="36"/>
        <v>489.49683970046186</v>
      </c>
      <c r="I225" s="55">
        <f t="shared" si="37"/>
        <v>393.2035476954752</v>
      </c>
      <c r="J225" s="66">
        <f t="shared" si="38"/>
        <v>4718.4425723457025</v>
      </c>
      <c r="K225" s="56">
        <f t="shared" si="39"/>
        <v>-7.948816943398044</v>
      </c>
      <c r="L225" s="90">
        <f t="shared" si="40"/>
        <v>-95.38580332077653</v>
      </c>
      <c r="M225" s="10">
        <f t="shared" si="41"/>
        <v>99272.87528996274</v>
      </c>
      <c r="N225" s="11">
        <f t="shared" si="42"/>
        <v>105893.32794792549</v>
      </c>
      <c r="O225" s="59">
        <v>747.6625466666666</v>
      </c>
      <c r="P225" s="66">
        <f t="shared" si="43"/>
        <v>8971.95056</v>
      </c>
    </row>
    <row r="226" spans="1:16" ht="11.25" hidden="1">
      <c r="A226" s="20" t="s">
        <v>81</v>
      </c>
      <c r="B226" s="16">
        <v>99337.45339490582</v>
      </c>
      <c r="C226" s="16">
        <v>105505.463669753</v>
      </c>
      <c r="D226" s="12">
        <f t="shared" si="44"/>
        <v>389.49683970046186</v>
      </c>
      <c r="E226" s="58" t="s">
        <v>246</v>
      </c>
      <c r="F226" s="24">
        <v>99265.03440916666</v>
      </c>
      <c r="G226" s="24">
        <v>105892.0224675</v>
      </c>
      <c r="H226" s="23">
        <f t="shared" si="36"/>
        <v>489.49683970046186</v>
      </c>
      <c r="I226" s="55">
        <f t="shared" si="37"/>
        <v>393.2035476954752</v>
      </c>
      <c r="J226" s="66">
        <f t="shared" si="38"/>
        <v>4718.4425723457025</v>
      </c>
      <c r="K226" s="56">
        <f t="shared" si="39"/>
        <v>-7.948816943398044</v>
      </c>
      <c r="L226" s="90">
        <f t="shared" si="40"/>
        <v>-95.38580332077653</v>
      </c>
      <c r="M226" s="10">
        <f t="shared" si="41"/>
        <v>99272.87528996274</v>
      </c>
      <c r="N226" s="11">
        <f t="shared" si="42"/>
        <v>105893.32794792549</v>
      </c>
      <c r="O226" s="59">
        <v>747.6625466666666</v>
      </c>
      <c r="P226" s="66">
        <f t="shared" si="43"/>
        <v>8971.95056</v>
      </c>
    </row>
    <row r="227" spans="1:16" ht="11.25" hidden="1">
      <c r="A227" s="20" t="s">
        <v>81</v>
      </c>
      <c r="B227" s="16">
        <v>99337.45339490582</v>
      </c>
      <c r="C227" s="16">
        <v>105505.463669753</v>
      </c>
      <c r="D227" s="12">
        <f t="shared" si="44"/>
        <v>389.49683970046186</v>
      </c>
      <c r="E227" s="58">
        <v>160205</v>
      </c>
      <c r="F227" s="24">
        <v>99262.49176333332</v>
      </c>
      <c r="G227" s="24">
        <v>105904.79475166666</v>
      </c>
      <c r="H227" s="23">
        <f t="shared" si="36"/>
        <v>489.49683970046186</v>
      </c>
      <c r="I227" s="55">
        <f t="shared" si="37"/>
        <v>406.21999187143956</v>
      </c>
      <c r="J227" s="66">
        <f t="shared" si="38"/>
        <v>4874.639902457275</v>
      </c>
      <c r="K227" s="56">
        <f t="shared" si="39"/>
        <v>-8.359269963129902</v>
      </c>
      <c r="L227" s="90">
        <f t="shared" si="40"/>
        <v>-100.31123955755882</v>
      </c>
      <c r="M227" s="10">
        <f t="shared" si="41"/>
        <v>99270.73752365085</v>
      </c>
      <c r="N227" s="11">
        <f t="shared" si="42"/>
        <v>105906.16764317817</v>
      </c>
      <c r="O227" s="59">
        <v>743.0398525</v>
      </c>
      <c r="P227" s="66">
        <f t="shared" si="43"/>
        <v>8916.47823</v>
      </c>
    </row>
    <row r="228" spans="1:16" ht="11.25" hidden="1">
      <c r="A228" s="20" t="s">
        <v>81</v>
      </c>
      <c r="B228" s="16">
        <v>99337.45339490582</v>
      </c>
      <c r="C228" s="16">
        <v>105505.463669753</v>
      </c>
      <c r="D228" s="12">
        <f t="shared" si="44"/>
        <v>389.49683970046186</v>
      </c>
      <c r="E228" s="58">
        <v>160206</v>
      </c>
      <c r="F228" s="24">
        <v>99278.84015583333</v>
      </c>
      <c r="G228" s="24">
        <v>105907.603145</v>
      </c>
      <c r="H228" s="23">
        <f t="shared" si="36"/>
        <v>489.49683970046186</v>
      </c>
      <c r="I228" s="55">
        <f t="shared" si="37"/>
        <v>406.3052587688125</v>
      </c>
      <c r="J228" s="66">
        <f t="shared" si="38"/>
        <v>4875.66310522575</v>
      </c>
      <c r="K228" s="56">
        <f t="shared" si="39"/>
        <v>8.2283682052641</v>
      </c>
      <c r="L228" s="90">
        <f t="shared" si="40"/>
        <v>98.7404184631692</v>
      </c>
      <c r="M228" s="10">
        <f t="shared" si="41"/>
        <v>99270.7235197725</v>
      </c>
      <c r="N228" s="11">
        <f t="shared" si="42"/>
        <v>105906.25175224533</v>
      </c>
      <c r="O228" s="59">
        <v>743.0529758333333</v>
      </c>
      <c r="P228" s="66">
        <f t="shared" si="43"/>
        <v>8916.63571</v>
      </c>
    </row>
    <row r="229" spans="1:16" ht="11.25" hidden="1">
      <c r="A229" s="20" t="s">
        <v>81</v>
      </c>
      <c r="B229" s="16">
        <v>99337.45339490582</v>
      </c>
      <c r="C229" s="16">
        <v>105505.463669753</v>
      </c>
      <c r="D229" s="12">
        <f t="shared" si="44"/>
        <v>389.49683970046186</v>
      </c>
      <c r="E229" s="58" t="s">
        <v>47</v>
      </c>
      <c r="F229" s="24">
        <v>99273.82704250001</v>
      </c>
      <c r="G229" s="24">
        <v>105913.05589</v>
      </c>
      <c r="H229" s="23">
        <f t="shared" si="36"/>
        <v>489.49683970046186</v>
      </c>
      <c r="I229" s="55">
        <f t="shared" si="37"/>
        <v>412.50729427105176</v>
      </c>
      <c r="J229" s="66">
        <f t="shared" si="38"/>
        <v>4950.087531252621</v>
      </c>
      <c r="K229" s="56">
        <f t="shared" si="39"/>
        <v>4.178863426074564</v>
      </c>
      <c r="L229" s="90">
        <f t="shared" si="40"/>
        <v>50.146361112894766</v>
      </c>
      <c r="M229" s="10">
        <f t="shared" si="41"/>
        <v>99269.70492341986</v>
      </c>
      <c r="N229" s="11">
        <f t="shared" si="42"/>
        <v>105912.3695709613</v>
      </c>
      <c r="O229" s="59">
        <v>748.2006033333332</v>
      </c>
      <c r="P229" s="66">
        <f t="shared" si="43"/>
        <v>8978.407239999999</v>
      </c>
    </row>
    <row r="230" spans="1:16" ht="11.25" hidden="1">
      <c r="A230" s="20" t="s">
        <v>81</v>
      </c>
      <c r="B230" s="16">
        <v>99337.45339490582</v>
      </c>
      <c r="C230" s="16">
        <v>105505.463669753</v>
      </c>
      <c r="D230" s="12">
        <f t="shared" si="44"/>
        <v>389.49683970046186</v>
      </c>
      <c r="E230" s="58" t="s">
        <v>46</v>
      </c>
      <c r="F230" s="24">
        <v>99265.58230833332</v>
      </c>
      <c r="G230" s="24">
        <v>105911.6877825</v>
      </c>
      <c r="H230" s="23">
        <f t="shared" si="36"/>
        <v>489.49683970046186</v>
      </c>
      <c r="I230" s="55">
        <f t="shared" si="37"/>
        <v>412.51184479024084</v>
      </c>
      <c r="J230" s="66">
        <f t="shared" si="38"/>
        <v>4950.14213748289</v>
      </c>
      <c r="K230" s="56">
        <f t="shared" si="39"/>
        <v>-4.1786086141836085</v>
      </c>
      <c r="L230" s="90">
        <f t="shared" si="40"/>
        <v>-50.1433033702033</v>
      </c>
      <c r="M230" s="10">
        <f t="shared" si="41"/>
        <v>99269.70417606164</v>
      </c>
      <c r="N230" s="11">
        <f t="shared" si="42"/>
        <v>105912.37405968946</v>
      </c>
      <c r="O230" s="59">
        <v>748.2727816666667</v>
      </c>
      <c r="P230" s="66">
        <f t="shared" si="43"/>
        <v>8979.27338</v>
      </c>
    </row>
    <row r="231" spans="1:16" ht="11.25" hidden="1">
      <c r="A231" s="20" t="s">
        <v>81</v>
      </c>
      <c r="B231" s="16">
        <v>99337.45339490582</v>
      </c>
      <c r="C231" s="16">
        <v>105505.463669753</v>
      </c>
      <c r="D231" s="12">
        <f t="shared" si="44"/>
        <v>389.49683970046186</v>
      </c>
      <c r="E231" s="58" t="s">
        <v>269</v>
      </c>
      <c r="F231" s="24">
        <v>99261.62890416668</v>
      </c>
      <c r="G231" s="24">
        <v>105911.53686416667</v>
      </c>
      <c r="H231" s="23">
        <f t="shared" si="36"/>
        <v>489.49683970046186</v>
      </c>
      <c r="I231" s="55">
        <f t="shared" si="37"/>
        <v>413.0122663146532</v>
      </c>
      <c r="J231" s="66">
        <f t="shared" si="38"/>
        <v>4956.147195775839</v>
      </c>
      <c r="K231" s="56">
        <f t="shared" si="39"/>
        <v>-8.10311611782876</v>
      </c>
      <c r="L231" s="90">
        <f t="shared" si="40"/>
        <v>-97.23739341394511</v>
      </c>
      <c r="M231" s="10">
        <f t="shared" si="41"/>
        <v>99269.62198892496</v>
      </c>
      <c r="N231" s="11">
        <f t="shared" si="42"/>
        <v>105912.86768604275</v>
      </c>
      <c r="O231" s="59">
        <v>749.6113616666667</v>
      </c>
      <c r="P231" s="66">
        <f t="shared" si="43"/>
        <v>8995.33634</v>
      </c>
    </row>
    <row r="232" spans="1:16" ht="11.25" hidden="1">
      <c r="A232" s="20" t="s">
        <v>81</v>
      </c>
      <c r="B232" s="16">
        <v>99337.45339490582</v>
      </c>
      <c r="C232" s="16">
        <v>105505.463669753</v>
      </c>
      <c r="D232" s="12">
        <f t="shared" si="44"/>
        <v>389.49683970046186</v>
      </c>
      <c r="E232" s="58" t="s">
        <v>270</v>
      </c>
      <c r="F232" s="24">
        <v>99277.60984333332</v>
      </c>
      <c r="G232" s="24">
        <v>105914.20090083331</v>
      </c>
      <c r="H232" s="23">
        <f t="shared" si="36"/>
        <v>489.49683970046186</v>
      </c>
      <c r="I232" s="55">
        <f t="shared" si="37"/>
        <v>413.01548574678344</v>
      </c>
      <c r="J232" s="66">
        <f t="shared" si="38"/>
        <v>4956.185828961401</v>
      </c>
      <c r="K232" s="56">
        <f t="shared" si="39"/>
        <v>8.09834979254088</v>
      </c>
      <c r="L232" s="90">
        <f t="shared" si="40"/>
        <v>97.18019751049056</v>
      </c>
      <c r="M232" s="10">
        <f t="shared" si="41"/>
        <v>99269.6214601789</v>
      </c>
      <c r="N232" s="11">
        <f t="shared" si="42"/>
        <v>105912.87086175855</v>
      </c>
      <c r="O232" s="59">
        <v>749.6638549999999</v>
      </c>
      <c r="P232" s="66">
        <f t="shared" si="43"/>
        <v>8995.96626</v>
      </c>
    </row>
    <row r="233" spans="1:16" ht="11.25" hidden="1">
      <c r="A233" s="20" t="s">
        <v>81</v>
      </c>
      <c r="B233" s="16">
        <v>99337.45339490582</v>
      </c>
      <c r="C233" s="16">
        <v>105505.463669753</v>
      </c>
      <c r="D233" s="12">
        <f t="shared" si="44"/>
        <v>389.49683970046186</v>
      </c>
      <c r="E233" s="58">
        <v>160207</v>
      </c>
      <c r="F233" s="24">
        <v>99259.13547083332</v>
      </c>
      <c r="G233" s="24">
        <v>105924.23696999998</v>
      </c>
      <c r="H233" s="23">
        <f t="shared" si="36"/>
        <v>489.49683970046186</v>
      </c>
      <c r="I233" s="55">
        <f t="shared" si="37"/>
        <v>425.9494298042418</v>
      </c>
      <c r="J233" s="66">
        <f t="shared" si="38"/>
        <v>5111.393157650901</v>
      </c>
      <c r="K233" s="56">
        <f t="shared" si="39"/>
        <v>-8.476879156290588</v>
      </c>
      <c r="L233" s="90">
        <f t="shared" si="40"/>
        <v>-101.72254987548706</v>
      </c>
      <c r="M233" s="10">
        <f t="shared" si="41"/>
        <v>99267.49724334117</v>
      </c>
      <c r="N233" s="11">
        <f t="shared" si="42"/>
        <v>105925.62917715314</v>
      </c>
      <c r="O233" s="59">
        <v>743.0365716666666</v>
      </c>
      <c r="P233" s="66">
        <f t="shared" si="43"/>
        <v>8916.43886</v>
      </c>
    </row>
    <row r="234" spans="1:16" ht="11.25" hidden="1">
      <c r="A234" s="20" t="s">
        <v>81</v>
      </c>
      <c r="B234" s="16">
        <v>99337.45339490582</v>
      </c>
      <c r="C234" s="16">
        <v>105505.463669753</v>
      </c>
      <c r="D234" s="12">
        <f t="shared" si="44"/>
        <v>389.49683970046186</v>
      </c>
      <c r="E234" s="58">
        <v>160208</v>
      </c>
      <c r="F234" s="24">
        <v>99275.60525416666</v>
      </c>
      <c r="G234" s="24">
        <v>105927.06832916666</v>
      </c>
      <c r="H234" s="23">
        <f t="shared" si="36"/>
        <v>489.49683970046186</v>
      </c>
      <c r="I234" s="55">
        <f t="shared" si="37"/>
        <v>426.0374139619208</v>
      </c>
      <c r="J234" s="66">
        <f t="shared" si="38"/>
        <v>5112.44896754305</v>
      </c>
      <c r="K234" s="56">
        <f t="shared" si="39"/>
        <v>8.234273304447663</v>
      </c>
      <c r="L234" s="90">
        <f t="shared" si="40"/>
        <v>98.81127965337197</v>
      </c>
      <c r="M234" s="10">
        <f t="shared" si="41"/>
        <v>99267.48279319136</v>
      </c>
      <c r="N234" s="11">
        <f t="shared" si="42"/>
        <v>105925.71596658322</v>
      </c>
      <c r="O234" s="59">
        <v>743.0267291666665</v>
      </c>
      <c r="P234" s="66">
        <f t="shared" si="43"/>
        <v>8916.320749999999</v>
      </c>
    </row>
    <row r="235" spans="1:15" s="86" customFormat="1" ht="11.25" hidden="1">
      <c r="A235" s="76"/>
      <c r="B235" s="77"/>
      <c r="C235" s="77"/>
      <c r="D235" s="78"/>
      <c r="E235" s="79"/>
      <c r="F235" s="80"/>
      <c r="G235" s="80"/>
      <c r="H235" s="81"/>
      <c r="I235" s="82"/>
      <c r="J235" s="82"/>
      <c r="K235" s="83"/>
      <c r="L235" s="83"/>
      <c r="M235" s="84"/>
      <c r="N235" s="85"/>
      <c r="O235" s="59"/>
    </row>
    <row r="236" spans="1:15" s="135" customFormat="1" ht="12.75">
      <c r="A236" s="133" t="s">
        <v>324</v>
      </c>
      <c r="B236" s="134"/>
      <c r="C236" s="133"/>
      <c r="D236" s="137"/>
      <c r="I236" s="136"/>
      <c r="J236" s="136"/>
      <c r="K236" s="136"/>
      <c r="L236" s="136"/>
      <c r="O236" s="130"/>
    </row>
    <row r="237" spans="1:16" ht="11.25">
      <c r="A237" s="20" t="s">
        <v>81</v>
      </c>
      <c r="B237" s="16">
        <v>99337.45339490582</v>
      </c>
      <c r="C237" s="16">
        <v>105505.463669753</v>
      </c>
      <c r="D237" s="12">
        <f aca="true" t="shared" si="45" ref="D237:D255">(350+32/60+49.7606294964544/3600)/0.9</f>
        <v>389.49683970046186</v>
      </c>
      <c r="E237" s="58" t="s">
        <v>117</v>
      </c>
      <c r="F237" s="24">
        <v>99337.8134246976</v>
      </c>
      <c r="G237" s="24">
        <v>105503.30129645306</v>
      </c>
      <c r="H237" s="23">
        <f aca="true" t="shared" si="46" ref="H237:H300">D237+100</f>
        <v>489.49683970046186</v>
      </c>
      <c r="I237" s="55">
        <f aca="true" t="shared" si="47" ref="I237:I300">SIGN(N237-C237)*SQRT((M237-B237)^2+(N237-C237)^2)</f>
        <v>-2.192140446948664</v>
      </c>
      <c r="J237" s="66">
        <f aca="true" t="shared" si="48" ref="J237:J300">I237*12</f>
        <v>-26.30568536338397</v>
      </c>
      <c r="K237" s="56">
        <f aca="true" t="shared" si="49" ref="K237:K300">SIGN(F237-M237)*SQRT((M237-F237)^2+(N237-G237)^2)</f>
        <v>1.8448975012969207E-06</v>
      </c>
      <c r="L237" s="90">
        <f aca="true" t="shared" si="50" ref="L237:L300">K237*12</f>
        <v>2.2138770015563048E-05</v>
      </c>
      <c r="M237" s="10">
        <f aca="true" t="shared" si="51" ref="M237:M300">(N237-C237)*TAN(D237*PI()/200)+B237</f>
        <v>99337.81342287775</v>
      </c>
      <c r="N237" s="11">
        <f aca="true" t="shared" si="52" ref="N237:N300">(F237-B237+C237*TAN(D237*PI()/200)-G237*TAN(H237*PI()/200))/(TAN(D237*PI()/200)-TAN(H237*PI()/200))</f>
        <v>105503.30129615008</v>
      </c>
      <c r="O237" s="59">
        <v>745.9254248128333</v>
      </c>
      <c r="P237" s="100">
        <f aca="true" t="shared" si="53" ref="P237:P300">O237*12</f>
        <v>8951.105097754</v>
      </c>
    </row>
    <row r="238" spans="1:16" ht="11.25">
      <c r="A238" s="20" t="s">
        <v>81</v>
      </c>
      <c r="B238" s="16">
        <v>99337.45339490582</v>
      </c>
      <c r="C238" s="16">
        <v>105505.463669753</v>
      </c>
      <c r="D238" s="12">
        <f t="shared" si="45"/>
        <v>389.49683970046186</v>
      </c>
      <c r="E238" s="58" t="s">
        <v>118</v>
      </c>
      <c r="F238" s="24">
        <v>99337.77236638074</v>
      </c>
      <c r="G238" s="24">
        <v>105503.5478999625</v>
      </c>
      <c r="H238" s="23">
        <f t="shared" si="46"/>
        <v>489.49683970046186</v>
      </c>
      <c r="I238" s="55">
        <f t="shared" si="47"/>
        <v>-1.9421422944659144</v>
      </c>
      <c r="J238" s="66">
        <f t="shared" si="48"/>
        <v>-23.305707533590972</v>
      </c>
      <c r="K238" s="56">
        <f t="shared" si="49"/>
        <v>2.182843821836527E-06</v>
      </c>
      <c r="L238" s="90">
        <f t="shared" si="50"/>
        <v>2.619412586203832E-05</v>
      </c>
      <c r="M238" s="10">
        <f t="shared" si="51"/>
        <v>99337.77236422754</v>
      </c>
      <c r="N238" s="11">
        <f t="shared" si="52"/>
        <v>105503.547899604</v>
      </c>
      <c r="O238" s="59">
        <v>745.9254323587501</v>
      </c>
      <c r="P238" s="100">
        <f t="shared" si="53"/>
        <v>8951.105188305</v>
      </c>
    </row>
    <row r="239" spans="1:16" ht="11.25">
      <c r="A239" s="20" t="s">
        <v>81</v>
      </c>
      <c r="B239" s="16">
        <v>99337.45339490582</v>
      </c>
      <c r="C239" s="16">
        <v>105505.463669753</v>
      </c>
      <c r="D239" s="12">
        <f t="shared" si="45"/>
        <v>389.49683970046186</v>
      </c>
      <c r="E239" s="58" t="s">
        <v>119</v>
      </c>
      <c r="F239" s="24">
        <v>99337.73130379884</v>
      </c>
      <c r="G239" s="24">
        <v>105503.79450839316</v>
      </c>
      <c r="H239" s="23">
        <f t="shared" si="46"/>
        <v>489.49683970046186</v>
      </c>
      <c r="I239" s="55">
        <f t="shared" si="47"/>
        <v>-1.692138587118623</v>
      </c>
      <c r="J239" s="66">
        <f t="shared" si="48"/>
        <v>-20.305663045423476</v>
      </c>
      <c r="K239" s="56">
        <f t="shared" si="49"/>
        <v>-8.78110685206116E-07</v>
      </c>
      <c r="L239" s="90">
        <f t="shared" si="50"/>
        <v>-1.0537328222473391E-05</v>
      </c>
      <c r="M239" s="10">
        <f t="shared" si="51"/>
        <v>99337.73130466502</v>
      </c>
      <c r="N239" s="11">
        <f t="shared" si="52"/>
        <v>105503.79450853736</v>
      </c>
      <c r="O239" s="59">
        <v>745.9254274374999</v>
      </c>
      <c r="P239" s="100">
        <f t="shared" si="53"/>
        <v>8951.10512925</v>
      </c>
    </row>
    <row r="240" spans="1:16" ht="11.25">
      <c r="A240" s="20" t="s">
        <v>81</v>
      </c>
      <c r="B240" s="16">
        <v>99337.45339490582</v>
      </c>
      <c r="C240" s="16">
        <v>105505.463669753</v>
      </c>
      <c r="D240" s="12">
        <f t="shared" si="45"/>
        <v>389.49683970046186</v>
      </c>
      <c r="E240" s="58" t="s">
        <v>120</v>
      </c>
      <c r="F240" s="24">
        <v>99337.73130379884</v>
      </c>
      <c r="G240" s="24">
        <v>105503.79450839316</v>
      </c>
      <c r="H240" s="23">
        <f t="shared" si="46"/>
        <v>489.49683970046186</v>
      </c>
      <c r="I240" s="55">
        <f t="shared" si="47"/>
        <v>-1.692138587118623</v>
      </c>
      <c r="J240" s="66">
        <f t="shared" si="48"/>
        <v>-20.305663045423476</v>
      </c>
      <c r="K240" s="56">
        <f t="shared" si="49"/>
        <v>-8.78110685206116E-07</v>
      </c>
      <c r="L240" s="90">
        <f t="shared" si="50"/>
        <v>-1.0537328222473391E-05</v>
      </c>
      <c r="M240" s="10">
        <f t="shared" si="51"/>
        <v>99337.73130466502</v>
      </c>
      <c r="N240" s="11">
        <f t="shared" si="52"/>
        <v>105503.79450853736</v>
      </c>
      <c r="O240" s="59">
        <v>745.9254274374999</v>
      </c>
      <c r="P240" s="100">
        <f t="shared" si="53"/>
        <v>8951.10512925</v>
      </c>
    </row>
    <row r="241" spans="1:16" ht="11.25">
      <c r="A241" s="20" t="s">
        <v>81</v>
      </c>
      <c r="B241" s="16">
        <v>99337.45339490582</v>
      </c>
      <c r="C241" s="16">
        <v>105505.463669753</v>
      </c>
      <c r="D241" s="12">
        <f t="shared" si="45"/>
        <v>389.49683970046186</v>
      </c>
      <c r="E241" s="58" t="s">
        <v>121</v>
      </c>
      <c r="F241" s="24">
        <v>99337.69024548201</v>
      </c>
      <c r="G241" s="24">
        <v>105504.04111190257</v>
      </c>
      <c r="H241" s="23">
        <f t="shared" si="46"/>
        <v>489.49683970046186</v>
      </c>
      <c r="I241" s="55">
        <f t="shared" si="47"/>
        <v>-1.4421404346502273</v>
      </c>
      <c r="J241" s="66">
        <f t="shared" si="48"/>
        <v>-17.30568521580273</v>
      </c>
      <c r="K241" s="56">
        <f t="shared" si="49"/>
        <v>-5.401380459009548E-07</v>
      </c>
      <c r="L241" s="90">
        <f t="shared" si="50"/>
        <v>-6.481656550811458E-06</v>
      </c>
      <c r="M241" s="10">
        <f t="shared" si="51"/>
        <v>99337.69024601481</v>
      </c>
      <c r="N241" s="11">
        <f t="shared" si="52"/>
        <v>105504.04111199128</v>
      </c>
      <c r="O241" s="59">
        <v>745.9254225162499</v>
      </c>
      <c r="P241" s="100">
        <f t="shared" si="53"/>
        <v>8951.105070194999</v>
      </c>
    </row>
    <row r="242" spans="1:16" ht="11.25">
      <c r="A242" s="20" t="s">
        <v>81</v>
      </c>
      <c r="B242" s="16">
        <v>99337.45339490582</v>
      </c>
      <c r="C242" s="16">
        <v>105505.463669753</v>
      </c>
      <c r="D242" s="12">
        <f t="shared" si="45"/>
        <v>389.49683970046186</v>
      </c>
      <c r="E242" s="58" t="s">
        <v>122</v>
      </c>
      <c r="F242" s="24">
        <v>99337.64918683708</v>
      </c>
      <c r="G242" s="24">
        <v>105504.28771541199</v>
      </c>
      <c r="H242" s="23">
        <f t="shared" si="46"/>
        <v>489.49683970046186</v>
      </c>
      <c r="I242" s="55">
        <f t="shared" si="47"/>
        <v>-1.192142228278073</v>
      </c>
      <c r="J242" s="66">
        <f t="shared" si="48"/>
        <v>-14.305706739336875</v>
      </c>
      <c r="K242" s="56">
        <f t="shared" si="49"/>
        <v>-5.258152235776229E-07</v>
      </c>
      <c r="L242" s="90">
        <f t="shared" si="50"/>
        <v>-6.309782682931474E-06</v>
      </c>
      <c r="M242" s="10">
        <f t="shared" si="51"/>
        <v>99337.64918735575</v>
      </c>
      <c r="N242" s="11">
        <f t="shared" si="52"/>
        <v>105504.28771549836</v>
      </c>
      <c r="O242" s="59">
        <v>745.925417595</v>
      </c>
      <c r="P242" s="100">
        <f t="shared" si="53"/>
        <v>8951.10501114</v>
      </c>
    </row>
    <row r="243" spans="1:16" ht="11.25">
      <c r="A243" s="20" t="s">
        <v>81</v>
      </c>
      <c r="B243" s="16">
        <v>99337.45339490582</v>
      </c>
      <c r="C243" s="16">
        <v>105505.463669753</v>
      </c>
      <c r="D243" s="12">
        <f t="shared" si="45"/>
        <v>389.49683970046186</v>
      </c>
      <c r="E243" s="69" t="s">
        <v>81</v>
      </c>
      <c r="F243" s="24">
        <v>99337.45339490582</v>
      </c>
      <c r="G243" s="24">
        <v>105505.463669753</v>
      </c>
      <c r="H243" s="23">
        <f t="shared" si="46"/>
        <v>489.49683970046186</v>
      </c>
      <c r="I243" s="55">
        <f t="shared" si="47"/>
        <v>1.4551915228366852E-11</v>
      </c>
      <c r="J243" s="66">
        <f t="shared" si="48"/>
        <v>1.7462298274040222E-10</v>
      </c>
      <c r="K243" s="71">
        <f t="shared" si="49"/>
        <v>0</v>
      </c>
      <c r="L243" s="91">
        <f t="shared" si="50"/>
        <v>0</v>
      </c>
      <c r="M243" s="10">
        <f t="shared" si="51"/>
        <v>99337.45339490582</v>
      </c>
      <c r="N243" s="11">
        <f t="shared" si="52"/>
        <v>105505.46366975301</v>
      </c>
      <c r="O243" s="59">
        <v>745.9254064401666</v>
      </c>
      <c r="P243" s="100">
        <f t="shared" si="53"/>
        <v>8951.104877282</v>
      </c>
    </row>
    <row r="244" spans="1:16" ht="11.25">
      <c r="A244" s="20" t="s">
        <v>81</v>
      </c>
      <c r="B244" s="16">
        <v>99337.45339490582</v>
      </c>
      <c r="C244" s="16">
        <v>105505.463669753</v>
      </c>
      <c r="D244" s="12">
        <f t="shared" si="45"/>
        <v>389.49683970046186</v>
      </c>
      <c r="E244" s="58" t="s">
        <v>123</v>
      </c>
      <c r="F244" s="24">
        <v>99336.63221478967</v>
      </c>
      <c r="G244" s="24">
        <v>105510.39578095173</v>
      </c>
      <c r="H244" s="23">
        <f t="shared" si="46"/>
        <v>489.49683970046186</v>
      </c>
      <c r="I244" s="55">
        <f t="shared" si="47"/>
        <v>5.00000576598837</v>
      </c>
      <c r="J244" s="66">
        <f t="shared" si="48"/>
        <v>60.00006919186045</v>
      </c>
      <c r="K244" s="56">
        <f t="shared" si="49"/>
        <v>-9.770474703480242E-08</v>
      </c>
      <c r="L244" s="90">
        <f t="shared" si="50"/>
        <v>-1.1724569644176291E-06</v>
      </c>
      <c r="M244" s="10">
        <f t="shared" si="51"/>
        <v>99336.63221488605</v>
      </c>
      <c r="N244" s="11">
        <f t="shared" si="52"/>
        <v>105510.39578096778</v>
      </c>
      <c r="O244" s="59">
        <v>745.9253710071666</v>
      </c>
      <c r="P244" s="100">
        <f t="shared" si="53"/>
        <v>8951.104452086</v>
      </c>
    </row>
    <row r="245" spans="1:16" ht="11.25">
      <c r="A245" s="20" t="s">
        <v>81</v>
      </c>
      <c r="B245" s="16">
        <v>99337.45339490582</v>
      </c>
      <c r="C245" s="16">
        <v>105505.463669753</v>
      </c>
      <c r="D245" s="12">
        <f t="shared" si="45"/>
        <v>389.49683970046186</v>
      </c>
      <c r="E245" s="58" t="s">
        <v>124</v>
      </c>
      <c r="F245" s="24">
        <v>99335.81103565775</v>
      </c>
      <c r="G245" s="24">
        <v>105515.32789641559</v>
      </c>
      <c r="H245" s="23">
        <f t="shared" si="46"/>
        <v>489.49683970046186</v>
      </c>
      <c r="I245" s="55">
        <f t="shared" si="47"/>
        <v>10.000015577526492</v>
      </c>
      <c r="J245" s="66">
        <f t="shared" si="48"/>
        <v>120.00018693031791</v>
      </c>
      <c r="K245" s="56">
        <f t="shared" si="49"/>
        <v>1.4759467067072293E-06</v>
      </c>
      <c r="L245" s="90">
        <f t="shared" si="50"/>
        <v>1.771136048048675E-05</v>
      </c>
      <c r="M245" s="10">
        <f t="shared" si="51"/>
        <v>99335.81103420185</v>
      </c>
      <c r="N245" s="11">
        <f t="shared" si="52"/>
        <v>105515.32789617318</v>
      </c>
      <c r="O245" s="59">
        <v>745.92532409125</v>
      </c>
      <c r="P245" s="100">
        <f t="shared" si="53"/>
        <v>8951.103889095</v>
      </c>
    </row>
    <row r="246" spans="1:16" ht="11.25">
      <c r="A246" s="20" t="s">
        <v>81</v>
      </c>
      <c r="B246" s="16">
        <v>99337.45339490582</v>
      </c>
      <c r="C246" s="16">
        <v>105505.463669753</v>
      </c>
      <c r="D246" s="12">
        <f t="shared" si="45"/>
        <v>389.49683970046186</v>
      </c>
      <c r="E246" s="58" t="s">
        <v>125</v>
      </c>
      <c r="F246" s="24">
        <v>99335.65022003448</v>
      </c>
      <c r="G246" s="24">
        <v>105516.29377243658</v>
      </c>
      <c r="H246" s="23">
        <f t="shared" si="46"/>
        <v>489.49683970046186</v>
      </c>
      <c r="I246" s="55">
        <f t="shared" si="47"/>
        <v>10.979187754726183</v>
      </c>
      <c r="J246" s="66">
        <f t="shared" si="48"/>
        <v>131.7502530567142</v>
      </c>
      <c r="K246" s="56">
        <f t="shared" si="49"/>
        <v>9.86143077174648E-07</v>
      </c>
      <c r="L246" s="90">
        <f t="shared" si="50"/>
        <v>1.1833716926095777E-05</v>
      </c>
      <c r="M246" s="10">
        <f t="shared" si="51"/>
        <v>99335.65021906173</v>
      </c>
      <c r="N246" s="11">
        <f t="shared" si="52"/>
        <v>105516.29377227461</v>
      </c>
      <c r="O246" s="59">
        <v>745.9253178576668</v>
      </c>
      <c r="P246" s="100">
        <f t="shared" si="53"/>
        <v>8951.103814292</v>
      </c>
    </row>
    <row r="247" spans="1:16" ht="11.25">
      <c r="A247" s="20" t="s">
        <v>81</v>
      </c>
      <c r="B247" s="16">
        <v>99337.45339490582</v>
      </c>
      <c r="C247" s="16">
        <v>105505.463669753</v>
      </c>
      <c r="D247" s="12">
        <f t="shared" si="45"/>
        <v>389.49683970046186</v>
      </c>
      <c r="E247" s="58" t="s">
        <v>126</v>
      </c>
      <c r="F247" s="24">
        <v>99334.82903794984</v>
      </c>
      <c r="G247" s="24">
        <v>105521.22588593191</v>
      </c>
      <c r="H247" s="23">
        <f t="shared" si="46"/>
        <v>489.49683970046186</v>
      </c>
      <c r="I247" s="55">
        <f t="shared" si="47"/>
        <v>15.979196109437021</v>
      </c>
      <c r="J247" s="66">
        <f t="shared" si="48"/>
        <v>191.75035331324426</v>
      </c>
      <c r="K247" s="56">
        <f t="shared" si="49"/>
        <v>-6.761414445792835E-07</v>
      </c>
      <c r="L247" s="90">
        <f t="shared" si="50"/>
        <v>-8.113697334951402E-06</v>
      </c>
      <c r="M247" s="10">
        <f t="shared" si="51"/>
        <v>99334.8290386168</v>
      </c>
      <c r="N247" s="11">
        <f t="shared" si="52"/>
        <v>105521.22588604297</v>
      </c>
      <c r="O247" s="59">
        <v>745.9252850493334</v>
      </c>
      <c r="P247" s="100">
        <f t="shared" si="53"/>
        <v>8951.103420592</v>
      </c>
    </row>
    <row r="248" spans="1:16" ht="11.25">
      <c r="A248" s="20" t="s">
        <v>81</v>
      </c>
      <c r="B248" s="16">
        <v>99337.45339490582</v>
      </c>
      <c r="C248" s="16">
        <v>105505.463669753</v>
      </c>
      <c r="D248" s="12">
        <f t="shared" si="45"/>
        <v>389.49683970046186</v>
      </c>
      <c r="E248" s="58" t="s">
        <v>127</v>
      </c>
      <c r="F248" s="24">
        <v>99334.00785881792</v>
      </c>
      <c r="G248" s="24">
        <v>105526.15800172382</v>
      </c>
      <c r="H248" s="23">
        <f t="shared" si="46"/>
        <v>489.49683970046186</v>
      </c>
      <c r="I248" s="55">
        <f t="shared" si="47"/>
        <v>20.97920624456515</v>
      </c>
      <c r="J248" s="66">
        <f t="shared" si="48"/>
        <v>251.75047493478183</v>
      </c>
      <c r="K248" s="56">
        <f t="shared" si="49"/>
        <v>9.513850593449919E-07</v>
      </c>
      <c r="L248" s="90">
        <f t="shared" si="50"/>
        <v>1.1416620712139903E-05</v>
      </c>
      <c r="M248" s="10">
        <f t="shared" si="51"/>
        <v>99334.00785787945</v>
      </c>
      <c r="N248" s="11">
        <f t="shared" si="52"/>
        <v>105526.15800156757</v>
      </c>
      <c r="O248" s="59">
        <v>745.92525322525</v>
      </c>
      <c r="P248" s="100">
        <f t="shared" si="53"/>
        <v>8951.103038703</v>
      </c>
    </row>
    <row r="249" spans="1:16" ht="11.25">
      <c r="A249" s="20" t="s">
        <v>81</v>
      </c>
      <c r="B249" s="16">
        <v>99337.45339490582</v>
      </c>
      <c r="C249" s="16">
        <v>105505.463669753</v>
      </c>
      <c r="D249" s="12">
        <f t="shared" si="45"/>
        <v>389.49683970046186</v>
      </c>
      <c r="E249" s="58" t="s">
        <v>128</v>
      </c>
      <c r="F249" s="24">
        <v>99333.84280501417</v>
      </c>
      <c r="G249" s="24">
        <v>105527.14933569916</v>
      </c>
      <c r="H249" s="23">
        <f t="shared" si="46"/>
        <v>489.49683970046186</v>
      </c>
      <c r="I249" s="55">
        <f t="shared" si="47"/>
        <v>21.984186746273974</v>
      </c>
      <c r="J249" s="66">
        <f t="shared" si="48"/>
        <v>263.81024095528767</v>
      </c>
      <c r="K249" s="56">
        <f t="shared" si="49"/>
        <v>9.387703567976981E-07</v>
      </c>
      <c r="L249" s="90">
        <f t="shared" si="50"/>
        <v>1.1265244281572377E-05</v>
      </c>
      <c r="M249" s="10">
        <f t="shared" si="51"/>
        <v>99333.84280408814</v>
      </c>
      <c r="N249" s="11">
        <f t="shared" si="52"/>
        <v>105527.149335545</v>
      </c>
      <c r="O249" s="59">
        <v>745.9252345245</v>
      </c>
      <c r="P249" s="100">
        <f t="shared" si="53"/>
        <v>8951.102814294</v>
      </c>
    </row>
    <row r="250" spans="1:16" ht="11.25">
      <c r="A250" s="20" t="s">
        <v>81</v>
      </c>
      <c r="B250" s="16">
        <v>99337.45339490582</v>
      </c>
      <c r="C250" s="16">
        <v>105505.463669753</v>
      </c>
      <c r="D250" s="12">
        <f t="shared" si="45"/>
        <v>389.49683970046186</v>
      </c>
      <c r="E250" s="58" t="s">
        <v>129</v>
      </c>
      <c r="F250" s="24">
        <v>99333.02161964866</v>
      </c>
      <c r="G250" s="24">
        <v>105532.08148003434</v>
      </c>
      <c r="H250" s="23">
        <f t="shared" si="46"/>
        <v>489.49683970046186</v>
      </c>
      <c r="I250" s="55">
        <f t="shared" si="47"/>
        <v>26.984226060863623</v>
      </c>
      <c r="J250" s="66">
        <f t="shared" si="48"/>
        <v>323.8107127303635</v>
      </c>
      <c r="K250" s="56">
        <f t="shared" si="49"/>
        <v>1.1051777524555288E-06</v>
      </c>
      <c r="L250" s="90">
        <f t="shared" si="50"/>
        <v>1.3262133029466345E-05</v>
      </c>
      <c r="M250" s="10">
        <f t="shared" si="51"/>
        <v>99333.02161855849</v>
      </c>
      <c r="N250" s="11">
        <f t="shared" si="52"/>
        <v>105532.08147985283</v>
      </c>
      <c r="O250" s="59">
        <v>745.9252168079998</v>
      </c>
      <c r="P250" s="100">
        <f t="shared" si="53"/>
        <v>8951.102601695999</v>
      </c>
    </row>
    <row r="251" spans="1:16" ht="11.25">
      <c r="A251" s="20" t="s">
        <v>81</v>
      </c>
      <c r="B251" s="16">
        <v>99337.45339490582</v>
      </c>
      <c r="C251" s="16">
        <v>105505.463669753</v>
      </c>
      <c r="D251" s="12">
        <f t="shared" si="45"/>
        <v>389.49683970046186</v>
      </c>
      <c r="E251" s="58" t="s">
        <v>130</v>
      </c>
      <c r="F251" s="24">
        <v>99332.200433627</v>
      </c>
      <c r="G251" s="24">
        <v>105537.01361977633</v>
      </c>
      <c r="H251" s="23">
        <f t="shared" si="46"/>
        <v>489.49683970046186</v>
      </c>
      <c r="I251" s="55">
        <f t="shared" si="47"/>
        <v>31.98426095242411</v>
      </c>
      <c r="J251" s="66">
        <f t="shared" si="48"/>
        <v>383.8111314290893</v>
      </c>
      <c r="K251" s="56">
        <f t="shared" si="49"/>
        <v>-1.30013030166592E-07</v>
      </c>
      <c r="L251" s="90">
        <f t="shared" si="50"/>
        <v>-1.560156361999104E-06</v>
      </c>
      <c r="M251" s="10">
        <f t="shared" si="51"/>
        <v>99332.20043375525</v>
      </c>
      <c r="N251" s="11">
        <f t="shared" si="52"/>
        <v>105537.0136197977</v>
      </c>
      <c r="O251" s="59">
        <v>745.9251751414166</v>
      </c>
      <c r="P251" s="100">
        <f t="shared" si="53"/>
        <v>8951.102101696999</v>
      </c>
    </row>
    <row r="252" spans="1:16" ht="11.25">
      <c r="A252" s="20" t="s">
        <v>81</v>
      </c>
      <c r="B252" s="16">
        <v>99337.45339490582</v>
      </c>
      <c r="C252" s="16">
        <v>105505.463669753</v>
      </c>
      <c r="D252" s="12">
        <f t="shared" si="45"/>
        <v>389.49683970046186</v>
      </c>
      <c r="E252" s="58" t="s">
        <v>131</v>
      </c>
      <c r="F252" s="24">
        <v>99332.03619871924</v>
      </c>
      <c r="G252" s="24">
        <v>105538.00004103185</v>
      </c>
      <c r="H252" s="23">
        <f t="shared" si="46"/>
        <v>489.49683970046186</v>
      </c>
      <c r="I252" s="55">
        <f t="shared" si="47"/>
        <v>32.98426095154309</v>
      </c>
      <c r="J252" s="66">
        <f t="shared" si="48"/>
        <v>395.8111314185171</v>
      </c>
      <c r="K252" s="56">
        <f t="shared" si="49"/>
        <v>7.891259437900021E-07</v>
      </c>
      <c r="L252" s="90">
        <f t="shared" si="50"/>
        <v>9.469511325480025E-06</v>
      </c>
      <c r="M252" s="10">
        <f t="shared" si="51"/>
        <v>99332.03619794083</v>
      </c>
      <c r="N252" s="11">
        <f t="shared" si="52"/>
        <v>105538.00004090225</v>
      </c>
      <c r="O252" s="59">
        <v>745.9251695639999</v>
      </c>
      <c r="P252" s="100">
        <f t="shared" si="53"/>
        <v>8951.102034767999</v>
      </c>
    </row>
    <row r="253" spans="1:16" ht="11.25">
      <c r="A253" s="20" t="s">
        <v>81</v>
      </c>
      <c r="B253" s="16">
        <v>99337.45339490582</v>
      </c>
      <c r="C253" s="16">
        <v>105505.463669753</v>
      </c>
      <c r="D253" s="12">
        <f t="shared" si="45"/>
        <v>389.49683970046186</v>
      </c>
      <c r="E253" s="58" t="s">
        <v>132</v>
      </c>
      <c r="F253" s="24">
        <v>99331.62560898926</v>
      </c>
      <c r="G253" s="24">
        <v>105540.46608826506</v>
      </c>
      <c r="H253" s="23">
        <f t="shared" si="46"/>
        <v>489.49683970046186</v>
      </c>
      <c r="I253" s="55">
        <f t="shared" si="47"/>
        <v>35.484255528113415</v>
      </c>
      <c r="J253" s="66">
        <f t="shared" si="48"/>
        <v>425.811066337361</v>
      </c>
      <c r="K253" s="56">
        <f t="shared" si="49"/>
        <v>-3.1012363737221194E-07</v>
      </c>
      <c r="L253" s="90">
        <f t="shared" si="50"/>
        <v>-3.721483648466543E-06</v>
      </c>
      <c r="M253" s="10">
        <f t="shared" si="51"/>
        <v>99331.62560929517</v>
      </c>
      <c r="N253" s="11">
        <f t="shared" si="52"/>
        <v>105540.46608831601</v>
      </c>
      <c r="O253" s="59">
        <v>745.9251492228333</v>
      </c>
      <c r="P253" s="100">
        <f t="shared" si="53"/>
        <v>8951.101790674</v>
      </c>
    </row>
    <row r="254" spans="1:16" ht="11.25">
      <c r="A254" s="20" t="s">
        <v>81</v>
      </c>
      <c r="B254" s="16">
        <v>99337.45339490582</v>
      </c>
      <c r="C254" s="16">
        <v>105505.463669753</v>
      </c>
      <c r="D254" s="12">
        <f t="shared" si="45"/>
        <v>389.49683970046186</v>
      </c>
      <c r="E254" s="58" t="s">
        <v>133</v>
      </c>
      <c r="F254" s="24">
        <v>99331.21501958733</v>
      </c>
      <c r="G254" s="24">
        <v>105542.93214009149</v>
      </c>
      <c r="H254" s="23">
        <f t="shared" si="46"/>
        <v>489.49683970046186</v>
      </c>
      <c r="I254" s="55">
        <f t="shared" si="47"/>
        <v>37.984254581621435</v>
      </c>
      <c r="J254" s="66">
        <f t="shared" si="48"/>
        <v>455.81105497945725</v>
      </c>
      <c r="K254" s="56">
        <f t="shared" si="49"/>
        <v>-3.3137940390564037E-07</v>
      </c>
      <c r="L254" s="90">
        <f t="shared" si="50"/>
        <v>-3.976552846867685E-06</v>
      </c>
      <c r="M254" s="10">
        <f t="shared" si="51"/>
        <v>99331.2150199142</v>
      </c>
      <c r="N254" s="11">
        <f t="shared" si="52"/>
        <v>105542.93214014592</v>
      </c>
      <c r="O254" s="59">
        <v>745.925142005</v>
      </c>
      <c r="P254" s="100">
        <f t="shared" si="53"/>
        <v>8951.10170406</v>
      </c>
    </row>
    <row r="255" spans="1:16" ht="11.25">
      <c r="A255" s="20" t="s">
        <v>81</v>
      </c>
      <c r="B255" s="16">
        <v>99337.45339490582</v>
      </c>
      <c r="C255" s="16">
        <v>105505.463669753</v>
      </c>
      <c r="D255" s="12">
        <f t="shared" si="45"/>
        <v>389.49683970046186</v>
      </c>
      <c r="E255" s="58" t="s">
        <v>134</v>
      </c>
      <c r="F255" s="24">
        <v>99331.05078402342</v>
      </c>
      <c r="G255" s="24">
        <v>105543.91855675382</v>
      </c>
      <c r="H255" s="23">
        <f t="shared" si="46"/>
        <v>489.49683970046186</v>
      </c>
      <c r="I255" s="55">
        <f t="shared" si="47"/>
        <v>38.98425015770886</v>
      </c>
      <c r="J255" s="66">
        <f t="shared" si="48"/>
        <v>467.8110018925063</v>
      </c>
      <c r="K255" s="56">
        <f t="shared" si="49"/>
        <v>-8.138529627571356E-07</v>
      </c>
      <c r="L255" s="90">
        <f t="shared" si="50"/>
        <v>-9.766235553085627E-06</v>
      </c>
      <c r="M255" s="10">
        <f t="shared" si="51"/>
        <v>99331.05078482622</v>
      </c>
      <c r="N255" s="11">
        <f t="shared" si="52"/>
        <v>105543.9185568875</v>
      </c>
      <c r="O255" s="59">
        <v>745.9251364275833</v>
      </c>
      <c r="P255" s="100">
        <f t="shared" si="53"/>
        <v>8951.101637131</v>
      </c>
    </row>
    <row r="256" spans="1:16" ht="11.25">
      <c r="A256" s="20" t="s">
        <v>81</v>
      </c>
      <c r="B256" s="16">
        <v>99337.45339490582</v>
      </c>
      <c r="C256" s="16">
        <v>105505.463669753</v>
      </c>
      <c r="D256" s="12">
        <f aca="true" t="shared" si="54" ref="D256:D319">(350+32/60+49.7606294964544/3600)/0.9</f>
        <v>389.49683970046186</v>
      </c>
      <c r="E256" s="58" t="s">
        <v>135</v>
      </c>
      <c r="F256" s="24">
        <v>99330.64019494958</v>
      </c>
      <c r="G256" s="24">
        <v>105546.38460858025</v>
      </c>
      <c r="H256" s="23">
        <f t="shared" si="46"/>
        <v>489.49683970046186</v>
      </c>
      <c r="I256" s="55">
        <f t="shared" si="47"/>
        <v>41.48424915733945</v>
      </c>
      <c r="J256" s="66">
        <f t="shared" si="48"/>
        <v>497.8109898880734</v>
      </c>
      <c r="K256" s="56">
        <f t="shared" si="49"/>
        <v>-5.114900111985888E-07</v>
      </c>
      <c r="L256" s="90">
        <f t="shared" si="50"/>
        <v>-6.137880134383065E-06</v>
      </c>
      <c r="M256" s="10">
        <f t="shared" si="51"/>
        <v>99330.64019545412</v>
      </c>
      <c r="N256" s="11">
        <f t="shared" si="52"/>
        <v>105546.38460866426</v>
      </c>
      <c r="O256" s="59">
        <v>745.9251170706666</v>
      </c>
      <c r="P256" s="100">
        <f t="shared" si="53"/>
        <v>8951.101404848</v>
      </c>
    </row>
    <row r="257" spans="1:16" ht="11.25">
      <c r="A257" s="20" t="s">
        <v>81</v>
      </c>
      <c r="B257" s="16">
        <v>99337.45339490582</v>
      </c>
      <c r="C257" s="16">
        <v>105505.463669753</v>
      </c>
      <c r="D257" s="12">
        <f t="shared" si="54"/>
        <v>389.49683970046186</v>
      </c>
      <c r="E257" s="58" t="s">
        <v>136</v>
      </c>
      <c r="F257" s="24">
        <v>99330.22960784425</v>
      </c>
      <c r="G257" s="24">
        <v>105548.850657782</v>
      </c>
      <c r="H257" s="23">
        <f t="shared" si="46"/>
        <v>489.49683970046186</v>
      </c>
      <c r="I257" s="55">
        <f t="shared" si="47"/>
        <v>43.98424524462884</v>
      </c>
      <c r="J257" s="66">
        <f t="shared" si="48"/>
        <v>527.8109429355461</v>
      </c>
      <c r="K257" s="56">
        <f t="shared" si="49"/>
        <v>1.3015896292489859E-06</v>
      </c>
      <c r="L257" s="90">
        <f t="shared" si="50"/>
        <v>1.561907555098783E-05</v>
      </c>
      <c r="M257" s="10">
        <f t="shared" si="51"/>
        <v>99330.22960656033</v>
      </c>
      <c r="N257" s="11">
        <f t="shared" si="52"/>
        <v>105548.85065756823</v>
      </c>
      <c r="O257" s="59">
        <v>745.92509771375</v>
      </c>
      <c r="P257" s="100">
        <f t="shared" si="53"/>
        <v>8951.101172565</v>
      </c>
    </row>
    <row r="258" spans="1:16" ht="11.25">
      <c r="A258" s="20" t="s">
        <v>81</v>
      </c>
      <c r="B258" s="16">
        <v>99337.45339490582</v>
      </c>
      <c r="C258" s="16">
        <v>105505.463669753</v>
      </c>
      <c r="D258" s="12">
        <f t="shared" si="54"/>
        <v>389.49683970046186</v>
      </c>
      <c r="E258" s="58" t="s">
        <v>137</v>
      </c>
      <c r="F258" s="24">
        <v>99327.37744852233</v>
      </c>
      <c r="G258" s="24">
        <v>105565.98108021398</v>
      </c>
      <c r="H258" s="23">
        <f t="shared" si="46"/>
        <v>489.49683970046186</v>
      </c>
      <c r="I258" s="55">
        <f t="shared" si="47"/>
        <v>61.350482185765216</v>
      </c>
      <c r="J258" s="66">
        <f t="shared" si="48"/>
        <v>736.2057862291826</v>
      </c>
      <c r="K258" s="56">
        <f t="shared" si="49"/>
        <v>3.227957582682177E-08</v>
      </c>
      <c r="L258" s="90">
        <f t="shared" si="50"/>
        <v>3.873549099218612E-07</v>
      </c>
      <c r="M258" s="10">
        <f t="shared" si="51"/>
        <v>99327.37744849049</v>
      </c>
      <c r="N258" s="11">
        <f t="shared" si="52"/>
        <v>105565.98108020867</v>
      </c>
      <c r="O258" s="59">
        <v>745.92499928875</v>
      </c>
      <c r="P258" s="100">
        <f t="shared" si="53"/>
        <v>8951.099991465</v>
      </c>
    </row>
    <row r="259" spans="1:16" ht="11.25">
      <c r="A259" s="20" t="s">
        <v>81</v>
      </c>
      <c r="B259" s="16">
        <v>99337.45339490582</v>
      </c>
      <c r="C259" s="16">
        <v>105505.463669753</v>
      </c>
      <c r="D259" s="12">
        <f t="shared" si="54"/>
        <v>389.49683970046186</v>
      </c>
      <c r="E259" s="58" t="s">
        <v>138</v>
      </c>
      <c r="F259" s="24">
        <v>99326.55627496784</v>
      </c>
      <c r="G259" s="24">
        <v>105570.91314646533</v>
      </c>
      <c r="H259" s="23">
        <f t="shared" si="46"/>
        <v>489.49683970046186</v>
      </c>
      <c r="I259" s="55">
        <f t="shared" si="47"/>
        <v>66.3504425370601</v>
      </c>
      <c r="J259" s="66">
        <f t="shared" si="48"/>
        <v>796.2053104447212</v>
      </c>
      <c r="K259" s="56">
        <f t="shared" si="49"/>
        <v>-9.748297935523393E-07</v>
      </c>
      <c r="L259" s="90">
        <f t="shared" si="50"/>
        <v>-1.1697957522628071E-05</v>
      </c>
      <c r="M259" s="10">
        <f t="shared" si="51"/>
        <v>99326.55627592943</v>
      </c>
      <c r="N259" s="11">
        <f t="shared" si="52"/>
        <v>105570.91314662545</v>
      </c>
      <c r="O259" s="59">
        <v>745.94409177025</v>
      </c>
      <c r="P259" s="100">
        <f t="shared" si="53"/>
        <v>8951.329101243</v>
      </c>
    </row>
    <row r="260" spans="1:16" ht="11.25">
      <c r="A260" s="20" t="s">
        <v>81</v>
      </c>
      <c r="B260" s="16">
        <v>99337.45339490582</v>
      </c>
      <c r="C260" s="16">
        <v>105505.463669753</v>
      </c>
      <c r="D260" s="12">
        <f t="shared" si="54"/>
        <v>389.49683970046186</v>
      </c>
      <c r="E260" s="58" t="s">
        <v>139</v>
      </c>
      <c r="F260" s="24">
        <v>99325.73510338184</v>
      </c>
      <c r="G260" s="24">
        <v>105575.84521009198</v>
      </c>
      <c r="H260" s="23">
        <f t="shared" si="46"/>
        <v>489.49683970046186</v>
      </c>
      <c r="I260" s="55">
        <f t="shared" si="47"/>
        <v>71.35039997598271</v>
      </c>
      <c r="J260" s="66">
        <f t="shared" si="48"/>
        <v>856.2047997117925</v>
      </c>
      <c r="K260" s="56">
        <f t="shared" si="49"/>
        <v>-4.712487913743485E-07</v>
      </c>
      <c r="L260" s="90">
        <f t="shared" si="50"/>
        <v>-5.654985496492182E-06</v>
      </c>
      <c r="M260" s="10">
        <f t="shared" si="51"/>
        <v>99325.73510384669</v>
      </c>
      <c r="N260" s="11">
        <f t="shared" si="52"/>
        <v>105575.8452101694</v>
      </c>
      <c r="O260" s="59">
        <v>745.96316062975</v>
      </c>
      <c r="P260" s="100">
        <f t="shared" si="53"/>
        <v>8951.557927557</v>
      </c>
    </row>
    <row r="261" spans="1:16" ht="11.25">
      <c r="A261" s="20" t="s">
        <v>81</v>
      </c>
      <c r="B261" s="16">
        <v>99337.45339490582</v>
      </c>
      <c r="C261" s="16">
        <v>105505.463669753</v>
      </c>
      <c r="D261" s="12">
        <f t="shared" si="54"/>
        <v>389.49683970046186</v>
      </c>
      <c r="E261" s="58" t="s">
        <v>140</v>
      </c>
      <c r="F261" s="24">
        <v>99325.57087437958</v>
      </c>
      <c r="G261" s="24">
        <v>105576.83160247614</v>
      </c>
      <c r="H261" s="23">
        <f t="shared" si="46"/>
        <v>489.49683970046186</v>
      </c>
      <c r="I261" s="55">
        <f t="shared" si="47"/>
        <v>72.35037052587975</v>
      </c>
      <c r="J261" s="66">
        <f t="shared" si="48"/>
        <v>868.204446310557</v>
      </c>
      <c r="K261" s="56">
        <f t="shared" si="49"/>
        <v>1.531489203525241E-06</v>
      </c>
      <c r="L261" s="90">
        <f t="shared" si="50"/>
        <v>1.8377870442302892E-05</v>
      </c>
      <c r="M261" s="10">
        <f t="shared" si="51"/>
        <v>99325.57087286889</v>
      </c>
      <c r="N261" s="11">
        <f t="shared" si="52"/>
        <v>105576.83160222461</v>
      </c>
      <c r="O261" s="59">
        <v>745.9707980816667</v>
      </c>
      <c r="P261" s="100">
        <f t="shared" si="53"/>
        <v>8951.64957698</v>
      </c>
    </row>
    <row r="262" spans="1:16" ht="11.25">
      <c r="A262" s="20" t="s">
        <v>81</v>
      </c>
      <c r="B262" s="16">
        <v>99337.45339490582</v>
      </c>
      <c r="C262" s="16">
        <v>105505.463669753</v>
      </c>
      <c r="D262" s="12">
        <f t="shared" si="54"/>
        <v>389.49683970046186</v>
      </c>
      <c r="E262" s="58" t="s">
        <v>141</v>
      </c>
      <c r="F262" s="24">
        <v>99324.74975036566</v>
      </c>
      <c r="G262" s="24">
        <v>105581.76337837374</v>
      </c>
      <c r="H262" s="23">
        <f t="shared" si="46"/>
        <v>489.49683970046186</v>
      </c>
      <c r="I262" s="55">
        <f t="shared" si="47"/>
        <v>77.3500363297573</v>
      </c>
      <c r="J262" s="66">
        <f t="shared" si="48"/>
        <v>928.2004359570876</v>
      </c>
      <c r="K262" s="56">
        <f t="shared" si="49"/>
        <v>1.7057553752010874E-06</v>
      </c>
      <c r="L262" s="90">
        <f t="shared" si="50"/>
        <v>2.0469064502413048E-05</v>
      </c>
      <c r="M262" s="10">
        <f t="shared" si="51"/>
        <v>99324.74974868307</v>
      </c>
      <c r="N262" s="11">
        <f t="shared" si="52"/>
        <v>105581.7633780936</v>
      </c>
      <c r="O262" s="59">
        <v>746.0280794631667</v>
      </c>
      <c r="P262" s="100">
        <f t="shared" si="53"/>
        <v>8952.336953558</v>
      </c>
    </row>
    <row r="263" spans="1:16" ht="11.25">
      <c r="A263" s="20" t="s">
        <v>81</v>
      </c>
      <c r="B263" s="16">
        <v>99337.45339490582</v>
      </c>
      <c r="C263" s="16">
        <v>105505.463669753</v>
      </c>
      <c r="D263" s="12">
        <f t="shared" si="54"/>
        <v>389.49683970046186</v>
      </c>
      <c r="E263" s="58" t="s">
        <v>142</v>
      </c>
      <c r="F263" s="24">
        <v>99323.92862667983</v>
      </c>
      <c r="G263" s="24">
        <v>105586.69515427132</v>
      </c>
      <c r="H263" s="23">
        <f t="shared" si="46"/>
        <v>489.49683970046186</v>
      </c>
      <c r="I263" s="55">
        <f t="shared" si="47"/>
        <v>82.34970207972871</v>
      </c>
      <c r="J263" s="66">
        <f t="shared" si="48"/>
        <v>988.1964249567445</v>
      </c>
      <c r="K263" s="56">
        <f t="shared" si="49"/>
        <v>2.2036426551374152E-06</v>
      </c>
      <c r="L263" s="90">
        <f t="shared" si="50"/>
        <v>2.6443711861648984E-05</v>
      </c>
      <c r="M263" s="10">
        <f t="shared" si="51"/>
        <v>99323.92862450611</v>
      </c>
      <c r="N263" s="11">
        <f t="shared" si="52"/>
        <v>105586.69515390942</v>
      </c>
      <c r="O263" s="59">
        <v>746.0853496898332</v>
      </c>
      <c r="P263" s="100">
        <f t="shared" si="53"/>
        <v>8953.024196277998</v>
      </c>
    </row>
    <row r="264" spans="1:16" ht="11.25">
      <c r="A264" s="20" t="s">
        <v>81</v>
      </c>
      <c r="B264" s="16">
        <v>99337.45339490582</v>
      </c>
      <c r="C264" s="16">
        <v>105505.463669753</v>
      </c>
      <c r="D264" s="12">
        <f t="shared" si="54"/>
        <v>389.49683970046186</v>
      </c>
      <c r="E264" s="58" t="s">
        <v>143</v>
      </c>
      <c r="F264" s="24">
        <v>99323.76441014475</v>
      </c>
      <c r="G264" s="24">
        <v>105587.68145676066</v>
      </c>
      <c r="H264" s="23">
        <f t="shared" si="46"/>
        <v>489.49683970046186</v>
      </c>
      <c r="I264" s="55">
        <f t="shared" si="47"/>
        <v>83.34958190794346</v>
      </c>
      <c r="J264" s="66">
        <f t="shared" si="48"/>
        <v>1000.1949828953216</v>
      </c>
      <c r="K264" s="56">
        <f t="shared" si="49"/>
        <v>1.7403196171152293E-06</v>
      </c>
      <c r="L264" s="90">
        <f t="shared" si="50"/>
        <v>2.0883835405382752E-05</v>
      </c>
      <c r="M264" s="10">
        <f t="shared" si="51"/>
        <v>99323.76440842806</v>
      </c>
      <c r="N264" s="11">
        <f t="shared" si="52"/>
        <v>105587.68145647485</v>
      </c>
      <c r="O264" s="59">
        <v>746.1006285306667</v>
      </c>
      <c r="P264" s="100">
        <f t="shared" si="53"/>
        <v>8953.207542368</v>
      </c>
    </row>
    <row r="265" spans="1:16" ht="11.25">
      <c r="A265" s="20" t="s">
        <v>81</v>
      </c>
      <c r="B265" s="16">
        <v>99337.45339490582</v>
      </c>
      <c r="C265" s="16">
        <v>105505.463669753</v>
      </c>
      <c r="D265" s="12">
        <f t="shared" si="54"/>
        <v>389.49683970046186</v>
      </c>
      <c r="E265" s="58" t="s">
        <v>144</v>
      </c>
      <c r="F265" s="24">
        <v>99322.94338193117</v>
      </c>
      <c r="G265" s="24">
        <v>105592.6126565439</v>
      </c>
      <c r="H265" s="23">
        <f t="shared" si="46"/>
        <v>489.49683970046186</v>
      </c>
      <c r="I265" s="55">
        <f t="shared" si="47"/>
        <v>88.34866368659266</v>
      </c>
      <c r="J265" s="66">
        <f t="shared" si="48"/>
        <v>1060.183964239112</v>
      </c>
      <c r="K265" s="56">
        <f t="shared" si="49"/>
        <v>1.7954506332695705E-06</v>
      </c>
      <c r="L265" s="90">
        <f t="shared" si="50"/>
        <v>2.1545407599234846E-05</v>
      </c>
      <c r="M265" s="10">
        <f t="shared" si="51"/>
        <v>99322.9433801601</v>
      </c>
      <c r="N265" s="11">
        <f t="shared" si="52"/>
        <v>105592.61265624902</v>
      </c>
      <c r="O265" s="59">
        <v>746.1961116074167</v>
      </c>
      <c r="P265" s="100">
        <f t="shared" si="53"/>
        <v>8954.353339289</v>
      </c>
    </row>
    <row r="266" spans="1:16" ht="11.25">
      <c r="A266" s="20" t="s">
        <v>81</v>
      </c>
      <c r="B266" s="16">
        <v>99337.45339490582</v>
      </c>
      <c r="C266" s="16">
        <v>105505.463669753</v>
      </c>
      <c r="D266" s="12">
        <f t="shared" si="54"/>
        <v>389.49683970046186</v>
      </c>
      <c r="E266" s="58" t="s">
        <v>145</v>
      </c>
      <c r="F266" s="24">
        <v>99322.12234978058</v>
      </c>
      <c r="G266" s="24">
        <v>105597.54386157649</v>
      </c>
      <c r="H266" s="23">
        <f t="shared" si="46"/>
        <v>489.49683970046186</v>
      </c>
      <c r="I266" s="55">
        <f t="shared" si="47"/>
        <v>93.34775128992425</v>
      </c>
      <c r="J266" s="66">
        <f t="shared" si="48"/>
        <v>1120.173015479091</v>
      </c>
      <c r="K266" s="56">
        <f t="shared" si="49"/>
        <v>-1.1708421540362864E-06</v>
      </c>
      <c r="L266" s="90">
        <f t="shared" si="50"/>
        <v>-1.4050105848435437E-05</v>
      </c>
      <c r="M266" s="10">
        <f t="shared" si="51"/>
        <v>99322.12235093552</v>
      </c>
      <c r="N266" s="11">
        <f t="shared" si="52"/>
        <v>105597.54386176879</v>
      </c>
      <c r="O266" s="59">
        <v>746.2915923875831</v>
      </c>
      <c r="P266" s="100">
        <f t="shared" si="53"/>
        <v>8955.499108650998</v>
      </c>
    </row>
    <row r="267" spans="1:16" ht="11.25">
      <c r="A267" s="20" t="s">
        <v>81</v>
      </c>
      <c r="B267" s="16">
        <v>99337.45339490582</v>
      </c>
      <c r="C267" s="16">
        <v>105505.463669753</v>
      </c>
      <c r="D267" s="12">
        <f t="shared" si="54"/>
        <v>389.49683970046186</v>
      </c>
      <c r="E267" s="58" t="s">
        <v>146</v>
      </c>
      <c r="F267" s="24">
        <v>99321.60041151999</v>
      </c>
      <c r="G267" s="24">
        <v>105600.67870668475</v>
      </c>
      <c r="H267" s="23">
        <f t="shared" si="46"/>
        <v>489.49683970046186</v>
      </c>
      <c r="I267" s="55">
        <f t="shared" si="47"/>
        <v>96.52574962230516</v>
      </c>
      <c r="J267" s="66">
        <f t="shared" si="48"/>
        <v>1158.3089954676618</v>
      </c>
      <c r="K267" s="56">
        <f t="shared" si="49"/>
        <v>1.7530658985675095E-06</v>
      </c>
      <c r="L267" s="90">
        <f t="shared" si="50"/>
        <v>2.1036790782810114E-05</v>
      </c>
      <c r="M267" s="10">
        <f t="shared" si="51"/>
        <v>99321.60040979073</v>
      </c>
      <c r="N267" s="11">
        <f t="shared" si="52"/>
        <v>105600.67870639684</v>
      </c>
      <c r="O267" s="59">
        <v>746.3644426355833</v>
      </c>
      <c r="P267" s="100">
        <f t="shared" si="53"/>
        <v>8956.373311627</v>
      </c>
    </row>
    <row r="268" spans="1:16" ht="11.25">
      <c r="A268" s="20" t="s">
        <v>81</v>
      </c>
      <c r="B268" s="16">
        <v>99337.45339490582</v>
      </c>
      <c r="C268" s="16">
        <v>105505.463669753</v>
      </c>
      <c r="D268" s="12">
        <f t="shared" si="54"/>
        <v>389.49683970046186</v>
      </c>
      <c r="E268" s="58" t="s">
        <v>147</v>
      </c>
      <c r="F268" s="24">
        <v>99321.60041151999</v>
      </c>
      <c r="G268" s="24">
        <v>105600.67870668475</v>
      </c>
      <c r="H268" s="23">
        <f t="shared" si="46"/>
        <v>489.49683970046186</v>
      </c>
      <c r="I268" s="55">
        <f t="shared" si="47"/>
        <v>96.52574962230516</v>
      </c>
      <c r="J268" s="66">
        <f t="shared" si="48"/>
        <v>1158.3089954676618</v>
      </c>
      <c r="K268" s="56">
        <f t="shared" si="49"/>
        <v>1.7530658985675095E-06</v>
      </c>
      <c r="L268" s="90">
        <f t="shared" si="50"/>
        <v>2.1036790782810114E-05</v>
      </c>
      <c r="M268" s="10">
        <f t="shared" si="51"/>
        <v>99321.60040979073</v>
      </c>
      <c r="N268" s="11">
        <f t="shared" si="52"/>
        <v>105600.67870639684</v>
      </c>
      <c r="O268" s="59">
        <v>746.3644426355833</v>
      </c>
      <c r="P268" s="100">
        <f t="shared" si="53"/>
        <v>8956.373311627</v>
      </c>
    </row>
    <row r="269" spans="1:16" ht="11.25">
      <c r="A269" s="20" t="s">
        <v>81</v>
      </c>
      <c r="B269" s="16">
        <v>99337.45339490582</v>
      </c>
      <c r="C269" s="16">
        <v>105505.463669753</v>
      </c>
      <c r="D269" s="12">
        <f t="shared" si="54"/>
        <v>389.49683970046186</v>
      </c>
      <c r="E269" s="58" t="s">
        <v>148</v>
      </c>
      <c r="F269" s="24">
        <v>99321.60041151999</v>
      </c>
      <c r="G269" s="24">
        <v>105600.67870668475</v>
      </c>
      <c r="H269" s="23">
        <f t="shared" si="46"/>
        <v>489.49683970046186</v>
      </c>
      <c r="I269" s="55">
        <f t="shared" si="47"/>
        <v>96.52574962230516</v>
      </c>
      <c r="J269" s="66">
        <f t="shared" si="48"/>
        <v>1158.3089954676618</v>
      </c>
      <c r="K269" s="56">
        <f t="shared" si="49"/>
        <v>1.7530658985675095E-06</v>
      </c>
      <c r="L269" s="90">
        <f t="shared" si="50"/>
        <v>2.1036790782810114E-05</v>
      </c>
      <c r="M269" s="10">
        <f t="shared" si="51"/>
        <v>99321.60040979073</v>
      </c>
      <c r="N269" s="11">
        <f t="shared" si="52"/>
        <v>105600.67870639684</v>
      </c>
      <c r="O269" s="59">
        <v>746.3644426355833</v>
      </c>
      <c r="P269" s="100">
        <f t="shared" si="53"/>
        <v>8956.373311627</v>
      </c>
    </row>
    <row r="270" spans="1:16" ht="11.25">
      <c r="A270" s="20" t="s">
        <v>81</v>
      </c>
      <c r="B270" s="16">
        <v>99337.45339490582</v>
      </c>
      <c r="C270" s="16">
        <v>105505.463669753</v>
      </c>
      <c r="D270" s="12">
        <f t="shared" si="54"/>
        <v>389.49683970046186</v>
      </c>
      <c r="E270" s="58" t="s">
        <v>149</v>
      </c>
      <c r="F270" s="24">
        <v>99321.51962657657</v>
      </c>
      <c r="G270" s="24">
        <v>105601.16389895581</v>
      </c>
      <c r="H270" s="23">
        <f t="shared" si="46"/>
        <v>489.49683970046186</v>
      </c>
      <c r="I270" s="55">
        <f t="shared" si="47"/>
        <v>97.01762129965283</v>
      </c>
      <c r="J270" s="66">
        <f t="shared" si="48"/>
        <v>1164.211455595834</v>
      </c>
      <c r="K270" s="56">
        <f t="shared" si="49"/>
        <v>-2.7226756472732945E-07</v>
      </c>
      <c r="L270" s="90">
        <f t="shared" si="50"/>
        <v>-3.2672107767279536E-06</v>
      </c>
      <c r="M270" s="10">
        <f t="shared" si="51"/>
        <v>99321.51962684514</v>
      </c>
      <c r="N270" s="11">
        <f t="shared" si="52"/>
        <v>105601.16389900053</v>
      </c>
      <c r="O270" s="59">
        <v>746.375708033</v>
      </c>
      <c r="P270" s="100">
        <f t="shared" si="53"/>
        <v>8956.508496396</v>
      </c>
    </row>
    <row r="271" spans="1:16" ht="11.25">
      <c r="A271" s="20" t="s">
        <v>81</v>
      </c>
      <c r="B271" s="16">
        <v>99337.45339490582</v>
      </c>
      <c r="C271" s="16">
        <v>105505.463669753</v>
      </c>
      <c r="D271" s="12">
        <f t="shared" si="54"/>
        <v>389.49683970046186</v>
      </c>
      <c r="E271" s="58" t="s">
        <v>150</v>
      </c>
      <c r="F271" s="24">
        <v>99321.51962657657</v>
      </c>
      <c r="G271" s="24">
        <v>105601.16389895581</v>
      </c>
      <c r="H271" s="23">
        <f t="shared" si="46"/>
        <v>489.49683970046186</v>
      </c>
      <c r="I271" s="55">
        <f t="shared" si="47"/>
        <v>97.01762129965283</v>
      </c>
      <c r="J271" s="66">
        <f t="shared" si="48"/>
        <v>1164.211455595834</v>
      </c>
      <c r="K271" s="56">
        <f t="shared" si="49"/>
        <v>-2.7226756472732945E-07</v>
      </c>
      <c r="L271" s="90">
        <f t="shared" si="50"/>
        <v>-3.2672107767279536E-06</v>
      </c>
      <c r="M271" s="10">
        <f t="shared" si="51"/>
        <v>99321.51962684514</v>
      </c>
      <c r="N271" s="11">
        <f t="shared" si="52"/>
        <v>105601.16389900053</v>
      </c>
      <c r="O271" s="59">
        <v>746.375708033</v>
      </c>
      <c r="P271" s="100">
        <f t="shared" si="53"/>
        <v>8956.508496396</v>
      </c>
    </row>
    <row r="272" spans="1:16" ht="11.25">
      <c r="A272" s="20" t="s">
        <v>81</v>
      </c>
      <c r="B272" s="16">
        <v>99337.45339490582</v>
      </c>
      <c r="C272" s="16">
        <v>105505.463669753</v>
      </c>
      <c r="D272" s="12">
        <f t="shared" si="54"/>
        <v>389.49683970046186</v>
      </c>
      <c r="E272" s="58" t="s">
        <v>151</v>
      </c>
      <c r="F272" s="24">
        <v>99321.51962657657</v>
      </c>
      <c r="G272" s="24">
        <v>105601.16389895581</v>
      </c>
      <c r="H272" s="23">
        <f t="shared" si="46"/>
        <v>489.49683970046186</v>
      </c>
      <c r="I272" s="55">
        <f t="shared" si="47"/>
        <v>97.01762129965283</v>
      </c>
      <c r="J272" s="66">
        <f t="shared" si="48"/>
        <v>1164.211455595834</v>
      </c>
      <c r="K272" s="56">
        <f t="shared" si="49"/>
        <v>-2.7226756472732945E-07</v>
      </c>
      <c r="L272" s="90">
        <f t="shared" si="50"/>
        <v>-3.2672107767279536E-06</v>
      </c>
      <c r="M272" s="10">
        <f t="shared" si="51"/>
        <v>99321.51962684514</v>
      </c>
      <c r="N272" s="11">
        <f t="shared" si="52"/>
        <v>105601.16389900053</v>
      </c>
      <c r="O272" s="59">
        <v>746.375708033</v>
      </c>
      <c r="P272" s="100">
        <f t="shared" si="53"/>
        <v>8956.508496396</v>
      </c>
    </row>
    <row r="273" spans="1:16" ht="11.25">
      <c r="A273" s="20" t="s">
        <v>81</v>
      </c>
      <c r="B273" s="16">
        <v>99337.45339490582</v>
      </c>
      <c r="C273" s="16">
        <v>105505.463669753</v>
      </c>
      <c r="D273" s="12">
        <f t="shared" si="54"/>
        <v>389.49683970046186</v>
      </c>
      <c r="E273" s="58" t="s">
        <v>152</v>
      </c>
      <c r="F273" s="24">
        <v>99321.41946962466</v>
      </c>
      <c r="G273" s="24">
        <v>105601.76545713592</v>
      </c>
      <c r="H273" s="23">
        <f t="shared" si="46"/>
        <v>489.49683970046186</v>
      </c>
      <c r="I273" s="55">
        <f t="shared" si="47"/>
        <v>97.62746034322551</v>
      </c>
      <c r="J273" s="66">
        <f t="shared" si="48"/>
        <v>1171.5295241187061</v>
      </c>
      <c r="K273" s="56">
        <f t="shared" si="49"/>
        <v>1.942276893502166E-07</v>
      </c>
      <c r="L273" s="90">
        <f t="shared" si="50"/>
        <v>2.330732272202599E-06</v>
      </c>
      <c r="M273" s="10">
        <f t="shared" si="51"/>
        <v>99321.41946943307</v>
      </c>
      <c r="N273" s="11">
        <f t="shared" si="52"/>
        <v>105601.76545710402</v>
      </c>
      <c r="O273" s="59">
        <v>746.3896817583333</v>
      </c>
      <c r="P273" s="100">
        <f t="shared" si="53"/>
        <v>8956.6761811</v>
      </c>
    </row>
    <row r="274" spans="1:16" ht="11.25">
      <c r="A274" s="20" t="s">
        <v>81</v>
      </c>
      <c r="B274" s="16">
        <v>99337.45339490582</v>
      </c>
      <c r="C274" s="16">
        <v>105505.463669753</v>
      </c>
      <c r="D274" s="12">
        <f t="shared" si="54"/>
        <v>389.49683970046186</v>
      </c>
      <c r="E274" s="58" t="s">
        <v>153</v>
      </c>
      <c r="F274" s="24">
        <v>99321.36558653032</v>
      </c>
      <c r="G274" s="24">
        <v>105602.08908312907</v>
      </c>
      <c r="H274" s="23">
        <f t="shared" si="46"/>
        <v>489.49683970046186</v>
      </c>
      <c r="I274" s="55">
        <f t="shared" si="47"/>
        <v>97.95554138703524</v>
      </c>
      <c r="J274" s="66">
        <f t="shared" si="48"/>
        <v>1175.466496644423</v>
      </c>
      <c r="K274" s="56">
        <f t="shared" si="49"/>
        <v>-2.4866493320558417E-07</v>
      </c>
      <c r="L274" s="90">
        <f t="shared" si="50"/>
        <v>-2.9839791984670098E-06</v>
      </c>
      <c r="M274" s="10">
        <f t="shared" si="51"/>
        <v>99321.3655867756</v>
      </c>
      <c r="N274" s="11">
        <f t="shared" si="52"/>
        <v>105602.08908316992</v>
      </c>
      <c r="O274" s="59">
        <v>746.3972056934166</v>
      </c>
      <c r="P274" s="100">
        <f t="shared" si="53"/>
        <v>8956.766468320999</v>
      </c>
    </row>
    <row r="275" spans="1:16" ht="11.25">
      <c r="A275" s="20" t="s">
        <v>81</v>
      </c>
      <c r="B275" s="16">
        <v>99337.45339490582</v>
      </c>
      <c r="C275" s="16">
        <v>105505.463669753</v>
      </c>
      <c r="D275" s="12">
        <f t="shared" si="54"/>
        <v>389.49683970046186</v>
      </c>
      <c r="E275" s="58" t="s">
        <v>154</v>
      </c>
      <c r="F275" s="24">
        <v>99321.31170179557</v>
      </c>
      <c r="G275" s="24">
        <v>105602.41271634008</v>
      </c>
      <c r="H275" s="23">
        <f t="shared" si="46"/>
        <v>489.49683970046186</v>
      </c>
      <c r="I275" s="55">
        <f t="shared" si="47"/>
        <v>98.28362982009274</v>
      </c>
      <c r="J275" s="66">
        <f t="shared" si="48"/>
        <v>1179.4035578411128</v>
      </c>
      <c r="K275" s="56">
        <f t="shared" si="49"/>
        <v>-1.1242541117117998E-06</v>
      </c>
      <c r="L275" s="90">
        <f t="shared" si="50"/>
        <v>-1.3491049340541598E-05</v>
      </c>
      <c r="M275" s="10">
        <f t="shared" si="51"/>
        <v>99321.31170290455</v>
      </c>
      <c r="N275" s="11">
        <f t="shared" si="52"/>
        <v>105602.41271652473</v>
      </c>
      <c r="O275" s="59">
        <v>746.4047204421666</v>
      </c>
      <c r="P275" s="100">
        <f t="shared" si="53"/>
        <v>8956.856645306</v>
      </c>
    </row>
    <row r="276" spans="1:16" ht="11.25">
      <c r="A276" s="20" t="s">
        <v>81</v>
      </c>
      <c r="B276" s="16">
        <v>99337.45339490582</v>
      </c>
      <c r="C276" s="16">
        <v>105505.463669753</v>
      </c>
      <c r="D276" s="12">
        <f t="shared" si="54"/>
        <v>389.49683970046186</v>
      </c>
      <c r="E276" s="58" t="s">
        <v>155</v>
      </c>
      <c r="F276" s="24">
        <v>99321.44641248416</v>
      </c>
      <c r="G276" s="24">
        <v>105601.60364315507</v>
      </c>
      <c r="H276" s="23">
        <f t="shared" si="46"/>
        <v>489.49683970046186</v>
      </c>
      <c r="I276" s="55">
        <f t="shared" si="47"/>
        <v>97.46341863487818</v>
      </c>
      <c r="J276" s="66">
        <f t="shared" si="48"/>
        <v>1169.5610236185382</v>
      </c>
      <c r="K276" s="56">
        <f t="shared" si="49"/>
        <v>1.548529698430247E-06</v>
      </c>
      <c r="L276" s="90">
        <f t="shared" si="50"/>
        <v>1.8582356381162963E-05</v>
      </c>
      <c r="M276" s="10">
        <f t="shared" si="51"/>
        <v>99321.44641095666</v>
      </c>
      <c r="N276" s="11">
        <f t="shared" si="52"/>
        <v>105601.60364290074</v>
      </c>
      <c r="O276" s="59">
        <v>746.3896843829999</v>
      </c>
      <c r="P276" s="100">
        <f t="shared" si="53"/>
        <v>8956.676212596</v>
      </c>
    </row>
    <row r="277" spans="1:16" ht="11.25">
      <c r="A277" s="20" t="s">
        <v>81</v>
      </c>
      <c r="B277" s="16">
        <v>99337.45339490582</v>
      </c>
      <c r="C277" s="16">
        <v>105505.463669753</v>
      </c>
      <c r="D277" s="12">
        <f t="shared" si="54"/>
        <v>389.49683970046186</v>
      </c>
      <c r="E277" s="58" t="s">
        <v>156</v>
      </c>
      <c r="F277" s="24">
        <v>99320.87158719025</v>
      </c>
      <c r="G277" s="24">
        <v>105605.05611262808</v>
      </c>
      <c r="H277" s="23">
        <f t="shared" si="46"/>
        <v>489.49683970046186</v>
      </c>
      <c r="I277" s="55">
        <f t="shared" si="47"/>
        <v>100.96341428925268</v>
      </c>
      <c r="J277" s="66">
        <f t="shared" si="48"/>
        <v>1211.5609714710322</v>
      </c>
      <c r="K277" s="56">
        <f t="shared" si="49"/>
        <v>8.828331234574844E-07</v>
      </c>
      <c r="L277" s="90">
        <f t="shared" si="50"/>
        <v>1.0593997481489813E-05</v>
      </c>
      <c r="M277" s="10">
        <f t="shared" si="51"/>
        <v>99320.87158631941</v>
      </c>
      <c r="N277" s="11">
        <f t="shared" si="52"/>
        <v>105605.05611248309</v>
      </c>
      <c r="O277" s="59">
        <v>746.4698981333332</v>
      </c>
      <c r="P277" s="100">
        <f t="shared" si="53"/>
        <v>8957.6387776</v>
      </c>
    </row>
    <row r="278" spans="1:16" ht="11.25">
      <c r="A278" s="20" t="s">
        <v>81</v>
      </c>
      <c r="B278" s="16">
        <v>99337.45339490582</v>
      </c>
      <c r="C278" s="16">
        <v>105505.463669753</v>
      </c>
      <c r="D278" s="12">
        <f t="shared" si="54"/>
        <v>389.49683970046186</v>
      </c>
      <c r="E278" s="58" t="s">
        <v>157</v>
      </c>
      <c r="F278" s="24">
        <v>99320.29676222442</v>
      </c>
      <c r="G278" s="24">
        <v>105608.50858210107</v>
      </c>
      <c r="H278" s="23">
        <f t="shared" si="46"/>
        <v>489.49683970046186</v>
      </c>
      <c r="I278" s="55">
        <f t="shared" si="47"/>
        <v>104.46340988973539</v>
      </c>
      <c r="J278" s="66">
        <f t="shared" si="48"/>
        <v>1253.5609186768247</v>
      </c>
      <c r="K278" s="56">
        <f t="shared" si="49"/>
        <v>5.407409127076614E-07</v>
      </c>
      <c r="L278" s="90">
        <f t="shared" si="50"/>
        <v>6.488890952491937E-06</v>
      </c>
      <c r="M278" s="10">
        <f t="shared" si="51"/>
        <v>99320.29676169102</v>
      </c>
      <c r="N278" s="11">
        <f t="shared" si="52"/>
        <v>105608.50858201228</v>
      </c>
      <c r="O278" s="59">
        <v>746.55010040075</v>
      </c>
      <c r="P278" s="100">
        <f t="shared" si="53"/>
        <v>8958.601204809</v>
      </c>
    </row>
    <row r="279" spans="1:16" ht="11.25">
      <c r="A279" s="20" t="s">
        <v>81</v>
      </c>
      <c r="B279" s="16">
        <v>99337.45339490582</v>
      </c>
      <c r="C279" s="16">
        <v>105505.463669753</v>
      </c>
      <c r="D279" s="12">
        <f t="shared" si="54"/>
        <v>389.49683970046186</v>
      </c>
      <c r="E279" s="58" t="s">
        <v>158</v>
      </c>
      <c r="F279" s="24">
        <v>99320.21593692673</v>
      </c>
      <c r="G279" s="24">
        <v>105608.99402666825</v>
      </c>
      <c r="H279" s="23">
        <f t="shared" si="46"/>
        <v>489.49683970046186</v>
      </c>
      <c r="I279" s="55">
        <f t="shared" si="47"/>
        <v>104.95553706489288</v>
      </c>
      <c r="J279" s="66">
        <f t="shared" si="48"/>
        <v>1259.4664447787145</v>
      </c>
      <c r="K279" s="56">
        <f t="shared" si="49"/>
        <v>1.4516359368964305E-07</v>
      </c>
      <c r="L279" s="90">
        <f t="shared" si="50"/>
        <v>1.7419631242757165E-06</v>
      </c>
      <c r="M279" s="10">
        <f t="shared" si="51"/>
        <v>99320.21593678354</v>
      </c>
      <c r="N279" s="11">
        <f t="shared" si="52"/>
        <v>105608.9940266444</v>
      </c>
      <c r="O279" s="59">
        <v>746.5577079970832</v>
      </c>
      <c r="P279" s="100">
        <f t="shared" si="53"/>
        <v>8958.692495964999</v>
      </c>
    </row>
    <row r="280" spans="1:16" ht="11.25">
      <c r="A280" s="20" t="s">
        <v>81</v>
      </c>
      <c r="B280" s="16">
        <v>99337.45339490582</v>
      </c>
      <c r="C280" s="16">
        <v>105505.463669753</v>
      </c>
      <c r="D280" s="12">
        <f t="shared" si="54"/>
        <v>389.49683970046186</v>
      </c>
      <c r="E280" s="58" t="s">
        <v>159</v>
      </c>
      <c r="F280" s="24">
        <v>99319.72323089116</v>
      </c>
      <c r="G280" s="24">
        <v>105611.95328649774</v>
      </c>
      <c r="H280" s="23">
        <f t="shared" si="46"/>
        <v>489.49683970046186</v>
      </c>
      <c r="I280" s="55">
        <f t="shared" si="47"/>
        <v>107.95553339422257</v>
      </c>
      <c r="J280" s="66">
        <f t="shared" si="48"/>
        <v>1295.4664007306708</v>
      </c>
      <c r="K280" s="56">
        <f t="shared" si="49"/>
        <v>9.614902198241936E-07</v>
      </c>
      <c r="L280" s="90">
        <f t="shared" si="50"/>
        <v>1.1537882637890322E-05</v>
      </c>
      <c r="M280" s="10">
        <f t="shared" si="51"/>
        <v>99319.72322994273</v>
      </c>
      <c r="N280" s="11">
        <f t="shared" si="52"/>
        <v>105611.95328633983</v>
      </c>
      <c r="O280" s="59">
        <v>746.6264578595833</v>
      </c>
      <c r="P280" s="100">
        <f t="shared" si="53"/>
        <v>8959.517494315</v>
      </c>
    </row>
    <row r="281" spans="1:16" ht="11.25">
      <c r="A281" s="20" t="s">
        <v>81</v>
      </c>
      <c r="B281" s="16">
        <v>99337.45339490582</v>
      </c>
      <c r="C281" s="16">
        <v>105505.463669753</v>
      </c>
      <c r="D281" s="12">
        <f t="shared" si="54"/>
        <v>389.49683970046186</v>
      </c>
      <c r="E281" s="58" t="s">
        <v>160</v>
      </c>
      <c r="F281" s="24">
        <v>99319.23052452749</v>
      </c>
      <c r="G281" s="24">
        <v>105614.91254632724</v>
      </c>
      <c r="H281" s="23">
        <f t="shared" si="46"/>
        <v>489.49683970046186</v>
      </c>
      <c r="I281" s="55">
        <f t="shared" si="47"/>
        <v>110.95552977741532</v>
      </c>
      <c r="J281" s="66">
        <f t="shared" si="48"/>
        <v>1331.4663573289838</v>
      </c>
      <c r="K281" s="56">
        <f t="shared" si="49"/>
        <v>1.4541885535107133E-06</v>
      </c>
      <c r="L281" s="90">
        <f t="shared" si="50"/>
        <v>1.745026264212856E-05</v>
      </c>
      <c r="M281" s="10">
        <f t="shared" si="51"/>
        <v>99319.23052309305</v>
      </c>
      <c r="N281" s="11">
        <f t="shared" si="52"/>
        <v>105614.9125460884</v>
      </c>
      <c r="O281" s="59">
        <v>746.69520837825</v>
      </c>
      <c r="P281" s="100">
        <f t="shared" si="53"/>
        <v>8960.342500539</v>
      </c>
    </row>
    <row r="282" spans="1:16" ht="11.25">
      <c r="A282" s="20" t="s">
        <v>81</v>
      </c>
      <c r="B282" s="16">
        <v>99337.45339490582</v>
      </c>
      <c r="C282" s="16">
        <v>105505.463669753</v>
      </c>
      <c r="D282" s="12">
        <f t="shared" si="54"/>
        <v>389.49683970046186</v>
      </c>
      <c r="E282" s="58" t="s">
        <v>161</v>
      </c>
      <c r="F282" s="24">
        <v>99318.72063545541</v>
      </c>
      <c r="G282" s="24">
        <v>105617.97499427058</v>
      </c>
      <c r="H282" s="23">
        <f t="shared" si="46"/>
        <v>489.49683970046186</v>
      </c>
      <c r="I282" s="55">
        <f t="shared" si="47"/>
        <v>114.0601351100826</v>
      </c>
      <c r="J282" s="66">
        <f t="shared" si="48"/>
        <v>1368.7216213209913</v>
      </c>
      <c r="K282" s="56">
        <f t="shared" si="49"/>
        <v>-2.5542084585648953E-07</v>
      </c>
      <c r="L282" s="90">
        <f t="shared" si="50"/>
        <v>-3.0650501502778746E-06</v>
      </c>
      <c r="M282" s="10">
        <f t="shared" si="51"/>
        <v>99318.72063570736</v>
      </c>
      <c r="N282" s="11">
        <f t="shared" si="52"/>
        <v>105617.97499431254</v>
      </c>
      <c r="O282" s="59">
        <v>746.7663562018333</v>
      </c>
      <c r="P282" s="100">
        <f t="shared" si="53"/>
        <v>8961.196274422</v>
      </c>
    </row>
    <row r="283" spans="1:16" ht="11.25">
      <c r="A283" s="20" t="s">
        <v>81</v>
      </c>
      <c r="B283" s="16">
        <v>99337.45339490582</v>
      </c>
      <c r="C283" s="16">
        <v>105505.463669753</v>
      </c>
      <c r="D283" s="12">
        <f t="shared" si="54"/>
        <v>389.49683970046186</v>
      </c>
      <c r="E283" s="58" t="s">
        <v>162</v>
      </c>
      <c r="F283" s="24">
        <v>99317.89967285849</v>
      </c>
      <c r="G283" s="24">
        <v>105622.90579871343</v>
      </c>
      <c r="H283" s="23">
        <f t="shared" si="46"/>
        <v>489.49683970046186</v>
      </c>
      <c r="I283" s="55">
        <f t="shared" si="47"/>
        <v>119.05881614002408</v>
      </c>
      <c r="J283" s="66">
        <f t="shared" si="48"/>
        <v>1428.705793680289</v>
      </c>
      <c r="K283" s="56">
        <f t="shared" si="49"/>
        <v>-4.0368010377018623E-07</v>
      </c>
      <c r="L283" s="90">
        <f t="shared" si="50"/>
        <v>-4.8441612452422345E-06</v>
      </c>
      <c r="M283" s="10">
        <f t="shared" si="51"/>
        <v>99317.89967325669</v>
      </c>
      <c r="N283" s="11">
        <f t="shared" si="52"/>
        <v>105622.90579877973</v>
      </c>
      <c r="O283" s="59">
        <v>746.8809409464166</v>
      </c>
      <c r="P283" s="100">
        <f t="shared" si="53"/>
        <v>8962.571291356999</v>
      </c>
    </row>
    <row r="284" spans="1:16" ht="11.25">
      <c r="A284" s="20" t="s">
        <v>81</v>
      </c>
      <c r="B284" s="16">
        <v>99337.45339490582</v>
      </c>
      <c r="C284" s="16">
        <v>105505.463669753</v>
      </c>
      <c r="D284" s="12">
        <f t="shared" si="54"/>
        <v>389.49683970046186</v>
      </c>
      <c r="E284" s="58" t="s">
        <v>163</v>
      </c>
      <c r="F284" s="24">
        <v>99317.07871091775</v>
      </c>
      <c r="G284" s="24">
        <v>105627.83660742133</v>
      </c>
      <c r="H284" s="23">
        <f t="shared" si="46"/>
        <v>489.49683970046186</v>
      </c>
      <c r="I284" s="55">
        <f t="shared" si="47"/>
        <v>124.05750126933057</v>
      </c>
      <c r="J284" s="66">
        <f t="shared" si="48"/>
        <v>1488.6900152319668</v>
      </c>
      <c r="K284" s="56">
        <f t="shared" si="49"/>
        <v>7.957957306550518E-07</v>
      </c>
      <c r="L284" s="90">
        <f t="shared" si="50"/>
        <v>9.549548767860622E-06</v>
      </c>
      <c r="M284" s="10">
        <f t="shared" si="51"/>
        <v>99317.07871013276</v>
      </c>
      <c r="N284" s="11">
        <f t="shared" si="52"/>
        <v>105627.83660729062</v>
      </c>
      <c r="O284" s="59">
        <v>746.9955174889166</v>
      </c>
      <c r="P284" s="100">
        <f t="shared" si="53"/>
        <v>8963.946209867</v>
      </c>
    </row>
    <row r="285" spans="1:16" ht="11.25">
      <c r="A285" s="20" t="s">
        <v>81</v>
      </c>
      <c r="B285" s="16">
        <v>99337.45339490582</v>
      </c>
      <c r="C285" s="16">
        <v>105505.463669753</v>
      </c>
      <c r="D285" s="12">
        <f t="shared" si="54"/>
        <v>389.49683970046186</v>
      </c>
      <c r="E285" s="58" t="s">
        <v>164</v>
      </c>
      <c r="F285" s="24">
        <v>99316.91451767657</v>
      </c>
      <c r="G285" s="24">
        <v>105628.822769491</v>
      </c>
      <c r="H285" s="23">
        <f t="shared" si="46"/>
        <v>489.49683970046186</v>
      </c>
      <c r="I285" s="55">
        <f t="shared" si="47"/>
        <v>125.05723875894553</v>
      </c>
      <c r="J285" s="66">
        <f t="shared" si="48"/>
        <v>1500.6868651073464</v>
      </c>
      <c r="K285" s="56">
        <f t="shared" si="49"/>
        <v>2.4813144817478355E-07</v>
      </c>
      <c r="L285" s="90">
        <f t="shared" si="50"/>
        <v>2.977577378097403E-06</v>
      </c>
      <c r="M285" s="10">
        <f t="shared" si="51"/>
        <v>99316.91451743181</v>
      </c>
      <c r="N285" s="11">
        <f t="shared" si="52"/>
        <v>105628.82276945026</v>
      </c>
      <c r="O285" s="59">
        <v>747.0184488734999</v>
      </c>
      <c r="P285" s="100">
        <f t="shared" si="53"/>
        <v>8964.221386481999</v>
      </c>
    </row>
    <row r="286" spans="1:16" ht="11.25">
      <c r="A286" s="20" t="s">
        <v>81</v>
      </c>
      <c r="B286" s="16">
        <v>99337.45339490582</v>
      </c>
      <c r="C286" s="16">
        <v>105505.463669753</v>
      </c>
      <c r="D286" s="12">
        <f t="shared" si="54"/>
        <v>389.49683970046186</v>
      </c>
      <c r="E286" s="58" t="s">
        <v>165</v>
      </c>
      <c r="F286" s="24">
        <v>99316.09355704817</v>
      </c>
      <c r="G286" s="24">
        <v>105633.75357098108</v>
      </c>
      <c r="H286" s="23">
        <f t="shared" si="46"/>
        <v>489.49683970046186</v>
      </c>
      <c r="I286" s="55">
        <f t="shared" si="47"/>
        <v>130.05591655291275</v>
      </c>
      <c r="J286" s="66">
        <f t="shared" si="48"/>
        <v>1560.6709986349529</v>
      </c>
      <c r="K286" s="56">
        <f t="shared" si="49"/>
        <v>1.556713828976055E-06</v>
      </c>
      <c r="L286" s="90">
        <f t="shared" si="50"/>
        <v>1.868056594771266E-05</v>
      </c>
      <c r="M286" s="10">
        <f t="shared" si="51"/>
        <v>99316.09355551259</v>
      </c>
      <c r="N286" s="11">
        <f t="shared" si="52"/>
        <v>105633.75357072541</v>
      </c>
      <c r="O286" s="59">
        <v>747.1330234474999</v>
      </c>
      <c r="P286" s="100">
        <f t="shared" si="53"/>
        <v>8965.596281369999</v>
      </c>
    </row>
    <row r="287" spans="1:16" ht="11.25">
      <c r="A287" s="20" t="s">
        <v>81</v>
      </c>
      <c r="B287" s="16">
        <v>99337.45339490582</v>
      </c>
      <c r="C287" s="16">
        <v>105505.463669753</v>
      </c>
      <c r="D287" s="12">
        <f t="shared" si="54"/>
        <v>389.49683970046186</v>
      </c>
      <c r="E287" s="58" t="s">
        <v>166</v>
      </c>
      <c r="F287" s="24">
        <v>99315.27259248274</v>
      </c>
      <c r="G287" s="24">
        <v>105638.68437772048</v>
      </c>
      <c r="H287" s="23">
        <f t="shared" si="46"/>
        <v>489.49683970046186</v>
      </c>
      <c r="I287" s="55">
        <f t="shared" si="47"/>
        <v>135.0546001715169</v>
      </c>
      <c r="J287" s="66">
        <f t="shared" si="48"/>
        <v>1620.655202058203</v>
      </c>
      <c r="K287" s="56">
        <f t="shared" si="49"/>
        <v>-1.5615152241987174E-07</v>
      </c>
      <c r="L287" s="90">
        <f t="shared" si="50"/>
        <v>-1.8738182690384609E-06</v>
      </c>
      <c r="M287" s="10">
        <f t="shared" si="51"/>
        <v>99315.27259263677</v>
      </c>
      <c r="N287" s="11">
        <f t="shared" si="52"/>
        <v>105638.68437774612</v>
      </c>
      <c r="O287" s="59">
        <v>747.2476154099166</v>
      </c>
      <c r="P287" s="100">
        <f t="shared" si="53"/>
        <v>8966.971384919</v>
      </c>
    </row>
    <row r="288" spans="1:16" ht="11.25">
      <c r="A288" s="20" t="s">
        <v>81</v>
      </c>
      <c r="B288" s="16">
        <v>99337.45339490582</v>
      </c>
      <c r="C288" s="16">
        <v>105505.463669753</v>
      </c>
      <c r="D288" s="12">
        <f t="shared" si="54"/>
        <v>389.49683970046186</v>
      </c>
      <c r="E288" s="58" t="s">
        <v>167</v>
      </c>
      <c r="F288" s="24">
        <v>99315.04181768182</v>
      </c>
      <c r="G288" s="24">
        <v>105640.07043925283</v>
      </c>
      <c r="H288" s="23">
        <f t="shared" si="46"/>
        <v>489.49683970046186</v>
      </c>
      <c r="I288" s="55">
        <f t="shared" si="47"/>
        <v>136.4597420078454</v>
      </c>
      <c r="J288" s="66">
        <f t="shared" si="48"/>
        <v>1637.5169040941446</v>
      </c>
      <c r="K288" s="56">
        <f t="shared" si="49"/>
        <v>-3.455850018486024E-07</v>
      </c>
      <c r="L288" s="90">
        <f t="shared" si="50"/>
        <v>-4.147020022183229E-06</v>
      </c>
      <c r="M288" s="10">
        <f t="shared" si="51"/>
        <v>99315.04181802271</v>
      </c>
      <c r="N288" s="11">
        <f t="shared" si="52"/>
        <v>105640.07043930958</v>
      </c>
      <c r="O288" s="59">
        <v>747.2798207260834</v>
      </c>
      <c r="P288" s="100">
        <f t="shared" si="53"/>
        <v>8967.357848713</v>
      </c>
    </row>
    <row r="289" spans="1:16" ht="11.25">
      <c r="A289" s="20" t="s">
        <v>81</v>
      </c>
      <c r="B289" s="16">
        <v>99337.45339490582</v>
      </c>
      <c r="C289" s="16">
        <v>105505.463669753</v>
      </c>
      <c r="D289" s="12">
        <f t="shared" si="54"/>
        <v>389.49683970046186</v>
      </c>
      <c r="E289" s="58" t="s">
        <v>168</v>
      </c>
      <c r="F289" s="24">
        <v>99314.22080456007</v>
      </c>
      <c r="G289" s="24">
        <v>105645.00154586042</v>
      </c>
      <c r="H289" s="23">
        <f t="shared" si="46"/>
        <v>489.49683970046186</v>
      </c>
      <c r="I289" s="55">
        <f t="shared" si="47"/>
        <v>141.45872939746442</v>
      </c>
      <c r="J289" s="66">
        <f t="shared" si="48"/>
        <v>1697.504752769573</v>
      </c>
      <c r="K289" s="56">
        <f t="shared" si="49"/>
        <v>-7.063373114408077E-07</v>
      </c>
      <c r="L289" s="90">
        <f t="shared" si="50"/>
        <v>-8.476047737289693E-06</v>
      </c>
      <c r="M289" s="10">
        <f t="shared" si="51"/>
        <v>99314.22080525682</v>
      </c>
      <c r="N289" s="11">
        <f t="shared" si="52"/>
        <v>105645.00154597643</v>
      </c>
      <c r="O289" s="59">
        <v>747.3800774153333</v>
      </c>
      <c r="P289" s="100">
        <f t="shared" si="53"/>
        <v>8968.560928984</v>
      </c>
    </row>
    <row r="290" spans="1:16" ht="11.25">
      <c r="A290" s="20" t="s">
        <v>81</v>
      </c>
      <c r="B290" s="16">
        <v>99337.45339490582</v>
      </c>
      <c r="C290" s="16">
        <v>105505.463669753</v>
      </c>
      <c r="D290" s="12">
        <f t="shared" si="54"/>
        <v>389.49683970046186</v>
      </c>
      <c r="E290" s="58" t="s">
        <v>169</v>
      </c>
      <c r="F290" s="24">
        <v>99313.39979176642</v>
      </c>
      <c r="G290" s="24">
        <v>105649.93265706116</v>
      </c>
      <c r="H290" s="23">
        <f t="shared" si="46"/>
        <v>489.49683970046186</v>
      </c>
      <c r="I290" s="55">
        <f t="shared" si="47"/>
        <v>146.45772126396136</v>
      </c>
      <c r="J290" s="66">
        <f t="shared" si="48"/>
        <v>1757.4926551675362</v>
      </c>
      <c r="K290" s="56">
        <f t="shared" si="49"/>
        <v>1.0932905335594932E-08</v>
      </c>
      <c r="L290" s="90">
        <f t="shared" si="50"/>
        <v>1.311948640271392E-07</v>
      </c>
      <c r="M290" s="10">
        <f t="shared" si="51"/>
        <v>99313.39979175564</v>
      </c>
      <c r="N290" s="11">
        <f t="shared" si="52"/>
        <v>105649.93265705935</v>
      </c>
      <c r="O290" s="59">
        <v>747.4803603512499</v>
      </c>
      <c r="P290" s="100">
        <f t="shared" si="53"/>
        <v>8969.764324214999</v>
      </c>
    </row>
    <row r="291" spans="1:16" ht="11.25">
      <c r="A291" s="20" t="s">
        <v>81</v>
      </c>
      <c r="B291" s="16">
        <v>99337.45339490582</v>
      </c>
      <c r="C291" s="16">
        <v>105505.463669753</v>
      </c>
      <c r="D291" s="12">
        <f t="shared" si="54"/>
        <v>389.49683970046186</v>
      </c>
      <c r="E291" s="58" t="s">
        <v>170</v>
      </c>
      <c r="F291" s="24">
        <v>99313.23558113683</v>
      </c>
      <c r="G291" s="24">
        <v>105650.91893067915</v>
      </c>
      <c r="H291" s="23">
        <f t="shared" si="46"/>
        <v>489.49683970046186</v>
      </c>
      <c r="I291" s="55">
        <f t="shared" si="47"/>
        <v>147.45757164299724</v>
      </c>
      <c r="J291" s="66">
        <f t="shared" si="48"/>
        <v>1769.490859715967</v>
      </c>
      <c r="K291" s="56">
        <f t="shared" si="49"/>
        <v>6.31187360405941E-07</v>
      </c>
      <c r="L291" s="90">
        <f t="shared" si="50"/>
        <v>7.574248324871293E-06</v>
      </c>
      <c r="M291" s="10">
        <f t="shared" si="51"/>
        <v>99313.23558051421</v>
      </c>
      <c r="N291" s="11">
        <f t="shared" si="52"/>
        <v>105650.9189305755</v>
      </c>
      <c r="O291" s="59">
        <v>747.4975391226666</v>
      </c>
      <c r="P291" s="100">
        <f t="shared" si="53"/>
        <v>8969.970469471999</v>
      </c>
    </row>
    <row r="292" spans="1:16" ht="11.25">
      <c r="A292" s="20" t="s">
        <v>81</v>
      </c>
      <c r="B292" s="16">
        <v>99337.45339490582</v>
      </c>
      <c r="C292" s="16">
        <v>105505.463669753</v>
      </c>
      <c r="D292" s="12">
        <f t="shared" si="54"/>
        <v>389.49683970046186</v>
      </c>
      <c r="E292" s="58" t="s">
        <v>171</v>
      </c>
      <c r="F292" s="24">
        <v>99312.41452405193</v>
      </c>
      <c r="G292" s="24">
        <v>105655.85029909725</v>
      </c>
      <c r="H292" s="23">
        <f t="shared" si="46"/>
        <v>489.49683970046186</v>
      </c>
      <c r="I292" s="55">
        <f t="shared" si="47"/>
        <v>152.4568245083389</v>
      </c>
      <c r="J292" s="66">
        <f t="shared" si="48"/>
        <v>1829.481894100067</v>
      </c>
      <c r="K292" s="56">
        <f t="shared" si="49"/>
        <v>-9.707078194064127E-08</v>
      </c>
      <c r="L292" s="90">
        <f t="shared" si="50"/>
        <v>-1.164849383287695E-06</v>
      </c>
      <c r="M292" s="10">
        <f t="shared" si="51"/>
        <v>99312.41452414768</v>
      </c>
      <c r="N292" s="11">
        <f t="shared" si="52"/>
        <v>105655.8502991132</v>
      </c>
      <c r="O292" s="59">
        <v>747.5834871134999</v>
      </c>
      <c r="P292" s="100">
        <f t="shared" si="53"/>
        <v>8971.001845362</v>
      </c>
    </row>
    <row r="293" spans="1:16" ht="11.25">
      <c r="A293" s="20" t="s">
        <v>81</v>
      </c>
      <c r="B293" s="16">
        <v>99337.45339490582</v>
      </c>
      <c r="C293" s="16">
        <v>105505.463669753</v>
      </c>
      <c r="D293" s="12">
        <f t="shared" si="54"/>
        <v>389.49683970046186</v>
      </c>
      <c r="E293" s="58" t="s">
        <v>172</v>
      </c>
      <c r="F293" s="24">
        <v>99311.59346729507</v>
      </c>
      <c r="G293" s="24">
        <v>105660.7816721085</v>
      </c>
      <c r="H293" s="23">
        <f t="shared" si="46"/>
        <v>489.49683970046186</v>
      </c>
      <c r="I293" s="55">
        <f t="shared" si="47"/>
        <v>157.45608185059677</v>
      </c>
      <c r="J293" s="66">
        <f t="shared" si="48"/>
        <v>1889.4729822071613</v>
      </c>
      <c r="K293" s="56">
        <f t="shared" si="49"/>
        <v>2.5260030355160026E-07</v>
      </c>
      <c r="L293" s="90">
        <f t="shared" si="50"/>
        <v>3.0312036426192033E-06</v>
      </c>
      <c r="M293" s="10">
        <f t="shared" si="51"/>
        <v>99311.5934670459</v>
      </c>
      <c r="N293" s="11">
        <f t="shared" si="52"/>
        <v>105660.78167206702</v>
      </c>
      <c r="O293" s="59">
        <v>747.6694360885832</v>
      </c>
      <c r="P293" s="100">
        <f t="shared" si="53"/>
        <v>8972.033233062999</v>
      </c>
    </row>
    <row r="294" spans="1:16" ht="11.25">
      <c r="A294" s="20" t="s">
        <v>81</v>
      </c>
      <c r="B294" s="16">
        <v>99337.45339490582</v>
      </c>
      <c r="C294" s="16">
        <v>105505.463669753</v>
      </c>
      <c r="D294" s="12">
        <f t="shared" si="54"/>
        <v>389.49683970046186</v>
      </c>
      <c r="E294" s="58" t="s">
        <v>173</v>
      </c>
      <c r="F294" s="24">
        <v>99311.4292566655</v>
      </c>
      <c r="G294" s="24">
        <v>105661.7679457265</v>
      </c>
      <c r="H294" s="23">
        <f t="shared" si="46"/>
        <v>489.49683970046186</v>
      </c>
      <c r="I294" s="55">
        <f t="shared" si="47"/>
        <v>158.45593222960633</v>
      </c>
      <c r="J294" s="66">
        <f t="shared" si="48"/>
        <v>1901.471186755276</v>
      </c>
      <c r="K294" s="56">
        <f t="shared" si="49"/>
        <v>8.729049946734698E-07</v>
      </c>
      <c r="L294" s="90">
        <f t="shared" si="50"/>
        <v>1.0474859936081638E-05</v>
      </c>
      <c r="M294" s="10">
        <f t="shared" si="51"/>
        <v>99311.42925580445</v>
      </c>
      <c r="N294" s="11">
        <f t="shared" si="52"/>
        <v>105661.76794558314</v>
      </c>
      <c r="O294" s="59">
        <v>747.6866279833333</v>
      </c>
      <c r="P294" s="100">
        <f t="shared" si="53"/>
        <v>8972.2395358</v>
      </c>
    </row>
    <row r="295" spans="1:16" ht="11.25">
      <c r="A295" s="20" t="s">
        <v>81</v>
      </c>
      <c r="B295" s="16">
        <v>99337.45339490582</v>
      </c>
      <c r="C295" s="16">
        <v>105505.463669753</v>
      </c>
      <c r="D295" s="12">
        <f t="shared" si="54"/>
        <v>389.49683970046186</v>
      </c>
      <c r="E295" s="58" t="s">
        <v>174</v>
      </c>
      <c r="F295" s="24">
        <v>99310.60816316331</v>
      </c>
      <c r="G295" s="24">
        <v>105666.6995398659</v>
      </c>
      <c r="H295" s="23">
        <f t="shared" si="46"/>
        <v>489.49683970046186</v>
      </c>
      <c r="I295" s="55">
        <f t="shared" si="47"/>
        <v>163.45541373222727</v>
      </c>
      <c r="J295" s="66">
        <f t="shared" si="48"/>
        <v>1961.4649647867273</v>
      </c>
      <c r="K295" s="56">
        <f t="shared" si="49"/>
        <v>1.2933744001103932E-06</v>
      </c>
      <c r="L295" s="90">
        <f t="shared" si="50"/>
        <v>1.5520492801324718E-05</v>
      </c>
      <c r="M295" s="10">
        <f t="shared" si="51"/>
        <v>99310.6081618875</v>
      </c>
      <c r="N295" s="11">
        <f t="shared" si="52"/>
        <v>105666.69953965348</v>
      </c>
      <c r="O295" s="59">
        <v>747.75824168525</v>
      </c>
      <c r="P295" s="100">
        <f t="shared" si="53"/>
        <v>8973.098900223</v>
      </c>
    </row>
    <row r="296" spans="1:16" ht="11.25">
      <c r="A296" s="20" t="s">
        <v>81</v>
      </c>
      <c r="B296" s="16">
        <v>99337.45339490582</v>
      </c>
      <c r="C296" s="16">
        <v>105505.463669753</v>
      </c>
      <c r="D296" s="12">
        <f t="shared" si="54"/>
        <v>389.49683970046186</v>
      </c>
      <c r="E296" s="58" t="s">
        <v>175</v>
      </c>
      <c r="F296" s="24">
        <v>99309.78706900497</v>
      </c>
      <c r="G296" s="24">
        <v>105671.63112974023</v>
      </c>
      <c r="H296" s="23">
        <f t="shared" si="46"/>
        <v>489.49683970046186</v>
      </c>
      <c r="I296" s="55">
        <f t="shared" si="47"/>
        <v>168.45489113546887</v>
      </c>
      <c r="J296" s="66">
        <f t="shared" si="48"/>
        <v>2021.4586936256264</v>
      </c>
      <c r="K296" s="56">
        <f t="shared" si="49"/>
        <v>3.661350318387035E-07</v>
      </c>
      <c r="L296" s="90">
        <f t="shared" si="50"/>
        <v>4.393620382064442E-06</v>
      </c>
      <c r="M296" s="10">
        <f t="shared" si="51"/>
        <v>99309.78706864381</v>
      </c>
      <c r="N296" s="11">
        <f t="shared" si="52"/>
        <v>105671.6311296801</v>
      </c>
      <c r="O296" s="59">
        <v>747.8298691666665</v>
      </c>
      <c r="P296" s="100">
        <f t="shared" si="53"/>
        <v>8973.958429999999</v>
      </c>
    </row>
    <row r="297" spans="1:16" ht="11.25">
      <c r="A297" s="20" t="s">
        <v>81</v>
      </c>
      <c r="B297" s="16">
        <v>99337.45339490582</v>
      </c>
      <c r="C297" s="16">
        <v>105505.463669753</v>
      </c>
      <c r="D297" s="12">
        <f t="shared" si="54"/>
        <v>389.49683970046186</v>
      </c>
      <c r="E297" s="58" t="s">
        <v>325</v>
      </c>
      <c r="F297" s="24">
        <v>99309.62283376917</v>
      </c>
      <c r="G297" s="24">
        <v>105672.61755099574</v>
      </c>
      <c r="H297" s="23">
        <f t="shared" si="46"/>
        <v>489.49683970046186</v>
      </c>
      <c r="I297" s="55">
        <f t="shared" si="47"/>
        <v>169.45489118846052</v>
      </c>
      <c r="J297" s="66">
        <f t="shared" si="48"/>
        <v>2033.4586942615263</v>
      </c>
      <c r="K297" s="56">
        <f t="shared" si="49"/>
        <v>9.616696414385627E-07</v>
      </c>
      <c r="L297" s="90">
        <f t="shared" si="50"/>
        <v>1.1540035697262752E-05</v>
      </c>
      <c r="M297" s="10">
        <f t="shared" si="51"/>
        <v>99309.62283282056</v>
      </c>
      <c r="N297" s="11">
        <f t="shared" si="52"/>
        <v>105672.6175508378</v>
      </c>
      <c r="O297" s="59">
        <v>747.8413333825832</v>
      </c>
      <c r="P297" s="100">
        <f t="shared" si="53"/>
        <v>8974.096000590998</v>
      </c>
    </row>
    <row r="298" spans="1:16" ht="11.25">
      <c r="A298" s="20" t="s">
        <v>81</v>
      </c>
      <c r="B298" s="16">
        <v>99337.45339490582</v>
      </c>
      <c r="C298" s="16">
        <v>105505.463669753</v>
      </c>
      <c r="D298" s="12">
        <f t="shared" si="54"/>
        <v>389.49683970046186</v>
      </c>
      <c r="E298" s="58" t="s">
        <v>326</v>
      </c>
      <c r="F298" s="24">
        <v>99309.35341731325</v>
      </c>
      <c r="G298" s="24">
        <v>105674.23569638148</v>
      </c>
      <c r="H298" s="23">
        <f t="shared" si="46"/>
        <v>489.49683970046186</v>
      </c>
      <c r="I298" s="55">
        <f t="shared" si="47"/>
        <v>171.09531177969956</v>
      </c>
      <c r="J298" s="66">
        <f t="shared" si="48"/>
        <v>2053.1437413563945</v>
      </c>
      <c r="K298" s="56">
        <f t="shared" si="49"/>
        <v>3.089107340414734E-07</v>
      </c>
      <c r="L298" s="90">
        <f t="shared" si="50"/>
        <v>3.7069288084976805E-06</v>
      </c>
      <c r="M298" s="10">
        <f t="shared" si="51"/>
        <v>99309.35341700853</v>
      </c>
      <c r="N298" s="11">
        <f t="shared" si="52"/>
        <v>105674.23569633075</v>
      </c>
      <c r="O298" s="59">
        <v>747.8601227150833</v>
      </c>
      <c r="P298" s="100">
        <f t="shared" si="53"/>
        <v>8974.321472581</v>
      </c>
    </row>
    <row r="299" spans="1:16" ht="11.25">
      <c r="A299" s="20" t="s">
        <v>81</v>
      </c>
      <c r="B299" s="16">
        <v>99337.45339490582</v>
      </c>
      <c r="C299" s="16">
        <v>105505.463669753</v>
      </c>
      <c r="D299" s="12">
        <f t="shared" si="54"/>
        <v>389.49683970046186</v>
      </c>
      <c r="E299" s="58" t="s">
        <v>327</v>
      </c>
      <c r="F299" s="24">
        <v>99309.08400282582</v>
      </c>
      <c r="G299" s="24">
        <v>105675.85383914258</v>
      </c>
      <c r="H299" s="23">
        <f t="shared" si="46"/>
        <v>489.49683970046186</v>
      </c>
      <c r="I299" s="55">
        <f t="shared" si="47"/>
        <v>172.73572945862378</v>
      </c>
      <c r="J299" s="66">
        <f t="shared" si="48"/>
        <v>2072.828753503485</v>
      </c>
      <c r="K299" s="56">
        <f t="shared" si="49"/>
        <v>1.1668421967834707E-06</v>
      </c>
      <c r="L299" s="90">
        <f t="shared" si="50"/>
        <v>1.400210636140165E-05</v>
      </c>
      <c r="M299" s="10">
        <f t="shared" si="51"/>
        <v>99309.08400167483</v>
      </c>
      <c r="N299" s="11">
        <f t="shared" si="52"/>
        <v>105675.85383895095</v>
      </c>
      <c r="O299" s="59">
        <v>747.8789281236667</v>
      </c>
      <c r="P299" s="100">
        <f t="shared" si="53"/>
        <v>8974.547137484</v>
      </c>
    </row>
    <row r="300" spans="1:16" ht="11.25">
      <c r="A300" s="20" t="s">
        <v>81</v>
      </c>
      <c r="B300" s="16">
        <v>99337.45339490582</v>
      </c>
      <c r="C300" s="16">
        <v>105505.463669753</v>
      </c>
      <c r="D300" s="12">
        <f t="shared" si="54"/>
        <v>389.49683970046186</v>
      </c>
      <c r="E300" s="58" t="s">
        <v>179</v>
      </c>
      <c r="F300" s="24">
        <v>99308.91982336417</v>
      </c>
      <c r="G300" s="24">
        <v>105676.83991984757</v>
      </c>
      <c r="H300" s="23">
        <f t="shared" si="46"/>
        <v>489.49683970046186</v>
      </c>
      <c r="I300" s="55">
        <f t="shared" si="47"/>
        <v>173.73538442528877</v>
      </c>
      <c r="J300" s="66">
        <f t="shared" si="48"/>
        <v>2084.8246131034653</v>
      </c>
      <c r="K300" s="56">
        <f t="shared" si="49"/>
        <v>8.485918463600927E-07</v>
      </c>
      <c r="L300" s="90">
        <f t="shared" si="50"/>
        <v>1.0183102156321112E-05</v>
      </c>
      <c r="M300" s="10">
        <f t="shared" si="51"/>
        <v>99308.9198225271</v>
      </c>
      <c r="N300" s="11">
        <f t="shared" si="52"/>
        <v>105676.8399197082</v>
      </c>
      <c r="O300" s="59">
        <v>747.8903923395833</v>
      </c>
      <c r="P300" s="100">
        <f t="shared" si="53"/>
        <v>8974.684708075</v>
      </c>
    </row>
    <row r="301" spans="1:16" ht="11.25">
      <c r="A301" s="20" t="s">
        <v>81</v>
      </c>
      <c r="B301" s="16">
        <v>99337.45339490582</v>
      </c>
      <c r="C301" s="16">
        <v>105505.463669753</v>
      </c>
      <c r="D301" s="12">
        <f t="shared" si="54"/>
        <v>389.49683970046186</v>
      </c>
      <c r="E301" s="58" t="s">
        <v>180</v>
      </c>
      <c r="F301" s="24">
        <v>99308.09869967832</v>
      </c>
      <c r="G301" s="24">
        <v>105681.771695089</v>
      </c>
      <c r="H301" s="23">
        <f aca="true" t="shared" si="55" ref="H301:H360">D301+100</f>
        <v>489.49683970046186</v>
      </c>
      <c r="I301" s="55">
        <f aca="true" t="shared" si="56" ref="I301:I360">SIGN(N301-C301)*SQRT((M301-B301)^2+(N301-C301)^2)</f>
        <v>178.73504952802276</v>
      </c>
      <c r="J301" s="66">
        <f aca="true" t="shared" si="57" ref="J301:J364">I301*12</f>
        <v>2144.820594336273</v>
      </c>
      <c r="K301" s="56">
        <f aca="true" t="shared" si="58" ref="K301:K360">SIGN(F301-M301)*SQRT((M301-F301)^2+(N301-G301)^2)</f>
        <v>1.2387146717553847E-06</v>
      </c>
      <c r="L301" s="90">
        <f aca="true" t="shared" si="59" ref="L301:L364">K301*12</f>
        <v>1.4864576061064615E-05</v>
      </c>
      <c r="M301" s="10">
        <f aca="true" t="shared" si="60" ref="M301:M360">(N301-C301)*TAN(D301*PI()/200)+B301</f>
        <v>99308.09869845642</v>
      </c>
      <c r="N301" s="11">
        <f aca="true" t="shared" si="61" ref="N301:N360">(F301-B301+C301*TAN(D301*PI()/200)-G301*TAN(H301*PI()/200))/(TAN(D301*PI()/200)-TAN(H301*PI()/200))</f>
        <v>105681.77169488557</v>
      </c>
      <c r="O301" s="59">
        <v>747.9477012800832</v>
      </c>
      <c r="P301" s="100">
        <f aca="true" t="shared" si="62" ref="P301:P364">O301*12</f>
        <v>8975.372415360998</v>
      </c>
    </row>
    <row r="302" spans="1:16" ht="11.25">
      <c r="A302" s="20" t="s">
        <v>81</v>
      </c>
      <c r="B302" s="16">
        <v>99337.45339490582</v>
      </c>
      <c r="C302" s="16">
        <v>105505.463669753</v>
      </c>
      <c r="D302" s="12">
        <f t="shared" si="54"/>
        <v>389.49683970046186</v>
      </c>
      <c r="E302" s="58" t="s">
        <v>181</v>
      </c>
      <c r="F302" s="24">
        <v>99307.2775759925</v>
      </c>
      <c r="G302" s="24">
        <v>105686.70347000232</v>
      </c>
      <c r="H302" s="23">
        <f t="shared" si="55"/>
        <v>489.49683970046186</v>
      </c>
      <c r="I302" s="55">
        <f t="shared" si="56"/>
        <v>183.73471430709253</v>
      </c>
      <c r="J302" s="66">
        <f t="shared" si="57"/>
        <v>2204.8165716851104</v>
      </c>
      <c r="K302" s="56">
        <f t="shared" si="58"/>
        <v>1.5749768013735775E-06</v>
      </c>
      <c r="L302" s="90">
        <f t="shared" si="59"/>
        <v>1.889972161648293E-05</v>
      </c>
      <c r="M302" s="10">
        <f t="shared" si="60"/>
        <v>99307.27757443891</v>
      </c>
      <c r="N302" s="11">
        <f t="shared" si="61"/>
        <v>105686.70346974366</v>
      </c>
      <c r="O302" s="59">
        <v>748.0050115329167</v>
      </c>
      <c r="P302" s="100">
        <f t="shared" si="62"/>
        <v>8976.060138395</v>
      </c>
    </row>
    <row r="303" spans="1:16" ht="11.25">
      <c r="A303" s="20" t="s">
        <v>81</v>
      </c>
      <c r="B303" s="16">
        <v>99337.45339490582</v>
      </c>
      <c r="C303" s="16">
        <v>105505.463669753</v>
      </c>
      <c r="D303" s="12">
        <f t="shared" si="54"/>
        <v>389.49683970046186</v>
      </c>
      <c r="E303" s="58" t="s">
        <v>182</v>
      </c>
      <c r="F303" s="24">
        <v>99307.11333813198</v>
      </c>
      <c r="G303" s="24">
        <v>105687.68988928932</v>
      </c>
      <c r="H303" s="23">
        <f t="shared" si="55"/>
        <v>489.49683970046186</v>
      </c>
      <c r="I303" s="55">
        <f t="shared" si="56"/>
        <v>184.7347128493962</v>
      </c>
      <c r="J303" s="66">
        <f t="shared" si="57"/>
        <v>2216.8165541927547</v>
      </c>
      <c r="K303" s="56">
        <f t="shared" si="58"/>
        <v>-7.418632634587433E-07</v>
      </c>
      <c r="L303" s="90">
        <f t="shared" si="59"/>
        <v>-8.90235916150492E-06</v>
      </c>
      <c r="M303" s="10">
        <f t="shared" si="60"/>
        <v>99307.11333886377</v>
      </c>
      <c r="N303" s="11">
        <f t="shared" si="61"/>
        <v>105687.68988941118</v>
      </c>
      <c r="O303" s="59">
        <v>748.0164573761666</v>
      </c>
      <c r="P303" s="100">
        <f t="shared" si="62"/>
        <v>8976.197488513999</v>
      </c>
    </row>
    <row r="304" spans="1:16" ht="11.25">
      <c r="A304" s="20" t="s">
        <v>81</v>
      </c>
      <c r="B304" s="16">
        <v>99337.45339490582</v>
      </c>
      <c r="C304" s="16">
        <v>105505.463669753</v>
      </c>
      <c r="D304" s="12">
        <f t="shared" si="54"/>
        <v>389.49683970046186</v>
      </c>
      <c r="E304" s="58" t="s">
        <v>183</v>
      </c>
      <c r="F304" s="24">
        <v>99306.90804457932</v>
      </c>
      <c r="G304" s="24">
        <v>105688.92291405424</v>
      </c>
      <c r="H304" s="23">
        <f t="shared" si="55"/>
        <v>489.49683970046186</v>
      </c>
      <c r="I304" s="55">
        <f t="shared" si="56"/>
        <v>185.9847110548443</v>
      </c>
      <c r="J304" s="66">
        <f t="shared" si="57"/>
        <v>2231.8165326581316</v>
      </c>
      <c r="K304" s="56">
        <f t="shared" si="58"/>
        <v>1.9163202127514336E-07</v>
      </c>
      <c r="L304" s="90">
        <f t="shared" si="59"/>
        <v>2.29958425530172E-06</v>
      </c>
      <c r="M304" s="10">
        <f t="shared" si="60"/>
        <v>99306.9080443903</v>
      </c>
      <c r="N304" s="11">
        <f t="shared" si="61"/>
        <v>105688.92291402277</v>
      </c>
      <c r="O304" s="59">
        <v>748.03639664075</v>
      </c>
      <c r="P304" s="100">
        <f t="shared" si="62"/>
        <v>8976.436759689</v>
      </c>
    </row>
    <row r="305" spans="1:16" ht="11.25">
      <c r="A305" s="20" t="s">
        <v>81</v>
      </c>
      <c r="B305" s="16">
        <v>99337.45339490582</v>
      </c>
      <c r="C305" s="16">
        <v>105505.463669753</v>
      </c>
      <c r="D305" s="12">
        <f t="shared" si="54"/>
        <v>389.49683970046186</v>
      </c>
      <c r="E305" s="58" t="s">
        <v>184</v>
      </c>
      <c r="F305" s="24">
        <v>99306.70274905815</v>
      </c>
      <c r="G305" s="24">
        <v>105690.15594144382</v>
      </c>
      <c r="H305" s="23">
        <f t="shared" si="55"/>
        <v>489.49683970046186</v>
      </c>
      <c r="I305" s="55">
        <f t="shared" si="56"/>
        <v>187.2347121726479</v>
      </c>
      <c r="J305" s="66">
        <f t="shared" si="57"/>
        <v>2246.8165460717746</v>
      </c>
      <c r="K305" s="56">
        <f t="shared" si="58"/>
        <v>-3.8559655334186107E-07</v>
      </c>
      <c r="L305" s="90">
        <f t="shared" si="59"/>
        <v>-4.627158640102333E-06</v>
      </c>
      <c r="M305" s="10">
        <f t="shared" si="60"/>
        <v>99306.70274943851</v>
      </c>
      <c r="N305" s="11">
        <f t="shared" si="61"/>
        <v>105690.15594150717</v>
      </c>
      <c r="O305" s="59">
        <v>748.0563201573332</v>
      </c>
      <c r="P305" s="100">
        <f t="shared" si="62"/>
        <v>8976.675841887998</v>
      </c>
    </row>
    <row r="306" spans="1:16" ht="11.25">
      <c r="A306" s="20" t="s">
        <v>81</v>
      </c>
      <c r="B306" s="16">
        <v>99337.45339490582</v>
      </c>
      <c r="C306" s="16">
        <v>105505.463669753</v>
      </c>
      <c r="D306" s="12">
        <f t="shared" si="54"/>
        <v>389.49683970046186</v>
      </c>
      <c r="E306" s="58" t="s">
        <v>185</v>
      </c>
      <c r="F306" s="24">
        <v>99306.53851316615</v>
      </c>
      <c r="G306" s="24">
        <v>105691.14235777808</v>
      </c>
      <c r="H306" s="23">
        <f t="shared" si="55"/>
        <v>489.49683970046186</v>
      </c>
      <c r="I306" s="55">
        <f t="shared" si="56"/>
        <v>188.2347074789773</v>
      </c>
      <c r="J306" s="66">
        <f t="shared" si="57"/>
        <v>2258.8164897477277</v>
      </c>
      <c r="K306" s="56">
        <f t="shared" si="58"/>
        <v>-1.2455901989018478E-06</v>
      </c>
      <c r="L306" s="90">
        <f t="shared" si="59"/>
        <v>-1.4947082386822175E-05</v>
      </c>
      <c r="M306" s="10">
        <f t="shared" si="60"/>
        <v>99306.53851439482</v>
      </c>
      <c r="N306" s="11">
        <f t="shared" si="61"/>
        <v>105691.14235798265</v>
      </c>
      <c r="O306" s="59">
        <v>748.0677692814166</v>
      </c>
      <c r="P306" s="100">
        <f t="shared" si="62"/>
        <v>8976.813231377</v>
      </c>
    </row>
    <row r="307" spans="1:16" ht="11.25">
      <c r="A307" s="20" t="s">
        <v>81</v>
      </c>
      <c r="B307" s="16">
        <v>99337.45339490582</v>
      </c>
      <c r="C307" s="16">
        <v>105505.463669753</v>
      </c>
      <c r="D307" s="12">
        <f t="shared" si="54"/>
        <v>389.49683970046186</v>
      </c>
      <c r="E307" s="58" t="s">
        <v>186</v>
      </c>
      <c r="F307" s="24">
        <v>99306.33321961349</v>
      </c>
      <c r="G307" s="24">
        <v>105692.375382543</v>
      </c>
      <c r="H307" s="23">
        <f t="shared" si="55"/>
        <v>489.49683970046186</v>
      </c>
      <c r="I307" s="55">
        <f t="shared" si="56"/>
        <v>189.48470568443972</v>
      </c>
      <c r="J307" s="66">
        <f t="shared" si="57"/>
        <v>2273.8164682132765</v>
      </c>
      <c r="K307" s="56">
        <f t="shared" si="58"/>
        <v>-3.120973043960208E-07</v>
      </c>
      <c r="L307" s="90">
        <f t="shared" si="59"/>
        <v>-3.7451676527522492E-06</v>
      </c>
      <c r="M307" s="10">
        <f t="shared" si="60"/>
        <v>99306.33321992135</v>
      </c>
      <c r="N307" s="11">
        <f t="shared" si="61"/>
        <v>105692.37538259425</v>
      </c>
      <c r="O307" s="59">
        <v>748.0877088740832</v>
      </c>
      <c r="P307" s="100">
        <f t="shared" si="62"/>
        <v>8977.052506488999</v>
      </c>
    </row>
    <row r="308" spans="1:16" ht="11.25">
      <c r="A308" s="20" t="s">
        <v>81</v>
      </c>
      <c r="B308" s="16">
        <v>99337.45339490582</v>
      </c>
      <c r="C308" s="16">
        <v>105505.463669753</v>
      </c>
      <c r="D308" s="12">
        <f t="shared" si="54"/>
        <v>389.49683970046186</v>
      </c>
      <c r="E308" s="58" t="s">
        <v>187</v>
      </c>
      <c r="F308" s="24">
        <v>99306.12792409233</v>
      </c>
      <c r="G308" s="24">
        <v>105693.60840993258</v>
      </c>
      <c r="H308" s="23">
        <f t="shared" si="55"/>
        <v>489.49683970046186</v>
      </c>
      <c r="I308" s="55">
        <f t="shared" si="56"/>
        <v>190.734706802229</v>
      </c>
      <c r="J308" s="66">
        <f t="shared" si="57"/>
        <v>2288.816481626748</v>
      </c>
      <c r="K308" s="56">
        <f t="shared" si="58"/>
        <v>-8.89309134345371E-07</v>
      </c>
      <c r="L308" s="90">
        <f t="shared" si="59"/>
        <v>-1.0671709612144453E-05</v>
      </c>
      <c r="M308" s="10">
        <f t="shared" si="60"/>
        <v>99306.12792496957</v>
      </c>
      <c r="N308" s="11">
        <f t="shared" si="61"/>
        <v>105693.60841007864</v>
      </c>
      <c r="O308" s="59">
        <v>748.1076356714999</v>
      </c>
      <c r="P308" s="100">
        <f t="shared" si="62"/>
        <v>8977.291628058</v>
      </c>
    </row>
    <row r="309" spans="1:16" ht="11.25">
      <c r="A309" s="20" t="s">
        <v>81</v>
      </c>
      <c r="B309" s="16">
        <v>99337.45339490582</v>
      </c>
      <c r="C309" s="16">
        <v>105505.463669753</v>
      </c>
      <c r="D309" s="12">
        <f t="shared" si="54"/>
        <v>389.49683970046186</v>
      </c>
      <c r="E309" s="58" t="s">
        <v>191</v>
      </c>
      <c r="F309" s="24">
        <v>99304.0628265165</v>
      </c>
      <c r="G309" s="24">
        <v>105706.01164595282</v>
      </c>
      <c r="H309" s="23">
        <f t="shared" si="55"/>
        <v>489.49683970046186</v>
      </c>
      <c r="I309" s="55">
        <f t="shared" si="56"/>
        <v>203.30868357060098</v>
      </c>
      <c r="J309" s="66">
        <f t="shared" si="57"/>
        <v>2439.7042028472115</v>
      </c>
      <c r="K309" s="56">
        <f t="shared" si="58"/>
        <v>-1.1519141178154405E-06</v>
      </c>
      <c r="L309" s="90">
        <f t="shared" si="59"/>
        <v>-1.3822969413785286E-05</v>
      </c>
      <c r="M309" s="10">
        <f t="shared" si="60"/>
        <v>99304.06282765277</v>
      </c>
      <c r="N309" s="11">
        <f t="shared" si="61"/>
        <v>105706.01164614201</v>
      </c>
      <c r="O309" s="59">
        <v>748.2293562285832</v>
      </c>
      <c r="P309" s="100">
        <f t="shared" si="62"/>
        <v>8978.752274743</v>
      </c>
    </row>
    <row r="310" spans="1:16" ht="11.25">
      <c r="A310" s="20" t="s">
        <v>81</v>
      </c>
      <c r="B310" s="16">
        <v>99337.45339490582</v>
      </c>
      <c r="C310" s="16">
        <v>105505.463669753</v>
      </c>
      <c r="D310" s="12">
        <f t="shared" si="54"/>
        <v>389.49683970046186</v>
      </c>
      <c r="E310" s="58" t="s">
        <v>192</v>
      </c>
      <c r="F310" s="24">
        <v>99303.61118076624</v>
      </c>
      <c r="G310" s="24">
        <v>105708.72429899208</v>
      </c>
      <c r="H310" s="23">
        <f t="shared" si="55"/>
        <v>489.49683970046186</v>
      </c>
      <c r="I310" s="55">
        <f t="shared" si="56"/>
        <v>206.05867818788124</v>
      </c>
      <c r="J310" s="66">
        <f t="shared" si="57"/>
        <v>2472.704138254575</v>
      </c>
      <c r="K310" s="56">
        <f t="shared" si="58"/>
        <v>7.293657850681753E-07</v>
      </c>
      <c r="L310" s="90">
        <f t="shared" si="59"/>
        <v>8.752389420818104E-06</v>
      </c>
      <c r="M310" s="10">
        <f t="shared" si="60"/>
        <v>99303.61118004678</v>
      </c>
      <c r="N310" s="11">
        <f t="shared" si="61"/>
        <v>105708.72429887229</v>
      </c>
      <c r="O310" s="59">
        <v>748.2608820841666</v>
      </c>
      <c r="P310" s="100">
        <f t="shared" si="62"/>
        <v>8979.13058501</v>
      </c>
    </row>
    <row r="311" spans="1:16" ht="11.25">
      <c r="A311" s="20" t="s">
        <v>81</v>
      </c>
      <c r="B311" s="16">
        <v>99337.45339490582</v>
      </c>
      <c r="C311" s="16">
        <v>105505.463669753</v>
      </c>
      <c r="D311" s="12">
        <f t="shared" si="54"/>
        <v>389.49683970046186</v>
      </c>
      <c r="E311" s="58" t="s">
        <v>193</v>
      </c>
      <c r="F311" s="24">
        <v>99303.15953337557</v>
      </c>
      <c r="G311" s="24">
        <v>105711.4369543279</v>
      </c>
      <c r="H311" s="23">
        <f t="shared" si="55"/>
        <v>489.49683970046186</v>
      </c>
      <c r="I311" s="55">
        <f t="shared" si="56"/>
        <v>208.80867533998025</v>
      </c>
      <c r="J311" s="66">
        <f t="shared" si="57"/>
        <v>2505.704104079763</v>
      </c>
      <c r="K311" s="56">
        <f t="shared" si="58"/>
        <v>1.3696989859299727E-06</v>
      </c>
      <c r="L311" s="90">
        <f t="shared" si="59"/>
        <v>1.6436387831159674E-05</v>
      </c>
      <c r="M311" s="10">
        <f t="shared" si="60"/>
        <v>99303.15953202447</v>
      </c>
      <c r="N311" s="11">
        <f t="shared" si="61"/>
        <v>105711.43695410296</v>
      </c>
      <c r="O311" s="59">
        <v>748.2924049869999</v>
      </c>
      <c r="P311" s="100">
        <f t="shared" si="62"/>
        <v>8979.508859844</v>
      </c>
    </row>
    <row r="312" spans="1:16" ht="11.25">
      <c r="A312" s="20" t="s">
        <v>81</v>
      </c>
      <c r="B312" s="16">
        <v>99337.45339490582</v>
      </c>
      <c r="C312" s="16">
        <v>105505.463669753</v>
      </c>
      <c r="D312" s="12">
        <f t="shared" si="54"/>
        <v>389.49683970046186</v>
      </c>
      <c r="E312" s="58" t="s">
        <v>328</v>
      </c>
      <c r="F312" s="24">
        <v>99303.15268890107</v>
      </c>
      <c r="G312" s="24">
        <v>105711.47805660793</v>
      </c>
      <c r="H312" s="23">
        <f t="shared" si="55"/>
        <v>489.49683970046186</v>
      </c>
      <c r="I312" s="55">
        <f t="shared" si="56"/>
        <v>208.8503436043244</v>
      </c>
      <c r="J312" s="66">
        <f t="shared" si="57"/>
        <v>2506.2041232518927</v>
      </c>
      <c r="K312" s="56">
        <f t="shared" si="58"/>
        <v>3.0203520706567385E-07</v>
      </c>
      <c r="L312" s="90">
        <f t="shared" si="59"/>
        <v>3.6244224847880865E-06</v>
      </c>
      <c r="M312" s="10">
        <f t="shared" si="60"/>
        <v>99303.15268860314</v>
      </c>
      <c r="N312" s="11">
        <f t="shared" si="61"/>
        <v>105711.47805655834</v>
      </c>
      <c r="O312" s="59">
        <v>748.2928836605832</v>
      </c>
      <c r="P312" s="100">
        <f t="shared" si="62"/>
        <v>8979.514603926998</v>
      </c>
    </row>
    <row r="313" spans="1:16" ht="11.25">
      <c r="A313" s="20" t="s">
        <v>81</v>
      </c>
      <c r="B313" s="16">
        <v>99337.45339490582</v>
      </c>
      <c r="C313" s="16">
        <v>105505.463669753</v>
      </c>
      <c r="D313" s="12">
        <f t="shared" si="54"/>
        <v>389.49683970046186</v>
      </c>
      <c r="E313" s="58" t="s">
        <v>329</v>
      </c>
      <c r="F313" s="24">
        <v>99302.88238432357</v>
      </c>
      <c r="G313" s="24">
        <v>105713.10153662867</v>
      </c>
      <c r="H313" s="23">
        <f t="shared" si="55"/>
        <v>489.49683970046186</v>
      </c>
      <c r="I313" s="55">
        <f t="shared" si="56"/>
        <v>210.49617225348544</v>
      </c>
      <c r="J313" s="66">
        <f t="shared" si="57"/>
        <v>2525.9540670418255</v>
      </c>
      <c r="K313" s="56">
        <f t="shared" si="58"/>
        <v>-2.744684971002977E-07</v>
      </c>
      <c r="L313" s="90">
        <f t="shared" si="59"/>
        <v>-3.2936219652035726E-06</v>
      </c>
      <c r="M313" s="10">
        <f t="shared" si="60"/>
        <v>99302.88238459431</v>
      </c>
      <c r="N313" s="11">
        <f t="shared" si="61"/>
        <v>105713.10153667377</v>
      </c>
      <c r="O313" s="59">
        <v>748.3117418905832</v>
      </c>
      <c r="P313" s="100">
        <f t="shared" si="62"/>
        <v>8979.740902687</v>
      </c>
    </row>
    <row r="314" spans="1:16" ht="11.25">
      <c r="A314" s="20" t="s">
        <v>81</v>
      </c>
      <c r="B314" s="16">
        <v>99337.45339490582</v>
      </c>
      <c r="C314" s="16">
        <v>105505.463669753</v>
      </c>
      <c r="D314" s="12">
        <f t="shared" si="54"/>
        <v>389.49683970046186</v>
      </c>
      <c r="E314" s="58" t="s">
        <v>330</v>
      </c>
      <c r="F314" s="24">
        <v>99302.61208007415</v>
      </c>
      <c r="G314" s="24">
        <v>105714.72502124257</v>
      </c>
      <c r="H314" s="23">
        <f t="shared" si="55"/>
        <v>489.49683970046186</v>
      </c>
      <c r="I314" s="55">
        <f t="shared" si="56"/>
        <v>212.14200537953633</v>
      </c>
      <c r="J314" s="66">
        <f t="shared" si="57"/>
        <v>2545.7040645544357</v>
      </c>
      <c r="K314" s="56">
        <f t="shared" si="58"/>
        <v>2.2700487062237108E-07</v>
      </c>
      <c r="L314" s="90">
        <f t="shared" si="59"/>
        <v>2.724058447468453E-06</v>
      </c>
      <c r="M314" s="10">
        <f t="shared" si="60"/>
        <v>99302.61207985022</v>
      </c>
      <c r="N314" s="11">
        <f t="shared" si="61"/>
        <v>105714.7250212053</v>
      </c>
      <c r="O314" s="59">
        <v>748.3306093069167</v>
      </c>
      <c r="P314" s="100">
        <f t="shared" si="62"/>
        <v>8979.967311683</v>
      </c>
    </row>
    <row r="315" spans="1:16" ht="11.25">
      <c r="A315" s="20" t="s">
        <v>81</v>
      </c>
      <c r="B315" s="16">
        <v>99337.45339490582</v>
      </c>
      <c r="C315" s="16">
        <v>105505.463669753</v>
      </c>
      <c r="D315" s="12">
        <f t="shared" si="54"/>
        <v>389.49683970046186</v>
      </c>
      <c r="E315" s="58" t="s">
        <v>194</v>
      </c>
      <c r="F315" s="24">
        <v>99301.83258392975</v>
      </c>
      <c r="G315" s="24">
        <v>105719.4067713935</v>
      </c>
      <c r="H315" s="23">
        <f t="shared" si="55"/>
        <v>489.49683970046186</v>
      </c>
      <c r="I315" s="55">
        <f t="shared" si="56"/>
        <v>216.88820372290513</v>
      </c>
      <c r="J315" s="66">
        <f t="shared" si="57"/>
        <v>2602.6584446748616</v>
      </c>
      <c r="K315" s="56">
        <f t="shared" si="58"/>
        <v>-1.7183318101868117E-07</v>
      </c>
      <c r="L315" s="90">
        <f t="shared" si="59"/>
        <v>-2.061998172224174E-06</v>
      </c>
      <c r="M315" s="10">
        <f t="shared" si="60"/>
        <v>99301.83258409925</v>
      </c>
      <c r="N315" s="11">
        <f t="shared" si="61"/>
        <v>105719.40677142171</v>
      </c>
      <c r="O315" s="59">
        <v>748.3850196311665</v>
      </c>
      <c r="P315" s="100">
        <f t="shared" si="62"/>
        <v>8980.620235573999</v>
      </c>
    </row>
    <row r="316" spans="1:16" ht="11.25">
      <c r="A316" s="20" t="s">
        <v>81</v>
      </c>
      <c r="B316" s="16">
        <v>99337.45339490582</v>
      </c>
      <c r="C316" s="16">
        <v>105505.463669753</v>
      </c>
      <c r="D316" s="12">
        <f t="shared" si="54"/>
        <v>389.49683970046186</v>
      </c>
      <c r="E316" s="58" t="s">
        <v>195</v>
      </c>
      <c r="F316" s="24">
        <v>99301.62729037706</v>
      </c>
      <c r="G316" s="24">
        <v>105720.63979583031</v>
      </c>
      <c r="H316" s="23">
        <f t="shared" si="55"/>
        <v>489.49683970046186</v>
      </c>
      <c r="I316" s="55">
        <f t="shared" si="56"/>
        <v>218.1382016047321</v>
      </c>
      <c r="J316" s="66">
        <f t="shared" si="57"/>
        <v>2617.6584192567852</v>
      </c>
      <c r="K316" s="56">
        <f t="shared" si="58"/>
        <v>7.07739210632567E-07</v>
      </c>
      <c r="L316" s="90">
        <f t="shared" si="59"/>
        <v>8.492870527590805E-06</v>
      </c>
      <c r="M316" s="10">
        <f t="shared" si="60"/>
        <v>99301.62728967893</v>
      </c>
      <c r="N316" s="11">
        <f t="shared" si="61"/>
        <v>105720.63979571407</v>
      </c>
      <c r="O316" s="59">
        <v>748.3993322665833</v>
      </c>
      <c r="P316" s="100">
        <f t="shared" si="62"/>
        <v>8980.791987199</v>
      </c>
    </row>
    <row r="317" spans="1:16" ht="11.25">
      <c r="A317" s="20" t="s">
        <v>81</v>
      </c>
      <c r="B317" s="16">
        <v>99337.45339490582</v>
      </c>
      <c r="C317" s="16">
        <v>105505.463669753</v>
      </c>
      <c r="D317" s="12">
        <f t="shared" si="54"/>
        <v>389.49683970046186</v>
      </c>
      <c r="E317" s="58" t="s">
        <v>196</v>
      </c>
      <c r="F317" s="24">
        <v>99301.42199419974</v>
      </c>
      <c r="G317" s="24">
        <v>105721.87281862674</v>
      </c>
      <c r="H317" s="23">
        <f t="shared" si="55"/>
        <v>489.49683970046186</v>
      </c>
      <c r="I317" s="55">
        <f t="shared" si="56"/>
        <v>219.3881982994922</v>
      </c>
      <c r="J317" s="66">
        <f t="shared" si="57"/>
        <v>2632.6583795939064</v>
      </c>
      <c r="K317" s="56">
        <f t="shared" si="58"/>
        <v>-1.2710803719175898E-06</v>
      </c>
      <c r="L317" s="90">
        <f t="shared" si="59"/>
        <v>-1.5252964463011078E-05</v>
      </c>
      <c r="M317" s="10">
        <f t="shared" si="60"/>
        <v>99301.42199545357</v>
      </c>
      <c r="N317" s="11">
        <f t="shared" si="61"/>
        <v>105721.87281883549</v>
      </c>
      <c r="O317" s="59">
        <v>748.4136698363333</v>
      </c>
      <c r="P317" s="100">
        <f t="shared" si="62"/>
        <v>8980.964038036</v>
      </c>
    </row>
    <row r="318" spans="1:16" ht="11.25">
      <c r="A318" s="20" t="s">
        <v>81</v>
      </c>
      <c r="B318" s="16">
        <v>99337.45339490582</v>
      </c>
      <c r="C318" s="16">
        <v>105505.463669753</v>
      </c>
      <c r="D318" s="12">
        <f t="shared" si="54"/>
        <v>389.49683970046186</v>
      </c>
      <c r="E318" s="58" t="s">
        <v>197</v>
      </c>
      <c r="F318" s="24">
        <v>99301.25775896391</v>
      </c>
      <c r="G318" s="24">
        <v>105722.85923988225</v>
      </c>
      <c r="H318" s="23">
        <f t="shared" si="55"/>
        <v>489.49683970046186</v>
      </c>
      <c r="I318" s="55">
        <f t="shared" si="56"/>
        <v>220.38819835251496</v>
      </c>
      <c r="J318" s="66">
        <f t="shared" si="57"/>
        <v>2644.6583802301793</v>
      </c>
      <c r="K318" s="56">
        <f t="shared" si="58"/>
        <v>-6.755648965149171E-07</v>
      </c>
      <c r="L318" s="90">
        <f t="shared" si="59"/>
        <v>-8.106778758179006E-06</v>
      </c>
      <c r="M318" s="10">
        <f t="shared" si="60"/>
        <v>99301.2577596303</v>
      </c>
      <c r="N318" s="11">
        <f t="shared" si="61"/>
        <v>105722.85923999321</v>
      </c>
      <c r="O318" s="59">
        <v>748.4251330679999</v>
      </c>
      <c r="P318" s="100">
        <f t="shared" si="62"/>
        <v>8981.101596815999</v>
      </c>
    </row>
    <row r="319" spans="1:16" ht="11.25">
      <c r="A319" s="20" t="s">
        <v>81</v>
      </c>
      <c r="B319" s="16">
        <v>99337.45339490582</v>
      </c>
      <c r="C319" s="16">
        <v>105505.463669753</v>
      </c>
      <c r="D319" s="12">
        <f t="shared" si="54"/>
        <v>389.49683970046186</v>
      </c>
      <c r="E319" s="58" t="s">
        <v>198</v>
      </c>
      <c r="F319" s="24">
        <v>99301.05246541125</v>
      </c>
      <c r="G319" s="24">
        <v>105724.09226431907</v>
      </c>
      <c r="H319" s="23">
        <f t="shared" si="55"/>
        <v>489.49683970046186</v>
      </c>
      <c r="I319" s="55">
        <f t="shared" si="56"/>
        <v>221.6381962343419</v>
      </c>
      <c r="J319" s="66">
        <f t="shared" si="57"/>
        <v>2659.658354812103</v>
      </c>
      <c r="K319" s="56">
        <f t="shared" si="58"/>
        <v>2.0403620404579173E-07</v>
      </c>
      <c r="L319" s="90">
        <f t="shared" si="59"/>
        <v>2.4484344485495005E-06</v>
      </c>
      <c r="M319" s="10">
        <f t="shared" si="60"/>
        <v>99301.05246520998</v>
      </c>
      <c r="N319" s="11">
        <f t="shared" si="61"/>
        <v>105724.09226428557</v>
      </c>
      <c r="O319" s="59">
        <v>748.4394581705833</v>
      </c>
      <c r="P319" s="100">
        <f t="shared" si="62"/>
        <v>8981.273498047</v>
      </c>
    </row>
    <row r="320" spans="1:16" ht="11.25">
      <c r="A320" s="20" t="s">
        <v>81</v>
      </c>
      <c r="B320" s="16">
        <v>99337.45339490582</v>
      </c>
      <c r="C320" s="16">
        <v>105505.463669753</v>
      </c>
      <c r="D320" s="12">
        <f aca="true" t="shared" si="63" ref="D320:D366">(350+32/60+49.7606294964544/3600)/0.9</f>
        <v>389.49683970046186</v>
      </c>
      <c r="E320" s="58" t="s">
        <v>199</v>
      </c>
      <c r="F320" s="24">
        <v>99300.84717185858</v>
      </c>
      <c r="G320" s="24">
        <v>105725.325289084</v>
      </c>
      <c r="H320" s="23">
        <f t="shared" si="55"/>
        <v>489.49683970046186</v>
      </c>
      <c r="I320" s="55">
        <f t="shared" si="56"/>
        <v>222.88819443981868</v>
      </c>
      <c r="J320" s="66">
        <f t="shared" si="57"/>
        <v>2674.658333277824</v>
      </c>
      <c r="K320" s="56">
        <f t="shared" si="58"/>
        <v>1.137512354143425E-06</v>
      </c>
      <c r="L320" s="90">
        <f t="shared" si="59"/>
        <v>1.36501482497211E-05</v>
      </c>
      <c r="M320" s="10">
        <f t="shared" si="60"/>
        <v>99300.84717073651</v>
      </c>
      <c r="N320" s="11">
        <f t="shared" si="61"/>
        <v>105725.32528889719</v>
      </c>
      <c r="O320" s="59">
        <v>748.4537836012499</v>
      </c>
      <c r="P320" s="100">
        <f t="shared" si="62"/>
        <v>8981.445403214999</v>
      </c>
    </row>
    <row r="321" spans="1:16" ht="11.25">
      <c r="A321" s="20" t="s">
        <v>81</v>
      </c>
      <c r="B321" s="16">
        <v>99337.45339490582</v>
      </c>
      <c r="C321" s="16">
        <v>105505.463669753</v>
      </c>
      <c r="D321" s="12">
        <f t="shared" si="63"/>
        <v>389.49683970046186</v>
      </c>
      <c r="E321" s="58" t="s">
        <v>301</v>
      </c>
      <c r="F321" s="24">
        <v>99300.84717185858</v>
      </c>
      <c r="G321" s="24">
        <v>105725.325289084</v>
      </c>
      <c r="H321" s="23">
        <f t="shared" si="55"/>
        <v>489.49683970046186</v>
      </c>
      <c r="I321" s="55">
        <f t="shared" si="56"/>
        <v>222.88819443981868</v>
      </c>
      <c r="J321" s="66">
        <f t="shared" si="57"/>
        <v>2674.658333277824</v>
      </c>
      <c r="K321" s="56">
        <f t="shared" si="58"/>
        <v>1.137512354143425E-06</v>
      </c>
      <c r="L321" s="90">
        <f t="shared" si="59"/>
        <v>1.36501482497211E-05</v>
      </c>
      <c r="M321" s="10">
        <f t="shared" si="60"/>
        <v>99300.84717073651</v>
      </c>
      <c r="N321" s="11">
        <f t="shared" si="61"/>
        <v>105725.32528889719</v>
      </c>
      <c r="O321" s="59">
        <v>748.4537836012499</v>
      </c>
      <c r="P321" s="100">
        <f t="shared" si="62"/>
        <v>8981.445403214999</v>
      </c>
    </row>
    <row r="322" spans="1:16" ht="11.25">
      <c r="A322" s="20" t="s">
        <v>81</v>
      </c>
      <c r="B322" s="16">
        <v>99337.45339490582</v>
      </c>
      <c r="C322" s="16">
        <v>105505.463669753</v>
      </c>
      <c r="D322" s="12">
        <f t="shared" si="63"/>
        <v>389.49683970046186</v>
      </c>
      <c r="E322" s="58" t="s">
        <v>302</v>
      </c>
      <c r="F322" s="24">
        <v>99300.80611157324</v>
      </c>
      <c r="G322" s="24">
        <v>105725.57189521806</v>
      </c>
      <c r="H322" s="23">
        <f t="shared" si="55"/>
        <v>489.49683970046186</v>
      </c>
      <c r="I322" s="55">
        <f t="shared" si="56"/>
        <v>223.13819550456847</v>
      </c>
      <c r="J322" s="66">
        <f t="shared" si="57"/>
        <v>2677.658346054822</v>
      </c>
      <c r="K322" s="56">
        <f t="shared" si="58"/>
        <v>-3.524127176812779E-08</v>
      </c>
      <c r="L322" s="90">
        <f t="shared" si="59"/>
        <v>-4.228952612175335E-07</v>
      </c>
      <c r="M322" s="10">
        <f t="shared" si="60"/>
        <v>99300.806111608</v>
      </c>
      <c r="N322" s="11">
        <f t="shared" si="61"/>
        <v>105725.57189522384</v>
      </c>
      <c r="O322" s="59">
        <v>748.4566579393332</v>
      </c>
      <c r="P322" s="100">
        <f t="shared" si="62"/>
        <v>8981.479895272</v>
      </c>
    </row>
    <row r="323" spans="1:16" ht="11.25">
      <c r="A323" s="20" t="s">
        <v>81</v>
      </c>
      <c r="B323" s="16">
        <v>99337.45339490582</v>
      </c>
      <c r="C323" s="16">
        <v>105505.463669753</v>
      </c>
      <c r="D323" s="12">
        <f t="shared" si="63"/>
        <v>389.49683970046186</v>
      </c>
      <c r="E323" s="58" t="s">
        <v>303</v>
      </c>
      <c r="F323" s="24">
        <v>99300.76505095983</v>
      </c>
      <c r="G323" s="24">
        <v>105725.81850102408</v>
      </c>
      <c r="H323" s="23">
        <f t="shared" si="55"/>
        <v>489.49683970046186</v>
      </c>
      <c r="I323" s="55">
        <f t="shared" si="56"/>
        <v>223.3881962996631</v>
      </c>
      <c r="J323" s="66">
        <f t="shared" si="57"/>
        <v>2680.658355595957</v>
      </c>
      <c r="K323" s="56">
        <f t="shared" si="58"/>
        <v>-1.5854838681010479E-06</v>
      </c>
      <c r="L323" s="90">
        <f t="shared" si="59"/>
        <v>-1.9025806417212576E-05</v>
      </c>
      <c r="M323" s="10">
        <f t="shared" si="60"/>
        <v>99300.76505252378</v>
      </c>
      <c r="N323" s="11">
        <f t="shared" si="61"/>
        <v>105725.81850128449</v>
      </c>
      <c r="O323" s="59">
        <v>748.4595230910833</v>
      </c>
      <c r="P323" s="100">
        <f t="shared" si="62"/>
        <v>8981.514277093</v>
      </c>
    </row>
    <row r="324" spans="1:16" ht="11.25">
      <c r="A324" s="20" t="s">
        <v>81</v>
      </c>
      <c r="B324" s="16">
        <v>99337.45339490582</v>
      </c>
      <c r="C324" s="16">
        <v>105505.463669753</v>
      </c>
      <c r="D324" s="12">
        <f t="shared" si="63"/>
        <v>389.49683970046186</v>
      </c>
      <c r="E324" s="58" t="s">
        <v>200</v>
      </c>
      <c r="F324" s="24">
        <v>99300.68293662275</v>
      </c>
      <c r="G324" s="24">
        <v>105726.3117100114</v>
      </c>
      <c r="H324" s="23">
        <f t="shared" si="55"/>
        <v>489.49683970046186</v>
      </c>
      <c r="I324" s="55">
        <f t="shared" si="56"/>
        <v>223.88819416914856</v>
      </c>
      <c r="J324" s="66">
        <f t="shared" si="57"/>
        <v>2686.6583300297825</v>
      </c>
      <c r="K324" s="56">
        <f t="shared" si="58"/>
        <v>1.67914559486511E-06</v>
      </c>
      <c r="L324" s="90">
        <f t="shared" si="59"/>
        <v>2.014974713838132E-05</v>
      </c>
      <c r="M324" s="10">
        <f t="shared" si="60"/>
        <v>99300.6829349664</v>
      </c>
      <c r="N324" s="11">
        <f t="shared" si="61"/>
        <v>105726.31170973562</v>
      </c>
      <c r="O324" s="59">
        <v>748.4652697987499</v>
      </c>
      <c r="P324" s="100">
        <f t="shared" si="62"/>
        <v>8981.583237584999</v>
      </c>
    </row>
    <row r="325" spans="1:16" ht="11.25">
      <c r="A325" s="20" t="s">
        <v>81</v>
      </c>
      <c r="B325" s="16">
        <v>99337.45339490582</v>
      </c>
      <c r="C325" s="16">
        <v>105505.463669753</v>
      </c>
      <c r="D325" s="12">
        <f t="shared" si="63"/>
        <v>389.49683970046186</v>
      </c>
      <c r="E325" s="58" t="s">
        <v>201</v>
      </c>
      <c r="F325" s="24">
        <v>99299.86181293691</v>
      </c>
      <c r="G325" s="24">
        <v>105731.24348492474</v>
      </c>
      <c r="H325" s="23">
        <f t="shared" si="55"/>
        <v>489.49683970046186</v>
      </c>
      <c r="I325" s="55">
        <f t="shared" si="56"/>
        <v>228.8878589482303</v>
      </c>
      <c r="J325" s="66">
        <f t="shared" si="57"/>
        <v>2746.6543073787634</v>
      </c>
      <c r="K325" s="56">
        <f t="shared" si="58"/>
        <v>2.0153790158589287E-06</v>
      </c>
      <c r="L325" s="90">
        <f t="shared" si="59"/>
        <v>2.4184548190307144E-05</v>
      </c>
      <c r="M325" s="10">
        <f t="shared" si="60"/>
        <v>99299.8618109489</v>
      </c>
      <c r="N325" s="11">
        <f t="shared" si="61"/>
        <v>105731.24348459372</v>
      </c>
      <c r="O325" s="59">
        <v>748.5225751303333</v>
      </c>
      <c r="P325" s="100">
        <f t="shared" si="62"/>
        <v>8982.270901564</v>
      </c>
    </row>
    <row r="326" spans="1:16" ht="11.25">
      <c r="A326" s="20" t="s">
        <v>81</v>
      </c>
      <c r="B326" s="16">
        <v>99337.45339490582</v>
      </c>
      <c r="C326" s="16">
        <v>105505.463669753</v>
      </c>
      <c r="D326" s="12">
        <f t="shared" si="63"/>
        <v>389.49683970046186</v>
      </c>
      <c r="E326" s="58" t="s">
        <v>202</v>
      </c>
      <c r="F326" s="24">
        <v>99299.04068761067</v>
      </c>
      <c r="G326" s="24">
        <v>105736.17526246274</v>
      </c>
      <c r="H326" s="23">
        <f t="shared" si="55"/>
        <v>489.49683970046186</v>
      </c>
      <c r="I326" s="55">
        <f t="shared" si="56"/>
        <v>233.88752658576627</v>
      </c>
      <c r="J326" s="66">
        <f t="shared" si="57"/>
        <v>2806.650319029195</v>
      </c>
      <c r="K326" s="56">
        <f t="shared" si="58"/>
        <v>1.1645575291411288E-06</v>
      </c>
      <c r="L326" s="90">
        <f t="shared" si="59"/>
        <v>1.3974690349693547E-05</v>
      </c>
      <c r="M326" s="10">
        <f t="shared" si="60"/>
        <v>99299.04068646193</v>
      </c>
      <c r="N326" s="11">
        <f t="shared" si="61"/>
        <v>105736.17526227147</v>
      </c>
      <c r="O326" s="59">
        <v>748.5799099894166</v>
      </c>
      <c r="P326" s="100">
        <f t="shared" si="62"/>
        <v>8982.958919873</v>
      </c>
    </row>
    <row r="327" spans="1:16" ht="11.25">
      <c r="A327" s="20" t="s">
        <v>81</v>
      </c>
      <c r="B327" s="16">
        <v>99337.45339490582</v>
      </c>
      <c r="C327" s="16">
        <v>105505.463669753</v>
      </c>
      <c r="D327" s="12">
        <f t="shared" si="63"/>
        <v>389.49683970046186</v>
      </c>
      <c r="E327" s="58" t="s">
        <v>203</v>
      </c>
      <c r="F327" s="24">
        <v>99298.87646320158</v>
      </c>
      <c r="G327" s="24">
        <v>105737.16161678925</v>
      </c>
      <c r="H327" s="23">
        <f t="shared" si="55"/>
        <v>489.49683970046186</v>
      </c>
      <c r="I327" s="55">
        <f t="shared" si="56"/>
        <v>234.88745884047157</v>
      </c>
      <c r="J327" s="66">
        <f t="shared" si="57"/>
        <v>2818.6495060856587</v>
      </c>
      <c r="K327" s="56">
        <f t="shared" si="58"/>
        <v>1.4476646997691115E-06</v>
      </c>
      <c r="L327" s="90">
        <f t="shared" si="59"/>
        <v>1.7371976397229338E-05</v>
      </c>
      <c r="M327" s="10">
        <f t="shared" si="60"/>
        <v>99298.87646177357</v>
      </c>
      <c r="N327" s="11">
        <f t="shared" si="61"/>
        <v>105737.1616165515</v>
      </c>
      <c r="O327" s="59">
        <v>748.5913614100832</v>
      </c>
      <c r="P327" s="100">
        <f t="shared" si="62"/>
        <v>8983.096336920999</v>
      </c>
    </row>
    <row r="328" spans="1:16" ht="11.25">
      <c r="A328" s="20" t="s">
        <v>81</v>
      </c>
      <c r="B328" s="16">
        <v>99337.45339490582</v>
      </c>
      <c r="C328" s="16">
        <v>105505.463669753</v>
      </c>
      <c r="D328" s="12">
        <f t="shared" si="63"/>
        <v>389.49683970046186</v>
      </c>
      <c r="E328" s="58" t="s">
        <v>204</v>
      </c>
      <c r="F328" s="24">
        <v>99298.05531392526</v>
      </c>
      <c r="G328" s="24">
        <v>105742.09353015374</v>
      </c>
      <c r="H328" s="23">
        <f t="shared" si="55"/>
        <v>489.49683970046186</v>
      </c>
      <c r="I328" s="55">
        <f t="shared" si="56"/>
        <v>239.88726439356375</v>
      </c>
      <c r="J328" s="66">
        <f t="shared" si="57"/>
        <v>2878.647172722765</v>
      </c>
      <c r="K328" s="56">
        <f t="shared" si="58"/>
        <v>-7.204400391846606E-07</v>
      </c>
      <c r="L328" s="90">
        <f t="shared" si="59"/>
        <v>-8.645280470215926E-06</v>
      </c>
      <c r="M328" s="10">
        <f t="shared" si="60"/>
        <v>99298.05531463592</v>
      </c>
      <c r="N328" s="11">
        <f t="shared" si="61"/>
        <v>105742.09353027206</v>
      </c>
      <c r="O328" s="59">
        <v>748.6343577151666</v>
      </c>
      <c r="P328" s="100">
        <f t="shared" si="62"/>
        <v>8983.612292582</v>
      </c>
    </row>
    <row r="329" spans="1:16" ht="11.25">
      <c r="A329" s="20" t="s">
        <v>81</v>
      </c>
      <c r="B329" s="16">
        <v>99337.45339490582</v>
      </c>
      <c r="C329" s="16">
        <v>105505.463669753</v>
      </c>
      <c r="D329" s="12">
        <f t="shared" si="63"/>
        <v>389.49683970046186</v>
      </c>
      <c r="E329" s="58" t="s">
        <v>205</v>
      </c>
      <c r="F329" s="24">
        <v>99297.23416760167</v>
      </c>
      <c r="G329" s="24">
        <v>105747.02545007992</v>
      </c>
      <c r="H329" s="23">
        <f t="shared" si="55"/>
        <v>489.49683970046186</v>
      </c>
      <c r="I329" s="55">
        <f t="shared" si="56"/>
        <v>244.8870759343199</v>
      </c>
      <c r="J329" s="66">
        <f t="shared" si="57"/>
        <v>2938.644911211839</v>
      </c>
      <c r="K329" s="56">
        <f t="shared" si="58"/>
        <v>1.1017399888901156E-06</v>
      </c>
      <c r="L329" s="90">
        <f t="shared" si="59"/>
        <v>1.3220879866681388E-05</v>
      </c>
      <c r="M329" s="10">
        <f t="shared" si="60"/>
        <v>99297.23416651489</v>
      </c>
      <c r="N329" s="11">
        <f t="shared" si="61"/>
        <v>105747.02544989898</v>
      </c>
      <c r="O329" s="59">
        <v>748.6773553325833</v>
      </c>
      <c r="P329" s="100">
        <f t="shared" si="62"/>
        <v>8984.128263990999</v>
      </c>
    </row>
    <row r="330" spans="1:16" ht="11.25">
      <c r="A330" s="20" t="s">
        <v>81</v>
      </c>
      <c r="B330" s="16">
        <v>99337.45339490582</v>
      </c>
      <c r="C330" s="16">
        <v>105505.463669753</v>
      </c>
      <c r="D330" s="12">
        <f t="shared" si="63"/>
        <v>389.49683970046186</v>
      </c>
      <c r="E330" s="58" t="s">
        <v>206</v>
      </c>
      <c r="F330" s="24">
        <v>99297.06993499049</v>
      </c>
      <c r="G330" s="24">
        <v>105748.01185197849</v>
      </c>
      <c r="H330" s="23">
        <f t="shared" si="55"/>
        <v>489.49683970046186</v>
      </c>
      <c r="I330" s="55">
        <f t="shared" si="56"/>
        <v>245.88705646215612</v>
      </c>
      <c r="J330" s="66">
        <f t="shared" si="57"/>
        <v>2950.6446775458735</v>
      </c>
      <c r="K330" s="56">
        <f t="shared" si="58"/>
        <v>1.1071705539065465E-06</v>
      </c>
      <c r="L330" s="90">
        <f t="shared" si="59"/>
        <v>1.3286046646878557E-05</v>
      </c>
      <c r="M330" s="10">
        <f t="shared" si="60"/>
        <v>99297.06993389835</v>
      </c>
      <c r="N330" s="11">
        <f t="shared" si="61"/>
        <v>105748.01185179665</v>
      </c>
      <c r="O330" s="59">
        <v>748.68308826075</v>
      </c>
      <c r="P330" s="100">
        <f t="shared" si="62"/>
        <v>8984.197059129</v>
      </c>
    </row>
    <row r="331" spans="1:16" ht="11.25">
      <c r="A331" s="20" t="s">
        <v>81</v>
      </c>
      <c r="B331" s="16">
        <v>99337.45339490582</v>
      </c>
      <c r="C331" s="16">
        <v>105505.463669753</v>
      </c>
      <c r="D331" s="12">
        <f t="shared" si="63"/>
        <v>389.49683970046186</v>
      </c>
      <c r="E331" s="58" t="s">
        <v>207</v>
      </c>
      <c r="F331" s="24">
        <v>99296.24876799766</v>
      </c>
      <c r="G331" s="24">
        <v>105752.94387229816</v>
      </c>
      <c r="H331" s="23">
        <f t="shared" si="55"/>
        <v>489.49683970046186</v>
      </c>
      <c r="I331" s="55">
        <f t="shared" si="56"/>
        <v>250.88697042780808</v>
      </c>
      <c r="J331" s="66">
        <f t="shared" si="57"/>
        <v>3010.6436451336967</v>
      </c>
      <c r="K331" s="56">
        <f t="shared" si="58"/>
        <v>-9.710092579915977E-07</v>
      </c>
      <c r="L331" s="90">
        <f t="shared" si="59"/>
        <v>-1.1652111095899173E-05</v>
      </c>
      <c r="M331" s="10">
        <f t="shared" si="60"/>
        <v>99296.24876895548</v>
      </c>
      <c r="N331" s="11">
        <f t="shared" si="61"/>
        <v>105752.94387245765</v>
      </c>
      <c r="O331" s="59">
        <v>748.7117506049999</v>
      </c>
      <c r="P331" s="100">
        <f t="shared" si="62"/>
        <v>8984.541007259999</v>
      </c>
    </row>
    <row r="332" spans="1:16" ht="11.25">
      <c r="A332" s="20" t="s">
        <v>81</v>
      </c>
      <c r="B332" s="16">
        <v>99337.45339490582</v>
      </c>
      <c r="C332" s="16">
        <v>105505.463669753</v>
      </c>
      <c r="D332" s="12">
        <f t="shared" si="63"/>
        <v>389.49683970046186</v>
      </c>
      <c r="E332" s="58" t="s">
        <v>208</v>
      </c>
      <c r="F332" s="24">
        <v>99295.42760297332</v>
      </c>
      <c r="G332" s="24">
        <v>105757.87588999316</v>
      </c>
      <c r="H332" s="23">
        <f t="shared" si="55"/>
        <v>489.49683970046186</v>
      </c>
      <c r="I332" s="55">
        <f t="shared" si="56"/>
        <v>255.88688148111885</v>
      </c>
      <c r="J332" s="66">
        <f t="shared" si="57"/>
        <v>3070.642577773426</v>
      </c>
      <c r="K332" s="56">
        <f t="shared" si="58"/>
        <v>-1.5384986995170785E-06</v>
      </c>
      <c r="L332" s="90">
        <f t="shared" si="59"/>
        <v>-1.8461984394204943E-05</v>
      </c>
      <c r="M332" s="10">
        <f t="shared" si="60"/>
        <v>99295.42760449092</v>
      </c>
      <c r="N332" s="11">
        <f t="shared" si="61"/>
        <v>105757.87589024585</v>
      </c>
      <c r="O332" s="59">
        <v>748.7404267287501</v>
      </c>
      <c r="P332" s="100">
        <f t="shared" si="62"/>
        <v>8984.885120745</v>
      </c>
    </row>
    <row r="333" spans="1:16" ht="11.25">
      <c r="A333" s="20" t="s">
        <v>81</v>
      </c>
      <c r="B333" s="16">
        <v>99337.45339490582</v>
      </c>
      <c r="C333" s="16">
        <v>105505.463669753</v>
      </c>
      <c r="D333" s="12">
        <f t="shared" si="63"/>
        <v>389.49683970046186</v>
      </c>
      <c r="E333" s="58" t="s">
        <v>209</v>
      </c>
      <c r="F333" s="24">
        <v>99295.26337233065</v>
      </c>
      <c r="G333" s="24">
        <v>105758.86228959517</v>
      </c>
      <c r="H333" s="23">
        <f t="shared" si="55"/>
        <v>489.49683970046186</v>
      </c>
      <c r="I333" s="55">
        <f t="shared" si="56"/>
        <v>256.8868594202613</v>
      </c>
      <c r="J333" s="66">
        <f t="shared" si="57"/>
        <v>3082.642313043136</v>
      </c>
      <c r="K333" s="56">
        <f t="shared" si="58"/>
        <v>3.1528389221438934E-08</v>
      </c>
      <c r="L333" s="90">
        <f t="shared" si="59"/>
        <v>3.783406706572672E-07</v>
      </c>
      <c r="M333" s="10">
        <f t="shared" si="60"/>
        <v>99295.26337229955</v>
      </c>
      <c r="N333" s="11">
        <f t="shared" si="61"/>
        <v>105758.86228958998</v>
      </c>
      <c r="O333" s="59">
        <v>748.7461632658333</v>
      </c>
      <c r="P333" s="100">
        <f t="shared" si="62"/>
        <v>8984.95395919</v>
      </c>
    </row>
    <row r="334" spans="1:16" ht="11.25">
      <c r="A334" s="20" t="s">
        <v>81</v>
      </c>
      <c r="B334" s="16">
        <v>99337.45339490582</v>
      </c>
      <c r="C334" s="16">
        <v>105505.463669753</v>
      </c>
      <c r="D334" s="12">
        <f t="shared" si="63"/>
        <v>389.49683970046186</v>
      </c>
      <c r="E334" s="58" t="s">
        <v>210</v>
      </c>
      <c r="F334" s="24">
        <v>99294.44219844807</v>
      </c>
      <c r="G334" s="24">
        <v>105763.7943712664</v>
      </c>
      <c r="H334" s="23">
        <f t="shared" si="55"/>
        <v>489.49683970046186</v>
      </c>
      <c r="I334" s="55">
        <f t="shared" si="56"/>
        <v>261.8868350359296</v>
      </c>
      <c r="J334" s="66">
        <f t="shared" si="57"/>
        <v>3142.6420204311553</v>
      </c>
      <c r="K334" s="56">
        <f t="shared" si="58"/>
        <v>1.2332864966587297E-06</v>
      </c>
      <c r="L334" s="90">
        <f t="shared" si="59"/>
        <v>1.4799437959904757E-05</v>
      </c>
      <c r="M334" s="10">
        <f t="shared" si="60"/>
        <v>99294.44219723153</v>
      </c>
      <c r="N334" s="11">
        <f t="shared" si="61"/>
        <v>105763.79437106385</v>
      </c>
      <c r="O334" s="59">
        <v>748.7605008355832</v>
      </c>
      <c r="P334" s="100">
        <f t="shared" si="62"/>
        <v>8985.126010027</v>
      </c>
    </row>
    <row r="335" spans="1:16" ht="11.25">
      <c r="A335" s="20" t="s">
        <v>81</v>
      </c>
      <c r="B335" s="16">
        <v>99337.45339490582</v>
      </c>
      <c r="C335" s="16">
        <v>105505.463669753</v>
      </c>
      <c r="D335" s="12">
        <f t="shared" si="63"/>
        <v>389.49683970046186</v>
      </c>
      <c r="E335" s="58" t="s">
        <v>211</v>
      </c>
      <c r="F335" s="24">
        <v>99293.62102128466</v>
      </c>
      <c r="G335" s="24">
        <v>105768.726446376</v>
      </c>
      <c r="H335" s="23">
        <f t="shared" si="55"/>
        <v>489.49683970046186</v>
      </c>
      <c r="I335" s="55">
        <f t="shared" si="56"/>
        <v>266.88680471787836</v>
      </c>
      <c r="J335" s="66">
        <f t="shared" si="57"/>
        <v>3202.6416566145404</v>
      </c>
      <c r="K335" s="56">
        <f t="shared" si="58"/>
        <v>-1.8789043294166333E-06</v>
      </c>
      <c r="L335" s="90">
        <f t="shared" si="59"/>
        <v>-2.25468519529996E-05</v>
      </c>
      <c r="M335" s="10">
        <f t="shared" si="60"/>
        <v>99293.62102313805</v>
      </c>
      <c r="N335" s="11">
        <f t="shared" si="61"/>
        <v>105768.72644668458</v>
      </c>
      <c r="O335" s="59">
        <v>748.7748646519999</v>
      </c>
      <c r="P335" s="100">
        <f t="shared" si="62"/>
        <v>8985.298375823999</v>
      </c>
    </row>
    <row r="336" spans="1:16" ht="11.25">
      <c r="A336" s="20" t="s">
        <v>81</v>
      </c>
      <c r="B336" s="16">
        <v>99337.45339490582</v>
      </c>
      <c r="C336" s="16">
        <v>105505.463669753</v>
      </c>
      <c r="D336" s="12">
        <f t="shared" si="63"/>
        <v>389.49683970046186</v>
      </c>
      <c r="E336" s="58" t="s">
        <v>331</v>
      </c>
      <c r="F336" s="24">
        <v>99293.4567863769</v>
      </c>
      <c r="G336" s="24">
        <v>105769.7128673034</v>
      </c>
      <c r="H336" s="23">
        <f t="shared" si="55"/>
        <v>489.49683970046186</v>
      </c>
      <c r="I336" s="55">
        <f t="shared" si="56"/>
        <v>267.8868043933476</v>
      </c>
      <c r="J336" s="66">
        <f t="shared" si="57"/>
        <v>3214.641652720171</v>
      </c>
      <c r="K336" s="56">
        <f t="shared" si="58"/>
        <v>-1.0136547602424366E-06</v>
      </c>
      <c r="L336" s="90">
        <f t="shared" si="59"/>
        <v>-1.216385712290924E-05</v>
      </c>
      <c r="M336" s="10">
        <f t="shared" si="60"/>
        <v>99293.4567873768</v>
      </c>
      <c r="N336" s="11">
        <f t="shared" si="61"/>
        <v>105769.71286746988</v>
      </c>
      <c r="O336" s="59">
        <v>748.77485776225</v>
      </c>
      <c r="P336" s="100">
        <f t="shared" si="62"/>
        <v>8985.298293147</v>
      </c>
    </row>
    <row r="337" spans="1:16" ht="11.25">
      <c r="A337" s="20" t="s">
        <v>81</v>
      </c>
      <c r="B337" s="16">
        <v>99337.45339490582</v>
      </c>
      <c r="C337" s="16">
        <v>105505.463669753</v>
      </c>
      <c r="D337" s="12">
        <f t="shared" si="63"/>
        <v>389.49683970046186</v>
      </c>
      <c r="E337" s="58" t="s">
        <v>332</v>
      </c>
      <c r="F337" s="24">
        <v>99292.63561019773</v>
      </c>
      <c r="G337" s="24">
        <v>105774.6449680035</v>
      </c>
      <c r="H337" s="23">
        <f t="shared" si="55"/>
        <v>489.49683970046186</v>
      </c>
      <c r="I337" s="55">
        <f t="shared" si="56"/>
        <v>272.8867991566775</v>
      </c>
      <c r="J337" s="66">
        <f t="shared" si="57"/>
        <v>3274.64158988013</v>
      </c>
      <c r="K337" s="56">
        <f t="shared" si="58"/>
        <v>1.0479080017986736E-06</v>
      </c>
      <c r="L337" s="90">
        <f t="shared" si="59"/>
        <v>1.2574896021584083E-05</v>
      </c>
      <c r="M337" s="10">
        <f t="shared" si="60"/>
        <v>99292.63560916405</v>
      </c>
      <c r="N337" s="11">
        <f t="shared" si="61"/>
        <v>105774.64496783141</v>
      </c>
      <c r="O337" s="59">
        <v>748.7748987726667</v>
      </c>
      <c r="P337" s="100">
        <f t="shared" si="62"/>
        <v>8985.298785272</v>
      </c>
    </row>
    <row r="338" spans="1:16" ht="12" thickBot="1">
      <c r="A338" s="20" t="s">
        <v>81</v>
      </c>
      <c r="B338" s="16">
        <v>99337.45339490582</v>
      </c>
      <c r="C338" s="16">
        <v>105505.463669753</v>
      </c>
      <c r="D338" s="12">
        <f t="shared" si="63"/>
        <v>389.49683970046186</v>
      </c>
      <c r="E338" s="58" t="s">
        <v>333</v>
      </c>
      <c r="F338" s="24">
        <v>99291.81443139391</v>
      </c>
      <c r="G338" s="24">
        <v>105779.577066407</v>
      </c>
      <c r="H338" s="23">
        <f t="shared" si="55"/>
        <v>489.49683970046186</v>
      </c>
      <c r="I338" s="55">
        <f t="shared" si="56"/>
        <v>277.886792085641</v>
      </c>
      <c r="J338" s="66">
        <f t="shared" si="57"/>
        <v>3334.641505027692</v>
      </c>
      <c r="K338" s="56">
        <f t="shared" si="58"/>
        <v>1.4328562745206485E-07</v>
      </c>
      <c r="L338" s="90">
        <f t="shared" si="59"/>
        <v>1.7194275294247782E-06</v>
      </c>
      <c r="M338" s="10">
        <f t="shared" si="60"/>
        <v>99291.81443125257</v>
      </c>
      <c r="N338" s="11">
        <f t="shared" si="61"/>
        <v>105779.57706638348</v>
      </c>
      <c r="O338" s="59">
        <v>748.7749161610833</v>
      </c>
      <c r="P338" s="100">
        <f t="shared" si="62"/>
        <v>8985.298993933</v>
      </c>
    </row>
    <row r="339" spans="1:18" ht="12" thickTop="1">
      <c r="A339" s="104" t="s">
        <v>81</v>
      </c>
      <c r="B339" s="105">
        <v>99337.45339490582</v>
      </c>
      <c r="C339" s="105">
        <v>105505.463669753</v>
      </c>
      <c r="D339" s="106">
        <f t="shared" si="63"/>
        <v>389.49683970046186</v>
      </c>
      <c r="E339" s="107" t="s">
        <v>237</v>
      </c>
      <c r="F339" s="108">
        <v>99291.73231443216</v>
      </c>
      <c r="G339" s="108">
        <v>105780.07027342584</v>
      </c>
      <c r="H339" s="109">
        <f t="shared" si="55"/>
        <v>489.49683970046186</v>
      </c>
      <c r="I339" s="110">
        <f t="shared" si="56"/>
        <v>278.3867884444504</v>
      </c>
      <c r="J339" s="111">
        <f t="shared" si="57"/>
        <v>3340.641461333405</v>
      </c>
      <c r="K339" s="112">
        <f t="shared" si="58"/>
        <v>4.955715136803884E-07</v>
      </c>
      <c r="L339" s="113">
        <f t="shared" si="59"/>
        <v>5.946858164164661E-06</v>
      </c>
      <c r="M339" s="114">
        <f t="shared" si="60"/>
        <v>99291.73231394331</v>
      </c>
      <c r="N339" s="115">
        <f t="shared" si="61"/>
        <v>105780.07027334445</v>
      </c>
      <c r="O339" s="116">
        <v>748.7749128802499</v>
      </c>
      <c r="P339" s="117">
        <f t="shared" si="62"/>
        <v>8985.298954562999</v>
      </c>
      <c r="R339" s="1" t="s">
        <v>337</v>
      </c>
    </row>
    <row r="340" spans="1:18" ht="11.25">
      <c r="A340" s="20" t="s">
        <v>81</v>
      </c>
      <c r="B340" s="16">
        <v>99337.45339490582</v>
      </c>
      <c r="C340" s="16">
        <v>105505.463669753</v>
      </c>
      <c r="D340" s="12">
        <f t="shared" si="63"/>
        <v>389.49683970046186</v>
      </c>
      <c r="E340" s="58" t="s">
        <v>237</v>
      </c>
      <c r="F340" s="24">
        <v>99291.69125611533</v>
      </c>
      <c r="G340" s="24">
        <v>105780.31687660715</v>
      </c>
      <c r="H340" s="23">
        <f t="shared" si="55"/>
        <v>489.49683970046186</v>
      </c>
      <c r="I340" s="55">
        <f t="shared" si="56"/>
        <v>278.63678627325464</v>
      </c>
      <c r="J340" s="66">
        <f t="shared" si="57"/>
        <v>3343.6414352790557</v>
      </c>
      <c r="K340" s="56">
        <f t="shared" si="58"/>
        <v>7.796571385315266E-07</v>
      </c>
      <c r="L340" s="90">
        <f t="shared" si="59"/>
        <v>9.35588566237832E-06</v>
      </c>
      <c r="M340" s="10">
        <f t="shared" si="60"/>
        <v>99291.69125534626</v>
      </c>
      <c r="N340" s="11">
        <f t="shared" si="61"/>
        <v>105780.31687647909</v>
      </c>
      <c r="O340" s="59">
        <v>748.7749237069999</v>
      </c>
      <c r="P340" s="100">
        <f t="shared" si="62"/>
        <v>8985.299084483999</v>
      </c>
      <c r="R340" s="1" t="s">
        <v>337</v>
      </c>
    </row>
    <row r="341" spans="1:18" ht="11.25">
      <c r="A341" s="20" t="s">
        <v>81</v>
      </c>
      <c r="B341" s="16">
        <v>99337.45339490582</v>
      </c>
      <c r="C341" s="16">
        <v>105505.463669753</v>
      </c>
      <c r="D341" s="12">
        <f t="shared" si="63"/>
        <v>389.49683970046186</v>
      </c>
      <c r="E341" s="58" t="s">
        <v>237</v>
      </c>
      <c r="F341" s="24">
        <v>99291.65019615808</v>
      </c>
      <c r="G341" s="24">
        <v>105780.56348733441</v>
      </c>
      <c r="H341" s="23">
        <f t="shared" si="55"/>
        <v>489.49683970046186</v>
      </c>
      <c r="I341" s="55">
        <f t="shared" si="56"/>
        <v>278.8867918149709</v>
      </c>
      <c r="J341" s="66">
        <f t="shared" si="57"/>
        <v>3346.6415017796508</v>
      </c>
      <c r="K341" s="56">
        <f t="shared" si="58"/>
        <v>6.849188673804701E-07</v>
      </c>
      <c r="L341" s="90">
        <f t="shared" si="59"/>
        <v>8.21902640856564E-06</v>
      </c>
      <c r="M341" s="10">
        <f t="shared" si="60"/>
        <v>99291.65019548246</v>
      </c>
      <c r="N341" s="11">
        <f t="shared" si="61"/>
        <v>105780.56348722191</v>
      </c>
      <c r="O341" s="59">
        <v>748.7749220665833</v>
      </c>
      <c r="P341" s="100">
        <f t="shared" si="62"/>
        <v>8985.299064799</v>
      </c>
      <c r="R341" s="1" t="s">
        <v>337</v>
      </c>
    </row>
    <row r="342" spans="1:18" ht="11.25">
      <c r="A342" s="20" t="s">
        <v>81</v>
      </c>
      <c r="B342" s="16">
        <v>99337.45339490582</v>
      </c>
      <c r="C342" s="16">
        <v>105505.463669753</v>
      </c>
      <c r="D342" s="12">
        <f t="shared" si="63"/>
        <v>389.49683970046186</v>
      </c>
      <c r="E342" s="58" t="s">
        <v>215</v>
      </c>
      <c r="F342" s="24">
        <v>99291.65019615808</v>
      </c>
      <c r="G342" s="24">
        <v>105780.56348733441</v>
      </c>
      <c r="H342" s="23">
        <f t="shared" si="55"/>
        <v>489.49683970046186</v>
      </c>
      <c r="I342" s="55">
        <f t="shared" si="56"/>
        <v>278.8867918149709</v>
      </c>
      <c r="J342" s="66">
        <f t="shared" si="57"/>
        <v>3346.6415017796508</v>
      </c>
      <c r="K342" s="56">
        <f t="shared" si="58"/>
        <v>6.849188673804701E-07</v>
      </c>
      <c r="L342" s="90">
        <f t="shared" si="59"/>
        <v>8.21902640856564E-06</v>
      </c>
      <c r="M342" s="10">
        <f t="shared" si="60"/>
        <v>99291.65019548246</v>
      </c>
      <c r="N342" s="11">
        <f t="shared" si="61"/>
        <v>105780.56348722191</v>
      </c>
      <c r="O342" s="59">
        <v>748.7749220665833</v>
      </c>
      <c r="P342" s="100">
        <f t="shared" si="62"/>
        <v>8985.299064799</v>
      </c>
      <c r="R342" s="1" t="s">
        <v>337</v>
      </c>
    </row>
    <row r="343" spans="1:18" ht="11.25">
      <c r="A343" s="20" t="s">
        <v>81</v>
      </c>
      <c r="B343" s="16">
        <v>99337.45339490582</v>
      </c>
      <c r="C343" s="16">
        <v>105505.463669753</v>
      </c>
      <c r="D343" s="12">
        <f t="shared" si="63"/>
        <v>389.49683970046186</v>
      </c>
      <c r="E343" s="58" t="s">
        <v>216</v>
      </c>
      <c r="F343" s="24">
        <v>99291.60913784125</v>
      </c>
      <c r="G343" s="24">
        <v>105780.81009084382</v>
      </c>
      <c r="H343" s="23">
        <f t="shared" si="55"/>
        <v>489.49683970046186</v>
      </c>
      <c r="I343" s="55">
        <f t="shared" si="56"/>
        <v>279.13678996743687</v>
      </c>
      <c r="J343" s="66">
        <f t="shared" si="57"/>
        <v>3349.641479609242</v>
      </c>
      <c r="K343" s="56">
        <f t="shared" si="58"/>
        <v>1.0228771522553462E-06</v>
      </c>
      <c r="L343" s="90">
        <f t="shared" si="59"/>
        <v>1.2274525827064155E-05</v>
      </c>
      <c r="M343" s="10">
        <f t="shared" si="60"/>
        <v>99291.60913683227</v>
      </c>
      <c r="N343" s="11">
        <f t="shared" si="61"/>
        <v>105780.81009067582</v>
      </c>
      <c r="O343" s="59">
        <v>748.7749204261667</v>
      </c>
      <c r="P343" s="100">
        <f t="shared" si="62"/>
        <v>8985.299045114</v>
      </c>
      <c r="R343" s="1" t="s">
        <v>337</v>
      </c>
    </row>
    <row r="344" spans="1:18" ht="11.25">
      <c r="A344" s="20" t="s">
        <v>81</v>
      </c>
      <c r="B344" s="16">
        <v>99337.45339490582</v>
      </c>
      <c r="C344" s="16">
        <v>105505.463669753</v>
      </c>
      <c r="D344" s="12">
        <f t="shared" si="63"/>
        <v>389.49683970046186</v>
      </c>
      <c r="E344" s="58" t="s">
        <v>217</v>
      </c>
      <c r="F344" s="24">
        <v>99291.56807919632</v>
      </c>
      <c r="G344" s="24">
        <v>105781.05669435325</v>
      </c>
      <c r="H344" s="23">
        <f t="shared" si="55"/>
        <v>489.49683970046186</v>
      </c>
      <c r="I344" s="55">
        <f t="shared" si="56"/>
        <v>279.3867881738258</v>
      </c>
      <c r="J344" s="66">
        <f t="shared" si="57"/>
        <v>3352.641458085909</v>
      </c>
      <c r="K344" s="56">
        <f t="shared" si="58"/>
        <v>1.037211939115799E-06</v>
      </c>
      <c r="L344" s="90">
        <f t="shared" si="59"/>
        <v>1.2446543269389587E-05</v>
      </c>
      <c r="M344" s="10">
        <f t="shared" si="60"/>
        <v>99291.5680781732</v>
      </c>
      <c r="N344" s="11">
        <f t="shared" si="61"/>
        <v>105781.05669418292</v>
      </c>
      <c r="O344" s="59">
        <v>748.7749191138332</v>
      </c>
      <c r="P344" s="100">
        <f t="shared" si="62"/>
        <v>8985.299029365999</v>
      </c>
      <c r="R344" s="1" t="s">
        <v>337</v>
      </c>
    </row>
    <row r="345" spans="1:18" ht="11.25">
      <c r="A345" s="20" t="s">
        <v>81</v>
      </c>
      <c r="B345" s="16">
        <v>99337.45339490582</v>
      </c>
      <c r="C345" s="16">
        <v>105505.463669753</v>
      </c>
      <c r="D345" s="12">
        <f t="shared" si="63"/>
        <v>389.49683970046186</v>
      </c>
      <c r="E345" s="58" t="s">
        <v>218</v>
      </c>
      <c r="F345" s="24">
        <v>99291.5407055634</v>
      </c>
      <c r="G345" s="24">
        <v>105781.22109822392</v>
      </c>
      <c r="H345" s="23">
        <f t="shared" si="55"/>
        <v>489.49683970046186</v>
      </c>
      <c r="I345" s="55">
        <f t="shared" si="56"/>
        <v>279.55345535255645</v>
      </c>
      <c r="J345" s="66">
        <f t="shared" si="57"/>
        <v>3354.6414642306772</v>
      </c>
      <c r="K345" s="56">
        <f t="shared" si="58"/>
        <v>1.1157063583560434E-07</v>
      </c>
      <c r="L345" s="90">
        <f t="shared" si="59"/>
        <v>1.338847630027252E-06</v>
      </c>
      <c r="M345" s="10">
        <f t="shared" si="60"/>
        <v>99291.54070545334</v>
      </c>
      <c r="N345" s="11">
        <f t="shared" si="61"/>
        <v>105781.2210982056</v>
      </c>
      <c r="O345" s="59">
        <v>748.7749178015</v>
      </c>
      <c r="P345" s="100">
        <f t="shared" si="62"/>
        <v>8985.299013618</v>
      </c>
      <c r="R345" s="1" t="s">
        <v>337</v>
      </c>
    </row>
    <row r="346" spans="1:18" ht="11.25">
      <c r="A346" s="20" t="s">
        <v>81</v>
      </c>
      <c r="B346" s="16">
        <v>99337.45339490582</v>
      </c>
      <c r="C346" s="16">
        <v>105505.463669753</v>
      </c>
      <c r="D346" s="12">
        <f t="shared" si="63"/>
        <v>389.49683970046186</v>
      </c>
      <c r="E346" s="58" t="s">
        <v>219</v>
      </c>
      <c r="F346" s="24">
        <v>99291.45858892973</v>
      </c>
      <c r="G346" s="24">
        <v>105781.71430524274</v>
      </c>
      <c r="H346" s="23">
        <f t="shared" si="55"/>
        <v>489.49683970046186</v>
      </c>
      <c r="I346" s="55">
        <f t="shared" si="56"/>
        <v>280.05345165749327</v>
      </c>
      <c r="J346" s="66">
        <f t="shared" si="57"/>
        <v>3360.6414198899192</v>
      </c>
      <c r="K346" s="56">
        <f t="shared" si="58"/>
        <v>7.875015601333645E-07</v>
      </c>
      <c r="L346" s="90">
        <f t="shared" si="59"/>
        <v>9.450018721600373E-06</v>
      </c>
      <c r="M346" s="10">
        <f t="shared" si="60"/>
        <v>99291.45858815292</v>
      </c>
      <c r="N346" s="11">
        <f t="shared" si="61"/>
        <v>105781.71430511342</v>
      </c>
      <c r="O346" s="59">
        <v>748.77491484875</v>
      </c>
      <c r="P346" s="100">
        <f t="shared" si="62"/>
        <v>8985.298978185</v>
      </c>
      <c r="R346" s="1" t="s">
        <v>337</v>
      </c>
    </row>
    <row r="347" spans="1:18" ht="11.25">
      <c r="A347" s="20" t="s">
        <v>81</v>
      </c>
      <c r="B347" s="16">
        <v>99337.45339490582</v>
      </c>
      <c r="C347" s="16">
        <v>105505.463669753</v>
      </c>
      <c r="D347" s="12">
        <f t="shared" si="63"/>
        <v>389.49683970046186</v>
      </c>
      <c r="E347" s="58" t="s">
        <v>220</v>
      </c>
      <c r="F347" s="24">
        <v>99291.37647065567</v>
      </c>
      <c r="G347" s="24">
        <v>105782.2075194794</v>
      </c>
      <c r="H347" s="23">
        <f t="shared" si="55"/>
        <v>489.49683970046186</v>
      </c>
      <c r="I347" s="55">
        <f t="shared" si="56"/>
        <v>280.5534553516468</v>
      </c>
      <c r="J347" s="66">
        <f t="shared" si="57"/>
        <v>3366.6414642197615</v>
      </c>
      <c r="K347" s="56">
        <f t="shared" si="58"/>
        <v>1.0307383180260507E-06</v>
      </c>
      <c r="L347" s="90">
        <f t="shared" si="59"/>
        <v>1.2368859816312608E-05</v>
      </c>
      <c r="M347" s="10">
        <f t="shared" si="60"/>
        <v>99291.37646963893</v>
      </c>
      <c r="N347" s="11">
        <f t="shared" si="61"/>
        <v>105782.20751931012</v>
      </c>
      <c r="O347" s="59">
        <v>748.77493650225</v>
      </c>
      <c r="P347" s="100">
        <f t="shared" si="62"/>
        <v>8985.299238026999</v>
      </c>
      <c r="R347" s="1" t="s">
        <v>337</v>
      </c>
    </row>
    <row r="348" spans="1:18" ht="11.25">
      <c r="A348" s="20" t="s">
        <v>81</v>
      </c>
      <c r="B348" s="16">
        <v>99337.45339490582</v>
      </c>
      <c r="C348" s="16">
        <v>105505.463669753</v>
      </c>
      <c r="D348" s="12">
        <f t="shared" si="63"/>
        <v>389.49683970046186</v>
      </c>
      <c r="E348" s="58" t="s">
        <v>221</v>
      </c>
      <c r="F348" s="24">
        <v>99291.32172535833</v>
      </c>
      <c r="G348" s="24">
        <v>105782.53632492416</v>
      </c>
      <c r="H348" s="23">
        <f t="shared" si="55"/>
        <v>489.49683970046186</v>
      </c>
      <c r="I348" s="55">
        <f t="shared" si="56"/>
        <v>280.8867871204192</v>
      </c>
      <c r="J348" s="66">
        <f t="shared" si="57"/>
        <v>3370.6414454450305</v>
      </c>
      <c r="K348" s="56">
        <f t="shared" si="58"/>
        <v>7.440761595539137E-07</v>
      </c>
      <c r="L348" s="90">
        <f t="shared" si="59"/>
        <v>8.928913914646965E-06</v>
      </c>
      <c r="M348" s="10">
        <f t="shared" si="60"/>
        <v>99291.32172462436</v>
      </c>
      <c r="N348" s="11">
        <f t="shared" si="61"/>
        <v>105782.53632480194</v>
      </c>
      <c r="O348" s="59">
        <v>748.7749345337501</v>
      </c>
      <c r="P348" s="100">
        <f t="shared" si="62"/>
        <v>8985.299214405</v>
      </c>
      <c r="R348" s="1" t="s">
        <v>337</v>
      </c>
    </row>
    <row r="349" spans="1:18" ht="11.25">
      <c r="A349" s="20" t="s">
        <v>81</v>
      </c>
      <c r="B349" s="16">
        <v>99337.45339490582</v>
      </c>
      <c r="C349" s="16">
        <v>105505.463669753</v>
      </c>
      <c r="D349" s="12">
        <f t="shared" si="63"/>
        <v>389.49683970046186</v>
      </c>
      <c r="E349" s="58" t="s">
        <v>222</v>
      </c>
      <c r="F349" s="24">
        <v>99284.88861584925</v>
      </c>
      <c r="G349" s="24">
        <v>105821.17440184734</v>
      </c>
      <c r="H349" s="23">
        <f t="shared" si="55"/>
        <v>489.49683970046186</v>
      </c>
      <c r="I349" s="55">
        <f t="shared" si="56"/>
        <v>320.05674865063173</v>
      </c>
      <c r="J349" s="66">
        <f t="shared" si="57"/>
        <v>3840.6809838075806</v>
      </c>
      <c r="K349" s="56">
        <f t="shared" si="58"/>
        <v>1.7873071756674773E-06</v>
      </c>
      <c r="L349" s="90">
        <f t="shared" si="59"/>
        <v>2.1447686108009728E-05</v>
      </c>
      <c r="M349" s="10">
        <f t="shared" si="60"/>
        <v>99284.88861408622</v>
      </c>
      <c r="N349" s="11">
        <f t="shared" si="61"/>
        <v>105821.1744015538</v>
      </c>
      <c r="O349" s="59">
        <v>748.7751878140833</v>
      </c>
      <c r="P349" s="100">
        <f t="shared" si="62"/>
        <v>8985.302253769</v>
      </c>
      <c r="R349" s="1" t="s">
        <v>337</v>
      </c>
    </row>
    <row r="350" spans="1:18" ht="11.25">
      <c r="A350" s="20" t="s">
        <v>81</v>
      </c>
      <c r="B350" s="16">
        <v>99337.45339490582</v>
      </c>
      <c r="C350" s="16">
        <v>105505.463669753</v>
      </c>
      <c r="D350" s="12">
        <f t="shared" si="63"/>
        <v>389.49683970046186</v>
      </c>
      <c r="E350" s="58" t="s">
        <v>223</v>
      </c>
      <c r="F350" s="24">
        <v>99278.4555037155</v>
      </c>
      <c r="G350" s="24">
        <v>105859.81247680199</v>
      </c>
      <c r="H350" s="23">
        <f t="shared" si="55"/>
        <v>489.49683970046186</v>
      </c>
      <c r="I350" s="55">
        <f t="shared" si="56"/>
        <v>359.2267086701109</v>
      </c>
      <c r="J350" s="66">
        <f t="shared" si="57"/>
        <v>4310.720504041331</v>
      </c>
      <c r="K350" s="56">
        <f t="shared" si="58"/>
        <v>-8.181734847977634E-08</v>
      </c>
      <c r="L350" s="90">
        <f t="shared" si="59"/>
        <v>-9.81808181757316E-07</v>
      </c>
      <c r="M350" s="10">
        <f t="shared" si="60"/>
        <v>99278.4555037962</v>
      </c>
      <c r="N350" s="11">
        <f t="shared" si="61"/>
        <v>105859.81247681544</v>
      </c>
      <c r="O350" s="59">
        <v>748.7755021179165</v>
      </c>
      <c r="P350" s="100">
        <f t="shared" si="62"/>
        <v>8985.306025414999</v>
      </c>
      <c r="R350" s="1" t="s">
        <v>337</v>
      </c>
    </row>
    <row r="351" spans="1:18" ht="11.25">
      <c r="A351" s="20" t="s">
        <v>81</v>
      </c>
      <c r="B351" s="16">
        <v>99337.45339490582</v>
      </c>
      <c r="C351" s="16">
        <v>105505.463669753</v>
      </c>
      <c r="D351" s="12">
        <f t="shared" si="63"/>
        <v>389.49683970046186</v>
      </c>
      <c r="E351" s="58" t="s">
        <v>224</v>
      </c>
      <c r="F351" s="24">
        <v>99278.40075841815</v>
      </c>
      <c r="G351" s="24">
        <v>105860.14128224674</v>
      </c>
      <c r="H351" s="23">
        <f t="shared" si="55"/>
        <v>489.49683970046186</v>
      </c>
      <c r="I351" s="55">
        <f t="shared" si="56"/>
        <v>359.56004043888333</v>
      </c>
      <c r="J351" s="66">
        <f t="shared" si="57"/>
        <v>4314.7204852666</v>
      </c>
      <c r="K351" s="56">
        <f t="shared" si="58"/>
        <v>-3.6848189665871653E-07</v>
      </c>
      <c r="L351" s="90">
        <f t="shared" si="59"/>
        <v>-4.4217827599045986E-06</v>
      </c>
      <c r="M351" s="10">
        <f t="shared" si="60"/>
        <v>99278.40075878163</v>
      </c>
      <c r="N351" s="11">
        <f t="shared" si="61"/>
        <v>105860.14128230726</v>
      </c>
      <c r="O351" s="59">
        <v>748.7755011336667</v>
      </c>
      <c r="P351" s="100">
        <f t="shared" si="62"/>
        <v>8985.306013604</v>
      </c>
      <c r="R351" s="1" t="s">
        <v>337</v>
      </c>
    </row>
    <row r="352" spans="1:18" ht="11.25">
      <c r="A352" s="20" t="s">
        <v>81</v>
      </c>
      <c r="B352" s="16">
        <v>99337.45339490582</v>
      </c>
      <c r="C352" s="16">
        <v>105505.463669753</v>
      </c>
      <c r="D352" s="12">
        <f t="shared" si="63"/>
        <v>389.49683970046186</v>
      </c>
      <c r="E352" s="58" t="s">
        <v>225</v>
      </c>
      <c r="F352" s="24">
        <v>99278.31864014408</v>
      </c>
      <c r="G352" s="24">
        <v>105860.63449615533</v>
      </c>
      <c r="H352" s="23">
        <f t="shared" si="55"/>
        <v>489.49683970046186</v>
      </c>
      <c r="I352" s="55">
        <f t="shared" si="56"/>
        <v>360.0600438094301</v>
      </c>
      <c r="J352" s="66">
        <f t="shared" si="57"/>
        <v>4320.720525713161</v>
      </c>
      <c r="K352" s="56">
        <f t="shared" si="58"/>
        <v>-1.7915128732292607E-07</v>
      </c>
      <c r="L352" s="90">
        <f t="shared" si="59"/>
        <v>-2.149815447875113E-06</v>
      </c>
      <c r="M352" s="10">
        <f t="shared" si="60"/>
        <v>99278.3186403208</v>
      </c>
      <c r="N352" s="11">
        <f t="shared" si="61"/>
        <v>105860.63449618475</v>
      </c>
      <c r="O352" s="59">
        <v>748.7755247556667</v>
      </c>
      <c r="P352" s="100">
        <f t="shared" si="62"/>
        <v>8985.306297068</v>
      </c>
      <c r="R352" s="1" t="s">
        <v>337</v>
      </c>
    </row>
    <row r="353" spans="1:18" ht="11.25">
      <c r="A353" s="20" t="s">
        <v>81</v>
      </c>
      <c r="B353" s="16">
        <v>99337.45339490582</v>
      </c>
      <c r="C353" s="16">
        <v>105505.463669753</v>
      </c>
      <c r="D353" s="12">
        <f t="shared" si="63"/>
        <v>389.49683970046186</v>
      </c>
      <c r="E353" s="58" t="s">
        <v>226</v>
      </c>
      <c r="F353" s="24">
        <v>99278.23652351041</v>
      </c>
      <c r="G353" s="24">
        <v>105861.12770317415</v>
      </c>
      <c r="H353" s="23">
        <f t="shared" si="55"/>
        <v>489.49683970046186</v>
      </c>
      <c r="I353" s="55">
        <f t="shared" si="56"/>
        <v>360.56004011435255</v>
      </c>
      <c r="J353" s="66">
        <f t="shared" si="57"/>
        <v>4326.720481372231</v>
      </c>
      <c r="K353" s="56">
        <f t="shared" si="58"/>
        <v>4.967820268639655E-07</v>
      </c>
      <c r="L353" s="90">
        <f t="shared" si="59"/>
        <v>5.961384322367587E-06</v>
      </c>
      <c r="M353" s="10">
        <f t="shared" si="60"/>
        <v>99278.23652302037</v>
      </c>
      <c r="N353" s="11">
        <f t="shared" si="61"/>
        <v>105861.12770309256</v>
      </c>
      <c r="O353" s="59">
        <v>748.7755237714167</v>
      </c>
      <c r="P353" s="100">
        <f t="shared" si="62"/>
        <v>8985.306285257</v>
      </c>
      <c r="R353" s="1" t="s">
        <v>337</v>
      </c>
    </row>
    <row r="354" spans="1:18" ht="11.25">
      <c r="A354" s="20" t="s">
        <v>81</v>
      </c>
      <c r="B354" s="16">
        <v>99337.45339490582</v>
      </c>
      <c r="C354" s="16">
        <v>105505.463669753</v>
      </c>
      <c r="D354" s="12">
        <f t="shared" si="63"/>
        <v>389.49683970046186</v>
      </c>
      <c r="E354" s="58" t="s">
        <v>227</v>
      </c>
      <c r="F354" s="24">
        <v>99278.18177821308</v>
      </c>
      <c r="G354" s="24">
        <v>105861.45650861891</v>
      </c>
      <c r="H354" s="23">
        <f t="shared" si="55"/>
        <v>489.49683970046186</v>
      </c>
      <c r="I354" s="55">
        <f t="shared" si="56"/>
        <v>360.89337188313937</v>
      </c>
      <c r="J354" s="66">
        <f t="shared" si="57"/>
        <v>4330.720462597672</v>
      </c>
      <c r="K354" s="56">
        <f t="shared" si="58"/>
        <v>2.1013183262712508E-07</v>
      </c>
      <c r="L354" s="90">
        <f t="shared" si="59"/>
        <v>2.521581991525501E-06</v>
      </c>
      <c r="M354" s="10">
        <f t="shared" si="60"/>
        <v>99278.1817780058</v>
      </c>
      <c r="N354" s="11">
        <f t="shared" si="61"/>
        <v>105861.4565085844</v>
      </c>
      <c r="O354" s="59">
        <v>748.7755227871666</v>
      </c>
      <c r="P354" s="100">
        <f t="shared" si="62"/>
        <v>8985.306273445998</v>
      </c>
      <c r="R354" s="1" t="s">
        <v>337</v>
      </c>
    </row>
    <row r="355" spans="1:18" ht="11.25">
      <c r="A355" s="20" t="s">
        <v>81</v>
      </c>
      <c r="B355" s="16">
        <v>99337.45339490582</v>
      </c>
      <c r="C355" s="16">
        <v>105505.463669753</v>
      </c>
      <c r="D355" s="12">
        <f t="shared" si="63"/>
        <v>389.49683970046186</v>
      </c>
      <c r="E355" s="58" t="s">
        <v>228</v>
      </c>
      <c r="F355" s="24">
        <v>99274.89957874075</v>
      </c>
      <c r="G355" s="24">
        <v>105881.1698179455</v>
      </c>
      <c r="H355" s="23">
        <f t="shared" si="55"/>
        <v>489.49683970046186</v>
      </c>
      <c r="I355" s="55">
        <f t="shared" si="56"/>
        <v>380.878050964437</v>
      </c>
      <c r="J355" s="66">
        <f t="shared" si="57"/>
        <v>4570.536611573244</v>
      </c>
      <c r="K355" s="56">
        <f t="shared" si="58"/>
        <v>7.933148970945786E-07</v>
      </c>
      <c r="L355" s="90">
        <f t="shared" si="59"/>
        <v>9.519778765134942E-06</v>
      </c>
      <c r="M355" s="10">
        <f t="shared" si="60"/>
        <v>99274.8995779582</v>
      </c>
      <c r="N355" s="11">
        <f t="shared" si="61"/>
        <v>105881.16981781521</v>
      </c>
      <c r="O355" s="59">
        <v>748.7757209494999</v>
      </c>
      <c r="P355" s="100">
        <f t="shared" si="62"/>
        <v>8985.308651394</v>
      </c>
      <c r="R355" s="1" t="s">
        <v>337</v>
      </c>
    </row>
    <row r="356" spans="1:18" ht="11.25">
      <c r="A356" s="20" t="s">
        <v>81</v>
      </c>
      <c r="B356" s="16">
        <v>99337.45339490582</v>
      </c>
      <c r="C356" s="16">
        <v>105505.463669753</v>
      </c>
      <c r="D356" s="12">
        <f t="shared" si="63"/>
        <v>389.49683970046186</v>
      </c>
      <c r="E356" s="58" t="s">
        <v>229</v>
      </c>
      <c r="F356" s="24">
        <v>99271.61738058075</v>
      </c>
      <c r="G356" s="24">
        <v>105900.88312005425</v>
      </c>
      <c r="H356" s="23">
        <f t="shared" si="55"/>
        <v>489.49683970046186</v>
      </c>
      <c r="I356" s="55">
        <f t="shared" si="56"/>
        <v>400.86272271034994</v>
      </c>
      <c r="J356" s="66">
        <f t="shared" si="57"/>
        <v>4810.352672524199</v>
      </c>
      <c r="K356" s="56">
        <f t="shared" si="58"/>
        <v>1.4855949336505564E-06</v>
      </c>
      <c r="L356" s="90">
        <f t="shared" si="59"/>
        <v>1.7827139203806675E-05</v>
      </c>
      <c r="M356" s="10">
        <f t="shared" si="60"/>
        <v>99271.61737911533</v>
      </c>
      <c r="N356" s="11">
        <f t="shared" si="61"/>
        <v>105900.88311981026</v>
      </c>
      <c r="O356" s="59">
        <v>748.7759381406667</v>
      </c>
      <c r="P356" s="100">
        <f t="shared" si="62"/>
        <v>8985.311257688</v>
      </c>
      <c r="R356" s="1" t="s">
        <v>337</v>
      </c>
    </row>
    <row r="357" spans="1:18" ht="11.25">
      <c r="A357" s="20" t="s">
        <v>81</v>
      </c>
      <c r="B357" s="16">
        <v>99337.45339490582</v>
      </c>
      <c r="C357" s="16">
        <v>105505.463669753</v>
      </c>
      <c r="D357" s="12">
        <f t="shared" si="63"/>
        <v>389.49683970046186</v>
      </c>
      <c r="E357" s="58" t="s">
        <v>230</v>
      </c>
      <c r="F357" s="24">
        <v>99271.5626356115</v>
      </c>
      <c r="G357" s="24">
        <v>105901.21192549898</v>
      </c>
      <c r="H357" s="23">
        <f t="shared" si="55"/>
        <v>489.49683970046186</v>
      </c>
      <c r="I357" s="55">
        <f t="shared" si="56"/>
        <v>401.1960544252163</v>
      </c>
      <c r="J357" s="66">
        <f t="shared" si="57"/>
        <v>4814.3526531025955</v>
      </c>
      <c r="K357" s="56">
        <f t="shared" si="58"/>
        <v>1.522551493371866E-06</v>
      </c>
      <c r="L357" s="90">
        <f t="shared" si="59"/>
        <v>1.8270617920462393E-05</v>
      </c>
      <c r="M357" s="10">
        <f t="shared" si="60"/>
        <v>99271.56263410962</v>
      </c>
      <c r="N357" s="11">
        <f t="shared" si="61"/>
        <v>105901.2119252489</v>
      </c>
      <c r="O357" s="59">
        <v>748.7759378125834</v>
      </c>
      <c r="P357" s="100">
        <f t="shared" si="62"/>
        <v>8985.311253751</v>
      </c>
      <c r="R357" s="1" t="s">
        <v>337</v>
      </c>
    </row>
    <row r="358" spans="1:18" ht="11.25">
      <c r="A358" s="20" t="s">
        <v>81</v>
      </c>
      <c r="B358" s="16">
        <v>99337.45339490582</v>
      </c>
      <c r="C358" s="16">
        <v>105505.463669753</v>
      </c>
      <c r="D358" s="12">
        <f t="shared" si="63"/>
        <v>389.49683970046186</v>
      </c>
      <c r="E358" s="58" t="s">
        <v>231</v>
      </c>
      <c r="F358" s="24">
        <v>99271.48051668123</v>
      </c>
      <c r="G358" s="24">
        <v>105901.70513514249</v>
      </c>
      <c r="H358" s="23">
        <f t="shared" si="55"/>
        <v>489.49683970046186</v>
      </c>
      <c r="I358" s="55">
        <f t="shared" si="56"/>
        <v>401.6960536963837</v>
      </c>
      <c r="J358" s="66">
        <f t="shared" si="57"/>
        <v>4820.352644356604</v>
      </c>
      <c r="K358" s="56">
        <f t="shared" si="58"/>
        <v>3.641302660319889E-07</v>
      </c>
      <c r="L358" s="90">
        <f t="shared" si="59"/>
        <v>4.369563192383867E-06</v>
      </c>
      <c r="M358" s="10">
        <f t="shared" si="60"/>
        <v>99271.48051632204</v>
      </c>
      <c r="N358" s="11">
        <f t="shared" si="61"/>
        <v>105901.70513508268</v>
      </c>
      <c r="O358" s="59">
        <v>748.7759378125834</v>
      </c>
      <c r="P358" s="100">
        <f t="shared" si="62"/>
        <v>8985.311253751</v>
      </c>
      <c r="R358" s="1" t="s">
        <v>337</v>
      </c>
    </row>
    <row r="359" spans="1:18" ht="11.25">
      <c r="A359" s="20" t="s">
        <v>81</v>
      </c>
      <c r="B359" s="16">
        <v>99337.45339490582</v>
      </c>
      <c r="C359" s="16">
        <v>105505.463669753</v>
      </c>
      <c r="D359" s="12">
        <f t="shared" si="63"/>
        <v>389.49683970046186</v>
      </c>
      <c r="E359" s="58" t="s">
        <v>232</v>
      </c>
      <c r="F359" s="24">
        <v>99271.39839775099</v>
      </c>
      <c r="G359" s="24">
        <v>105902.19834445791</v>
      </c>
      <c r="H359" s="23">
        <f t="shared" si="55"/>
        <v>489.49683970046186</v>
      </c>
      <c r="I359" s="55">
        <f t="shared" si="56"/>
        <v>402.1960526439036</v>
      </c>
      <c r="J359" s="66">
        <f t="shared" si="57"/>
        <v>4826.352631726843</v>
      </c>
      <c r="K359" s="56">
        <f t="shared" si="58"/>
        <v>-8.48134912814363E-07</v>
      </c>
      <c r="L359" s="90">
        <f t="shared" si="59"/>
        <v>-1.0177618953772356E-05</v>
      </c>
      <c r="M359" s="10">
        <f t="shared" si="60"/>
        <v>99271.39839858761</v>
      </c>
      <c r="N359" s="11">
        <f t="shared" si="61"/>
        <v>105902.1983445972</v>
      </c>
      <c r="O359" s="59">
        <v>748.7759499516666</v>
      </c>
      <c r="P359" s="100">
        <f t="shared" si="62"/>
        <v>8985.31139942</v>
      </c>
      <c r="R359" s="1" t="s">
        <v>337</v>
      </c>
    </row>
    <row r="360" spans="1:18" ht="11.25">
      <c r="A360" s="20" t="s">
        <v>81</v>
      </c>
      <c r="B360" s="16">
        <v>99337.45339490582</v>
      </c>
      <c r="C360" s="16">
        <v>105505.463669753</v>
      </c>
      <c r="D360" s="12">
        <f t="shared" si="63"/>
        <v>389.49683970046186</v>
      </c>
      <c r="E360" s="58" t="s">
        <v>233</v>
      </c>
      <c r="F360" s="24">
        <v>99271.34365507832</v>
      </c>
      <c r="G360" s="24">
        <v>105902.52715219924</v>
      </c>
      <c r="H360" s="23">
        <f t="shared" si="55"/>
        <v>489.49683970046186</v>
      </c>
      <c r="I360" s="55">
        <f t="shared" si="56"/>
        <v>402.52938624702585</v>
      </c>
      <c r="J360" s="66">
        <f t="shared" si="57"/>
        <v>4830.352634964311</v>
      </c>
      <c r="K360" s="56">
        <f t="shared" si="58"/>
        <v>1.8314000301103534E-06</v>
      </c>
      <c r="L360" s="90">
        <f t="shared" si="59"/>
        <v>2.197680036132424E-05</v>
      </c>
      <c r="M360" s="10">
        <f t="shared" si="60"/>
        <v>99271.34365327179</v>
      </c>
      <c r="N360" s="11">
        <f t="shared" si="61"/>
        <v>105902.52715189847</v>
      </c>
      <c r="O360" s="59">
        <v>748.7759496235832</v>
      </c>
      <c r="P360" s="100">
        <f t="shared" si="62"/>
        <v>8985.311395482999</v>
      </c>
      <c r="R360" s="1" t="s">
        <v>337</v>
      </c>
    </row>
    <row r="361" spans="1:18" ht="11.25">
      <c r="A361" s="20" t="s">
        <v>81</v>
      </c>
      <c r="B361" s="16">
        <v>99337.45339490582</v>
      </c>
      <c r="C361" s="16">
        <v>105505.463669753</v>
      </c>
      <c r="D361" s="12">
        <f t="shared" si="63"/>
        <v>389.49683970046186</v>
      </c>
      <c r="E361" s="58" t="s">
        <v>234</v>
      </c>
      <c r="F361" s="24">
        <v>99271.30259479299</v>
      </c>
      <c r="G361" s="24">
        <v>105902.77375800523</v>
      </c>
      <c r="H361" s="23">
        <f aca="true" t="shared" si="64" ref="H361:H366">D361+100</f>
        <v>489.49683970046186</v>
      </c>
      <c r="I361" s="55">
        <f aca="true" t="shared" si="65" ref="I361:I366">SIGN(N361-C361)*SQRT((M361-B361)^2+(N361-C361)^2)</f>
        <v>402.77938698817127</v>
      </c>
      <c r="J361" s="66">
        <f t="shared" si="57"/>
        <v>4833.352643858056</v>
      </c>
      <c r="K361" s="56">
        <f aca="true" t="shared" si="66" ref="K361:K366">SIGN(F361-M361)*SQRT((M361-F361)^2+(N361-G361)^2)</f>
        <v>6.047689659959803E-07</v>
      </c>
      <c r="L361" s="90">
        <f t="shared" si="59"/>
        <v>7.257227591951763E-06</v>
      </c>
      <c r="M361" s="10">
        <f aca="true" t="shared" si="67" ref="M361:M366">(N361-C361)*TAN(D361*PI()/200)+B361</f>
        <v>99271.30259419643</v>
      </c>
      <c r="N361" s="11">
        <f aca="true" t="shared" si="68" ref="N361:N366">(F361-B361+C361*TAN(D361*PI()/200)-G361*TAN(H361*PI()/200))/(TAN(D361*PI()/200)-TAN(H361*PI()/200))</f>
        <v>105902.7737579059</v>
      </c>
      <c r="O361" s="59">
        <v>748.7759496235832</v>
      </c>
      <c r="P361" s="100">
        <f t="shared" si="62"/>
        <v>8985.311395482999</v>
      </c>
      <c r="R361" s="1" t="s">
        <v>337</v>
      </c>
    </row>
    <row r="362" spans="1:18" ht="11.25">
      <c r="A362" s="20" t="s">
        <v>81</v>
      </c>
      <c r="B362" s="16">
        <v>99337.45339490582</v>
      </c>
      <c r="C362" s="16">
        <v>105505.463669753</v>
      </c>
      <c r="D362" s="12">
        <f t="shared" si="63"/>
        <v>389.49683970046186</v>
      </c>
      <c r="E362" s="58" t="s">
        <v>235</v>
      </c>
      <c r="F362" s="24">
        <v>99271.26153614807</v>
      </c>
      <c r="G362" s="24">
        <v>105903.02036151466</v>
      </c>
      <c r="H362" s="23">
        <f t="shared" si="64"/>
        <v>489.49683970046186</v>
      </c>
      <c r="I362" s="55">
        <f t="shared" si="65"/>
        <v>403.02938519454585</v>
      </c>
      <c r="J362" s="66">
        <f t="shared" si="57"/>
        <v>4836.352622334551</v>
      </c>
      <c r="K362" s="56">
        <f t="shared" si="66"/>
        <v>6.19120497020518E-07</v>
      </c>
      <c r="L362" s="90">
        <f t="shared" si="59"/>
        <v>7.429445964246215E-06</v>
      </c>
      <c r="M362" s="10">
        <f t="shared" si="67"/>
        <v>99271.26153553736</v>
      </c>
      <c r="N362" s="11">
        <f t="shared" si="68"/>
        <v>105903.02036141299</v>
      </c>
      <c r="O362" s="59">
        <v>748.7759496235832</v>
      </c>
      <c r="P362" s="100">
        <f t="shared" si="62"/>
        <v>8985.311395482999</v>
      </c>
      <c r="R362" s="1" t="s">
        <v>337</v>
      </c>
    </row>
    <row r="363" spans="1:18" ht="11.25">
      <c r="A363" s="20" t="s">
        <v>81</v>
      </c>
      <c r="B363" s="16">
        <v>99337.45339490582</v>
      </c>
      <c r="C363" s="16">
        <v>105505.463669753</v>
      </c>
      <c r="D363" s="12">
        <f t="shared" si="63"/>
        <v>389.49683970046186</v>
      </c>
      <c r="E363" s="58" t="s">
        <v>334</v>
      </c>
      <c r="F363" s="24">
        <v>99271.20679117883</v>
      </c>
      <c r="G363" s="24">
        <v>105903.34916695941</v>
      </c>
      <c r="H363" s="23">
        <f t="shared" si="64"/>
        <v>489.49683970046186</v>
      </c>
      <c r="I363" s="55">
        <f t="shared" si="65"/>
        <v>403.36271690944085</v>
      </c>
      <c r="J363" s="66">
        <f t="shared" si="57"/>
        <v>4840.35260291329</v>
      </c>
      <c r="K363" s="56">
        <f t="shared" si="66"/>
        <v>6.560890210652256E-07</v>
      </c>
      <c r="L363" s="90">
        <f t="shared" si="59"/>
        <v>7.873068252782707E-06</v>
      </c>
      <c r="M363" s="10">
        <f t="shared" si="67"/>
        <v>99271.20679053165</v>
      </c>
      <c r="N363" s="11">
        <f t="shared" si="68"/>
        <v>105903.34916685167</v>
      </c>
      <c r="O363" s="59">
        <v>748.7759617626666</v>
      </c>
      <c r="P363" s="100">
        <f t="shared" si="62"/>
        <v>8985.311541152</v>
      </c>
      <c r="R363" s="1" t="s">
        <v>337</v>
      </c>
    </row>
    <row r="364" spans="1:18" ht="11.25">
      <c r="A364" s="20" t="s">
        <v>81</v>
      </c>
      <c r="B364" s="16">
        <v>99337.45339490582</v>
      </c>
      <c r="C364" s="16">
        <v>105505.463669753</v>
      </c>
      <c r="D364" s="12">
        <f t="shared" si="63"/>
        <v>389.49683970046186</v>
      </c>
      <c r="E364" s="58" t="s">
        <v>335</v>
      </c>
      <c r="F364" s="24">
        <v>99271.16573056542</v>
      </c>
      <c r="G364" s="24">
        <v>105903.5957730935</v>
      </c>
      <c r="H364" s="23">
        <f t="shared" si="64"/>
        <v>489.49683970046186</v>
      </c>
      <c r="I364" s="55">
        <f t="shared" si="65"/>
        <v>403.61271802811115</v>
      </c>
      <c r="J364" s="66">
        <f t="shared" si="57"/>
        <v>4843.3526163373335</v>
      </c>
      <c r="K364" s="56">
        <f t="shared" si="66"/>
        <v>-8.40271357082996E-07</v>
      </c>
      <c r="L364" s="90">
        <f t="shared" si="59"/>
        <v>-1.0083256284995951E-05</v>
      </c>
      <c r="M364" s="10">
        <f t="shared" si="67"/>
        <v>99271.16573139429</v>
      </c>
      <c r="N364" s="11">
        <f t="shared" si="68"/>
        <v>105903.5957732315</v>
      </c>
      <c r="O364" s="59">
        <v>748.7759742298332</v>
      </c>
      <c r="P364" s="100">
        <f t="shared" si="62"/>
        <v>8985.311690757999</v>
      </c>
      <c r="R364" s="1" t="s">
        <v>337</v>
      </c>
    </row>
    <row r="365" spans="1:18" ht="11.25">
      <c r="A365" s="20" t="s">
        <v>81</v>
      </c>
      <c r="B365" s="16">
        <v>99337.45339490582</v>
      </c>
      <c r="C365" s="16">
        <v>105505.463669753</v>
      </c>
      <c r="D365" s="12">
        <f t="shared" si="63"/>
        <v>389.49683970046186</v>
      </c>
      <c r="E365" s="58" t="s">
        <v>336</v>
      </c>
      <c r="F365" s="24">
        <v>99271.12467257665</v>
      </c>
      <c r="G365" s="24">
        <v>105903.84238119608</v>
      </c>
      <c r="H365" s="23">
        <f t="shared" si="64"/>
        <v>489.49683970046186</v>
      </c>
      <c r="I365" s="55">
        <f t="shared" si="65"/>
        <v>403.8627206574981</v>
      </c>
      <c r="J365" s="66">
        <f>I365*12</f>
        <v>4846.352647889977</v>
      </c>
      <c r="K365" s="56">
        <f t="shared" si="66"/>
        <v>5.756616077686338E-07</v>
      </c>
      <c r="L365" s="90">
        <f>K365*12</f>
        <v>6.907939293223606E-06</v>
      </c>
      <c r="M365" s="10">
        <f t="shared" si="67"/>
        <v>99271.12467200881</v>
      </c>
      <c r="N365" s="11">
        <f t="shared" si="68"/>
        <v>105903.84238110154</v>
      </c>
      <c r="O365" s="59">
        <v>748.7759742298332</v>
      </c>
      <c r="P365" s="100">
        <f>O365*12</f>
        <v>8985.311690757999</v>
      </c>
      <c r="R365" s="1" t="s">
        <v>337</v>
      </c>
    </row>
    <row r="366" spans="1:18" ht="11.25">
      <c r="A366" s="20" t="s">
        <v>81</v>
      </c>
      <c r="B366" s="16">
        <v>99337.45339490582</v>
      </c>
      <c r="C366" s="16">
        <v>105505.463669753</v>
      </c>
      <c r="D366" s="12">
        <f t="shared" si="63"/>
        <v>389.49683970046186</v>
      </c>
      <c r="E366" s="58" t="s">
        <v>304</v>
      </c>
      <c r="F366" s="24">
        <v>99269.72237420017</v>
      </c>
      <c r="G366" s="24">
        <v>105912.2647593644</v>
      </c>
      <c r="H366" s="23">
        <f t="shared" si="64"/>
        <v>489.49683970046186</v>
      </c>
      <c r="I366" s="55">
        <f t="shared" si="65"/>
        <v>412.4010398566713</v>
      </c>
      <c r="J366" s="66">
        <f>I366*12</f>
        <v>4948.812478280055</v>
      </c>
      <c r="K366" s="56">
        <f t="shared" si="66"/>
        <v>0</v>
      </c>
      <c r="L366" s="90">
        <f>K366*12</f>
        <v>0</v>
      </c>
      <c r="M366" s="10">
        <f t="shared" si="67"/>
        <v>99269.72237420017</v>
      </c>
      <c r="N366" s="11">
        <f t="shared" si="68"/>
        <v>105912.2647593644</v>
      </c>
      <c r="O366" s="59">
        <v>748.7760601876666</v>
      </c>
      <c r="P366" s="100">
        <f>O366*12</f>
        <v>8985.312722252</v>
      </c>
      <c r="R366" s="1" t="s">
        <v>337</v>
      </c>
    </row>
  </sheetData>
  <printOptions gridLines="1" horizontalCentered="1"/>
  <pageMargins left="0.18" right="0.19" top="0.51" bottom="0.36" header="0.18" footer="0.18"/>
  <pageSetup horizontalDpi="600" verticalDpi="600" orientation="landscape" r:id="rId1"/>
  <headerFooter alignWithMargins="0">
    <oddHeader>&amp;C&amp;"Times New Roman,Bold"&amp;16&amp;F&amp;R&amp;D  &amp;T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3"/>
  <sheetViews>
    <sheetView workbookViewId="0" topLeftCell="A1">
      <selection activeCell="E12" sqref="E12"/>
    </sheetView>
  </sheetViews>
  <sheetFormatPr defaultColWidth="9.140625" defaultRowHeight="12.75"/>
  <cols>
    <col min="1" max="1" width="18.28125" style="1" customWidth="1"/>
    <col min="2" max="2" width="12.7109375" style="47" customWidth="1"/>
    <col min="3" max="3" width="10.7109375" style="47" customWidth="1"/>
    <col min="4" max="4" width="12.7109375" style="47" customWidth="1"/>
    <col min="5" max="5" width="10.7109375" style="87" customWidth="1"/>
    <col min="6" max="6" width="10.7109375" style="1" customWidth="1"/>
    <col min="7" max="8" width="9.140625" style="1" customWidth="1"/>
    <col min="9" max="10" width="10.7109375" style="47" customWidth="1"/>
    <col min="11" max="16384" width="9.140625" style="1" customWidth="1"/>
  </cols>
  <sheetData>
    <row r="1" spans="2:10" ht="11.25">
      <c r="B1" s="74" t="s">
        <v>239</v>
      </c>
      <c r="C1" s="74" t="s">
        <v>298</v>
      </c>
      <c r="D1" s="74" t="s">
        <v>241</v>
      </c>
      <c r="E1" s="87" t="s">
        <v>299</v>
      </c>
      <c r="F1" s="75" t="s">
        <v>242</v>
      </c>
      <c r="I1" s="74" t="s">
        <v>240</v>
      </c>
      <c r="J1" s="74" t="s">
        <v>241</v>
      </c>
    </row>
    <row r="2" spans="1:10" ht="11.25">
      <c r="A2" s="32" t="s">
        <v>76</v>
      </c>
      <c r="B2" s="74">
        <v>513.4449350562569</v>
      </c>
      <c r="C2" s="74">
        <v>-0.05118567059415243</v>
      </c>
      <c r="D2" s="74"/>
      <c r="F2" s="75"/>
      <c r="I2" s="74"/>
      <c r="J2" s="74">
        <v>0.05118567059415243</v>
      </c>
    </row>
    <row r="3" spans="1:10" ht="11.25">
      <c r="A3" s="32" t="s">
        <v>77</v>
      </c>
      <c r="B3" s="74">
        <v>352.3539356832605</v>
      </c>
      <c r="C3" s="74">
        <v>1.0820238200399799</v>
      </c>
      <c r="D3" s="74"/>
      <c r="F3" s="75"/>
      <c r="I3" s="74"/>
      <c r="J3" s="74">
        <v>-1.0820238200399799</v>
      </c>
    </row>
    <row r="4" spans="1:10" ht="11.25">
      <c r="A4" s="32" t="s">
        <v>78</v>
      </c>
      <c r="B4" s="74">
        <v>300.03634360160373</v>
      </c>
      <c r="C4" s="74">
        <v>1.3417361695816912</v>
      </c>
      <c r="D4" s="74"/>
      <c r="F4" s="75"/>
      <c r="I4" s="74"/>
      <c r="J4" s="74">
        <v>-1.3417361695816912</v>
      </c>
    </row>
    <row r="5" spans="1:10" ht="11.25">
      <c r="A5" s="32" t="s">
        <v>79</v>
      </c>
      <c r="B5" s="74">
        <v>509.11081751976076</v>
      </c>
      <c r="C5" s="74">
        <v>-1.4446041542964</v>
      </c>
      <c r="D5" s="74"/>
      <c r="F5" s="75"/>
      <c r="I5" s="74"/>
      <c r="J5" s="74">
        <v>1.4446041542964</v>
      </c>
    </row>
    <row r="6" spans="1:10" ht="11.25">
      <c r="A6" s="32" t="s">
        <v>80</v>
      </c>
      <c r="B6" s="74">
        <v>385.9642480020426</v>
      </c>
      <c r="C6" s="74">
        <v>-0.8330004387386019</v>
      </c>
      <c r="D6" s="74"/>
      <c r="F6" s="75"/>
      <c r="I6" s="74"/>
      <c r="J6" s="74">
        <v>0.8330004387386019</v>
      </c>
    </row>
    <row r="7" spans="1:10" ht="11.25">
      <c r="A7" s="32" t="s">
        <v>24</v>
      </c>
      <c r="B7" s="74">
        <v>278.52252799731</v>
      </c>
      <c r="C7" s="74">
        <v>-0.017485959371875713</v>
      </c>
      <c r="D7" s="74"/>
      <c r="F7" s="75"/>
      <c r="I7" s="74"/>
      <c r="J7" s="74">
        <v>0.017485959371875713</v>
      </c>
    </row>
    <row r="8" spans="1:10" ht="11.25">
      <c r="A8" s="32" t="s">
        <v>25</v>
      </c>
      <c r="B8" s="74">
        <v>343.8341862607154</v>
      </c>
      <c r="C8" s="74">
        <v>-0.03151442044689485</v>
      </c>
      <c r="D8" s="74"/>
      <c r="F8" s="75"/>
      <c r="I8" s="74"/>
      <c r="J8" s="74">
        <v>0.03151442044689485</v>
      </c>
    </row>
    <row r="9" spans="1:10" ht="11.25">
      <c r="A9" s="13"/>
      <c r="B9" s="74"/>
      <c r="C9" s="74"/>
      <c r="D9" s="74"/>
      <c r="F9" s="75"/>
      <c r="I9" s="74"/>
      <c r="J9" s="74"/>
    </row>
    <row r="10" spans="1:10" ht="11.25">
      <c r="A10" s="32">
        <v>160205</v>
      </c>
      <c r="B10" s="74">
        <v>406.2191991636141</v>
      </c>
      <c r="C10" s="74">
        <v>8.358304367410208</v>
      </c>
      <c r="D10" s="74"/>
      <c r="F10" s="75"/>
      <c r="I10" s="74">
        <v>-8.358304367410208</v>
      </c>
      <c r="J10" s="74"/>
    </row>
    <row r="11" spans="1:10" ht="11.25">
      <c r="A11" s="32">
        <v>160206</v>
      </c>
      <c r="B11" s="74">
        <v>406.30456308344975</v>
      </c>
      <c r="C11" s="74">
        <v>-8.228950835269801</v>
      </c>
      <c r="D11" s="74"/>
      <c r="F11" s="75"/>
      <c r="I11" s="74">
        <v>8.228950835269801</v>
      </c>
      <c r="J11" s="74"/>
    </row>
    <row r="12" spans="1:10" ht="11.25">
      <c r="A12" s="32">
        <v>160207</v>
      </c>
      <c r="B12" s="74">
        <v>425.94941922571064</v>
      </c>
      <c r="C12" s="74">
        <v>8.475617038829153</v>
      </c>
      <c r="D12" s="74"/>
      <c r="F12" s="75"/>
      <c r="I12" s="74">
        <v>-8.475617038829153</v>
      </c>
      <c r="J12" s="74"/>
    </row>
    <row r="13" spans="1:10" ht="11.25">
      <c r="A13" s="32">
        <v>160208</v>
      </c>
      <c r="B13" s="74">
        <v>426.03602814455746</v>
      </c>
      <c r="C13" s="74">
        <v>-8.236404028134642</v>
      </c>
      <c r="D13" s="74"/>
      <c r="F13" s="75"/>
      <c r="I13" s="74">
        <v>8.236404028134642</v>
      </c>
      <c r="J13" s="74"/>
    </row>
    <row r="14" spans="1:10" ht="11.25">
      <c r="A14" s="32">
        <v>160209</v>
      </c>
      <c r="B14" s="74">
        <v>450.7160484576174</v>
      </c>
      <c r="C14" s="74">
        <v>8.487966260174316</v>
      </c>
      <c r="D14" s="74"/>
      <c r="F14" s="75"/>
      <c r="I14" s="74">
        <v>-8.487966260174316</v>
      </c>
      <c r="J14" s="74"/>
    </row>
    <row r="15" spans="1:10" ht="11.25">
      <c r="A15" s="32">
        <v>160210</v>
      </c>
      <c r="B15" s="74">
        <v>450.7921364042181</v>
      </c>
      <c r="C15" s="74">
        <v>-8.269066613601776</v>
      </c>
      <c r="D15" s="74"/>
      <c r="F15" s="75"/>
      <c r="I15" s="74">
        <v>8.269066613601776</v>
      </c>
      <c r="J15" s="74"/>
    </row>
    <row r="16" spans="1:10" ht="11.25">
      <c r="A16" s="32">
        <v>160211</v>
      </c>
      <c r="B16" s="74">
        <v>484.01452904990134</v>
      </c>
      <c r="C16" s="74">
        <v>7.503123627238874</v>
      </c>
      <c r="D16" s="74"/>
      <c r="F16" s="75"/>
      <c r="I16" s="74">
        <v>-7.503123627238874</v>
      </c>
      <c r="J16" s="74"/>
    </row>
    <row r="17" spans="1:10" ht="11.25">
      <c r="A17" s="32">
        <v>160212</v>
      </c>
      <c r="B17" s="74">
        <v>483.7969987418023</v>
      </c>
      <c r="C17" s="74">
        <v>-6.524934655012746</v>
      </c>
      <c r="D17" s="74"/>
      <c r="F17" s="75"/>
      <c r="I17" s="74">
        <v>6.524934655012746</v>
      </c>
      <c r="J17" s="74"/>
    </row>
    <row r="18" spans="1:10" ht="11.25">
      <c r="A18" s="32">
        <v>160213</v>
      </c>
      <c r="B18" s="74">
        <v>520.935856706253</v>
      </c>
      <c r="C18" s="74">
        <v>6.661542513792335</v>
      </c>
      <c r="D18" s="74"/>
      <c r="F18" s="75"/>
      <c r="I18" s="74">
        <v>-6.661542513792335</v>
      </c>
      <c r="J18" s="74"/>
    </row>
    <row r="19" spans="1:10" ht="11.25">
      <c r="A19" s="32">
        <v>160214</v>
      </c>
      <c r="B19" s="74">
        <v>521.1208878389092</v>
      </c>
      <c r="C19" s="74">
        <v>-6.978078914837152</v>
      </c>
      <c r="D19" s="74"/>
      <c r="F19" s="75"/>
      <c r="I19" s="74">
        <v>6.978078914837152</v>
      </c>
      <c r="J19" s="74"/>
    </row>
    <row r="20" spans="1:10" ht="11.25">
      <c r="A20" s="13"/>
      <c r="B20" s="74"/>
      <c r="C20" s="74"/>
      <c r="D20" s="74"/>
      <c r="F20" s="75"/>
      <c r="I20" s="74"/>
      <c r="J20" s="74"/>
    </row>
    <row r="21" spans="1:10" ht="11.25">
      <c r="A21" s="32" t="s">
        <v>26</v>
      </c>
      <c r="B21" s="74">
        <v>454.3046182061764</v>
      </c>
      <c r="C21" s="74">
        <v>-0.005468005766642633</v>
      </c>
      <c r="D21" s="74"/>
      <c r="F21" s="75"/>
      <c r="I21" s="74">
        <v>0.005468005766642633</v>
      </c>
      <c r="J21" s="74"/>
    </row>
    <row r="22" spans="2:10" ht="11.25">
      <c r="B22" s="74"/>
      <c r="C22" s="74"/>
      <c r="D22" s="74"/>
      <c r="F22" s="75"/>
      <c r="I22" s="74"/>
      <c r="J22" s="74"/>
    </row>
    <row r="23" spans="1:10" ht="11.25">
      <c r="A23" s="32" t="s">
        <v>27</v>
      </c>
      <c r="B23" s="74">
        <v>413.01184589493266</v>
      </c>
      <c r="C23" s="74">
        <v>8.101390078110903</v>
      </c>
      <c r="D23" s="74"/>
      <c r="F23" s="75"/>
      <c r="I23" s="74">
        <v>-8.101390078110903</v>
      </c>
      <c r="J23" s="74"/>
    </row>
    <row r="24" spans="1:10" ht="11.25">
      <c r="A24" s="32" t="s">
        <v>28</v>
      </c>
      <c r="B24" s="74">
        <v>413.01599270949674</v>
      </c>
      <c r="C24" s="74">
        <v>-8.09810160044861</v>
      </c>
      <c r="D24" s="74"/>
      <c r="F24" s="75"/>
      <c r="I24" s="74">
        <v>8.09810160044861</v>
      </c>
      <c r="J24" s="74"/>
    </row>
    <row r="25" spans="1:10" ht="11.25">
      <c r="A25" s="13"/>
      <c r="B25" s="74"/>
      <c r="C25" s="74"/>
      <c r="D25" s="74"/>
      <c r="F25" s="75"/>
      <c r="I25" s="74"/>
      <c r="J25" s="74"/>
    </row>
    <row r="26" spans="1:10" ht="11.25">
      <c r="A26" s="32" t="s">
        <v>29</v>
      </c>
      <c r="B26" s="74">
        <v>438.5376515691366</v>
      </c>
      <c r="C26" s="74">
        <v>7.671369275461473</v>
      </c>
      <c r="D26" s="74"/>
      <c r="F26" s="75"/>
      <c r="I26" s="74">
        <v>-7.671369275461473</v>
      </c>
      <c r="J26" s="74"/>
    </row>
    <row r="27" spans="1:10" ht="11.25">
      <c r="A27" s="32" t="s">
        <v>30</v>
      </c>
      <c r="B27" s="74">
        <v>441.4317822540254</v>
      </c>
      <c r="C27" s="74">
        <v>-4.47177080404944</v>
      </c>
      <c r="D27" s="74"/>
      <c r="F27" s="75"/>
      <c r="I27" s="74">
        <v>4.47177080404944</v>
      </c>
      <c r="J27" s="74"/>
    </row>
    <row r="28" spans="1:10" ht="11.25">
      <c r="A28" s="32" t="s">
        <v>31</v>
      </c>
      <c r="B28" s="74">
        <v>433.49751615683056</v>
      </c>
      <c r="C28" s="74">
        <v>-7.5203699720173365</v>
      </c>
      <c r="D28" s="74"/>
      <c r="F28" s="75"/>
      <c r="I28" s="74">
        <v>7.5203699720173365</v>
      </c>
      <c r="J28" s="74"/>
    </row>
    <row r="29" spans="1:10" ht="11.25">
      <c r="A29" s="13"/>
      <c r="B29" s="74"/>
      <c r="C29" s="74"/>
      <c r="D29" s="74"/>
      <c r="F29" s="75"/>
      <c r="I29" s="74"/>
      <c r="J29" s="74"/>
    </row>
    <row r="30" spans="1:10" ht="11.25">
      <c r="A30" s="32" t="s">
        <v>32</v>
      </c>
      <c r="B30" s="74">
        <v>282.6923804900299</v>
      </c>
      <c r="C30" s="74">
        <v>3.76354239702949</v>
      </c>
      <c r="D30" s="74"/>
      <c r="F30" s="75"/>
      <c r="I30" s="74">
        <v>-3.76354239702949</v>
      </c>
      <c r="J30" s="74"/>
    </row>
    <row r="31" spans="1:10" ht="11.25">
      <c r="A31" s="32" t="s">
        <v>33</v>
      </c>
      <c r="B31" s="74">
        <v>282.0666782032587</v>
      </c>
      <c r="C31" s="74">
        <v>-7.255111661805871</v>
      </c>
      <c r="D31" s="74"/>
      <c r="F31" s="75"/>
      <c r="I31" s="74">
        <v>7.255111661805871</v>
      </c>
      <c r="J31" s="74"/>
    </row>
    <row r="32" spans="1:10" ht="11.25">
      <c r="A32" s="32" t="s">
        <v>34</v>
      </c>
      <c r="B32" s="74">
        <v>296.6573012810027</v>
      </c>
      <c r="C32" s="74">
        <v>6.574367368284894</v>
      </c>
      <c r="D32" s="74"/>
      <c r="F32" s="75"/>
      <c r="I32" s="74">
        <v>-6.574367368284894</v>
      </c>
      <c r="J32" s="74"/>
    </row>
    <row r="33" spans="1:10" ht="11.25">
      <c r="A33" s="32" t="s">
        <v>35</v>
      </c>
      <c r="B33" s="74">
        <v>288.6854656450744</v>
      </c>
      <c r="C33" s="74">
        <v>-8.391441917449654</v>
      </c>
      <c r="D33" s="74"/>
      <c r="F33" s="75"/>
      <c r="I33" s="74">
        <v>8.391441917449654</v>
      </c>
      <c r="J33" s="74"/>
    </row>
    <row r="34" spans="1:10" ht="11.25">
      <c r="A34" s="32" t="s">
        <v>36</v>
      </c>
      <c r="B34" s="74">
        <v>310.77267256118944</v>
      </c>
      <c r="C34" s="74">
        <v>7.788576139533391</v>
      </c>
      <c r="D34" s="74"/>
      <c r="F34" s="75"/>
      <c r="I34" s="74">
        <v>-7.788576139533391</v>
      </c>
      <c r="J34" s="74"/>
    </row>
    <row r="35" spans="1:10" ht="11.25">
      <c r="A35" s="32" t="s">
        <v>37</v>
      </c>
      <c r="B35" s="74">
        <v>316.8604835399183</v>
      </c>
      <c r="C35" s="74">
        <v>-7.2829477224540184</v>
      </c>
      <c r="D35" s="74"/>
      <c r="F35" s="75"/>
      <c r="I35" s="74">
        <v>7.2829477224540184</v>
      </c>
      <c r="J35" s="74"/>
    </row>
    <row r="36" spans="1:10" ht="11.25">
      <c r="A36" s="32" t="s">
        <v>38</v>
      </c>
      <c r="B36" s="74">
        <v>322.5685572652072</v>
      </c>
      <c r="C36" s="74">
        <v>-10.374699354781583</v>
      </c>
      <c r="D36" s="74"/>
      <c r="F36" s="75"/>
      <c r="I36" s="74">
        <v>10.374699354781583</v>
      </c>
      <c r="J36" s="74"/>
    </row>
    <row r="37" spans="1:10" ht="11.25">
      <c r="A37" s="32" t="s">
        <v>39</v>
      </c>
      <c r="B37" s="74">
        <v>331.71687139689107</v>
      </c>
      <c r="C37" s="74">
        <v>-7.036286952956606</v>
      </c>
      <c r="D37" s="74"/>
      <c r="F37" s="75"/>
      <c r="I37" s="74">
        <v>7.036286952956606</v>
      </c>
      <c r="J37" s="74"/>
    </row>
    <row r="38" spans="1:10" ht="11.25">
      <c r="A38" s="32" t="s">
        <v>40</v>
      </c>
      <c r="B38" s="74">
        <v>347.0419435142327</v>
      </c>
      <c r="C38" s="74">
        <v>4.803162066477303</v>
      </c>
      <c r="D38" s="74"/>
      <c r="F38" s="75"/>
      <c r="I38" s="74">
        <v>-4.803162066477303</v>
      </c>
      <c r="J38" s="74"/>
    </row>
    <row r="39" spans="1:10" ht="11.25">
      <c r="A39" s="32" t="s">
        <v>41</v>
      </c>
      <c r="B39" s="74">
        <v>345.204962468168</v>
      </c>
      <c r="C39" s="74">
        <v>-8.475720881782289</v>
      </c>
      <c r="D39" s="74"/>
      <c r="F39" s="75"/>
      <c r="I39" s="74">
        <v>8.475720881782289</v>
      </c>
      <c r="J39" s="74"/>
    </row>
    <row r="40" spans="1:10" ht="11.25">
      <c r="A40" s="32" t="s">
        <v>42</v>
      </c>
      <c r="B40" s="74">
        <v>369.1044994160649</v>
      </c>
      <c r="C40" s="74">
        <v>4.203407109021137</v>
      </c>
      <c r="D40" s="74"/>
      <c r="F40" s="75"/>
      <c r="I40" s="74">
        <v>-4.203407109021137</v>
      </c>
      <c r="J40" s="74"/>
    </row>
    <row r="41" spans="1:10" ht="11.25">
      <c r="A41" s="32" t="s">
        <v>43</v>
      </c>
      <c r="B41" s="74">
        <v>359.0274552117085</v>
      </c>
      <c r="C41" s="74">
        <v>-6.004547255606008</v>
      </c>
      <c r="D41" s="74"/>
      <c r="F41" s="75"/>
      <c r="I41" s="74">
        <v>6.004547255606008</v>
      </c>
      <c r="J41" s="74"/>
    </row>
    <row r="42" spans="1:10" ht="11.25">
      <c r="A42" s="32" t="s">
        <v>44</v>
      </c>
      <c r="B42" s="74">
        <v>391.71719371354476</v>
      </c>
      <c r="C42" s="74">
        <v>4.08319610075315</v>
      </c>
      <c r="D42" s="74"/>
      <c r="F42" s="75"/>
      <c r="I42" s="74">
        <v>-4.08319610075315</v>
      </c>
      <c r="J42" s="74"/>
    </row>
    <row r="43" spans="1:10" ht="11.25">
      <c r="A43" s="32" t="s">
        <v>45</v>
      </c>
      <c r="B43" s="74">
        <v>380.02528371759985</v>
      </c>
      <c r="C43" s="74">
        <v>-4.627697712777057</v>
      </c>
      <c r="D43" s="74"/>
      <c r="F43" s="75"/>
      <c r="I43" s="74">
        <v>4.627697712777057</v>
      </c>
      <c r="J43" s="74"/>
    </row>
    <row r="44" spans="1:10" ht="11.25">
      <c r="A44" s="13"/>
      <c r="B44" s="74"/>
      <c r="C44" s="74"/>
      <c r="D44" s="74"/>
      <c r="F44" s="75"/>
      <c r="I44" s="74"/>
      <c r="J44" s="74"/>
    </row>
    <row r="45" spans="1:10" ht="11.25">
      <c r="A45" s="32" t="s">
        <v>46</v>
      </c>
      <c r="B45" s="74">
        <v>412.50863012623915</v>
      </c>
      <c r="C45" s="74">
        <v>4.178877765263612</v>
      </c>
      <c r="D45" s="74"/>
      <c r="F45" s="75"/>
      <c r="I45" s="74">
        <v>-4.178877765263612</v>
      </c>
      <c r="J45" s="74"/>
    </row>
    <row r="46" spans="1:10" ht="11.25">
      <c r="A46" s="32" t="s">
        <v>47</v>
      </c>
      <c r="B46" s="74">
        <v>412.50897677518384</v>
      </c>
      <c r="C46" s="74">
        <v>-4.176948399540107</v>
      </c>
      <c r="D46" s="74"/>
      <c r="F46" s="75"/>
      <c r="I46" s="74">
        <v>4.176948399540107</v>
      </c>
      <c r="J46" s="74"/>
    </row>
    <row r="47" spans="1:10" ht="11.25">
      <c r="A47" s="32" t="s">
        <v>48</v>
      </c>
      <c r="B47" s="74">
        <v>416.19778409147375</v>
      </c>
      <c r="C47" s="74">
        <v>-0.0305901540388026</v>
      </c>
      <c r="D47" s="74"/>
      <c r="F47" s="75"/>
      <c r="I47" s="74">
        <v>0.0305901540388026</v>
      </c>
      <c r="J47" s="74"/>
    </row>
    <row r="48" spans="1:10" ht="11.25">
      <c r="A48" s="32" t="s">
        <v>49</v>
      </c>
      <c r="B48" s="74">
        <v>416.29214300409416</v>
      </c>
      <c r="C48" s="74">
        <v>-0.04437151929269122</v>
      </c>
      <c r="D48" s="74"/>
      <c r="F48" s="75"/>
      <c r="I48" s="74">
        <v>0.04437151929269122</v>
      </c>
      <c r="J48" s="74"/>
    </row>
    <row r="49" spans="1:10" ht="11.25">
      <c r="A49" s="32" t="s">
        <v>50</v>
      </c>
      <c r="B49" s="74">
        <v>419.54983005300846</v>
      </c>
      <c r="C49" s="74">
        <v>4.166482875911756</v>
      </c>
      <c r="D49" s="74"/>
      <c r="F49" s="75"/>
      <c r="I49" s="74">
        <v>-4.166482875911756</v>
      </c>
      <c r="J49" s="74"/>
    </row>
    <row r="50" spans="1:10" ht="11.25">
      <c r="A50" s="32" t="s">
        <v>51</v>
      </c>
      <c r="B50" s="74">
        <v>419.57618399202903</v>
      </c>
      <c r="C50" s="74">
        <v>-4.183761945543898</v>
      </c>
      <c r="D50" s="74"/>
      <c r="F50" s="75"/>
      <c r="I50" s="74">
        <v>4.183761945543898</v>
      </c>
      <c r="J50" s="74"/>
    </row>
    <row r="51" spans="1:10" ht="11.25">
      <c r="A51" s="32" t="s">
        <v>52</v>
      </c>
      <c r="B51" s="74">
        <v>431.41413188200966</v>
      </c>
      <c r="C51" s="74">
        <v>3.0318617502033187</v>
      </c>
      <c r="D51" s="74"/>
      <c r="F51" s="75"/>
      <c r="I51" s="74">
        <v>-3.0318617502033187</v>
      </c>
      <c r="J51" s="74"/>
    </row>
    <row r="52" spans="1:10" ht="11.25">
      <c r="A52" s="32" t="s">
        <v>53</v>
      </c>
      <c r="B52" s="74">
        <v>431.4243328840635</v>
      </c>
      <c r="C52" s="74">
        <v>-3.1728537726658423</v>
      </c>
      <c r="D52" s="74"/>
      <c r="F52" s="75"/>
      <c r="I52" s="74">
        <v>3.1728537726658423</v>
      </c>
      <c r="J52" s="74"/>
    </row>
    <row r="53" spans="1:10" ht="11.25">
      <c r="A53" s="32" t="s">
        <v>54</v>
      </c>
      <c r="B53" s="74">
        <v>436.22168933104376</v>
      </c>
      <c r="C53" s="74">
        <v>0.08332455239629767</v>
      </c>
      <c r="D53" s="74"/>
      <c r="F53" s="75"/>
      <c r="I53" s="74">
        <v>-0.08332455239629767</v>
      </c>
      <c r="J53" s="74"/>
    </row>
    <row r="54" spans="1:10" ht="11.25">
      <c r="A54" s="32" t="s">
        <v>55</v>
      </c>
      <c r="B54" s="74">
        <v>436.0655106705137</v>
      </c>
      <c r="C54" s="74">
        <v>-0.014898199461292717</v>
      </c>
      <c r="D54" s="74"/>
      <c r="F54" s="75"/>
      <c r="I54" s="74">
        <v>0.014898199461292717</v>
      </c>
      <c r="J54" s="74"/>
    </row>
    <row r="55" spans="1:10" ht="11.25">
      <c r="A55" s="32" t="s">
        <v>56</v>
      </c>
      <c r="B55" s="74">
        <v>441.2077116684511</v>
      </c>
      <c r="C55" s="74">
        <v>3.0063894779021973</v>
      </c>
      <c r="D55" s="74"/>
      <c r="F55" s="75"/>
      <c r="I55" s="74">
        <v>-3.0063894779021973</v>
      </c>
      <c r="J55" s="74"/>
    </row>
    <row r="56" spans="1:10" ht="11.25">
      <c r="A56" s="32" t="s">
        <v>57</v>
      </c>
      <c r="B56" s="74">
        <v>441.2174668681049</v>
      </c>
      <c r="C56" s="74">
        <v>-3.1770319614585842</v>
      </c>
      <c r="D56" s="74"/>
      <c r="F56" s="75"/>
      <c r="I56" s="74">
        <v>3.1770319614585842</v>
      </c>
      <c r="J56" s="74"/>
    </row>
    <row r="57" spans="1:10" ht="11.25">
      <c r="A57" s="13"/>
      <c r="B57" s="74"/>
      <c r="C57" s="74"/>
      <c r="D57" s="74"/>
      <c r="F57" s="75"/>
      <c r="I57" s="74"/>
      <c r="J57" s="74"/>
    </row>
    <row r="58" spans="1:10" ht="11.25">
      <c r="A58" s="32" t="s">
        <v>58</v>
      </c>
      <c r="B58" s="74">
        <v>472.2319588993124</v>
      </c>
      <c r="C58" s="74">
        <v>-2.1969602748884123</v>
      </c>
      <c r="D58" s="74"/>
      <c r="F58" s="75"/>
      <c r="I58" s="74">
        <v>2.1969602748884123</v>
      </c>
      <c r="J58" s="74"/>
    </row>
    <row r="59" spans="1:10" ht="11.25">
      <c r="A59" s="32" t="s">
        <v>59</v>
      </c>
      <c r="B59" s="74">
        <v>473.76273164984906</v>
      </c>
      <c r="C59" s="74">
        <v>3.1564002841993384</v>
      </c>
      <c r="D59" s="74"/>
      <c r="F59" s="75"/>
      <c r="I59" s="74">
        <v>-3.1564002841993384</v>
      </c>
      <c r="J59" s="74"/>
    </row>
    <row r="60" spans="1:10" ht="11.25">
      <c r="A60" s="32" t="s">
        <v>60</v>
      </c>
      <c r="B60" s="74">
        <v>493.6951542285877</v>
      </c>
      <c r="C60" s="74">
        <v>7.3837398914207535</v>
      </c>
      <c r="D60" s="74"/>
      <c r="F60" s="75"/>
      <c r="I60" s="74">
        <v>-7.3837398914207535</v>
      </c>
      <c r="J60" s="74"/>
    </row>
    <row r="61" spans="1:10" ht="11.25">
      <c r="A61" s="32" t="s">
        <v>61</v>
      </c>
      <c r="B61" s="74">
        <v>505.5686503635182</v>
      </c>
      <c r="C61" s="74">
        <v>0.2936547466084544</v>
      </c>
      <c r="D61" s="74"/>
      <c r="F61" s="75"/>
      <c r="I61" s="74">
        <v>-0.2936547466084544</v>
      </c>
      <c r="J61" s="74"/>
    </row>
    <row r="62" spans="1:10" ht="11.25">
      <c r="A62" s="32" t="s">
        <v>62</v>
      </c>
      <c r="B62" s="74">
        <v>522.2552994986601</v>
      </c>
      <c r="C62" s="74">
        <v>5.402552256034338</v>
      </c>
      <c r="D62" s="74"/>
      <c r="F62" s="75"/>
      <c r="I62" s="74">
        <v>-5.402552256034338</v>
      </c>
      <c r="J62" s="74"/>
    </row>
    <row r="63" spans="1:10" ht="11.25">
      <c r="A63" s="32" t="s">
        <v>63</v>
      </c>
      <c r="B63" s="74">
        <v>522.7023961963698</v>
      </c>
      <c r="C63" s="74">
        <v>-6.174248727783511</v>
      </c>
      <c r="D63" s="74"/>
      <c r="F63" s="75"/>
      <c r="I63" s="74">
        <v>6.174248727783511</v>
      </c>
      <c r="J63" s="74"/>
    </row>
    <row r="64" spans="1:10" ht="11.25">
      <c r="A64" s="32" t="s">
        <v>64</v>
      </c>
      <c r="B64" s="74">
        <v>471.5780176196764</v>
      </c>
      <c r="C64" s="74">
        <v>-8.598886063211667</v>
      </c>
      <c r="D64" s="74"/>
      <c r="F64" s="75"/>
      <c r="I64" s="74">
        <v>8.598886063211667</v>
      </c>
      <c r="J64" s="74"/>
    </row>
    <row r="65" spans="1:10" ht="11.25">
      <c r="A65" s="32" t="s">
        <v>65</v>
      </c>
      <c r="B65" s="74">
        <v>441.3589241492313</v>
      </c>
      <c r="C65" s="74">
        <v>-3.7834983057999487</v>
      </c>
      <c r="D65" s="74"/>
      <c r="F65" s="75"/>
      <c r="I65" s="74">
        <v>3.7834983057999487</v>
      </c>
      <c r="J65" s="74"/>
    </row>
    <row r="66" spans="1:10" ht="11.25">
      <c r="A66" s="32" t="s">
        <v>66</v>
      </c>
      <c r="B66" s="74">
        <v>441.13059368624556</v>
      </c>
      <c r="C66" s="74">
        <v>3.6227314637007546</v>
      </c>
      <c r="D66" s="74"/>
      <c r="F66" s="75"/>
      <c r="I66" s="74">
        <v>-3.6227314637007546</v>
      </c>
      <c r="J66" s="74"/>
    </row>
    <row r="67" spans="1:10" ht="11.25">
      <c r="A67" s="13"/>
      <c r="B67" s="74"/>
      <c r="C67" s="74"/>
      <c r="D67" s="74"/>
      <c r="F67" s="75"/>
      <c r="I67" s="74"/>
      <c r="J67" s="74"/>
    </row>
    <row r="68" spans="1:10" ht="11.25">
      <c r="A68" s="32" t="s">
        <v>67</v>
      </c>
      <c r="B68" s="74">
        <v>448.6204159980167</v>
      </c>
      <c r="C68" s="74">
        <v>3.1932241038613682</v>
      </c>
      <c r="D68" s="74"/>
      <c r="F68" s="75"/>
      <c r="I68" s="74">
        <v>-3.1932241038613682</v>
      </c>
      <c r="J68" s="74"/>
    </row>
    <row r="69" spans="1:10" ht="11.25">
      <c r="A69" s="32" t="s">
        <v>68</v>
      </c>
      <c r="B69" s="74">
        <v>448.7971940708424</v>
      </c>
      <c r="C69" s="74">
        <v>4.719825438316295</v>
      </c>
      <c r="D69" s="74"/>
      <c r="F69" s="75"/>
      <c r="I69" s="74">
        <v>-4.719825438316295</v>
      </c>
      <c r="J69" s="74"/>
    </row>
    <row r="70" spans="1:10" ht="11.25">
      <c r="A70" s="32" t="s">
        <v>69</v>
      </c>
      <c r="B70" s="74">
        <v>448.74842433638776</v>
      </c>
      <c r="C70" s="74">
        <v>-4.440596824495572</v>
      </c>
      <c r="D70" s="74"/>
      <c r="F70" s="75"/>
      <c r="I70" s="74">
        <v>4.440596824495572</v>
      </c>
      <c r="J70" s="74"/>
    </row>
    <row r="71" spans="1:10" ht="11.25">
      <c r="A71" s="32" t="s">
        <v>70</v>
      </c>
      <c r="B71" s="74">
        <v>448.6237727434701</v>
      </c>
      <c r="C71" s="74">
        <v>-3.143691080561864</v>
      </c>
      <c r="D71" s="74"/>
      <c r="F71" s="75"/>
      <c r="I71" s="74">
        <v>3.143691080561864</v>
      </c>
      <c r="J71" s="74"/>
    </row>
    <row r="72" spans="1:10" ht="11.25">
      <c r="A72" s="32" t="s">
        <v>71</v>
      </c>
      <c r="B72" s="74">
        <v>448.56858913612024</v>
      </c>
      <c r="C72" s="74">
        <v>0.025725822137930593</v>
      </c>
      <c r="D72" s="74"/>
      <c r="F72" s="75"/>
      <c r="I72" s="74">
        <v>-0.025725822137930593</v>
      </c>
      <c r="J72" s="74"/>
    </row>
    <row r="73" spans="1:10" ht="11.25">
      <c r="A73" s="32" t="s">
        <v>72</v>
      </c>
      <c r="B73" s="74">
        <v>481.8950261887964</v>
      </c>
      <c r="C73" s="74">
        <v>3.0118921576462303</v>
      </c>
      <c r="D73" s="74"/>
      <c r="F73" s="75"/>
      <c r="I73" s="74">
        <v>-3.0118921576462303</v>
      </c>
      <c r="J73" s="74"/>
    </row>
    <row r="74" spans="1:10" ht="11.25">
      <c r="A74" s="32" t="s">
        <v>73</v>
      </c>
      <c r="B74" s="74">
        <v>481.95665768536287</v>
      </c>
      <c r="C74" s="74">
        <v>4.490147279093819</v>
      </c>
      <c r="D74" s="74"/>
      <c r="F74" s="75"/>
      <c r="I74" s="74">
        <v>-4.490147279093819</v>
      </c>
      <c r="J74" s="74"/>
    </row>
    <row r="75" spans="1:10" ht="11.25">
      <c r="A75" s="32" t="s">
        <v>74</v>
      </c>
      <c r="B75" s="74">
        <v>482.01633665651553</v>
      </c>
      <c r="C75" s="74">
        <v>-4.269621606936654</v>
      </c>
      <c r="D75" s="74"/>
      <c r="F75" s="75"/>
      <c r="I75" s="74">
        <v>4.269621606936654</v>
      </c>
      <c r="J75" s="74"/>
    </row>
    <row r="76" spans="1:10" ht="11.25">
      <c r="A76" s="32" t="s">
        <v>75</v>
      </c>
      <c r="B76" s="74">
        <v>481.89377240218806</v>
      </c>
      <c r="C76" s="74">
        <v>-3.0378870734149914</v>
      </c>
      <c r="D76" s="74"/>
      <c r="F76" s="75"/>
      <c r="I76" s="74">
        <v>3.0378870734149914</v>
      </c>
      <c r="J76" s="74"/>
    </row>
    <row r="77" spans="1:10" ht="11.25">
      <c r="A77" s="13"/>
      <c r="B77" s="74"/>
      <c r="C77" s="74"/>
      <c r="D77" s="74"/>
      <c r="F77" s="75"/>
      <c r="I77" s="74"/>
      <c r="J77" s="74"/>
    </row>
    <row r="78" spans="1:10" ht="11.25">
      <c r="A78" s="69">
        <v>160035</v>
      </c>
      <c r="B78" s="74">
        <v>3.0174576664018002</v>
      </c>
      <c r="C78" s="74"/>
      <c r="D78" s="74">
        <v>-1.9993587942181186</v>
      </c>
      <c r="F78" s="75"/>
      <c r="I78" s="74"/>
      <c r="J78" s="74">
        <v>1.9993587942181186</v>
      </c>
    </row>
    <row r="79" spans="1:10" ht="11.25">
      <c r="A79" s="69">
        <v>160036</v>
      </c>
      <c r="B79" s="74">
        <v>74.30476918838427</v>
      </c>
      <c r="C79" s="74"/>
      <c r="D79" s="74">
        <v>-2.000828425678483</v>
      </c>
      <c r="F79" s="75"/>
      <c r="I79" s="74"/>
      <c r="J79" s="74">
        <v>2.000828425678483</v>
      </c>
    </row>
    <row r="80" spans="1:10" ht="11.25">
      <c r="A80" s="13"/>
      <c r="B80" s="74"/>
      <c r="C80" s="74"/>
      <c r="D80" s="74"/>
      <c r="F80" s="75"/>
      <c r="I80" s="74"/>
      <c r="J80" s="74"/>
    </row>
    <row r="81" spans="1:10" ht="11.25">
      <c r="A81" s="32">
        <v>160000</v>
      </c>
      <c r="B81" s="74">
        <v>470.2508368115438</v>
      </c>
      <c r="C81" s="74"/>
      <c r="D81" s="74">
        <v>21.4123821552337</v>
      </c>
      <c r="F81" s="75"/>
      <c r="I81" s="74"/>
      <c r="J81" s="74">
        <v>-21.4123821552337</v>
      </c>
    </row>
    <row r="82" spans="1:10" ht="11.25">
      <c r="A82" s="32">
        <v>160001</v>
      </c>
      <c r="B82" s="74">
        <v>338.38214501210587</v>
      </c>
      <c r="C82" s="74"/>
      <c r="D82" s="74">
        <v>18.993843080571846</v>
      </c>
      <c r="F82" s="75"/>
      <c r="I82" s="74"/>
      <c r="J82" s="74">
        <v>-18.993843080571846</v>
      </c>
    </row>
    <row r="83" spans="1:10" ht="11.25">
      <c r="A83" s="57">
        <v>160002</v>
      </c>
      <c r="B83" s="74">
        <v>516</v>
      </c>
      <c r="C83" s="74"/>
      <c r="D83" s="74">
        <v>-0.05122225108803574</v>
      </c>
      <c r="F83" s="75"/>
      <c r="I83" s="74"/>
      <c r="J83" s="74">
        <v>0.05122225108803574</v>
      </c>
    </row>
    <row r="84" spans="1:10" ht="11.25">
      <c r="A84" s="32">
        <v>160003</v>
      </c>
      <c r="B84" s="74">
        <v>229.8049327617328</v>
      </c>
      <c r="C84" s="74"/>
      <c r="D84" s="74">
        <v>17.52227774646126</v>
      </c>
      <c r="F84" s="75"/>
      <c r="I84" s="74"/>
      <c r="J84" s="74">
        <v>-17.52227774646126</v>
      </c>
    </row>
    <row r="85" spans="1:10" ht="11.25">
      <c r="A85" s="32">
        <v>160004</v>
      </c>
      <c r="B85" s="74">
        <v>199.41449544362015</v>
      </c>
      <c r="C85" s="74"/>
      <c r="D85" s="74">
        <v>14.64106225274113</v>
      </c>
      <c r="F85" s="75"/>
      <c r="I85" s="74"/>
      <c r="J85" s="74">
        <v>-14.64106225274113</v>
      </c>
    </row>
    <row r="86" spans="1:10" ht="11.25">
      <c r="A86" s="32">
        <v>160005</v>
      </c>
      <c r="B86" s="74">
        <v>197.4085459101531</v>
      </c>
      <c r="C86" s="74"/>
      <c r="D86" s="74">
        <v>7.8776108142595005</v>
      </c>
      <c r="F86" s="75"/>
      <c r="I86" s="74"/>
      <c r="J86" s="74">
        <v>-7.8776108142595005</v>
      </c>
    </row>
    <row r="87" spans="1:10" ht="11.25">
      <c r="A87" s="32">
        <v>160006</v>
      </c>
      <c r="B87" s="74">
        <v>858.245341591628</v>
      </c>
      <c r="C87" s="74"/>
      <c r="D87" s="74">
        <v>-11.188251955401505</v>
      </c>
      <c r="F87" s="75"/>
      <c r="I87" s="74"/>
      <c r="J87" s="74">
        <v>11.188251955401505</v>
      </c>
    </row>
    <row r="88" spans="1:10" ht="11.25">
      <c r="A88" s="32">
        <v>160007</v>
      </c>
      <c r="B88" s="74">
        <v>833.4161822448614</v>
      </c>
      <c r="C88" s="74"/>
      <c r="D88" s="74">
        <v>-11.060976485089084</v>
      </c>
      <c r="F88" s="75"/>
      <c r="I88" s="74"/>
      <c r="J88" s="74">
        <v>11.060976485089084</v>
      </c>
    </row>
    <row r="89" spans="1:10" ht="11.25">
      <c r="A89" s="32">
        <v>160008</v>
      </c>
      <c r="B89" s="74">
        <v>800.4678401066944</v>
      </c>
      <c r="C89" s="74"/>
      <c r="D89" s="74">
        <v>-10.903703076655608</v>
      </c>
      <c r="F89" s="75"/>
      <c r="I89" s="74"/>
      <c r="J89" s="74">
        <v>10.903703076655608</v>
      </c>
    </row>
    <row r="90" spans="1:10" ht="11.25">
      <c r="A90" s="32">
        <v>160009</v>
      </c>
      <c r="B90" s="74">
        <v>781.3833557460473</v>
      </c>
      <c r="C90" s="74"/>
      <c r="D90" s="74">
        <v>-10.809498042007997</v>
      </c>
      <c r="F90" s="75"/>
      <c r="I90" s="74"/>
      <c r="J90" s="74">
        <v>10.809498042007997</v>
      </c>
    </row>
    <row r="91" spans="1:10" ht="11.25">
      <c r="A91" s="32">
        <v>160010</v>
      </c>
      <c r="B91" s="74">
        <v>763.4327367923544</v>
      </c>
      <c r="C91" s="74"/>
      <c r="D91" s="74">
        <v>-2.718932580822012</v>
      </c>
      <c r="F91" s="75"/>
      <c r="I91" s="74"/>
      <c r="J91" s="74">
        <v>2.718932580822012</v>
      </c>
    </row>
    <row r="92" spans="1:10" ht="11.25">
      <c r="A92" s="32">
        <v>160011</v>
      </c>
      <c r="B92" s="74">
        <v>755.6257289286065</v>
      </c>
      <c r="C92" s="74"/>
      <c r="D92" s="74">
        <v>-7.673864787143068</v>
      </c>
      <c r="F92" s="75"/>
      <c r="I92" s="74"/>
      <c r="J92" s="74">
        <v>7.673864787143068</v>
      </c>
    </row>
    <row r="93" spans="1:10" ht="11.25">
      <c r="A93" s="32">
        <v>160012</v>
      </c>
      <c r="B93" s="74">
        <v>672.5107962870542</v>
      </c>
      <c r="C93" s="74"/>
      <c r="D93" s="74">
        <v>-7.255403886320999</v>
      </c>
      <c r="F93" s="75"/>
      <c r="I93" s="74"/>
      <c r="J93" s="74">
        <v>7.255403886320999</v>
      </c>
    </row>
    <row r="94" spans="1:10" ht="11.25">
      <c r="A94" s="32">
        <v>160013</v>
      </c>
      <c r="B94" s="74">
        <v>602.0319851744413</v>
      </c>
      <c r="C94" s="74"/>
      <c r="D94" s="74">
        <v>-6.902050789668476</v>
      </c>
      <c r="F94" s="75"/>
      <c r="I94" s="74"/>
      <c r="J94" s="74">
        <v>6.902050789668476</v>
      </c>
    </row>
    <row r="95" spans="1:10" ht="11.25">
      <c r="A95" s="32">
        <v>160014</v>
      </c>
      <c r="B95" s="74">
        <v>506.6610132796378</v>
      </c>
      <c r="C95" s="74"/>
      <c r="D95" s="74">
        <v>-3.437212866389008</v>
      </c>
      <c r="F95" s="75"/>
      <c r="I95" s="74"/>
      <c r="J95" s="74">
        <v>3.437212866389008</v>
      </c>
    </row>
    <row r="96" spans="1:10" ht="11.25">
      <c r="A96" s="32">
        <v>160015</v>
      </c>
      <c r="B96" s="74">
        <v>453.93841980465135</v>
      </c>
      <c r="C96" s="74"/>
      <c r="D96" s="74">
        <v>-0.046593924207247145</v>
      </c>
      <c r="F96" s="75"/>
      <c r="I96" s="74"/>
      <c r="J96" s="74">
        <v>0.046593924207247145</v>
      </c>
    </row>
    <row r="97" spans="1:10" ht="11.25">
      <c r="A97" s="32">
        <v>160016</v>
      </c>
      <c r="B97" s="74">
        <v>417.19083043012444</v>
      </c>
      <c r="C97" s="74"/>
      <c r="D97" s="74">
        <v>-2.991613764163709</v>
      </c>
      <c r="F97" s="75"/>
      <c r="I97" s="74"/>
      <c r="J97" s="74">
        <v>2.991613764163709</v>
      </c>
    </row>
    <row r="98" spans="1:10" ht="11.25">
      <c r="A98" s="57">
        <v>160017</v>
      </c>
      <c r="B98" s="74">
        <v>352.35587208224257</v>
      </c>
      <c r="C98" s="74"/>
      <c r="D98" s="74">
        <v>1.0829464556632264</v>
      </c>
      <c r="F98" s="75"/>
      <c r="I98" s="74"/>
      <c r="J98" s="74">
        <v>-1.0829464556632264</v>
      </c>
    </row>
    <row r="99" spans="1:10" ht="11.25">
      <c r="A99" s="32">
        <v>160018</v>
      </c>
      <c r="B99" s="74">
        <v>338.51341447277395</v>
      </c>
      <c r="C99" s="74"/>
      <c r="D99" s="74">
        <v>3.837142697071988</v>
      </c>
      <c r="F99" s="75"/>
      <c r="I99" s="74"/>
      <c r="J99" s="74">
        <v>-3.837142697071988</v>
      </c>
    </row>
    <row r="100" spans="1:10" ht="11.25">
      <c r="A100" s="57">
        <v>160019</v>
      </c>
      <c r="B100" s="74">
        <v>300.04026843748346</v>
      </c>
      <c r="C100" s="74"/>
      <c r="D100" s="74">
        <v>1.3405907592176367</v>
      </c>
      <c r="F100" s="75"/>
      <c r="I100" s="74"/>
      <c r="J100" s="74">
        <v>-1.3405907592176367</v>
      </c>
    </row>
    <row r="101" spans="1:10" ht="11.25">
      <c r="A101" s="32">
        <v>160020</v>
      </c>
      <c r="B101" s="74">
        <v>216.46966950099886</v>
      </c>
      <c r="C101" s="74"/>
      <c r="D101" s="74">
        <v>3.9154701647026497</v>
      </c>
      <c r="F101" s="75"/>
      <c r="I101" s="74"/>
      <c r="J101" s="74">
        <v>-3.9154701647026497</v>
      </c>
    </row>
    <row r="102" spans="1:10" ht="11.25">
      <c r="A102" s="32">
        <v>160021</v>
      </c>
      <c r="B102" s="74">
        <v>147.47668146187766</v>
      </c>
      <c r="C102" s="74"/>
      <c r="D102" s="74">
        <v>3.9122459731806023</v>
      </c>
      <c r="F102" s="75"/>
      <c r="I102" s="74"/>
      <c r="J102" s="74">
        <v>-3.9122459731806023</v>
      </c>
    </row>
    <row r="103" spans="1:10" ht="11.25">
      <c r="A103" s="32">
        <v>160022</v>
      </c>
      <c r="B103" s="74">
        <v>82.21649449231381</v>
      </c>
      <c r="C103" s="74"/>
      <c r="D103" s="74">
        <v>-2.672223883686699</v>
      </c>
      <c r="F103" s="75"/>
      <c r="I103" s="74"/>
      <c r="J103" s="74">
        <v>2.672223883686699</v>
      </c>
    </row>
    <row r="104" spans="1:10" ht="11.25">
      <c r="A104" s="32">
        <v>160023</v>
      </c>
      <c r="B104" s="74">
        <v>147.47679227434602</v>
      </c>
      <c r="C104" s="74"/>
      <c r="D104" s="74">
        <v>-0.007427052994411406</v>
      </c>
      <c r="F104" s="75"/>
      <c r="I104" s="74"/>
      <c r="J104" s="74">
        <v>0.007427052994411406</v>
      </c>
    </row>
    <row r="105" spans="1:10" ht="11.25">
      <c r="A105" s="32">
        <v>160024</v>
      </c>
      <c r="B105" s="74">
        <v>82.21653636046682</v>
      </c>
      <c r="C105" s="74"/>
      <c r="D105" s="74">
        <v>-0.0034923355835884805</v>
      </c>
      <c r="F105" s="75"/>
      <c r="I105" s="74"/>
      <c r="J105" s="74">
        <v>0.0034923355835884805</v>
      </c>
    </row>
    <row r="106" spans="1:10" ht="11.25">
      <c r="A106" s="32">
        <v>160025</v>
      </c>
      <c r="B106" s="74">
        <v>-2.7141692415492082</v>
      </c>
      <c r="C106" s="74"/>
      <c r="D106" s="74">
        <v>-2.670270621203912</v>
      </c>
      <c r="F106" s="75"/>
      <c r="I106" s="74"/>
      <c r="J106" s="74">
        <v>2.670270621203912</v>
      </c>
    </row>
    <row r="107" spans="1:10" ht="11.25">
      <c r="A107" s="32">
        <v>160026</v>
      </c>
      <c r="B107" s="74">
        <v>-2.7140812163394585</v>
      </c>
      <c r="C107" s="74"/>
      <c r="D107" s="74">
        <v>-0.002296944814125987</v>
      </c>
      <c r="F107" s="75"/>
      <c r="I107" s="74"/>
      <c r="J107" s="74">
        <v>0.002296944814125987</v>
      </c>
    </row>
    <row r="108" spans="1:10" ht="11.25">
      <c r="A108" s="57">
        <v>160027</v>
      </c>
      <c r="B108" s="74">
        <v>510</v>
      </c>
      <c r="C108" s="74"/>
      <c r="D108" s="74">
        <v>-1.444623956704993</v>
      </c>
      <c r="F108" s="75"/>
      <c r="I108" s="74"/>
      <c r="J108" s="74">
        <v>1.444623956704993</v>
      </c>
    </row>
    <row r="109" spans="1:10" ht="11.25">
      <c r="A109" s="32">
        <v>160028</v>
      </c>
      <c r="B109" s="74">
        <v>445.9302334140307</v>
      </c>
      <c r="C109" s="74"/>
      <c r="D109" s="74">
        <v>-1.1343838945237983</v>
      </c>
      <c r="F109" s="75"/>
      <c r="I109" s="74"/>
      <c r="J109" s="74">
        <v>1.1343838945237983</v>
      </c>
    </row>
    <row r="110" spans="1:10" ht="11.25">
      <c r="A110" s="57">
        <v>160029</v>
      </c>
      <c r="B110" s="74">
        <v>385.96766107925794</v>
      </c>
      <c r="C110" s="74"/>
      <c r="D110" s="74">
        <v>-0.8330299304050762</v>
      </c>
      <c r="F110" s="75"/>
      <c r="I110" s="74"/>
      <c r="J110" s="74">
        <v>0.8330299304050762</v>
      </c>
    </row>
    <row r="111" spans="1:10" ht="11.25">
      <c r="A111" s="32">
        <v>160030</v>
      </c>
      <c r="B111" s="74">
        <v>175.9748390005532</v>
      </c>
      <c r="C111" s="74"/>
      <c r="D111" s="74">
        <v>3.909774293715886</v>
      </c>
      <c r="F111" s="75"/>
      <c r="I111" s="74"/>
      <c r="J111" s="74">
        <v>-3.909774293715886</v>
      </c>
    </row>
    <row r="112" spans="1:10" ht="11.25">
      <c r="A112" s="32">
        <v>160032</v>
      </c>
      <c r="B112" s="74">
        <v>175.97449228153505</v>
      </c>
      <c r="C112" s="74"/>
      <c r="D112" s="74">
        <v>-0.006862358815811659</v>
      </c>
      <c r="F112" s="75"/>
      <c r="I112" s="74"/>
      <c r="J112" s="74">
        <v>0.006862358815811659</v>
      </c>
    </row>
    <row r="113" spans="1:10" ht="11.25">
      <c r="A113" s="32">
        <v>160033</v>
      </c>
      <c r="B113" s="74">
        <v>216.05733939672453</v>
      </c>
      <c r="C113" s="74"/>
      <c r="D113" s="74">
        <v>-0.00408367311075048</v>
      </c>
      <c r="F113" s="75"/>
      <c r="I113" s="74"/>
      <c r="J113" s="74">
        <v>0.00408367311075048</v>
      </c>
    </row>
    <row r="114" spans="1:10" ht="11.25">
      <c r="A114" s="32">
        <v>160034</v>
      </c>
      <c r="B114" s="74">
        <v>300.0496400736901</v>
      </c>
      <c r="C114" s="74"/>
      <c r="D114" s="74">
        <v>-0.006469995056281639</v>
      </c>
      <c r="F114" s="75"/>
      <c r="I114" s="74"/>
      <c r="J114" s="74">
        <v>0.006469995056281639</v>
      </c>
    </row>
    <row r="115" spans="2:12" ht="11.25">
      <c r="B115" s="74"/>
      <c r="C115" s="74"/>
      <c r="D115" s="74"/>
      <c r="F115" s="75"/>
      <c r="I115" s="74"/>
      <c r="J115" s="74"/>
      <c r="K115" s="1">
        <v>5.136112401434084</v>
      </c>
      <c r="L115" s="1">
        <f>-K115</f>
        <v>-5.136112401434084</v>
      </c>
    </row>
    <row r="116" spans="1:12" ht="11.25">
      <c r="A116" s="88" t="s">
        <v>58</v>
      </c>
      <c r="B116" s="74">
        <v>-0.8273495154189708</v>
      </c>
      <c r="C116" s="74"/>
      <c r="D116" s="74"/>
      <c r="E116" s="87">
        <v>-5.136112401434084</v>
      </c>
      <c r="F116" s="75"/>
      <c r="I116" s="74"/>
      <c r="J116" s="74"/>
      <c r="K116" s="1">
        <v>1.9629291574717538</v>
      </c>
      <c r="L116" s="1">
        <f aca="true" t="shared" si="0" ref="L116:L177">-K116</f>
        <v>-1.9629291574717538</v>
      </c>
    </row>
    <row r="117" spans="1:12" ht="11.25">
      <c r="A117" s="88" t="s">
        <v>260</v>
      </c>
      <c r="B117" s="74">
        <v>3.007015592305223</v>
      </c>
      <c r="C117" s="74"/>
      <c r="D117" s="74"/>
      <c r="E117" s="87">
        <v>-2.06</v>
      </c>
      <c r="F117" s="75"/>
      <c r="I117" s="74"/>
      <c r="J117" s="74"/>
      <c r="K117" s="1">
        <v>0.8018128540241025</v>
      </c>
      <c r="L117" s="1">
        <f t="shared" si="0"/>
        <v>-0.8018128540241025</v>
      </c>
    </row>
    <row r="118" spans="1:12" ht="11.25">
      <c r="A118" s="88" t="s">
        <v>271</v>
      </c>
      <c r="B118" s="74">
        <v>11.954360865782139</v>
      </c>
      <c r="C118" s="74"/>
      <c r="D118" s="74"/>
      <c r="E118" s="87">
        <v>-0.8018128540241025</v>
      </c>
      <c r="F118" s="75"/>
      <c r="I118" s="74"/>
      <c r="J118" s="74"/>
      <c r="K118" s="1">
        <v>5.090539953012009</v>
      </c>
      <c r="L118" s="1">
        <f t="shared" si="0"/>
        <v>-5.090539953012009</v>
      </c>
    </row>
    <row r="119" spans="1:12" ht="11.25">
      <c r="A119" s="88" t="s">
        <v>293</v>
      </c>
      <c r="B119" s="74">
        <v>13.821275582066686</v>
      </c>
      <c r="C119" s="74"/>
      <c r="D119" s="74"/>
      <c r="E119" s="87">
        <v>-5.090539953012009</v>
      </c>
      <c r="F119" s="75"/>
      <c r="I119" s="74"/>
      <c r="J119" s="74"/>
      <c r="K119" s="1">
        <v>5.156337021001946</v>
      </c>
      <c r="L119" s="1">
        <f t="shared" si="0"/>
        <v>-5.156337021001946</v>
      </c>
    </row>
    <row r="120" spans="1:12" ht="11.25">
      <c r="A120" s="88" t="s">
        <v>62</v>
      </c>
      <c r="B120" s="74">
        <v>30.1575943304795</v>
      </c>
      <c r="C120" s="74"/>
      <c r="D120" s="74"/>
      <c r="E120" s="87">
        <v>-5.156337021001946</v>
      </c>
      <c r="F120" s="75"/>
      <c r="I120" s="74"/>
      <c r="J120" s="74"/>
      <c r="K120" s="1">
        <v>-1.467849536209457</v>
      </c>
      <c r="L120" s="1">
        <f t="shared" si="0"/>
        <v>1.467849536209457</v>
      </c>
    </row>
    <row r="121" spans="1:12" ht="11.25">
      <c r="A121" s="88" t="s">
        <v>63</v>
      </c>
      <c r="B121" s="74">
        <v>57.67223896436161</v>
      </c>
      <c r="C121" s="74"/>
      <c r="D121" s="74"/>
      <c r="E121" s="87">
        <v>1.467849536209457</v>
      </c>
      <c r="F121" s="75"/>
      <c r="I121" s="74"/>
      <c r="J121" s="74"/>
      <c r="K121" s="1">
        <v>5.1439963192997675</v>
      </c>
      <c r="L121" s="1">
        <f t="shared" si="0"/>
        <v>-5.1439963192997675</v>
      </c>
    </row>
    <row r="122" spans="1:12" ht="11.25">
      <c r="A122" s="88" t="s">
        <v>294</v>
      </c>
      <c r="B122" s="74">
        <v>72.15368324649268</v>
      </c>
      <c r="C122" s="74"/>
      <c r="D122" s="74"/>
      <c r="E122" s="87">
        <v>-5.1439963192997675</v>
      </c>
      <c r="F122" s="75"/>
      <c r="I122" s="74"/>
      <c r="J122" s="74"/>
      <c r="K122" s="1">
        <v>1.9716325105464745</v>
      </c>
      <c r="L122" s="1">
        <f t="shared" si="0"/>
        <v>-1.9716325105464745</v>
      </c>
    </row>
    <row r="123" spans="1:12" ht="11.25">
      <c r="A123" s="88" t="s">
        <v>261</v>
      </c>
      <c r="B123" s="74">
        <v>74.29497960490086</v>
      </c>
      <c r="C123" s="74"/>
      <c r="D123" s="74"/>
      <c r="E123" s="87">
        <v>-1.93</v>
      </c>
      <c r="F123" s="75"/>
      <c r="I123" s="74"/>
      <c r="J123" s="74"/>
      <c r="K123" s="1">
        <v>-0.026947549782991978</v>
      </c>
      <c r="L123" s="1">
        <f t="shared" si="0"/>
        <v>0.026947549782991978</v>
      </c>
    </row>
    <row r="124" spans="1:12" ht="11.25">
      <c r="A124" s="88" t="s">
        <v>262</v>
      </c>
      <c r="B124" s="74">
        <v>82.20768296046883</v>
      </c>
      <c r="C124" s="74"/>
      <c r="D124" s="74"/>
      <c r="E124" s="87">
        <v>0.026947549782991978</v>
      </c>
      <c r="F124" s="75"/>
      <c r="I124" s="74"/>
      <c r="J124" s="74"/>
      <c r="K124" s="1">
        <v>4.3940240675921185</v>
      </c>
      <c r="L124" s="1">
        <f t="shared" si="0"/>
        <v>-4.3940240675921185</v>
      </c>
    </row>
    <row r="125" spans="1:12" ht="11.25">
      <c r="A125" s="88" t="s">
        <v>257</v>
      </c>
      <c r="B125" s="74">
        <v>83.47052998568664</v>
      </c>
      <c r="C125" s="74"/>
      <c r="D125" s="74"/>
      <c r="E125" s="87">
        <v>-4.3940240675921185</v>
      </c>
      <c r="F125" s="75"/>
      <c r="I125" s="74"/>
      <c r="J125" s="74"/>
      <c r="K125" s="1">
        <v>0.6192552760911781</v>
      </c>
      <c r="L125" s="1">
        <f t="shared" si="0"/>
        <v>-0.6192552760911781</v>
      </c>
    </row>
    <row r="126" spans="1:12" ht="11.25">
      <c r="A126" s="88" t="s">
        <v>268</v>
      </c>
      <c r="B126" s="74">
        <v>85.20989925827851</v>
      </c>
      <c r="C126" s="74"/>
      <c r="D126" s="74"/>
      <c r="E126" s="87">
        <v>-0.6192552760911781</v>
      </c>
      <c r="F126" s="75"/>
      <c r="I126" s="74"/>
      <c r="J126" s="74"/>
      <c r="K126" s="1">
        <v>5.0058481207480545</v>
      </c>
      <c r="L126" s="1">
        <f t="shared" si="0"/>
        <v>-5.0058481207480545</v>
      </c>
    </row>
    <row r="127" spans="1:12" ht="11.25">
      <c r="A127" s="88" t="s">
        <v>291</v>
      </c>
      <c r="B127" s="74">
        <v>88.8831658423233</v>
      </c>
      <c r="C127" s="74"/>
      <c r="D127" s="74"/>
      <c r="E127" s="87">
        <v>-5.0058481207480545</v>
      </c>
      <c r="F127" s="75"/>
      <c r="I127" s="74"/>
      <c r="J127" s="74"/>
      <c r="K127" s="1">
        <v>2.560769184330283</v>
      </c>
      <c r="L127" s="1">
        <f t="shared" si="0"/>
        <v>-2.560769184330283</v>
      </c>
    </row>
    <row r="128" spans="1:12" ht="11.25">
      <c r="A128" s="88" t="s">
        <v>256</v>
      </c>
      <c r="B128" s="74">
        <v>92.95551166099875</v>
      </c>
      <c r="C128" s="74"/>
      <c r="D128" s="74"/>
      <c r="E128" s="87">
        <v>-2.560769184330283</v>
      </c>
      <c r="F128" s="75"/>
      <c r="I128" s="74"/>
      <c r="J128" s="74"/>
      <c r="K128" s="1">
        <v>-4.25439032793328</v>
      </c>
      <c r="L128" s="1">
        <f t="shared" si="0"/>
        <v>4.25439032793328</v>
      </c>
    </row>
    <row r="129" spans="1:12" ht="11.25">
      <c r="A129" s="88" t="s">
        <v>290</v>
      </c>
      <c r="B129" s="74">
        <v>94.61239440431234</v>
      </c>
      <c r="C129" s="74"/>
      <c r="D129" s="74"/>
      <c r="E129" s="87">
        <v>4.25439032793328</v>
      </c>
      <c r="F129" s="75"/>
      <c r="I129" s="74"/>
      <c r="J129" s="74"/>
      <c r="K129" s="1">
        <v>5.0190176982163255</v>
      </c>
      <c r="L129" s="1">
        <f t="shared" si="0"/>
        <v>-5.0190176982163255</v>
      </c>
    </row>
    <row r="130" spans="1:12" ht="11.25">
      <c r="A130" s="88" t="s">
        <v>289</v>
      </c>
      <c r="B130" s="74">
        <v>116.86923531311439</v>
      </c>
      <c r="C130" s="74"/>
      <c r="D130" s="74"/>
      <c r="E130" s="87">
        <v>-5.0190176982163255</v>
      </c>
      <c r="F130" s="75"/>
      <c r="I130" s="74"/>
      <c r="J130" s="74"/>
      <c r="K130" s="1">
        <v>4.928384492599566</v>
      </c>
      <c r="L130" s="1">
        <f t="shared" si="0"/>
        <v>-4.928384492599566</v>
      </c>
    </row>
    <row r="131" spans="1:12" ht="11.25">
      <c r="A131" s="88" t="s">
        <v>295</v>
      </c>
      <c r="B131" s="74">
        <v>143.07322338982104</v>
      </c>
      <c r="C131" s="74"/>
      <c r="D131" s="74"/>
      <c r="E131" s="87">
        <v>-4.928384492599566</v>
      </c>
      <c r="F131" s="75"/>
      <c r="I131" s="74"/>
      <c r="J131" s="74"/>
      <c r="K131" s="1">
        <v>-4.282722087835139</v>
      </c>
      <c r="L131" s="1">
        <f t="shared" si="0"/>
        <v>4.282722087835139</v>
      </c>
    </row>
    <row r="132" spans="1:12" ht="11.25">
      <c r="A132" s="88" t="s">
        <v>288</v>
      </c>
      <c r="B132" s="74">
        <v>145.24210719323918</v>
      </c>
      <c r="C132" s="74"/>
      <c r="D132" s="74"/>
      <c r="E132" s="87">
        <v>4.282722087835139</v>
      </c>
      <c r="F132" s="75"/>
      <c r="I132" s="74"/>
      <c r="J132" s="74"/>
      <c r="K132" s="1">
        <v>3.794674450660603</v>
      </c>
      <c r="L132" s="1">
        <f t="shared" si="0"/>
        <v>-3.794674450660603</v>
      </c>
    </row>
    <row r="133" spans="1:12" ht="11.25">
      <c r="A133" s="88" t="s">
        <v>287</v>
      </c>
      <c r="B133" s="74">
        <v>146.1123614845233</v>
      </c>
      <c r="C133" s="74"/>
      <c r="D133" s="74"/>
      <c r="E133" s="87">
        <v>-3.794674450660603</v>
      </c>
      <c r="F133" s="75"/>
      <c r="I133" s="74"/>
      <c r="J133" s="74"/>
      <c r="K133" s="1">
        <v>-0.007538374376246744</v>
      </c>
      <c r="L133" s="1">
        <f t="shared" si="0"/>
        <v>0.007538374376246744</v>
      </c>
    </row>
    <row r="134" spans="1:12" ht="11.25">
      <c r="A134" s="88" t="s">
        <v>263</v>
      </c>
      <c r="B134" s="74">
        <v>147.4671584839284</v>
      </c>
      <c r="C134" s="74"/>
      <c r="D134" s="74"/>
      <c r="E134" s="87">
        <v>0.007538374376246744</v>
      </c>
      <c r="F134" s="75"/>
      <c r="I134" s="74"/>
      <c r="J134" s="74"/>
      <c r="K134" s="1">
        <v>1.2350524380257346</v>
      </c>
      <c r="L134" s="1">
        <f t="shared" si="0"/>
        <v>-1.2350524380257346</v>
      </c>
    </row>
    <row r="135" spans="1:12" ht="11.25">
      <c r="A135" s="88" t="s">
        <v>254</v>
      </c>
      <c r="B135" s="74">
        <v>148.11837841647932</v>
      </c>
      <c r="C135" s="74"/>
      <c r="D135" s="74"/>
      <c r="E135" s="87">
        <v>-1.2350524380257346</v>
      </c>
      <c r="F135" s="75"/>
      <c r="I135" s="74"/>
      <c r="J135" s="74"/>
      <c r="K135" s="1">
        <v>0.4164385683529578</v>
      </c>
      <c r="L135" s="1">
        <f t="shared" si="0"/>
        <v>-0.4164385683529578</v>
      </c>
    </row>
    <row r="136" spans="1:12" ht="11.25">
      <c r="A136" s="88" t="s">
        <v>255</v>
      </c>
      <c r="B136" s="74">
        <v>150.51302664131146</v>
      </c>
      <c r="C136" s="74"/>
      <c r="D136" s="74"/>
      <c r="E136" s="87">
        <v>-0.4164385683529578</v>
      </c>
      <c r="F136" s="75"/>
      <c r="I136" s="74"/>
      <c r="J136" s="74"/>
      <c r="K136" s="1">
        <v>4.208194237743313</v>
      </c>
      <c r="L136" s="1">
        <f t="shared" si="0"/>
        <v>-4.208194237743313</v>
      </c>
    </row>
    <row r="137" spans="1:12" ht="11.25">
      <c r="A137" s="88" t="s">
        <v>292</v>
      </c>
      <c r="B137" s="74">
        <v>173.2468387652741</v>
      </c>
      <c r="C137" s="74"/>
      <c r="D137" s="74"/>
      <c r="E137" s="87">
        <v>-4.208194237743313</v>
      </c>
      <c r="F137" s="75"/>
      <c r="I137" s="74"/>
      <c r="J137" s="74"/>
      <c r="K137" s="1">
        <v>0.0012314270894495684</v>
      </c>
      <c r="L137" s="1">
        <f t="shared" si="0"/>
        <v>-0.0012314270894495684</v>
      </c>
    </row>
    <row r="138" spans="1:12" ht="11.25">
      <c r="A138" s="88" t="s">
        <v>264</v>
      </c>
      <c r="B138" s="74">
        <v>175.96616399321402</v>
      </c>
      <c r="C138" s="74"/>
      <c r="D138" s="74"/>
      <c r="E138" s="87">
        <v>-0.0012314270894495684</v>
      </c>
      <c r="F138" s="75"/>
      <c r="I138" s="74"/>
      <c r="J138" s="74"/>
      <c r="K138" s="1">
        <v>-5.236750044657078</v>
      </c>
      <c r="L138" s="1">
        <f t="shared" si="0"/>
        <v>5.236750044657078</v>
      </c>
    </row>
    <row r="139" spans="1:12" ht="11.25">
      <c r="A139" s="88" t="s">
        <v>272</v>
      </c>
      <c r="B139" s="74">
        <v>180.44365080158607</v>
      </c>
      <c r="C139" s="74"/>
      <c r="D139" s="74"/>
      <c r="E139" s="87">
        <v>5.236750044657078</v>
      </c>
      <c r="F139" s="75"/>
      <c r="I139" s="74"/>
      <c r="J139" s="74"/>
      <c r="K139" s="1">
        <v>-9.789614791233452</v>
      </c>
      <c r="L139" s="1">
        <f t="shared" si="0"/>
        <v>9.789614791233452</v>
      </c>
    </row>
    <row r="140" spans="1:12" ht="11.25">
      <c r="A140" s="88" t="s">
        <v>286</v>
      </c>
      <c r="B140" s="74">
        <v>184.18178058877683</v>
      </c>
      <c r="C140" s="74"/>
      <c r="D140" s="74"/>
      <c r="E140" s="87">
        <v>9.789614791233452</v>
      </c>
      <c r="F140" s="75"/>
      <c r="I140" s="74"/>
      <c r="J140" s="74"/>
      <c r="K140" s="1">
        <v>4.251526222558947</v>
      </c>
      <c r="L140" s="1">
        <f t="shared" si="0"/>
        <v>-4.251526222558947</v>
      </c>
    </row>
    <row r="141" spans="1:12" ht="11.25">
      <c r="A141" s="88" t="s">
        <v>285</v>
      </c>
      <c r="B141" s="74">
        <v>191.70555776754765</v>
      </c>
      <c r="C141" s="74"/>
      <c r="D141" s="74"/>
      <c r="E141" s="87">
        <v>-4.251526222558947</v>
      </c>
      <c r="F141" s="75"/>
      <c r="I141" s="74"/>
      <c r="J141" s="74"/>
      <c r="K141" s="1">
        <v>-0.16052150949696534</v>
      </c>
      <c r="L141" s="1">
        <f t="shared" si="0"/>
        <v>0.16052150949696534</v>
      </c>
    </row>
    <row r="142" spans="1:12" ht="11.25">
      <c r="A142" s="88" t="s">
        <v>252</v>
      </c>
      <c r="B142" s="74">
        <v>198.44689898240514</v>
      </c>
      <c r="C142" s="74"/>
      <c r="D142" s="74"/>
      <c r="E142" s="87">
        <v>0.16052150949696534</v>
      </c>
      <c r="F142" s="75"/>
      <c r="I142" s="74"/>
      <c r="J142" s="74"/>
      <c r="K142" s="1">
        <v>0.3286828856367084</v>
      </c>
      <c r="L142" s="1">
        <f t="shared" si="0"/>
        <v>-0.3286828856367084</v>
      </c>
    </row>
    <row r="143" spans="1:12" ht="11.25">
      <c r="A143" s="88" t="s">
        <v>251</v>
      </c>
      <c r="B143" s="74">
        <v>198.44859800424715</v>
      </c>
      <c r="C143" s="74"/>
      <c r="D143" s="74"/>
      <c r="E143" s="87">
        <v>-0.3286828856367084</v>
      </c>
      <c r="F143" s="75"/>
      <c r="I143" s="74"/>
      <c r="J143" s="74"/>
      <c r="K143" s="1">
        <v>0.22667631866325824</v>
      </c>
      <c r="L143" s="1">
        <f t="shared" si="0"/>
        <v>-0.22667631866325824</v>
      </c>
    </row>
    <row r="144" spans="1:12" ht="11.25">
      <c r="A144" s="88" t="s">
        <v>253</v>
      </c>
      <c r="B144" s="74">
        <v>202.11087413064507</v>
      </c>
      <c r="C144" s="74"/>
      <c r="D144" s="74"/>
      <c r="E144" s="87">
        <v>-0.22667631866325824</v>
      </c>
      <c r="F144" s="75"/>
      <c r="I144" s="74"/>
      <c r="J144" s="74"/>
      <c r="K144" s="1">
        <v>-10.146785986318134</v>
      </c>
      <c r="L144" s="1">
        <f t="shared" si="0"/>
        <v>10.146785986318134</v>
      </c>
    </row>
    <row r="145" spans="1:12" ht="11.25">
      <c r="A145" s="88" t="s">
        <v>284</v>
      </c>
      <c r="B145" s="74">
        <v>214.19850060098872</v>
      </c>
      <c r="C145" s="74"/>
      <c r="D145" s="74"/>
      <c r="E145" s="87">
        <v>10.146785986318134</v>
      </c>
      <c r="F145" s="75"/>
      <c r="I145" s="74"/>
      <c r="J145" s="74"/>
      <c r="K145" s="1">
        <v>-4.303250923432499</v>
      </c>
      <c r="L145" s="1">
        <f t="shared" si="0"/>
        <v>4.303250923432499</v>
      </c>
    </row>
    <row r="146" spans="1:12" ht="11.25">
      <c r="A146" s="88" t="s">
        <v>296</v>
      </c>
      <c r="B146" s="74">
        <v>217.17352963229385</v>
      </c>
      <c r="C146" s="74"/>
      <c r="D146" s="74"/>
      <c r="E146" s="87">
        <v>4.303250923432499</v>
      </c>
      <c r="F146" s="75"/>
      <c r="I146" s="74"/>
      <c r="J146" s="74"/>
      <c r="K146" s="1">
        <v>-1.4592552420635179</v>
      </c>
      <c r="L146" s="1">
        <f t="shared" si="0"/>
        <v>1.4592552420635179</v>
      </c>
    </row>
    <row r="147" spans="1:12" ht="11.25">
      <c r="A147" s="88" t="s">
        <v>280</v>
      </c>
      <c r="B147" s="74">
        <v>217.65457491480885</v>
      </c>
      <c r="C147" s="74"/>
      <c r="D147" s="74"/>
      <c r="E147" s="87">
        <v>1.4592552420635179</v>
      </c>
      <c r="F147" s="75"/>
      <c r="I147" s="74"/>
      <c r="J147" s="74"/>
      <c r="K147" s="1">
        <v>1.4387357147566289</v>
      </c>
      <c r="L147" s="1">
        <f t="shared" si="0"/>
        <v>-1.4387357147566289</v>
      </c>
    </row>
    <row r="148" spans="1:12" ht="11.25">
      <c r="A148" s="88" t="s">
        <v>281</v>
      </c>
      <c r="B148" s="74">
        <v>217.78072650860756</v>
      </c>
      <c r="C148" s="74"/>
      <c r="D148" s="74"/>
      <c r="E148" s="87">
        <v>-1.4387357147566289</v>
      </c>
      <c r="F148" s="75"/>
      <c r="I148" s="74"/>
      <c r="J148" s="74"/>
      <c r="K148" s="1">
        <v>1.4341382096244857</v>
      </c>
      <c r="L148" s="1">
        <f t="shared" si="0"/>
        <v>-1.4341382096244857</v>
      </c>
    </row>
    <row r="149" spans="1:12" ht="11.25">
      <c r="A149" s="88" t="s">
        <v>283</v>
      </c>
      <c r="B149" s="74">
        <v>235.7917640638881</v>
      </c>
      <c r="C149" s="74"/>
      <c r="D149" s="74"/>
      <c r="E149" s="87">
        <v>-1.4341382096244857</v>
      </c>
      <c r="F149" s="75"/>
      <c r="I149" s="74"/>
      <c r="J149" s="74"/>
      <c r="K149" s="1">
        <v>-1.4548184626718483</v>
      </c>
      <c r="L149" s="1">
        <f t="shared" si="0"/>
        <v>1.4548184626718483</v>
      </c>
    </row>
    <row r="150" spans="1:12" ht="10.5" customHeight="1">
      <c r="A150" s="88" t="s">
        <v>278</v>
      </c>
      <c r="B150" s="74">
        <v>249.52353650658546</v>
      </c>
      <c r="C150" s="74"/>
      <c r="D150" s="74"/>
      <c r="E150" s="87">
        <v>1.4548184626718483</v>
      </c>
      <c r="F150" s="75"/>
      <c r="I150" s="74"/>
      <c r="J150" s="74"/>
      <c r="K150" s="1">
        <v>1.4577110094673638</v>
      </c>
      <c r="L150" s="1">
        <f t="shared" si="0"/>
        <v>-1.4577110094673638</v>
      </c>
    </row>
    <row r="151" spans="1:12" ht="11.25">
      <c r="A151" s="88" t="s">
        <v>279</v>
      </c>
      <c r="B151" s="74">
        <v>249.7969373373858</v>
      </c>
      <c r="C151" s="74"/>
      <c r="D151" s="74"/>
      <c r="E151" s="87">
        <v>-1.4577110094673638</v>
      </c>
      <c r="F151" s="75"/>
      <c r="I151" s="74"/>
      <c r="J151" s="74"/>
      <c r="K151" s="1">
        <v>2.237371365012717</v>
      </c>
      <c r="L151" s="1">
        <f t="shared" si="0"/>
        <v>-2.237371365012717</v>
      </c>
    </row>
    <row r="152" spans="1:12" ht="11.25">
      <c r="A152" s="88" t="s">
        <v>282</v>
      </c>
      <c r="B152" s="74">
        <v>251.38334078902054</v>
      </c>
      <c r="C152" s="74"/>
      <c r="D152" s="74"/>
      <c r="E152" s="87">
        <v>-2.237371365012717</v>
      </c>
      <c r="F152" s="75"/>
      <c r="I152" s="74"/>
      <c r="J152" s="74"/>
      <c r="K152" s="1">
        <v>-2.212776704393371</v>
      </c>
      <c r="L152" s="1">
        <f t="shared" si="0"/>
        <v>2.212776704393371</v>
      </c>
    </row>
    <row r="153" spans="1:12" ht="11.25">
      <c r="A153" s="88" t="s">
        <v>276</v>
      </c>
      <c r="B153" s="74">
        <v>263.4692502729011</v>
      </c>
      <c r="C153" s="74"/>
      <c r="D153" s="74"/>
      <c r="E153" s="87">
        <v>2.212776704393371</v>
      </c>
      <c r="F153" s="75"/>
      <c r="I153" s="74"/>
      <c r="J153" s="74"/>
      <c r="K153" s="1">
        <v>2.22793026014678</v>
      </c>
      <c r="L153" s="1">
        <f t="shared" si="0"/>
        <v>-2.22793026014678</v>
      </c>
    </row>
    <row r="154" spans="1:12" ht="11.25">
      <c r="A154" s="88" t="s">
        <v>277</v>
      </c>
      <c r="B154" s="74">
        <v>266.0691880956583</v>
      </c>
      <c r="C154" s="74"/>
      <c r="D154" s="74"/>
      <c r="E154" s="87">
        <v>-2.22793026014678</v>
      </c>
      <c r="F154" s="75"/>
      <c r="I154" s="74"/>
      <c r="J154" s="74"/>
      <c r="K154" s="1">
        <v>1.0952523908076115</v>
      </c>
      <c r="L154" s="1">
        <f t="shared" si="0"/>
        <v>-1.0952523908076115</v>
      </c>
    </row>
    <row r="155" spans="1:12" ht="11.25">
      <c r="A155" s="88" t="s">
        <v>250</v>
      </c>
      <c r="B155" s="74">
        <v>272.65034081379605</v>
      </c>
      <c r="C155" s="74"/>
      <c r="D155" s="74"/>
      <c r="E155" s="87">
        <v>-1.0952523908076115</v>
      </c>
      <c r="F155" s="75"/>
      <c r="I155" s="74"/>
      <c r="J155" s="74"/>
      <c r="K155" s="1">
        <v>0.020943163059281903</v>
      </c>
      <c r="L155" s="1">
        <f t="shared" si="0"/>
        <v>-0.020943163059281903</v>
      </c>
    </row>
    <row r="156" spans="1:12" ht="11.25">
      <c r="A156" s="88" t="s">
        <v>258</v>
      </c>
      <c r="B156" s="74">
        <v>278.523316043092</v>
      </c>
      <c r="C156" s="74"/>
      <c r="D156" s="74"/>
      <c r="E156" s="87">
        <v>-0.020943163059281903</v>
      </c>
      <c r="F156" s="75"/>
      <c r="I156" s="74"/>
      <c r="J156" s="74"/>
      <c r="K156" s="1">
        <v>4.830640695524893</v>
      </c>
      <c r="L156" s="1">
        <f t="shared" si="0"/>
        <v>-4.830640695524893</v>
      </c>
    </row>
    <row r="157" spans="1:12" ht="11.25">
      <c r="A157" s="88" t="s">
        <v>275</v>
      </c>
      <c r="B157" s="74">
        <v>287.25482401063385</v>
      </c>
      <c r="C157" s="74"/>
      <c r="D157" s="74"/>
      <c r="E157" s="87">
        <v>-4.830640695524893</v>
      </c>
      <c r="F157" s="75"/>
      <c r="I157" s="74"/>
      <c r="J157" s="74"/>
      <c r="K157" s="1">
        <v>-3.440552466442699</v>
      </c>
      <c r="L157" s="1">
        <f t="shared" si="0"/>
        <v>3.440552466442699</v>
      </c>
    </row>
    <row r="158" spans="1:12" ht="11.25">
      <c r="A158" s="88" t="s">
        <v>274</v>
      </c>
      <c r="B158" s="74">
        <v>287.3780492528757</v>
      </c>
      <c r="C158" s="74"/>
      <c r="D158" s="74"/>
      <c r="E158" s="87">
        <v>3.440552466442699</v>
      </c>
      <c r="F158" s="75"/>
      <c r="I158" s="74"/>
      <c r="J158" s="74"/>
      <c r="K158" s="1">
        <v>0.18136566302045057</v>
      </c>
      <c r="L158" s="1">
        <f t="shared" si="0"/>
        <v>-0.18136566302045057</v>
      </c>
    </row>
    <row r="159" spans="1:12" ht="11.25">
      <c r="A159" s="88" t="s">
        <v>249</v>
      </c>
      <c r="B159" s="74">
        <v>293.4303313795721</v>
      </c>
      <c r="C159" s="74"/>
      <c r="D159" s="74"/>
      <c r="E159" s="87">
        <v>-0.18136566302045057</v>
      </c>
      <c r="F159" s="75"/>
      <c r="I159" s="74"/>
      <c r="J159" s="74"/>
      <c r="K159" s="1">
        <v>-1.3396595930232833</v>
      </c>
      <c r="L159" s="1">
        <f t="shared" si="0"/>
        <v>1.3396595930232833</v>
      </c>
    </row>
    <row r="160" spans="1:12" ht="11.25">
      <c r="A160" s="88" t="s">
        <v>265</v>
      </c>
      <c r="B160" s="74">
        <v>300.0362306782956</v>
      </c>
      <c r="C160" s="74"/>
      <c r="D160" s="74"/>
      <c r="E160" s="87">
        <v>1.3396595930232833</v>
      </c>
      <c r="F160" s="75"/>
      <c r="I160" s="74"/>
      <c r="J160" s="74"/>
      <c r="K160" s="1">
        <v>-0.03484291835515675</v>
      </c>
      <c r="L160" s="1">
        <f t="shared" si="0"/>
        <v>0.03484291835515675</v>
      </c>
    </row>
    <row r="161" spans="1:12" ht="11.25">
      <c r="A161" s="88" t="s">
        <v>248</v>
      </c>
      <c r="B161" s="74">
        <v>341.8728852374432</v>
      </c>
      <c r="C161" s="74"/>
      <c r="D161" s="74"/>
      <c r="E161" s="87">
        <v>0.03484291835515675</v>
      </c>
      <c r="F161" s="75"/>
      <c r="I161" s="74"/>
      <c r="J161" s="74"/>
      <c r="K161" s="1">
        <v>8.475796318041162</v>
      </c>
      <c r="L161" s="1">
        <f t="shared" si="0"/>
        <v>-8.475796318041162</v>
      </c>
    </row>
    <row r="162" spans="1:12" ht="11.25">
      <c r="A162" s="88" t="s">
        <v>41</v>
      </c>
      <c r="B162" s="74">
        <v>345.20541554783136</v>
      </c>
      <c r="C162" s="74"/>
      <c r="D162" s="74"/>
      <c r="E162" s="87">
        <v>-8.475796318041162</v>
      </c>
      <c r="F162" s="75"/>
      <c r="I162" s="74"/>
      <c r="J162" s="74"/>
      <c r="K162" s="1">
        <v>-4.803688766707499</v>
      </c>
      <c r="L162" s="1">
        <f t="shared" si="0"/>
        <v>4.803688766707499</v>
      </c>
    </row>
    <row r="163" spans="1:12" ht="11.25">
      <c r="A163" s="88" t="s">
        <v>273</v>
      </c>
      <c r="B163" s="74">
        <v>347.0305897794395</v>
      </c>
      <c r="C163" s="74"/>
      <c r="D163" s="74"/>
      <c r="E163" s="87">
        <v>4.803688766707499</v>
      </c>
      <c r="F163" s="75"/>
      <c r="I163" s="74"/>
      <c r="J163" s="74"/>
      <c r="K163" s="1">
        <v>-1.0802493516138498</v>
      </c>
      <c r="L163" s="1">
        <f t="shared" si="0"/>
        <v>1.0802493516138498</v>
      </c>
    </row>
    <row r="164" spans="1:12" ht="11.25">
      <c r="A164" s="88" t="s">
        <v>266</v>
      </c>
      <c r="B164" s="74">
        <v>353</v>
      </c>
      <c r="C164" s="74"/>
      <c r="D164" s="74"/>
      <c r="E164" s="87">
        <v>1.0802493516138498</v>
      </c>
      <c r="F164" s="75"/>
      <c r="I164" s="74"/>
      <c r="J164" s="74"/>
      <c r="K164" s="1">
        <v>0.03360461663707975</v>
      </c>
      <c r="L164" s="1">
        <f t="shared" si="0"/>
        <v>-0.03360461663707975</v>
      </c>
    </row>
    <row r="165" spans="1:12" ht="11.25">
      <c r="A165" s="88" t="s">
        <v>259</v>
      </c>
      <c r="B165" s="74">
        <v>384.57393846775733</v>
      </c>
      <c r="C165" s="74"/>
      <c r="D165" s="74"/>
      <c r="E165" s="87">
        <v>-0.03360461663707975</v>
      </c>
      <c r="F165" s="75"/>
      <c r="I165" s="74"/>
      <c r="J165" s="74"/>
      <c r="K165" s="1">
        <v>0.8337933446313973</v>
      </c>
      <c r="L165" s="1">
        <f t="shared" si="0"/>
        <v>-0.8337933446313973</v>
      </c>
    </row>
    <row r="166" spans="1:12" ht="11.25">
      <c r="A166" s="88" t="s">
        <v>267</v>
      </c>
      <c r="B166" s="74">
        <v>385.96401620593906</v>
      </c>
      <c r="C166" s="74"/>
      <c r="D166" s="74"/>
      <c r="E166" s="87">
        <v>-0.8337933446313973</v>
      </c>
      <c r="F166" s="75"/>
      <c r="I166" s="74"/>
      <c r="J166" s="74"/>
      <c r="K166" s="1">
        <v>-4.08185864611556</v>
      </c>
      <c r="L166" s="1">
        <f t="shared" si="0"/>
        <v>4.08185864611556</v>
      </c>
    </row>
    <row r="167" spans="1:12" ht="11.25">
      <c r="A167" s="88" t="s">
        <v>44</v>
      </c>
      <c r="B167" s="74">
        <v>391.71823491058626</v>
      </c>
      <c r="C167" s="74"/>
      <c r="D167" s="74"/>
      <c r="E167" s="87">
        <v>4.08185864611556</v>
      </c>
      <c r="F167" s="75"/>
      <c r="I167" s="74"/>
      <c r="J167" s="74"/>
      <c r="K167" s="1">
        <v>8.331555884707292</v>
      </c>
      <c r="L167" s="1">
        <f t="shared" si="0"/>
        <v>-8.331555884707292</v>
      </c>
    </row>
    <row r="168" spans="1:12" ht="11.25">
      <c r="A168" s="88" t="s">
        <v>247</v>
      </c>
      <c r="B168" s="74">
        <v>392.24239433590583</v>
      </c>
      <c r="C168" s="74"/>
      <c r="D168" s="74"/>
      <c r="E168" s="87">
        <v>-8.331555884707292</v>
      </c>
      <c r="F168" s="75"/>
      <c r="I168" s="74"/>
      <c r="J168" s="74"/>
      <c r="K168" s="1">
        <v>-7.948816943398044</v>
      </c>
      <c r="L168" s="1">
        <f t="shared" si="0"/>
        <v>7.948816943398044</v>
      </c>
    </row>
    <row r="169" spans="1:12" ht="11.25">
      <c r="A169" s="88" t="s">
        <v>245</v>
      </c>
      <c r="B169" s="74">
        <v>393.2035476954752</v>
      </c>
      <c r="C169" s="74"/>
      <c r="D169" s="74"/>
      <c r="E169" s="87">
        <v>7.948816943398044</v>
      </c>
      <c r="F169" s="75"/>
      <c r="I169" s="74"/>
      <c r="J169" s="74"/>
      <c r="K169" s="1">
        <v>-7.948816943398044</v>
      </c>
      <c r="L169" s="1">
        <f t="shared" si="0"/>
        <v>7.948816943398044</v>
      </c>
    </row>
    <row r="170" spans="1:12" ht="10.5" customHeight="1">
      <c r="A170" s="88" t="s">
        <v>246</v>
      </c>
      <c r="B170" s="74">
        <v>393.2035476954752</v>
      </c>
      <c r="C170" s="74"/>
      <c r="D170" s="74"/>
      <c r="E170" s="87">
        <v>7.948816943398044</v>
      </c>
      <c r="F170" s="75"/>
      <c r="I170" s="74"/>
      <c r="J170" s="74"/>
      <c r="K170" s="1">
        <v>-8.359269963129902</v>
      </c>
      <c r="L170" s="1">
        <f t="shared" si="0"/>
        <v>8.359269963129902</v>
      </c>
    </row>
    <row r="171" spans="1:12" ht="11.25">
      <c r="A171" s="88">
        <v>160205</v>
      </c>
      <c r="B171" s="74">
        <v>406.21999187143956</v>
      </c>
      <c r="C171" s="74"/>
      <c r="D171" s="74"/>
      <c r="E171" s="87">
        <v>8.359269963129902</v>
      </c>
      <c r="F171" s="75"/>
      <c r="I171" s="74"/>
      <c r="J171" s="74"/>
      <c r="K171" s="1">
        <v>8.2283682052641</v>
      </c>
      <c r="L171" s="1">
        <f t="shared" si="0"/>
        <v>-8.2283682052641</v>
      </c>
    </row>
    <row r="172" spans="1:12" ht="11.25">
      <c r="A172" s="88">
        <v>160206</v>
      </c>
      <c r="B172" s="74">
        <v>406.3052587688125</v>
      </c>
      <c r="C172" s="74"/>
      <c r="D172" s="74"/>
      <c r="E172" s="87">
        <v>-8.2283682052641</v>
      </c>
      <c r="F172" s="75"/>
      <c r="I172" s="74"/>
      <c r="J172" s="74"/>
      <c r="K172" s="1">
        <v>4.178863426074564</v>
      </c>
      <c r="L172" s="1">
        <f t="shared" si="0"/>
        <v>-4.178863426074564</v>
      </c>
    </row>
    <row r="173" spans="1:12" ht="11.25">
      <c r="A173" s="88" t="s">
        <v>47</v>
      </c>
      <c r="B173" s="74">
        <v>412.50729427105176</v>
      </c>
      <c r="C173" s="74"/>
      <c r="D173" s="74"/>
      <c r="E173" s="87">
        <v>-4.178863426074564</v>
      </c>
      <c r="F173" s="75"/>
      <c r="I173" s="74"/>
      <c r="J173" s="74"/>
      <c r="K173" s="1">
        <v>-4.1786086141836085</v>
      </c>
      <c r="L173" s="1">
        <f t="shared" si="0"/>
        <v>4.1786086141836085</v>
      </c>
    </row>
    <row r="174" spans="1:12" ht="11.25">
      <c r="A174" s="88" t="s">
        <v>46</v>
      </c>
      <c r="B174" s="74">
        <v>412.51184479024084</v>
      </c>
      <c r="C174" s="74"/>
      <c r="D174" s="74"/>
      <c r="E174" s="87">
        <v>4.1786086141836085</v>
      </c>
      <c r="F174" s="75"/>
      <c r="I174" s="74"/>
      <c r="J174" s="74"/>
      <c r="K174" s="1">
        <v>-8.10311611782876</v>
      </c>
      <c r="L174" s="1">
        <f t="shared" si="0"/>
        <v>8.10311611782876</v>
      </c>
    </row>
    <row r="175" spans="1:12" ht="11.25">
      <c r="A175" s="88" t="s">
        <v>269</v>
      </c>
      <c r="B175" s="74">
        <v>413.0122663146532</v>
      </c>
      <c r="C175" s="74"/>
      <c r="D175" s="74"/>
      <c r="E175" s="87">
        <v>8.10311611782876</v>
      </c>
      <c r="F175" s="75"/>
      <c r="I175" s="74"/>
      <c r="J175" s="74"/>
      <c r="K175" s="1">
        <v>8.09834979254088</v>
      </c>
      <c r="L175" s="1">
        <f t="shared" si="0"/>
        <v>-8.09834979254088</v>
      </c>
    </row>
    <row r="176" spans="1:12" ht="11.25">
      <c r="A176" s="88" t="s">
        <v>270</v>
      </c>
      <c r="B176" s="74">
        <v>413.01548574678344</v>
      </c>
      <c r="C176" s="74"/>
      <c r="D176" s="74"/>
      <c r="E176" s="87">
        <v>-8.09834979254088</v>
      </c>
      <c r="F176" s="75"/>
      <c r="I176" s="74"/>
      <c r="J176" s="74"/>
      <c r="K176" s="1">
        <v>-8.476879156290588</v>
      </c>
      <c r="L176" s="1">
        <f t="shared" si="0"/>
        <v>8.476879156290588</v>
      </c>
    </row>
    <row r="177" spans="1:12" ht="11.25">
      <c r="A177" s="88">
        <v>160207</v>
      </c>
      <c r="B177" s="74">
        <v>425.9494298042418</v>
      </c>
      <c r="C177" s="74"/>
      <c r="D177" s="74"/>
      <c r="E177" s="87">
        <v>8.476879156290588</v>
      </c>
      <c r="F177" s="75"/>
      <c r="I177" s="74"/>
      <c r="J177" s="74"/>
      <c r="K177" s="1">
        <v>8.234273304447663</v>
      </c>
      <c r="L177" s="1">
        <f t="shared" si="0"/>
        <v>-8.234273304447663</v>
      </c>
    </row>
    <row r="178" spans="1:10" ht="11.25">
      <c r="A178" s="88">
        <v>160208</v>
      </c>
      <c r="B178" s="74">
        <v>426.0374139619208</v>
      </c>
      <c r="C178" s="74"/>
      <c r="D178" s="74"/>
      <c r="E178" s="87">
        <v>-8.234273304447663</v>
      </c>
      <c r="F178" s="75"/>
      <c r="I178" s="74"/>
      <c r="J178" s="74"/>
    </row>
    <row r="179" spans="2:10" ht="11.25">
      <c r="B179" s="74"/>
      <c r="C179" s="74"/>
      <c r="D179" s="74"/>
      <c r="F179" s="75"/>
      <c r="I179" s="74"/>
      <c r="J179" s="74"/>
    </row>
    <row r="180" spans="1:10" ht="11.25">
      <c r="A180" s="58" t="s">
        <v>117</v>
      </c>
      <c r="B180" s="74">
        <v>-2.192140446948664</v>
      </c>
      <c r="C180" s="74"/>
      <c r="D180" s="74"/>
      <c r="F180" s="74">
        <v>1.8448975012969207E-06</v>
      </c>
      <c r="I180" s="74"/>
      <c r="J180" s="74"/>
    </row>
    <row r="181" spans="1:10" ht="11.25">
      <c r="A181" s="58" t="s">
        <v>118</v>
      </c>
      <c r="B181" s="74">
        <v>-1.9421422944659144</v>
      </c>
      <c r="C181" s="74"/>
      <c r="D181" s="74"/>
      <c r="F181" s="74">
        <v>2.182843821836527E-06</v>
      </c>
      <c r="I181" s="74"/>
      <c r="J181" s="74"/>
    </row>
    <row r="182" spans="1:10" ht="11.25">
      <c r="A182" s="58" t="s">
        <v>119</v>
      </c>
      <c r="B182" s="74">
        <v>-1.692138587118623</v>
      </c>
      <c r="C182" s="74"/>
      <c r="D182" s="74"/>
      <c r="F182" s="74">
        <v>-8.78110685206116E-07</v>
      </c>
      <c r="I182" s="74"/>
      <c r="J182" s="74"/>
    </row>
    <row r="183" spans="1:10" ht="11.25">
      <c r="A183" s="58" t="s">
        <v>120</v>
      </c>
      <c r="B183" s="74">
        <v>-1.692138587118623</v>
      </c>
      <c r="C183" s="74"/>
      <c r="D183" s="74"/>
      <c r="F183" s="74">
        <v>-8.78110685206116E-07</v>
      </c>
      <c r="I183" s="74"/>
      <c r="J183" s="74"/>
    </row>
    <row r="184" spans="1:10" ht="11.25">
      <c r="A184" s="58" t="s">
        <v>121</v>
      </c>
      <c r="B184" s="74">
        <v>-1.4421404346502273</v>
      </c>
      <c r="C184" s="74"/>
      <c r="D184" s="74"/>
      <c r="F184" s="74">
        <v>-5.401380459009548E-07</v>
      </c>
      <c r="I184" s="74"/>
      <c r="J184" s="74"/>
    </row>
    <row r="185" spans="1:10" ht="11.25">
      <c r="A185" s="58" t="s">
        <v>122</v>
      </c>
      <c r="B185" s="74">
        <v>-1.192142228278073</v>
      </c>
      <c r="C185" s="74"/>
      <c r="D185" s="74"/>
      <c r="F185" s="74">
        <v>-5.258152235776229E-07</v>
      </c>
      <c r="I185" s="74"/>
      <c r="J185" s="74"/>
    </row>
    <row r="186" spans="1:10" ht="11.25">
      <c r="A186" s="72" t="s">
        <v>81</v>
      </c>
      <c r="B186" s="74">
        <v>1.4551915228366852E-11</v>
      </c>
      <c r="C186" s="74"/>
      <c r="D186" s="74"/>
      <c r="F186" s="74">
        <v>0</v>
      </c>
      <c r="I186" s="74"/>
      <c r="J186" s="74"/>
    </row>
    <row r="187" spans="1:10" ht="11.25">
      <c r="A187" s="72" t="s">
        <v>123</v>
      </c>
      <c r="B187" s="74">
        <v>5.00000576598837</v>
      </c>
      <c r="C187" s="74"/>
      <c r="D187" s="74"/>
      <c r="F187" s="74">
        <v>-9.770474703480242E-08</v>
      </c>
      <c r="I187" s="74"/>
      <c r="J187" s="74"/>
    </row>
    <row r="188" spans="1:10" ht="11.25">
      <c r="A188" s="72" t="s">
        <v>124</v>
      </c>
      <c r="B188" s="74">
        <v>10.000015577526492</v>
      </c>
      <c r="C188" s="74"/>
      <c r="D188" s="74"/>
      <c r="F188" s="74">
        <v>1.4759467067072293E-06</v>
      </c>
      <c r="I188" s="74"/>
      <c r="J188" s="74"/>
    </row>
    <row r="189" spans="1:10" ht="11.25">
      <c r="A189" s="72" t="s">
        <v>125</v>
      </c>
      <c r="B189" s="74">
        <v>10.979187754726183</v>
      </c>
      <c r="C189" s="74"/>
      <c r="D189" s="74"/>
      <c r="F189" s="74">
        <v>9.86143077174648E-07</v>
      </c>
      <c r="I189" s="74"/>
      <c r="J189" s="74"/>
    </row>
    <row r="190" spans="1:10" ht="11.25">
      <c r="A190" s="72" t="s">
        <v>126</v>
      </c>
      <c r="B190" s="74">
        <v>15.979196109437021</v>
      </c>
      <c r="C190" s="74"/>
      <c r="D190" s="74"/>
      <c r="F190" s="74">
        <v>-6.761414445792835E-07</v>
      </c>
      <c r="I190" s="74"/>
      <c r="J190" s="74"/>
    </row>
    <row r="191" spans="1:10" ht="11.25">
      <c r="A191" s="72" t="s">
        <v>127</v>
      </c>
      <c r="B191" s="74">
        <v>20.97920624456515</v>
      </c>
      <c r="C191" s="74"/>
      <c r="D191" s="74"/>
      <c r="F191" s="74">
        <v>9.513850593449919E-07</v>
      </c>
      <c r="I191" s="74"/>
      <c r="J191" s="74"/>
    </row>
    <row r="192" spans="1:10" ht="11.25">
      <c r="A192" s="72" t="s">
        <v>128</v>
      </c>
      <c r="B192" s="74">
        <v>21.984186746273974</v>
      </c>
      <c r="C192" s="74"/>
      <c r="D192" s="74"/>
      <c r="F192" s="74">
        <v>9.387703567976981E-07</v>
      </c>
      <c r="I192" s="74"/>
      <c r="J192" s="74"/>
    </row>
    <row r="193" spans="1:10" ht="11.25">
      <c r="A193" s="72" t="s">
        <v>129</v>
      </c>
      <c r="B193" s="74">
        <v>26.984226060863623</v>
      </c>
      <c r="C193" s="74"/>
      <c r="D193" s="74"/>
      <c r="F193" s="74">
        <v>1.1051777524555288E-06</v>
      </c>
      <c r="I193" s="74"/>
      <c r="J193" s="74"/>
    </row>
    <row r="194" spans="1:10" ht="11.25">
      <c r="A194" s="72" t="s">
        <v>130</v>
      </c>
      <c r="B194" s="74">
        <v>31.98426095242411</v>
      </c>
      <c r="C194" s="74"/>
      <c r="D194" s="74"/>
      <c r="F194" s="74">
        <v>-1.30013030166592E-07</v>
      </c>
      <c r="I194" s="74"/>
      <c r="J194" s="74"/>
    </row>
    <row r="195" spans="1:10" ht="11.25">
      <c r="A195" s="58" t="s">
        <v>131</v>
      </c>
      <c r="B195" s="74">
        <v>32.98426095154309</v>
      </c>
      <c r="C195" s="74"/>
      <c r="D195" s="74"/>
      <c r="F195" s="74">
        <v>7.891259437900021E-07</v>
      </c>
      <c r="I195" s="74"/>
      <c r="J195" s="74"/>
    </row>
    <row r="196" spans="1:10" ht="11.25">
      <c r="A196" s="58" t="s">
        <v>132</v>
      </c>
      <c r="B196" s="74">
        <v>35.484255528113415</v>
      </c>
      <c r="C196" s="74"/>
      <c r="D196" s="74"/>
      <c r="F196" s="74">
        <v>-3.1012363737221194E-07</v>
      </c>
      <c r="I196" s="74"/>
      <c r="J196" s="74"/>
    </row>
    <row r="197" spans="1:10" ht="11.25">
      <c r="A197" s="58" t="s">
        <v>133</v>
      </c>
      <c r="B197" s="74">
        <v>37.984254581621435</v>
      </c>
      <c r="C197" s="74"/>
      <c r="D197" s="74"/>
      <c r="F197" s="74">
        <v>-3.3137940390564037E-07</v>
      </c>
      <c r="I197" s="74"/>
      <c r="J197" s="74"/>
    </row>
    <row r="198" spans="1:10" ht="11.25">
      <c r="A198" s="58" t="s">
        <v>134</v>
      </c>
      <c r="B198" s="74">
        <v>38.98425015770886</v>
      </c>
      <c r="C198" s="74"/>
      <c r="D198" s="74"/>
      <c r="F198" s="74">
        <v>-8.138529627571356E-07</v>
      </c>
      <c r="I198" s="74"/>
      <c r="J198" s="74"/>
    </row>
    <row r="199" spans="1:10" ht="11.25">
      <c r="A199" s="58" t="s">
        <v>135</v>
      </c>
      <c r="B199" s="74">
        <v>41.48424915733945</v>
      </c>
      <c r="C199" s="74"/>
      <c r="D199" s="74"/>
      <c r="F199" s="74">
        <v>-5.114900111985888E-07</v>
      </c>
      <c r="I199" s="74"/>
      <c r="J199" s="74"/>
    </row>
    <row r="200" spans="1:10" ht="11.25">
      <c r="A200" s="58" t="s">
        <v>136</v>
      </c>
      <c r="B200" s="74">
        <v>43.98424524462884</v>
      </c>
      <c r="C200" s="74"/>
      <c r="D200" s="74"/>
      <c r="F200" s="74">
        <v>1.3015896292489859E-06</v>
      </c>
      <c r="I200" s="74"/>
      <c r="J200" s="74"/>
    </row>
    <row r="201" spans="1:10" ht="11.25">
      <c r="A201" s="58" t="s">
        <v>137</v>
      </c>
      <c r="B201" s="74">
        <v>61.350482185765216</v>
      </c>
      <c r="C201" s="74"/>
      <c r="D201" s="74"/>
      <c r="F201" s="74">
        <v>3.227957582682177E-08</v>
      </c>
      <c r="I201" s="74"/>
      <c r="J201" s="74"/>
    </row>
    <row r="202" spans="1:10" ht="11.25">
      <c r="A202" s="58" t="s">
        <v>138</v>
      </c>
      <c r="B202" s="74">
        <v>66.3504425370601</v>
      </c>
      <c r="C202" s="74"/>
      <c r="D202" s="74"/>
      <c r="F202" s="74">
        <v>-9.748297935523393E-07</v>
      </c>
      <c r="I202" s="74"/>
      <c r="J202" s="74"/>
    </row>
    <row r="203" spans="1:10" ht="11.25">
      <c r="A203" s="58" t="s">
        <v>139</v>
      </c>
      <c r="B203" s="74">
        <v>71.35039997598271</v>
      </c>
      <c r="C203" s="74"/>
      <c r="D203" s="74"/>
      <c r="F203" s="74">
        <v>-4.712487913743485E-07</v>
      </c>
      <c r="I203" s="74"/>
      <c r="J203" s="74"/>
    </row>
    <row r="204" spans="1:10" ht="11.25">
      <c r="A204" s="58" t="s">
        <v>140</v>
      </c>
      <c r="B204" s="74">
        <v>72.35037052587975</v>
      </c>
      <c r="C204" s="74"/>
      <c r="D204" s="74"/>
      <c r="F204" s="74">
        <v>1.531489203525241E-06</v>
      </c>
      <c r="I204" s="74"/>
      <c r="J204" s="74"/>
    </row>
    <row r="205" spans="1:10" ht="11.25">
      <c r="A205" s="58" t="s">
        <v>141</v>
      </c>
      <c r="B205" s="74">
        <v>77.3500363297573</v>
      </c>
      <c r="C205" s="74"/>
      <c r="D205" s="74"/>
      <c r="F205" s="74">
        <v>1.7057553752010874E-06</v>
      </c>
      <c r="I205" s="74"/>
      <c r="J205" s="74"/>
    </row>
    <row r="206" spans="1:10" ht="11.25">
      <c r="A206" s="58" t="s">
        <v>142</v>
      </c>
      <c r="B206" s="74">
        <v>82.34970207972871</v>
      </c>
      <c r="C206" s="74"/>
      <c r="D206" s="74"/>
      <c r="F206" s="74">
        <v>2.2036426551374152E-06</v>
      </c>
      <c r="I206" s="74"/>
      <c r="J206" s="74"/>
    </row>
    <row r="207" spans="1:10" ht="11.25">
      <c r="A207" s="58" t="s">
        <v>143</v>
      </c>
      <c r="B207" s="74">
        <v>83.34958190794346</v>
      </c>
      <c r="C207" s="74"/>
      <c r="D207" s="74"/>
      <c r="F207" s="74">
        <v>1.7403196171152293E-06</v>
      </c>
      <c r="I207" s="74"/>
      <c r="J207" s="74"/>
    </row>
    <row r="208" spans="1:10" ht="11.25">
      <c r="A208" s="58" t="s">
        <v>144</v>
      </c>
      <c r="B208" s="74">
        <v>88.34866368659266</v>
      </c>
      <c r="C208" s="74"/>
      <c r="D208" s="74"/>
      <c r="F208" s="74">
        <v>1.7954506332695705E-06</v>
      </c>
      <c r="I208" s="74"/>
      <c r="J208" s="74"/>
    </row>
    <row r="209" spans="1:10" ht="11.25">
      <c r="A209" s="58" t="s">
        <v>145</v>
      </c>
      <c r="B209" s="74">
        <v>93.34775128992425</v>
      </c>
      <c r="C209" s="74"/>
      <c r="D209" s="74"/>
      <c r="F209" s="74">
        <v>-1.1708421540362864E-06</v>
      </c>
      <c r="I209" s="74"/>
      <c r="J209" s="74"/>
    </row>
    <row r="210" spans="1:10" ht="11.25">
      <c r="A210" s="58" t="s">
        <v>146</v>
      </c>
      <c r="B210" s="74">
        <v>96.52574962230516</v>
      </c>
      <c r="C210" s="74"/>
      <c r="D210" s="74"/>
      <c r="F210" s="74">
        <v>1.7530658985675095E-06</v>
      </c>
      <c r="I210" s="74"/>
      <c r="J210" s="74"/>
    </row>
    <row r="211" spans="1:10" ht="11.25">
      <c r="A211" s="58" t="s">
        <v>147</v>
      </c>
      <c r="B211" s="74">
        <v>96.52574962230516</v>
      </c>
      <c r="C211" s="74"/>
      <c r="D211" s="74"/>
      <c r="F211" s="74">
        <v>1.7530658985675095E-06</v>
      </c>
      <c r="I211" s="74"/>
      <c r="J211" s="74"/>
    </row>
    <row r="212" spans="1:10" ht="11.25">
      <c r="A212" s="58" t="s">
        <v>148</v>
      </c>
      <c r="B212" s="74">
        <v>96.52574962230516</v>
      </c>
      <c r="C212" s="74"/>
      <c r="D212" s="74"/>
      <c r="F212" s="74">
        <v>1.7530658985675095E-06</v>
      </c>
      <c r="I212" s="74"/>
      <c r="J212" s="74"/>
    </row>
    <row r="213" spans="1:10" ht="11.25">
      <c r="A213" s="58" t="s">
        <v>149</v>
      </c>
      <c r="B213" s="74">
        <v>97.01762129965283</v>
      </c>
      <c r="C213" s="74"/>
      <c r="D213" s="74"/>
      <c r="F213" s="74">
        <v>-2.7226756472732945E-07</v>
      </c>
      <c r="I213" s="74"/>
      <c r="J213" s="74"/>
    </row>
    <row r="214" spans="1:10" ht="11.25">
      <c r="A214" s="58" t="s">
        <v>150</v>
      </c>
      <c r="B214" s="74">
        <v>97.01762129965283</v>
      </c>
      <c r="C214" s="74"/>
      <c r="D214" s="74"/>
      <c r="F214" s="74">
        <v>-2.7226756472732945E-07</v>
      </c>
      <c r="I214" s="74"/>
      <c r="J214" s="74"/>
    </row>
    <row r="215" spans="1:10" ht="11.25">
      <c r="A215" s="58" t="s">
        <v>151</v>
      </c>
      <c r="B215" s="74">
        <v>97.01762129965283</v>
      </c>
      <c r="C215" s="74"/>
      <c r="D215" s="74"/>
      <c r="F215" s="74">
        <v>-2.7226756472732945E-07</v>
      </c>
      <c r="I215" s="74"/>
      <c r="J215" s="74"/>
    </row>
    <row r="216" spans="1:10" ht="11.25">
      <c r="A216" s="58" t="s">
        <v>152</v>
      </c>
      <c r="B216" s="74">
        <v>97.62746034322551</v>
      </c>
      <c r="C216" s="74"/>
      <c r="D216" s="74"/>
      <c r="F216" s="74">
        <v>1.942276893502166E-07</v>
      </c>
      <c r="I216" s="74"/>
      <c r="J216" s="74"/>
    </row>
    <row r="217" spans="1:10" ht="11.25">
      <c r="A217" s="58" t="s">
        <v>153</v>
      </c>
      <c r="B217" s="74">
        <v>97.95554138703524</v>
      </c>
      <c r="C217" s="74"/>
      <c r="D217" s="74"/>
      <c r="F217" s="74">
        <v>-2.4866493320558417E-07</v>
      </c>
      <c r="I217" s="74"/>
      <c r="J217" s="74"/>
    </row>
    <row r="218" spans="1:10" ht="11.25">
      <c r="A218" s="58" t="s">
        <v>154</v>
      </c>
      <c r="B218" s="74">
        <v>98.28362982009274</v>
      </c>
      <c r="C218" s="74"/>
      <c r="D218" s="74"/>
      <c r="F218" s="74">
        <v>-1.1242541117117998E-06</v>
      </c>
      <c r="I218" s="74"/>
      <c r="J218" s="74"/>
    </row>
    <row r="219" spans="1:10" ht="11.25">
      <c r="A219" s="58" t="s">
        <v>155</v>
      </c>
      <c r="B219" s="74">
        <v>97.46341863487818</v>
      </c>
      <c r="C219" s="74"/>
      <c r="D219" s="74"/>
      <c r="F219" s="74">
        <v>1.548529698430247E-06</v>
      </c>
      <c r="I219" s="74"/>
      <c r="J219" s="74"/>
    </row>
    <row r="220" spans="1:10" ht="11.25">
      <c r="A220" s="58" t="s">
        <v>156</v>
      </c>
      <c r="B220" s="74">
        <v>100.96341428925268</v>
      </c>
      <c r="C220" s="74"/>
      <c r="D220" s="74"/>
      <c r="F220" s="74">
        <v>8.828331234574844E-07</v>
      </c>
      <c r="I220" s="74"/>
      <c r="J220" s="74"/>
    </row>
    <row r="221" spans="1:10" ht="11.25">
      <c r="A221" s="58" t="s">
        <v>157</v>
      </c>
      <c r="B221" s="74">
        <v>104.46340988973539</v>
      </c>
      <c r="C221" s="74"/>
      <c r="D221" s="74"/>
      <c r="F221" s="74">
        <v>5.407409127076614E-07</v>
      </c>
      <c r="I221" s="74"/>
      <c r="J221" s="74"/>
    </row>
    <row r="222" spans="1:10" ht="11.25">
      <c r="A222" s="58" t="s">
        <v>158</v>
      </c>
      <c r="B222" s="74">
        <v>104.95553506922658</v>
      </c>
      <c r="C222" s="74"/>
      <c r="D222" s="74"/>
      <c r="F222" s="74">
        <v>1.455176570666971E-07</v>
      </c>
      <c r="I222" s="74"/>
      <c r="J222" s="74"/>
    </row>
    <row r="223" spans="1:10" ht="11.25">
      <c r="A223" s="58" t="s">
        <v>159</v>
      </c>
      <c r="B223" s="74">
        <v>107.95553139855627</v>
      </c>
      <c r="C223" s="74"/>
      <c r="D223" s="74"/>
      <c r="F223" s="74">
        <v>9.61815574535362E-07</v>
      </c>
      <c r="I223" s="74"/>
      <c r="J223" s="74"/>
    </row>
    <row r="224" spans="1:10" ht="11.25">
      <c r="A224" s="58" t="s">
        <v>160</v>
      </c>
      <c r="B224" s="74">
        <v>110.95552778177773</v>
      </c>
      <c r="C224" s="74"/>
      <c r="D224" s="74"/>
      <c r="F224" s="74">
        <v>1.4545115182662547E-06</v>
      </c>
      <c r="I224" s="74"/>
      <c r="J224" s="74"/>
    </row>
    <row r="225" spans="1:10" ht="11.25">
      <c r="A225" s="58" t="s">
        <v>161</v>
      </c>
      <c r="B225" s="74">
        <v>114.0601351100826</v>
      </c>
      <c r="C225" s="74"/>
      <c r="D225" s="74"/>
      <c r="F225" s="74">
        <v>-2.5542084585648953E-07</v>
      </c>
      <c r="I225" s="74"/>
      <c r="J225" s="74"/>
    </row>
    <row r="226" spans="1:10" ht="11.25">
      <c r="A226" s="58" t="s">
        <v>162</v>
      </c>
      <c r="B226" s="74">
        <v>119.05881614002408</v>
      </c>
      <c r="C226" s="74"/>
      <c r="D226" s="74"/>
      <c r="F226" s="74">
        <v>-4.0368010377018623E-07</v>
      </c>
      <c r="I226" s="74"/>
      <c r="J226" s="74"/>
    </row>
    <row r="227" spans="1:10" ht="11.25">
      <c r="A227" s="58" t="s">
        <v>163</v>
      </c>
      <c r="B227" s="74">
        <v>124.05750126933057</v>
      </c>
      <c r="C227" s="74"/>
      <c r="D227" s="74"/>
      <c r="F227" s="74">
        <v>7.957957306550518E-07</v>
      </c>
      <c r="I227" s="74"/>
      <c r="J227" s="74"/>
    </row>
    <row r="228" spans="1:10" ht="11.25">
      <c r="A228" s="58" t="s">
        <v>164</v>
      </c>
      <c r="B228" s="74">
        <v>125.05723875894553</v>
      </c>
      <c r="C228" s="74"/>
      <c r="D228" s="74"/>
      <c r="F228" s="74">
        <v>2.4813144817478355E-07</v>
      </c>
      <c r="I228" s="74"/>
      <c r="J228" s="74"/>
    </row>
    <row r="229" spans="1:10" ht="11.25">
      <c r="A229" s="58" t="s">
        <v>165</v>
      </c>
      <c r="B229" s="74">
        <v>130.05591655291275</v>
      </c>
      <c r="C229" s="74"/>
      <c r="D229" s="74"/>
      <c r="F229" s="74">
        <v>1.556713828976055E-06</v>
      </c>
      <c r="I229" s="74"/>
      <c r="J229" s="74"/>
    </row>
    <row r="230" spans="1:10" ht="11.25">
      <c r="A230" s="58" t="s">
        <v>166</v>
      </c>
      <c r="B230" s="74">
        <v>135.0546001715169</v>
      </c>
      <c r="C230" s="74"/>
      <c r="D230" s="74"/>
      <c r="F230" s="74">
        <v>-1.5615152241987174E-07</v>
      </c>
      <c r="I230" s="74"/>
      <c r="J230" s="74"/>
    </row>
    <row r="231" spans="1:10" ht="11.25">
      <c r="A231" s="58" t="s">
        <v>167</v>
      </c>
      <c r="B231" s="74">
        <v>136.4597420078454</v>
      </c>
      <c r="C231" s="74"/>
      <c r="D231" s="74"/>
      <c r="F231" s="74">
        <v>-3.455850018486024E-07</v>
      </c>
      <c r="I231" s="74"/>
      <c r="J231" s="74"/>
    </row>
    <row r="232" spans="1:10" ht="11.25">
      <c r="A232" s="58" t="s">
        <v>168</v>
      </c>
      <c r="B232" s="74">
        <v>141.45872939746442</v>
      </c>
      <c r="C232" s="74"/>
      <c r="D232" s="74"/>
      <c r="F232" s="74">
        <v>-7.063373114408077E-07</v>
      </c>
      <c r="I232" s="74"/>
      <c r="J232" s="74"/>
    </row>
    <row r="233" spans="1:10" ht="11.25">
      <c r="A233" s="58" t="s">
        <v>169</v>
      </c>
      <c r="B233" s="74">
        <v>146.45772126396136</v>
      </c>
      <c r="C233" s="74"/>
      <c r="D233" s="74"/>
      <c r="F233" s="74">
        <v>1.0932905335594932E-08</v>
      </c>
      <c r="I233" s="74"/>
      <c r="J233" s="74"/>
    </row>
    <row r="234" spans="1:10" ht="11.25">
      <c r="A234" s="58" t="s">
        <v>170</v>
      </c>
      <c r="B234" s="74">
        <v>147.45757164299724</v>
      </c>
      <c r="C234" s="74"/>
      <c r="D234" s="74"/>
      <c r="F234" s="74">
        <v>6.31187360405941E-07</v>
      </c>
      <c r="I234" s="74"/>
      <c r="J234" s="74"/>
    </row>
    <row r="235" spans="1:10" ht="11.25">
      <c r="A235" s="58" t="s">
        <v>171</v>
      </c>
      <c r="B235" s="74">
        <v>152.4568245083389</v>
      </c>
      <c r="C235" s="74"/>
      <c r="D235" s="74"/>
      <c r="F235" s="74">
        <v>-9.707078194064127E-08</v>
      </c>
      <c r="I235" s="74"/>
      <c r="J235" s="74"/>
    </row>
    <row r="236" spans="1:10" ht="11.25">
      <c r="A236" s="58" t="s">
        <v>172</v>
      </c>
      <c r="B236" s="74">
        <v>157.45608185059677</v>
      </c>
      <c r="C236" s="74"/>
      <c r="D236" s="74"/>
      <c r="F236" s="74">
        <v>2.5260030355160026E-07</v>
      </c>
      <c r="I236" s="74"/>
      <c r="J236" s="74"/>
    </row>
    <row r="237" spans="1:10" ht="11.25">
      <c r="A237" s="58" t="s">
        <v>173</v>
      </c>
      <c r="B237" s="74">
        <v>158.45593222960633</v>
      </c>
      <c r="C237" s="74"/>
      <c r="D237" s="74"/>
      <c r="F237" s="74">
        <v>8.729049946734698E-07</v>
      </c>
      <c r="I237" s="74"/>
      <c r="J237" s="74"/>
    </row>
    <row r="238" spans="1:10" ht="11.25">
      <c r="A238" s="58" t="s">
        <v>174</v>
      </c>
      <c r="B238" s="74">
        <v>163.45541373222727</v>
      </c>
      <c r="C238" s="74"/>
      <c r="D238" s="74"/>
      <c r="F238" s="74">
        <v>1.2933744001103932E-06</v>
      </c>
      <c r="I238" s="74"/>
      <c r="J238" s="74"/>
    </row>
    <row r="239" spans="1:10" ht="11.25">
      <c r="A239" s="58" t="s">
        <v>175</v>
      </c>
      <c r="B239" s="74">
        <v>168.45489113546887</v>
      </c>
      <c r="C239" s="74"/>
      <c r="D239" s="74"/>
      <c r="F239" s="74">
        <v>3.661350318387035E-07</v>
      </c>
      <c r="I239" s="74"/>
      <c r="J239" s="74"/>
    </row>
    <row r="240" spans="1:10" ht="11.25">
      <c r="A240" s="58" t="s">
        <v>176</v>
      </c>
      <c r="B240" s="74">
        <v>169.45489118846052</v>
      </c>
      <c r="C240" s="74"/>
      <c r="D240" s="74"/>
      <c r="F240" s="74">
        <v>9.616696414385627E-07</v>
      </c>
      <c r="I240" s="74"/>
      <c r="J240" s="74"/>
    </row>
    <row r="241" spans="1:10" ht="11.25">
      <c r="A241" s="58" t="s">
        <v>177</v>
      </c>
      <c r="B241" s="74">
        <v>171.09531177969956</v>
      </c>
      <c r="C241" s="74"/>
      <c r="D241" s="74"/>
      <c r="F241" s="74">
        <v>3.089107340414734E-07</v>
      </c>
      <c r="I241" s="74"/>
      <c r="J241" s="74"/>
    </row>
    <row r="242" spans="1:10" ht="11.25">
      <c r="A242" s="58" t="s">
        <v>178</v>
      </c>
      <c r="B242" s="74">
        <v>172.73572945862378</v>
      </c>
      <c r="C242" s="74"/>
      <c r="D242" s="74"/>
      <c r="F242" s="74">
        <v>1.1668421967834707E-06</v>
      </c>
      <c r="I242" s="74"/>
      <c r="J242" s="74"/>
    </row>
    <row r="243" spans="1:10" ht="11.25">
      <c r="A243" s="58" t="s">
        <v>179</v>
      </c>
      <c r="B243" s="74">
        <v>173.73538442528877</v>
      </c>
      <c r="C243" s="74"/>
      <c r="D243" s="74"/>
      <c r="F243" s="74">
        <v>8.485918463600927E-07</v>
      </c>
      <c r="I243" s="74"/>
      <c r="J243" s="74"/>
    </row>
    <row r="244" spans="1:10" ht="11.25">
      <c r="A244" s="58" t="s">
        <v>180</v>
      </c>
      <c r="B244" s="74">
        <v>178.73504952802276</v>
      </c>
      <c r="C244" s="74"/>
      <c r="D244" s="74"/>
      <c r="F244" s="74">
        <v>1.2387146717553847E-06</v>
      </c>
      <c r="I244" s="74"/>
      <c r="J244" s="74"/>
    </row>
    <row r="245" spans="1:10" ht="11.25">
      <c r="A245" s="58" t="s">
        <v>181</v>
      </c>
      <c r="B245" s="74">
        <v>183.73471430709253</v>
      </c>
      <c r="C245" s="74"/>
      <c r="D245" s="74"/>
      <c r="F245" s="74">
        <v>1.5749768013735775E-06</v>
      </c>
      <c r="I245" s="74"/>
      <c r="J245" s="74"/>
    </row>
    <row r="246" spans="1:10" ht="11.25">
      <c r="A246" s="58" t="s">
        <v>182</v>
      </c>
      <c r="B246" s="74">
        <v>184.7347128493962</v>
      </c>
      <c r="C246" s="74"/>
      <c r="D246" s="74"/>
      <c r="F246" s="74">
        <v>-7.418632634587433E-07</v>
      </c>
      <c r="I246" s="74"/>
      <c r="J246" s="74"/>
    </row>
    <row r="247" spans="1:10" ht="11.25">
      <c r="A247" s="58" t="s">
        <v>183</v>
      </c>
      <c r="B247" s="74">
        <v>185.9847110548443</v>
      </c>
      <c r="C247" s="74"/>
      <c r="D247" s="74"/>
      <c r="F247" s="74">
        <v>1.9163202127514336E-07</v>
      </c>
      <c r="I247" s="74"/>
      <c r="J247" s="74"/>
    </row>
    <row r="248" spans="1:10" ht="11.25">
      <c r="A248" s="58" t="s">
        <v>184</v>
      </c>
      <c r="B248" s="74">
        <v>187.2347121726479</v>
      </c>
      <c r="C248" s="74"/>
      <c r="D248" s="74"/>
      <c r="F248" s="74">
        <v>-3.8559655334186107E-07</v>
      </c>
      <c r="I248" s="74"/>
      <c r="J248" s="74"/>
    </row>
    <row r="249" spans="1:10" ht="11.25">
      <c r="A249" s="58" t="s">
        <v>185</v>
      </c>
      <c r="B249" s="74">
        <v>188.2347074789773</v>
      </c>
      <c r="C249" s="74"/>
      <c r="D249" s="74"/>
      <c r="F249" s="74">
        <v>-1.2455901989018478E-06</v>
      </c>
      <c r="I249" s="74"/>
      <c r="J249" s="74"/>
    </row>
    <row r="250" spans="1:10" ht="11.25">
      <c r="A250" s="58" t="s">
        <v>186</v>
      </c>
      <c r="B250" s="74">
        <v>189.48470568443972</v>
      </c>
      <c r="C250" s="74"/>
      <c r="D250" s="74"/>
      <c r="F250" s="74">
        <v>-3.120973043960208E-07</v>
      </c>
      <c r="I250" s="74"/>
      <c r="J250" s="74"/>
    </row>
    <row r="251" spans="1:10" ht="11.25">
      <c r="A251" s="58" t="s">
        <v>187</v>
      </c>
      <c r="B251" s="74">
        <v>190.734706802229</v>
      </c>
      <c r="C251" s="74"/>
      <c r="D251" s="74"/>
      <c r="F251" s="74">
        <v>-8.89309134345371E-07</v>
      </c>
      <c r="I251" s="74"/>
      <c r="J251" s="74"/>
    </row>
    <row r="252" spans="1:10" ht="11.25">
      <c r="A252" s="58" t="s">
        <v>188</v>
      </c>
      <c r="B252" s="74">
        <v>205.0406181220133</v>
      </c>
      <c r="C252" s="74"/>
      <c r="D252" s="74"/>
      <c r="F252" s="74">
        <v>-7.620711942564788E-07</v>
      </c>
      <c r="I252" s="74"/>
      <c r="J252" s="74"/>
    </row>
    <row r="253" spans="1:10" ht="11.25">
      <c r="A253" s="58" t="s">
        <v>189</v>
      </c>
      <c r="B253" s="74">
        <v>205.2906162744793</v>
      </c>
      <c r="C253" s="74"/>
      <c r="D253" s="74"/>
      <c r="F253" s="74">
        <v>-4.241105194440873E-07</v>
      </c>
      <c r="I253" s="74"/>
      <c r="J253" s="74"/>
    </row>
    <row r="254" spans="1:10" ht="11.25">
      <c r="A254" s="58" t="s">
        <v>190</v>
      </c>
      <c r="B254" s="74">
        <v>205.54061410332898</v>
      </c>
      <c r="C254" s="74"/>
      <c r="D254" s="74"/>
      <c r="F254" s="74">
        <v>-1.400129302197787E-07</v>
      </c>
      <c r="I254" s="74"/>
      <c r="J254" s="74"/>
    </row>
    <row r="255" spans="1:10" ht="11.25">
      <c r="A255" s="58" t="s">
        <v>191</v>
      </c>
      <c r="B255" s="74">
        <v>205.79061522199927</v>
      </c>
      <c r="C255" s="74"/>
      <c r="D255" s="74"/>
      <c r="F255" s="74">
        <v>-1.6363780881188805E-06</v>
      </c>
      <c r="I255" s="74"/>
      <c r="J255" s="74"/>
    </row>
    <row r="256" spans="1:10" ht="11.25">
      <c r="A256" s="58" t="s">
        <v>192</v>
      </c>
      <c r="B256" s="74">
        <v>208.54061269771697</v>
      </c>
      <c r="C256" s="74"/>
      <c r="D256" s="74"/>
      <c r="F256" s="74">
        <v>-9.421650572999645E-07</v>
      </c>
      <c r="I256" s="74"/>
      <c r="J256" s="74"/>
    </row>
    <row r="257" spans="1:10" ht="11.25">
      <c r="A257" s="58" t="s">
        <v>193</v>
      </c>
      <c r="B257" s="74">
        <v>211.29060699137852</v>
      </c>
      <c r="C257" s="74"/>
      <c r="D257" s="74"/>
      <c r="F257" s="74">
        <v>8.85237405544465E-07</v>
      </c>
      <c r="I257" s="74"/>
      <c r="J257" s="74"/>
    </row>
    <row r="258" spans="1:10" ht="11.25">
      <c r="A258" s="58" t="s">
        <v>194</v>
      </c>
      <c r="B258" s="74">
        <v>216.88820339928404</v>
      </c>
      <c r="C258" s="74"/>
      <c r="D258" s="74"/>
      <c r="F258" s="74">
        <v>-2.2572258550968195E-07</v>
      </c>
      <c r="I258" s="74"/>
      <c r="J258" s="74"/>
    </row>
    <row r="259" spans="1:10" ht="11.25">
      <c r="A259" s="58" t="s">
        <v>195</v>
      </c>
      <c r="B259" s="74">
        <v>218.1382012811134</v>
      </c>
      <c r="C259" s="74"/>
      <c r="D259" s="74"/>
      <c r="F259" s="74">
        <v>6.538641605352508E-07</v>
      </c>
      <c r="I259" s="74"/>
      <c r="J259" s="74"/>
    </row>
    <row r="260" spans="1:10" ht="11.25">
      <c r="A260" s="58" t="s">
        <v>196</v>
      </c>
      <c r="B260" s="74">
        <v>219.38819797588545</v>
      </c>
      <c r="C260" s="74"/>
      <c r="D260" s="74"/>
      <c r="F260" s="74">
        <v>-1.3249745562853299E-06</v>
      </c>
      <c r="I260" s="74"/>
      <c r="J260" s="74"/>
    </row>
    <row r="261" spans="1:10" ht="11.25">
      <c r="A261" s="58" t="s">
        <v>197</v>
      </c>
      <c r="B261" s="74">
        <v>220.38819770526075</v>
      </c>
      <c r="C261" s="74"/>
      <c r="D261" s="74"/>
      <c r="F261" s="74">
        <v>-7.833317411403413E-07</v>
      </c>
      <c r="I261" s="74"/>
      <c r="J261" s="74"/>
    </row>
    <row r="262" spans="1:10" ht="11.25">
      <c r="A262" s="58" t="s">
        <v>198</v>
      </c>
      <c r="B262" s="74">
        <v>221.6381959107208</v>
      </c>
      <c r="C262" s="74"/>
      <c r="D262" s="74"/>
      <c r="F262" s="74">
        <v>1.5014679953980305E-07</v>
      </c>
      <c r="I262" s="74"/>
      <c r="J262" s="74"/>
    </row>
    <row r="263" spans="1:10" ht="11.25">
      <c r="A263" s="58" t="s">
        <v>199</v>
      </c>
      <c r="B263" s="74">
        <v>222.88819411619758</v>
      </c>
      <c r="C263" s="74"/>
      <c r="D263" s="74"/>
      <c r="F263" s="74">
        <v>1.0836229496851857E-06</v>
      </c>
      <c r="I263" s="74"/>
      <c r="J263" s="74"/>
    </row>
    <row r="264" spans="1:10" ht="11.25">
      <c r="A264" s="58" t="s">
        <v>200</v>
      </c>
      <c r="B264" s="74">
        <v>223.88819416914856</v>
      </c>
      <c r="C264" s="74"/>
      <c r="D264" s="74"/>
      <c r="F264" s="74">
        <v>1.67914559486511E-06</v>
      </c>
      <c r="I264" s="74"/>
      <c r="J264" s="74"/>
    </row>
    <row r="265" spans="1:10" ht="11.25">
      <c r="A265" s="58" t="s">
        <v>201</v>
      </c>
      <c r="B265" s="74">
        <v>228.8878589482303</v>
      </c>
      <c r="C265" s="74"/>
      <c r="D265" s="74"/>
      <c r="F265" s="74">
        <v>2.0153790158589287E-06</v>
      </c>
      <c r="I265" s="74"/>
      <c r="J265" s="74"/>
    </row>
    <row r="266" spans="1:10" ht="11.25">
      <c r="A266" s="58" t="s">
        <v>202</v>
      </c>
      <c r="B266" s="74">
        <v>233.88752658576627</v>
      </c>
      <c r="C266" s="74"/>
      <c r="D266" s="74"/>
      <c r="F266" s="74">
        <v>1.1645575291411288E-06</v>
      </c>
      <c r="I266" s="74"/>
      <c r="J266" s="74"/>
    </row>
    <row r="267" spans="1:10" ht="11.25">
      <c r="A267" s="58" t="s">
        <v>203</v>
      </c>
      <c r="B267" s="74">
        <v>234.88745884047157</v>
      </c>
      <c r="C267" s="74"/>
      <c r="D267" s="74"/>
      <c r="F267" s="74">
        <v>1.4476646997691115E-06</v>
      </c>
      <c r="I267" s="74"/>
      <c r="J267" s="74"/>
    </row>
    <row r="268" spans="1:10" ht="11.25">
      <c r="A268" s="58" t="s">
        <v>204</v>
      </c>
      <c r="B268" s="74">
        <v>239.88726439356375</v>
      </c>
      <c r="C268" s="74"/>
      <c r="D268" s="74"/>
      <c r="F268" s="74">
        <v>-7.204400391846606E-07</v>
      </c>
      <c r="I268" s="74"/>
      <c r="J268" s="74"/>
    </row>
    <row r="269" spans="1:10" ht="11.25">
      <c r="A269" s="58" t="s">
        <v>205</v>
      </c>
      <c r="B269" s="74">
        <v>244.8870759343199</v>
      </c>
      <c r="C269" s="74"/>
      <c r="D269" s="74"/>
      <c r="F269" s="74">
        <v>1.1017399888901156E-06</v>
      </c>
      <c r="I269" s="74"/>
      <c r="J269" s="74"/>
    </row>
    <row r="270" spans="1:10" ht="11.25">
      <c r="A270" s="58" t="s">
        <v>206</v>
      </c>
      <c r="B270" s="74">
        <v>245.88705646215612</v>
      </c>
      <c r="C270" s="74"/>
      <c r="D270" s="74"/>
      <c r="F270" s="74">
        <v>1.1071705539065465E-06</v>
      </c>
      <c r="I270" s="74"/>
      <c r="J270" s="74"/>
    </row>
    <row r="271" spans="1:10" ht="11.25">
      <c r="A271" s="58" t="s">
        <v>207</v>
      </c>
      <c r="B271" s="74">
        <v>250.88697042780808</v>
      </c>
      <c r="C271" s="74"/>
      <c r="D271" s="74"/>
      <c r="F271" s="74">
        <v>-9.710092579915977E-07</v>
      </c>
      <c r="I271" s="74"/>
      <c r="J271" s="74"/>
    </row>
    <row r="272" spans="1:10" ht="11.25">
      <c r="A272" s="58" t="s">
        <v>208</v>
      </c>
      <c r="B272" s="74">
        <v>255.88688148111885</v>
      </c>
      <c r="C272" s="74"/>
      <c r="D272" s="74"/>
      <c r="F272" s="74">
        <v>-1.5384986995170785E-06</v>
      </c>
      <c r="I272" s="74"/>
      <c r="J272" s="74"/>
    </row>
    <row r="273" spans="1:10" ht="11.25">
      <c r="A273" s="58" t="s">
        <v>209</v>
      </c>
      <c r="B273" s="74">
        <v>256.8868594202613</v>
      </c>
      <c r="C273" s="74"/>
      <c r="D273" s="74"/>
      <c r="F273" s="74">
        <v>3.1528389221438934E-08</v>
      </c>
      <c r="I273" s="74"/>
      <c r="J273" s="74"/>
    </row>
    <row r="274" spans="1:10" ht="11.25">
      <c r="A274" s="58" t="s">
        <v>210</v>
      </c>
      <c r="B274" s="74">
        <v>261.8868350359296</v>
      </c>
      <c r="C274" s="74"/>
      <c r="D274" s="74"/>
      <c r="F274" s="74">
        <v>1.2332864966587297E-06</v>
      </c>
      <c r="I274" s="74"/>
      <c r="J274" s="74"/>
    </row>
    <row r="275" spans="1:10" ht="11.25">
      <c r="A275" s="58" t="s">
        <v>211</v>
      </c>
      <c r="B275" s="74">
        <v>266.88680471787836</v>
      </c>
      <c r="C275" s="74"/>
      <c r="D275" s="74"/>
      <c r="F275" s="74">
        <v>-1.8789043294166333E-06</v>
      </c>
      <c r="I275" s="74"/>
      <c r="J275" s="74"/>
    </row>
    <row r="276" spans="1:10" ht="11.25">
      <c r="A276" s="58" t="s">
        <v>212</v>
      </c>
      <c r="B276" s="74">
        <v>267.8868043933476</v>
      </c>
      <c r="C276" s="74"/>
      <c r="D276" s="74"/>
      <c r="F276" s="74">
        <v>-1.0136547602424366E-06</v>
      </c>
      <c r="I276" s="74"/>
      <c r="J276" s="74"/>
    </row>
    <row r="277" spans="1:10" ht="11.25">
      <c r="A277" s="58" t="s">
        <v>213</v>
      </c>
      <c r="B277" s="74">
        <v>272.8867991566775</v>
      </c>
      <c r="C277" s="74"/>
      <c r="D277" s="74"/>
      <c r="F277" s="74">
        <v>1.0479080017986736E-06</v>
      </c>
      <c r="I277" s="74"/>
      <c r="J277" s="74"/>
    </row>
    <row r="278" spans="1:10" ht="11.25">
      <c r="A278" s="58" t="s">
        <v>214</v>
      </c>
      <c r="B278" s="74">
        <v>277.886792085641</v>
      </c>
      <c r="C278" s="74"/>
      <c r="D278" s="74"/>
      <c r="F278" s="74">
        <v>1.4328562745206485E-07</v>
      </c>
      <c r="I278" s="74"/>
      <c r="J278" s="74"/>
    </row>
    <row r="279" spans="1:10" ht="11.25">
      <c r="A279" s="58" t="s">
        <v>215</v>
      </c>
      <c r="B279" s="74">
        <v>278.8867918149709</v>
      </c>
      <c r="C279" s="74"/>
      <c r="D279" s="74"/>
      <c r="F279" s="74">
        <v>6.849188673804701E-07</v>
      </c>
      <c r="I279" s="74"/>
      <c r="J279" s="74"/>
    </row>
    <row r="280" spans="1:10" ht="11.25">
      <c r="A280" s="58" t="s">
        <v>216</v>
      </c>
      <c r="B280" s="74">
        <v>279.13678996743687</v>
      </c>
      <c r="C280" s="74"/>
      <c r="D280" s="74"/>
      <c r="F280" s="74">
        <v>1.0228771522553462E-06</v>
      </c>
      <c r="I280" s="74"/>
      <c r="J280" s="74"/>
    </row>
    <row r="281" spans="1:10" ht="11.25">
      <c r="A281" s="58" t="s">
        <v>217</v>
      </c>
      <c r="B281" s="74">
        <v>279.3867881738258</v>
      </c>
      <c r="C281" s="74"/>
      <c r="D281" s="74"/>
      <c r="F281" s="74">
        <v>1.037211939115799E-06</v>
      </c>
      <c r="I281" s="74"/>
      <c r="J281" s="74"/>
    </row>
    <row r="282" spans="1:10" ht="11.25">
      <c r="A282" s="58" t="s">
        <v>218</v>
      </c>
      <c r="B282" s="74">
        <v>279.55345535255645</v>
      </c>
      <c r="C282" s="74"/>
      <c r="D282" s="74"/>
      <c r="F282" s="74">
        <v>1.1157063583560434E-07</v>
      </c>
      <c r="I282" s="74"/>
      <c r="J282" s="74"/>
    </row>
    <row r="283" spans="1:10" ht="11.25">
      <c r="A283" s="58" t="s">
        <v>219</v>
      </c>
      <c r="B283" s="74">
        <v>280.05345165749327</v>
      </c>
      <c r="C283" s="74"/>
      <c r="D283" s="74"/>
      <c r="F283" s="74">
        <v>7.875015601333645E-07</v>
      </c>
      <c r="I283" s="74"/>
      <c r="J283" s="74"/>
    </row>
    <row r="284" spans="1:10" ht="11.25">
      <c r="A284" s="58" t="s">
        <v>220</v>
      </c>
      <c r="B284" s="74">
        <v>280.5534553516468</v>
      </c>
      <c r="C284" s="74"/>
      <c r="D284" s="74"/>
      <c r="F284" s="74">
        <v>1.0307383180260507E-06</v>
      </c>
      <c r="I284" s="74"/>
      <c r="J284" s="74"/>
    </row>
    <row r="285" spans="1:10" ht="11.25">
      <c r="A285" s="58" t="s">
        <v>221</v>
      </c>
      <c r="B285" s="74">
        <v>280.8867871204192</v>
      </c>
      <c r="C285" s="74"/>
      <c r="D285" s="74"/>
      <c r="F285" s="74">
        <v>7.440761595539137E-07</v>
      </c>
      <c r="I285" s="74"/>
      <c r="J285" s="74"/>
    </row>
    <row r="286" spans="1:10" ht="11.25">
      <c r="A286" s="58" t="s">
        <v>222</v>
      </c>
      <c r="B286" s="74">
        <v>320.05674865063173</v>
      </c>
      <c r="C286" s="74"/>
      <c r="D286" s="74"/>
      <c r="F286" s="74">
        <v>1.7873071756674773E-06</v>
      </c>
      <c r="I286" s="74"/>
      <c r="J286" s="74"/>
    </row>
    <row r="287" spans="1:10" ht="11.25">
      <c r="A287" s="58" t="s">
        <v>223</v>
      </c>
      <c r="B287" s="74">
        <v>359.2267086701109</v>
      </c>
      <c r="C287" s="74"/>
      <c r="D287" s="74"/>
      <c r="F287" s="74">
        <v>-8.181734847977634E-08</v>
      </c>
      <c r="I287" s="74"/>
      <c r="J287" s="74"/>
    </row>
    <row r="288" spans="1:10" ht="11.25">
      <c r="A288" s="58" t="s">
        <v>224</v>
      </c>
      <c r="B288" s="74">
        <v>359.56004043888333</v>
      </c>
      <c r="C288" s="74"/>
      <c r="D288" s="74"/>
      <c r="F288" s="74">
        <v>-3.6848189665871653E-07</v>
      </c>
      <c r="I288" s="74"/>
      <c r="J288" s="74"/>
    </row>
    <row r="289" spans="1:10" ht="11.25">
      <c r="A289" s="58" t="s">
        <v>225</v>
      </c>
      <c r="B289" s="74">
        <v>360.0600438094301</v>
      </c>
      <c r="C289" s="74"/>
      <c r="D289" s="74"/>
      <c r="F289" s="74">
        <v>-1.7915128732292607E-07</v>
      </c>
      <c r="I289" s="74"/>
      <c r="J289" s="74"/>
    </row>
    <row r="290" spans="1:10" ht="11.25">
      <c r="A290" s="58" t="s">
        <v>226</v>
      </c>
      <c r="B290" s="74">
        <v>360.56004011435255</v>
      </c>
      <c r="C290" s="74"/>
      <c r="D290" s="74"/>
      <c r="F290" s="74">
        <v>4.967820268639655E-07</v>
      </c>
      <c r="I290" s="74"/>
      <c r="J290" s="74"/>
    </row>
    <row r="291" spans="1:10" ht="11.25">
      <c r="A291" s="58" t="s">
        <v>227</v>
      </c>
      <c r="B291" s="74">
        <v>360.89337188313937</v>
      </c>
      <c r="C291" s="74"/>
      <c r="D291" s="74"/>
      <c r="F291" s="74">
        <v>2.1013183262712508E-07</v>
      </c>
      <c r="I291" s="74"/>
      <c r="J291" s="74"/>
    </row>
    <row r="292" spans="1:10" ht="11.25">
      <c r="A292" s="58" t="s">
        <v>228</v>
      </c>
      <c r="B292" s="74">
        <v>380.878050964437</v>
      </c>
      <c r="C292" s="74"/>
      <c r="D292" s="74"/>
      <c r="F292" s="74">
        <v>7.933148970945786E-07</v>
      </c>
      <c r="I292" s="74"/>
      <c r="J292" s="74"/>
    </row>
    <row r="293" spans="1:10" ht="11.25">
      <c r="A293" s="58" t="s">
        <v>229</v>
      </c>
      <c r="B293" s="74">
        <v>400.86272271034994</v>
      </c>
      <c r="C293" s="74"/>
      <c r="D293" s="74"/>
      <c r="F293" s="74">
        <v>1.4855949336505564E-06</v>
      </c>
      <c r="I293" s="74"/>
      <c r="J293" s="74"/>
    </row>
    <row r="294" spans="1:10" ht="11.25">
      <c r="A294" s="58" t="s">
        <v>230</v>
      </c>
      <c r="B294" s="74">
        <v>408.7343784258532</v>
      </c>
      <c r="C294" s="74"/>
      <c r="D294" s="74"/>
      <c r="F294" s="74">
        <v>1.1596149962035516E-06</v>
      </c>
      <c r="I294" s="74"/>
      <c r="J294" s="74"/>
    </row>
    <row r="295" spans="1:10" ht="11.25">
      <c r="A295" s="58" t="s">
        <v>231</v>
      </c>
      <c r="B295" s="74">
        <v>409.2343776970206</v>
      </c>
      <c r="C295" s="74"/>
      <c r="D295" s="74"/>
      <c r="F295" s="74">
        <v>1.1937893171558205E-09</v>
      </c>
      <c r="I295" s="74"/>
      <c r="J295" s="74"/>
    </row>
    <row r="296" spans="1:10" ht="11.25">
      <c r="A296" s="58" t="s">
        <v>232</v>
      </c>
      <c r="B296" s="74">
        <v>409.73437659062006</v>
      </c>
      <c r="C296" s="74"/>
      <c r="D296" s="74"/>
      <c r="F296" s="74">
        <v>-8.874479117881917E-07</v>
      </c>
      <c r="I296" s="74"/>
      <c r="J296" s="74"/>
    </row>
    <row r="297" spans="1:10" ht="11.25">
      <c r="A297" s="58" t="s">
        <v>233</v>
      </c>
      <c r="B297" s="74">
        <v>410.06771278243605</v>
      </c>
      <c r="C297" s="74"/>
      <c r="D297" s="74"/>
      <c r="F297" s="74">
        <v>2.2749529227293783E-07</v>
      </c>
      <c r="I297" s="74"/>
      <c r="J297" s="74"/>
    </row>
    <row r="298" spans="1:10" ht="11.25">
      <c r="A298" s="58" t="s">
        <v>234</v>
      </c>
      <c r="B298" s="74">
        <v>410.3177109888082</v>
      </c>
      <c r="C298" s="74"/>
      <c r="D298" s="74"/>
      <c r="F298" s="74">
        <v>2.4183246893933306E-07</v>
      </c>
      <c r="I298" s="74"/>
      <c r="J298" s="74"/>
    </row>
    <row r="299" spans="1:10" ht="11.25">
      <c r="A299" s="58" t="s">
        <v>235</v>
      </c>
      <c r="B299" s="74">
        <v>410.5677091412479</v>
      </c>
      <c r="C299" s="74"/>
      <c r="D299" s="74"/>
      <c r="F299" s="74">
        <v>5.798098882897759E-07</v>
      </c>
      <c r="I299" s="74"/>
      <c r="J299" s="74"/>
    </row>
    <row r="300" spans="1:10" ht="11.25">
      <c r="A300" s="58" t="s">
        <v>236</v>
      </c>
      <c r="B300" s="74">
        <v>410.90104091003474</v>
      </c>
      <c r="C300" s="74"/>
      <c r="D300" s="74"/>
      <c r="F300" s="74">
        <v>2.931285953276912E-07</v>
      </c>
      <c r="I300" s="74"/>
      <c r="J300" s="74"/>
    </row>
    <row r="301" spans="1:10" ht="11.25">
      <c r="A301" s="58" t="s">
        <v>237</v>
      </c>
      <c r="B301" s="74">
        <v>411.15104197483</v>
      </c>
      <c r="C301" s="74"/>
      <c r="D301" s="74"/>
      <c r="F301" s="74">
        <v>-8.796011002093875E-07</v>
      </c>
      <c r="I301" s="74"/>
      <c r="J301" s="74"/>
    </row>
    <row r="302" spans="1:10" ht="11.25">
      <c r="A302" s="58" t="s">
        <v>238</v>
      </c>
      <c r="B302" s="74">
        <v>411.40104018118774</v>
      </c>
      <c r="C302" s="74"/>
      <c r="D302" s="74"/>
      <c r="F302" s="74">
        <v>-8.652639235216661E-07</v>
      </c>
      <c r="I302" s="74"/>
      <c r="J302" s="74"/>
    </row>
    <row r="303" spans="1:10" ht="11.25">
      <c r="A303" s="58" t="s">
        <v>82</v>
      </c>
      <c r="B303" s="74">
        <v>412.4010398566713</v>
      </c>
      <c r="C303" s="74"/>
      <c r="D303" s="74"/>
      <c r="F303" s="74">
        <v>0</v>
      </c>
      <c r="I303" s="74"/>
      <c r="J303" s="7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bocean</dc:creator>
  <cp:keywords/>
  <dc:description/>
  <cp:lastModifiedBy>bocean</cp:lastModifiedBy>
  <cp:lastPrinted>2003-12-04T15:46:29Z</cp:lastPrinted>
  <dcterms:created xsi:type="dcterms:W3CDTF">2000-07-25T13:55:52Z</dcterms:created>
  <dcterms:modified xsi:type="dcterms:W3CDTF">2003-12-15T15:43:59Z</dcterms:modified>
  <cp:category/>
  <cp:version/>
  <cp:contentType/>
  <cp:contentStatus/>
</cp:coreProperties>
</file>