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input file" sheetId="1" r:id="rId1"/>
    <sheet name="data" sheetId="2" r:id="rId2"/>
  </sheets>
  <definedNames>
    <definedName name="OLE_LINK1" localSheetId="1">'data'!#REF!</definedName>
  </definedNames>
  <calcPr fullCalcOnLoad="1"/>
</workbook>
</file>

<file path=xl/sharedStrings.xml><?xml version="1.0" encoding="utf-8"?>
<sst xmlns="http://schemas.openxmlformats.org/spreadsheetml/2006/main" count="199" uniqueCount="131">
  <si>
    <t xml:space="preserve"> Albite(low)</t>
  </si>
  <si>
    <t xml:space="preserve">       O2(g)</t>
  </si>
  <si>
    <t xml:space="preserve">      CO2(g)</t>
  </si>
  <si>
    <t xml:space="preserve">   Muscovite</t>
  </si>
  <si>
    <t xml:space="preserve">    Chlorite</t>
  </si>
  <si>
    <t xml:space="preserve">     Biotite</t>
  </si>
  <si>
    <t xml:space="preserve">  Forsterite</t>
  </si>
  <si>
    <t xml:space="preserve">    Diopside</t>
  </si>
  <si>
    <t xml:space="preserve">  Microcline</t>
  </si>
  <si>
    <t xml:space="preserve">   Tremolite</t>
  </si>
  <si>
    <t xml:space="preserve">   Anorthite</t>
  </si>
  <si>
    <t xml:space="preserve">     Calcite</t>
  </si>
  <si>
    <t xml:space="preserve">      Gypsum</t>
  </si>
  <si>
    <t xml:space="preserve">      Pyrite</t>
  </si>
  <si>
    <t>Ferrihydrite</t>
  </si>
  <si>
    <t xml:space="preserve">      Quartz</t>
  </si>
  <si>
    <t xml:space="preserve"> Gibbsite(C)</t>
  </si>
  <si>
    <t xml:space="preserve">      Illite</t>
  </si>
  <si>
    <t>Na</t>
  </si>
  <si>
    <t>K</t>
  </si>
  <si>
    <t>Mg</t>
  </si>
  <si>
    <t>Ca</t>
  </si>
  <si>
    <t>Al</t>
  </si>
  <si>
    <t>Fe</t>
  </si>
  <si>
    <t>H+</t>
  </si>
  <si>
    <t>pH</t>
  </si>
  <si>
    <t>RMM</t>
  </si>
  <si>
    <t>Muscovite</t>
  </si>
  <si>
    <t>Biotite</t>
  </si>
  <si>
    <t>Microcline</t>
  </si>
  <si>
    <t>Illite</t>
  </si>
  <si>
    <t>Calcite</t>
  </si>
  <si>
    <t>Chlorite</t>
  </si>
  <si>
    <t>Gypsum</t>
  </si>
  <si>
    <t>Gibbsite</t>
  </si>
  <si>
    <t>sum</t>
  </si>
  <si>
    <t>Sample</t>
  </si>
  <si>
    <t>A1</t>
  </si>
  <si>
    <t>consump</t>
  </si>
  <si>
    <t>release</t>
  </si>
  <si>
    <t>net</t>
  </si>
  <si>
    <t>moles L-1</t>
  </si>
  <si>
    <t>Pyrite</t>
  </si>
  <si>
    <t xml:space="preserve">        FeS2 + 2H+ + 2e- = Fe+2 + 2HS-</t>
  </si>
  <si>
    <t xml:space="preserve">        CaSO4:2H2O = Ca+2 + SO4-2 + 2H2O</t>
  </si>
  <si>
    <t>Albite(low)</t>
  </si>
  <si>
    <t xml:space="preserve">        NaAlSi3O8 + 4H+ + 4H2O = Na+ + Al+3 + 3H4SiO4</t>
  </si>
  <si>
    <t>Anorthite</t>
  </si>
  <si>
    <t xml:space="preserve">        CaAl2Si2O8 + 8H+ = Ca+2 + 2Al+3 + 2H4SiO4</t>
  </si>
  <si>
    <t xml:space="preserve">        KAlSi3O8 + 4H2O + 4H+ = 3H4SiO4 + Al+3 + K+</t>
  </si>
  <si>
    <t>Mg5Al2Si3O10(OH)8 + 16H+ = 5Mg+2 + 2Al+3 + 3H4SiO4 + 6H2O</t>
  </si>
  <si>
    <t>KMg3AlSi3O10(OH)2 + 10H+ = K+ + 3Mg+2 + Al+3 + 3H4SiO4</t>
  </si>
  <si>
    <t xml:space="preserve">        KAl3Si3O10(OH)2 + 10H+ = K+ + 3Al+3 + 3H4SiO4</t>
  </si>
  <si>
    <t>Tremolite</t>
  </si>
  <si>
    <t xml:space="preserve">        Ca2Mg5Si8O22(OH)2 + 8H2O + 14H+ = 2Ca+2 + 5Mg+2 + 8H4SiO4</t>
  </si>
  <si>
    <t>Diopside</t>
  </si>
  <si>
    <t>CaMgSi2O6 + 2H2O + 4H+ = Ca2+ + Mg2+ + 2H4SiO4</t>
  </si>
  <si>
    <t>Forsterite</t>
  </si>
  <si>
    <t xml:space="preserve">        Mg2SiO4 + 4H+ = 2Mg+2 + H4SiO4</t>
  </si>
  <si>
    <t>Quartz</t>
  </si>
  <si>
    <t xml:space="preserve">        SiO2 + 2H2O = H4SiO4</t>
  </si>
  <si>
    <t xml:space="preserve">        K0.6Mg0.25Al2.3Si3.5O10(OH)2 + 11.2H2O = 0.6K+ + 0.25Mg+2 + 2.3Al(OH)4- + 3.5H4SiO4 + 1.2H+</t>
  </si>
  <si>
    <t>Sepiolite(a)</t>
  </si>
  <si>
    <t xml:space="preserve">        Fe(OH)3 + 3H+ = Fe+3 + 3H2O</t>
  </si>
  <si>
    <t xml:space="preserve">        Al(OH)3 + 3 H+ = Al+3 + 3 H2O</t>
  </si>
  <si>
    <t>CO2(g)</t>
  </si>
  <si>
    <t xml:space="preserve">        CO2 + H2O = CO3-2 + 2H+</t>
  </si>
  <si>
    <t>O2(g)</t>
  </si>
  <si>
    <t xml:space="preserve">        O2 + 4H+ + 4e- = 2H2O</t>
  </si>
  <si>
    <t xml:space="preserve">        CaCO3 + H+ = Ca+2 + HCO3-</t>
  </si>
  <si>
    <t>DATABASE C:\Program Files\USGS\PhreeqcI2.3\minteq.dat</t>
  </si>
  <si>
    <t>SOLUTION 1</t>
  </si>
  <si>
    <t>SUPRA8/7 1</t>
  </si>
  <si>
    <t>temp</t>
  </si>
  <si>
    <t>pe</t>
  </si>
  <si>
    <t>redox</t>
  </si>
  <si>
    <t>units</t>
  </si>
  <si>
    <t>mg/kgs</t>
  </si>
  <si>
    <t>S(6)</t>
  </si>
  <si>
    <t>Alkalinity</t>
  </si>
  <si>
    <t>N(5)</t>
  </si>
  <si>
    <t xml:space="preserve">SOLUTION 2 </t>
  </si>
  <si>
    <t>INVERSE_MODELING 1</t>
  </si>
  <si>
    <t xml:space="preserve">    -solutions      1        2</t>
  </si>
  <si>
    <t xml:space="preserve">    -uncertainty    0.1      0.05</t>
  </si>
  <si>
    <t xml:space="preserve">    -phases</t>
  </si>
  <si>
    <t xml:space="preserve">        Albite(low)        dis</t>
  </si>
  <si>
    <t xml:space="preserve">        O2(g)</t>
  </si>
  <si>
    <t xml:space="preserve">        CO2(g)</t>
  </si>
  <si>
    <t xml:space="preserve">        Muscovite          dis</t>
  </si>
  <si>
    <t xml:space="preserve">        Chlorite</t>
  </si>
  <si>
    <t xml:space="preserve">        Biotite            dis</t>
  </si>
  <si>
    <t xml:space="preserve">        Forsterite         dis</t>
  </si>
  <si>
    <t xml:space="preserve">        Diopside           dis</t>
  </si>
  <si>
    <t xml:space="preserve">        Microcline         dis</t>
  </si>
  <si>
    <t xml:space="preserve">        Tremolite          dis</t>
  </si>
  <si>
    <t xml:space="preserve">        Anorthite          dis</t>
  </si>
  <si>
    <t xml:space="preserve">        Calcite            dis</t>
  </si>
  <si>
    <t xml:space="preserve">        Gypsum             dis</t>
  </si>
  <si>
    <t xml:space="preserve">        Pyrite             dis</t>
  </si>
  <si>
    <t xml:space="preserve">        Ferrihydrite       pre</t>
  </si>
  <si>
    <t xml:space="preserve">        Quartz             dis</t>
  </si>
  <si>
    <t xml:space="preserve">        Gibbsite(C)        pre</t>
  </si>
  <si>
    <t xml:space="preserve">        Illite             pre</t>
  </si>
  <si>
    <t xml:space="preserve">    -balances</t>
  </si>
  <si>
    <t xml:space="preserve">        Alkalinity  0.1      0.1</t>
  </si>
  <si>
    <t xml:space="preserve">        Fe          0.1      0.1</t>
  </si>
  <si>
    <t xml:space="preserve">        Al          0.1      0.1</t>
  </si>
  <si>
    <t xml:space="preserve">    -range             1000</t>
  </si>
  <si>
    <t xml:space="preserve">    -tolerance         1e-007</t>
  </si>
  <si>
    <t xml:space="preserve">    -mineral_water     true</t>
  </si>
  <si>
    <t>PHASES 1 # Do not change this number it is used by the program!</t>
  </si>
  <si>
    <t>logk</t>
  </si>
  <si>
    <t>delta_h</t>
  </si>
  <si>
    <t>-151.494 kcal/mol</t>
  </si>
  <si>
    <t>K0.6Mg0.25Al2.3Si3.5O10(OH)2 + 11.2H2O = 0.6K+ + 0.25Mg+2 + 2.3Al(OH)4- + 3.5H4SiO4 + 1.2H+</t>
  </si>
  <si>
    <t>0 kJ/mol</t>
  </si>
  <si>
    <t>SELECTED_OUTPUT</t>
  </si>
  <si>
    <t>Alkalinity Ca Mg Na K S(6) Fe Al</t>
  </si>
  <si>
    <t>CO2(g) O2(g) Calcite Pyrite Gypsum Albite(low)</t>
  </si>
  <si>
    <t xml:space="preserve">                   </t>
  </si>
  <si>
    <t>Chlorite Biotite Tremolite Quartz Monticellite Forsterite</t>
  </si>
  <si>
    <t>Gibbsite(C) SiO2(am) Illite Kaolinite Montmorillonite Ca-Montmorillonite</t>
  </si>
  <si>
    <t>H+ production</t>
  </si>
  <si>
    <t>H+ consumption</t>
  </si>
  <si>
    <t>cosumption prefixed with minus.</t>
  </si>
  <si>
    <t>consumption as % of production</t>
  </si>
  <si>
    <t>Here, the moles of the phase dissolved of precipitated are multiplied by the number of moles of H+ consumed or produced by that phase, accoring to the below equations (from Mintec database)</t>
  </si>
  <si>
    <t>Equations from MINTEC database</t>
  </si>
  <si>
    <t>Raw model output - moles consumed or produced</t>
  </si>
  <si>
    <t>H+ consumption / production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</si>
</sst>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0" fontId="1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49">
      <selection activeCell="F22" sqref="F22"/>
    </sheetView>
  </sheetViews>
  <sheetFormatPr defaultColWidth="9.140625" defaultRowHeight="12.75"/>
  <sheetData>
    <row r="1" ht="12.75">
      <c r="A1" t="s">
        <v>70</v>
      </c>
    </row>
    <row r="2" spans="1:3" ht="12.75">
      <c r="A2" t="s">
        <v>71</v>
      </c>
      <c r="C2" t="s">
        <v>72</v>
      </c>
    </row>
    <row r="3" spans="2:3" ht="12.75">
      <c r="B3" t="s">
        <v>73</v>
      </c>
      <c r="C3">
        <v>1</v>
      </c>
    </row>
    <row r="4" spans="2:3" ht="12.75">
      <c r="B4" t="s">
        <v>25</v>
      </c>
      <c r="C4">
        <v>8.04</v>
      </c>
    </row>
    <row r="5" spans="2:3" ht="12.75">
      <c r="B5" t="s">
        <v>74</v>
      </c>
      <c r="C5">
        <v>7</v>
      </c>
    </row>
    <row r="6" spans="2:3" ht="12.75">
      <c r="B6" t="s">
        <v>75</v>
      </c>
      <c r="C6" t="s">
        <v>74</v>
      </c>
    </row>
    <row r="7" spans="2:3" ht="12.75">
      <c r="B7" t="s">
        <v>76</v>
      </c>
      <c r="C7" t="s">
        <v>77</v>
      </c>
    </row>
    <row r="8" spans="2:3" ht="12.75">
      <c r="B8" t="s">
        <v>78</v>
      </c>
      <c r="C8">
        <v>0.09</v>
      </c>
    </row>
    <row r="9" spans="2:3" ht="12.75">
      <c r="B9" t="s">
        <v>21</v>
      </c>
      <c r="C9">
        <v>0.29</v>
      </c>
    </row>
    <row r="10" spans="2:3" ht="12.75">
      <c r="B10" t="s">
        <v>20</v>
      </c>
      <c r="C10">
        <v>0.01</v>
      </c>
    </row>
    <row r="11" spans="2:3" ht="12.75">
      <c r="B11" t="s">
        <v>18</v>
      </c>
      <c r="C11">
        <v>0.03</v>
      </c>
    </row>
    <row r="12" spans="2:3" ht="12.75">
      <c r="B12" t="s">
        <v>19</v>
      </c>
      <c r="C12">
        <v>0.02</v>
      </c>
    </row>
    <row r="13" spans="2:3" ht="12.75">
      <c r="B13" t="s">
        <v>79</v>
      </c>
      <c r="C13">
        <v>0.91</v>
      </c>
    </row>
    <row r="14" spans="2:3" ht="12.75">
      <c r="B14" t="s">
        <v>22</v>
      </c>
      <c r="C14">
        <v>0.01</v>
      </c>
    </row>
    <row r="15" spans="2:3" ht="12.75">
      <c r="B15" t="s">
        <v>23</v>
      </c>
      <c r="C15">
        <v>0.08</v>
      </c>
    </row>
    <row r="16" spans="2:3" ht="12.75">
      <c r="B16" t="s">
        <v>80</v>
      </c>
      <c r="C16">
        <v>0</v>
      </c>
    </row>
    <row r="17" spans="1:3" ht="12.75">
      <c r="A17" t="s">
        <v>81</v>
      </c>
      <c r="C17" t="s">
        <v>37</v>
      </c>
    </row>
    <row r="18" spans="2:3" ht="12.75">
      <c r="B18" t="s">
        <v>73</v>
      </c>
      <c r="C18">
        <v>1</v>
      </c>
    </row>
    <row r="19" spans="2:3" ht="12.75">
      <c r="B19" t="s">
        <v>25</v>
      </c>
      <c r="C19">
        <v>8.09</v>
      </c>
    </row>
    <row r="20" spans="2:3" ht="12.75">
      <c r="B20" t="s">
        <v>74</v>
      </c>
      <c r="C20">
        <v>7</v>
      </c>
    </row>
    <row r="21" spans="2:3" ht="12.75">
      <c r="B21" t="s">
        <v>75</v>
      </c>
      <c r="C21" t="s">
        <v>74</v>
      </c>
    </row>
    <row r="22" spans="2:3" ht="12.75">
      <c r="B22" t="s">
        <v>76</v>
      </c>
      <c r="C22" t="s">
        <v>77</v>
      </c>
    </row>
    <row r="23" spans="2:3" ht="12.75">
      <c r="B23" t="s">
        <v>78</v>
      </c>
      <c r="C23">
        <v>7.93</v>
      </c>
    </row>
    <row r="24" spans="2:3" ht="12.75">
      <c r="B24" t="s">
        <v>21</v>
      </c>
      <c r="C24">
        <v>8.29</v>
      </c>
    </row>
    <row r="25" spans="2:3" ht="12.75">
      <c r="B25" t="s">
        <v>20</v>
      </c>
      <c r="C25">
        <v>0.54</v>
      </c>
    </row>
    <row r="26" spans="2:3" ht="12.75">
      <c r="B26" t="s">
        <v>18</v>
      </c>
      <c r="C26">
        <v>0.4</v>
      </c>
    </row>
    <row r="27" spans="2:3" ht="12.75">
      <c r="B27" t="s">
        <v>19</v>
      </c>
      <c r="C27">
        <v>0.42</v>
      </c>
    </row>
    <row r="28" spans="2:3" ht="12.75">
      <c r="B28" t="s">
        <v>79</v>
      </c>
      <c r="C28">
        <v>18.43</v>
      </c>
    </row>
    <row r="29" spans="2:3" ht="12.75">
      <c r="B29" t="s">
        <v>22</v>
      </c>
      <c r="C29">
        <v>0.05</v>
      </c>
    </row>
    <row r="30" spans="2:3" ht="12.75">
      <c r="B30" t="s">
        <v>23</v>
      </c>
      <c r="C30">
        <v>0.85</v>
      </c>
    </row>
    <row r="31" spans="2:3" ht="12.75">
      <c r="B31" t="s">
        <v>80</v>
      </c>
      <c r="C31">
        <v>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87</v>
      </c>
    </row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  <row r="42" ht="12.75">
      <c r="A42" t="s">
        <v>92</v>
      </c>
    </row>
    <row r="43" ht="12.75">
      <c r="A43" t="s">
        <v>93</v>
      </c>
    </row>
    <row r="44" ht="12.75">
      <c r="A44" t="s">
        <v>94</v>
      </c>
    </row>
    <row r="45" ht="12.75">
      <c r="A45" t="s">
        <v>95</v>
      </c>
    </row>
    <row r="46" ht="12.75">
      <c r="A46" t="s">
        <v>96</v>
      </c>
    </row>
    <row r="47" ht="12.75">
      <c r="A47" t="s">
        <v>97</v>
      </c>
    </row>
    <row r="48" ht="12.75">
      <c r="A48" t="s">
        <v>98</v>
      </c>
    </row>
    <row r="49" ht="12.75">
      <c r="A49" t="s">
        <v>99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t="s">
        <v>104</v>
      </c>
    </row>
    <row r="55" ht="12.75">
      <c r="A55" t="s">
        <v>105</v>
      </c>
    </row>
    <row r="56" ht="12.75">
      <c r="A56" t="s">
        <v>106</v>
      </c>
    </row>
    <row r="57" ht="12.75">
      <c r="A57" t="s">
        <v>107</v>
      </c>
    </row>
    <row r="58" ht="12.75">
      <c r="A58" t="s">
        <v>108</v>
      </c>
    </row>
    <row r="59" ht="12.75">
      <c r="A59" t="s">
        <v>109</v>
      </c>
    </row>
    <row r="60" ht="12.75">
      <c r="A60" t="s">
        <v>110</v>
      </c>
    </row>
    <row r="61" ht="12.75">
      <c r="A61" t="s">
        <v>111</v>
      </c>
    </row>
    <row r="62" ht="12.75">
      <c r="A62" t="s">
        <v>32</v>
      </c>
    </row>
    <row r="63" ht="12.75">
      <c r="B63" t="s">
        <v>50</v>
      </c>
    </row>
    <row r="64" spans="2:3" ht="12.75">
      <c r="B64" t="s">
        <v>112</v>
      </c>
      <c r="C64">
        <v>68.38</v>
      </c>
    </row>
    <row r="65" spans="2:3" ht="12.75">
      <c r="B65" t="s">
        <v>113</v>
      </c>
      <c r="C65" t="s">
        <v>114</v>
      </c>
    </row>
    <row r="66" ht="12.75">
      <c r="B66" t="e">
        <f>-check</f>
        <v>#NAME?</v>
      </c>
    </row>
    <row r="67" ht="12.75">
      <c r="A67" t="s">
        <v>28</v>
      </c>
    </row>
    <row r="68" ht="12.75">
      <c r="B68" t="s">
        <v>51</v>
      </c>
    </row>
    <row r="69" spans="2:3" ht="12.75">
      <c r="B69" t="s">
        <v>112</v>
      </c>
      <c r="C69">
        <v>0</v>
      </c>
    </row>
    <row r="70" ht="12.75">
      <c r="B70" t="e">
        <f>-check</f>
        <v>#NAME?</v>
      </c>
    </row>
    <row r="71" ht="12.75">
      <c r="A71" t="s">
        <v>30</v>
      </c>
    </row>
    <row r="72" ht="12.75">
      <c r="B72" t="s">
        <v>115</v>
      </c>
    </row>
    <row r="73" spans="2:3" ht="12.75">
      <c r="B73" t="s">
        <v>112</v>
      </c>
      <c r="C73">
        <v>0</v>
      </c>
    </row>
    <row r="74" spans="2:3" ht="12.75">
      <c r="B74" t="s">
        <v>113</v>
      </c>
      <c r="C74" t="s">
        <v>116</v>
      </c>
    </row>
    <row r="75" ht="12.75">
      <c r="B75" t="e">
        <f>-check</f>
        <v>#NAME?</v>
      </c>
    </row>
    <row r="76" ht="12.75">
      <c r="A76" t="s">
        <v>117</v>
      </c>
    </row>
    <row r="77" ht="12.75">
      <c r="B77" t="e">
        <f>-file A1.OUT</f>
        <v>#NAME?</v>
      </c>
    </row>
    <row r="78" spans="2:3" ht="12.75">
      <c r="B78" t="e">
        <f>-totals</f>
        <v>#NAME?</v>
      </c>
      <c r="C78" t="s">
        <v>118</v>
      </c>
    </row>
    <row r="79" spans="2:3" ht="12.75">
      <c r="B79" t="e">
        <f>-equilibrium_phases</f>
        <v>#NAME?</v>
      </c>
      <c r="C79" t="s">
        <v>119</v>
      </c>
    </row>
    <row r="80" spans="2:3" ht="12.75">
      <c r="B80" t="s">
        <v>120</v>
      </c>
      <c r="C80" t="s">
        <v>121</v>
      </c>
    </row>
    <row r="81" spans="2:3" ht="12.75">
      <c r="B81" t="s">
        <v>120</v>
      </c>
      <c r="C81" t="s">
        <v>122</v>
      </c>
    </row>
    <row r="82" spans="2:3" ht="12.75">
      <c r="B82" t="s">
        <v>120</v>
      </c>
      <c r="C82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23" max="42" width="9.140625" style="18" customWidth="1"/>
    <col min="43" max="43" width="13.8515625" style="18" customWidth="1"/>
    <col min="44" max="44" width="16.00390625" style="18" customWidth="1"/>
    <col min="45" max="45" width="9.140625" style="18" customWidth="1"/>
    <col min="46" max="46" width="29.57421875" style="18" customWidth="1"/>
  </cols>
  <sheetData>
    <row r="1" ht="12.75">
      <c r="V1" s="3" t="s">
        <v>130</v>
      </c>
    </row>
    <row r="2" spans="3:22" ht="12.75">
      <c r="C2" s="3" t="s">
        <v>129</v>
      </c>
      <c r="V2" t="s">
        <v>127</v>
      </c>
    </row>
    <row r="3" spans="21:58" s="1" customFormat="1" ht="12.75">
      <c r="U3" s="4"/>
      <c r="V3" s="1" t="s">
        <v>125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AS3" s="24"/>
      <c r="AT3" s="24"/>
      <c r="AU3" s="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2:59" ht="12.75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V4" s="5" t="s">
        <v>24</v>
      </c>
      <c r="W4" s="6" t="s">
        <v>24</v>
      </c>
      <c r="X4" s="6" t="s">
        <v>24</v>
      </c>
      <c r="Y4" s="6" t="s">
        <v>24</v>
      </c>
      <c r="Z4" s="6" t="s">
        <v>24</v>
      </c>
      <c r="AA4" s="6" t="s">
        <v>24</v>
      </c>
      <c r="AB4" s="6" t="s">
        <v>24</v>
      </c>
      <c r="AC4" s="6" t="s">
        <v>24</v>
      </c>
      <c r="AD4" s="6" t="s">
        <v>24</v>
      </c>
      <c r="AE4" s="6" t="s">
        <v>24</v>
      </c>
      <c r="AF4" s="6" t="s">
        <v>24</v>
      </c>
      <c r="AG4" s="6" t="s">
        <v>24</v>
      </c>
      <c r="AH4" s="6" t="s">
        <v>24</v>
      </c>
      <c r="AI4" s="6" t="s">
        <v>24</v>
      </c>
      <c r="AJ4" s="6" t="s">
        <v>24</v>
      </c>
      <c r="AK4" s="6" t="s">
        <v>24</v>
      </c>
      <c r="AL4" s="6" t="s">
        <v>24</v>
      </c>
      <c r="AM4" s="6" t="s">
        <v>24</v>
      </c>
      <c r="AN4" s="6" t="s">
        <v>24</v>
      </c>
      <c r="AO4" s="6" t="s">
        <v>24</v>
      </c>
      <c r="AP4" s="15"/>
      <c r="AQ4" s="8"/>
      <c r="AR4" s="10"/>
      <c r="AS4" s="25"/>
      <c r="AT4" s="25"/>
      <c r="AU4" s="11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47" s="1" customFormat="1" ht="12.75">
      <c r="A5" s="4" t="s">
        <v>36</v>
      </c>
      <c r="B5" t="s">
        <v>26</v>
      </c>
      <c r="C5">
        <v>262.228</v>
      </c>
      <c r="D5">
        <v>32</v>
      </c>
      <c r="E5">
        <v>44.010999999999996</v>
      </c>
      <c r="F5">
        <v>398.288</v>
      </c>
      <c r="G5">
        <v>555.358</v>
      </c>
      <c r="H5">
        <v>417.11</v>
      </c>
      <c r="I5">
        <v>140.65</v>
      </c>
      <c r="J5">
        <v>216.49</v>
      </c>
      <c r="K5">
        <v>278.328</v>
      </c>
      <c r="L5">
        <v>812.373</v>
      </c>
      <c r="M5">
        <v>278.212</v>
      </c>
      <c r="N5">
        <v>100.09</v>
      </c>
      <c r="O5">
        <v>154.94</v>
      </c>
      <c r="P5">
        <v>119.97</v>
      </c>
      <c r="Q5">
        <v>106.85</v>
      </c>
      <c r="R5">
        <v>60.086</v>
      </c>
      <c r="S5">
        <v>77.98</v>
      </c>
      <c r="T5">
        <v>383.875</v>
      </c>
      <c r="V5" s="8"/>
      <c r="W5" s="9"/>
      <c r="X5" s="26"/>
      <c r="Y5" s="8"/>
      <c r="Z5" s="8"/>
      <c r="AA5" s="8"/>
      <c r="AB5" s="8"/>
      <c r="AC5" s="8"/>
      <c r="AD5" s="8"/>
      <c r="AE5" s="8"/>
      <c r="AF5" s="8"/>
      <c r="AG5" s="3"/>
      <c r="AH5" s="3"/>
      <c r="AI5" s="8" t="s">
        <v>38</v>
      </c>
      <c r="AJ5" s="9" t="s">
        <v>39</v>
      </c>
      <c r="AK5" s="8" t="s">
        <v>40</v>
      </c>
      <c r="AL5" s="9"/>
      <c r="AM5" s="3"/>
      <c r="AN5" s="27"/>
      <c r="AO5" s="3"/>
      <c r="AP5" s="25"/>
      <c r="AQ5" s="4" t="s">
        <v>123</v>
      </c>
      <c r="AR5" s="28" t="s">
        <v>124</v>
      </c>
      <c r="AS5" s="4" t="s">
        <v>35</v>
      </c>
      <c r="AT5" s="4" t="s">
        <v>126</v>
      </c>
      <c r="AU5" s="12"/>
    </row>
    <row r="6" spans="1:47" ht="12.75">
      <c r="A6" s="3"/>
      <c r="B6" s="13"/>
      <c r="V6" s="8" t="s">
        <v>0</v>
      </c>
      <c r="W6" s="9" t="s">
        <v>1</v>
      </c>
      <c r="X6" s="9" t="s">
        <v>2</v>
      </c>
      <c r="Y6" s="8" t="s">
        <v>3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8</v>
      </c>
      <c r="AE6" s="8" t="s">
        <v>9</v>
      </c>
      <c r="AF6" s="8" t="s">
        <v>10</v>
      </c>
      <c r="AG6" s="8" t="s">
        <v>11</v>
      </c>
      <c r="AH6" s="8" t="s">
        <v>12</v>
      </c>
      <c r="AI6" s="8" t="s">
        <v>13</v>
      </c>
      <c r="AJ6" s="9" t="s">
        <v>13</v>
      </c>
      <c r="AK6" s="8" t="s">
        <v>13</v>
      </c>
      <c r="AL6" s="9" t="s">
        <v>14</v>
      </c>
      <c r="AM6" s="8" t="s">
        <v>15</v>
      </c>
      <c r="AN6" s="9" t="s">
        <v>16</v>
      </c>
      <c r="AO6" s="8" t="s">
        <v>17</v>
      </c>
      <c r="AQ6" s="8"/>
      <c r="AR6" s="10"/>
      <c r="AS6" s="3"/>
      <c r="AT6" s="3"/>
      <c r="AU6" s="11"/>
    </row>
    <row r="7" spans="1:58" s="18" customFormat="1" ht="12.75">
      <c r="A7" s="15" t="s">
        <v>37</v>
      </c>
      <c r="B7" s="16" t="s">
        <v>41</v>
      </c>
      <c r="C7" s="17">
        <v>1.6095E-05</v>
      </c>
      <c r="D7" s="17">
        <v>0.00015797</v>
      </c>
      <c r="E7" s="17">
        <v>9.1526E-05</v>
      </c>
      <c r="F7" s="17">
        <v>2.7066E-05</v>
      </c>
      <c r="G7" s="17">
        <v>0</v>
      </c>
      <c r="H7" s="17">
        <v>1.1154E-05</v>
      </c>
      <c r="I7" s="17">
        <v>0</v>
      </c>
      <c r="J7" s="17">
        <v>0</v>
      </c>
      <c r="K7" s="17">
        <v>0</v>
      </c>
      <c r="L7" s="17">
        <v>0</v>
      </c>
      <c r="M7" s="17">
        <v>1.6604E-07</v>
      </c>
      <c r="N7" s="17">
        <v>0.00018982</v>
      </c>
      <c r="O7" s="17">
        <v>0</v>
      </c>
      <c r="P7" s="17">
        <v>4.2127E-05</v>
      </c>
      <c r="Q7" s="17">
        <v>-2.8195E-05</v>
      </c>
      <c r="R7" s="17">
        <v>0</v>
      </c>
      <c r="S7" s="17">
        <v>0</v>
      </c>
      <c r="T7" s="17">
        <v>-4.6651E-05</v>
      </c>
      <c r="V7" s="17">
        <f>(-C7*4)</f>
        <v>-6.438E-05</v>
      </c>
      <c r="W7" s="17">
        <f>(-D7*4)</f>
        <v>-0.00063188</v>
      </c>
      <c r="X7" s="17">
        <f>(E7*2)</f>
        <v>0.000183052</v>
      </c>
      <c r="Y7" s="17">
        <f>(-F7*10)</f>
        <v>-0.00027066000000000004</v>
      </c>
      <c r="Z7" s="17">
        <f>(-G7*16)</f>
        <v>0</v>
      </c>
      <c r="AA7" s="17">
        <f>(-H7*10)</f>
        <v>-0.00011154</v>
      </c>
      <c r="AB7" s="17">
        <f>(-I7*4)</f>
        <v>0</v>
      </c>
      <c r="AC7" s="17">
        <f>(-J7*4)</f>
        <v>0</v>
      </c>
      <c r="AD7" s="17">
        <f>(-K7*4)</f>
        <v>0</v>
      </c>
      <c r="AE7" s="17">
        <f>(-L7*14)</f>
        <v>0</v>
      </c>
      <c r="AF7" s="17">
        <f>(-M7*8)</f>
        <v>-1.32832E-06</v>
      </c>
      <c r="AG7" s="17">
        <f>(-N7*1)</f>
        <v>-0.00018982</v>
      </c>
      <c r="AH7" s="17"/>
      <c r="AI7" s="17">
        <f>(-P7*2)</f>
        <v>-8.4254E-05</v>
      </c>
      <c r="AJ7" s="17">
        <f>(P7*6)</f>
        <v>0.000252762</v>
      </c>
      <c r="AK7" s="17">
        <f>AI7+AJ7</f>
        <v>0.00016850800000000002</v>
      </c>
      <c r="AL7" s="17">
        <f>(-Q7*3)</f>
        <v>8.4585E-05</v>
      </c>
      <c r="AM7" s="17"/>
      <c r="AN7" s="17">
        <f>(-S7*3)</f>
        <v>0</v>
      </c>
      <c r="AO7" s="17">
        <f>(T7*1.2)</f>
        <v>-5.598119999999999E-05</v>
      </c>
      <c r="AQ7" s="17">
        <f>SUM(X7,AJ7,AL7,AN7)</f>
        <v>0.0005203990000000001</v>
      </c>
      <c r="AR7" s="19">
        <f>SUM(V7,W7,Y7,Z7,AA7,AB7,AC7,AD7,AE7,AF7,AG7,AI7,AO7)</f>
        <v>-0.00140984352</v>
      </c>
      <c r="AS7" s="17">
        <f>AQ7+AR7</f>
        <v>-0.0008894445199999999</v>
      </c>
      <c r="AT7" s="20">
        <f>-(AR7/AQ7)*100</f>
        <v>270.91587800898924</v>
      </c>
      <c r="AU7" s="21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9" ht="12.75">
      <c r="V9" t="s">
        <v>128</v>
      </c>
    </row>
    <row r="11" ht="12.75">
      <c r="V11" s="14" t="s">
        <v>31</v>
      </c>
    </row>
    <row r="12" ht="12.75">
      <c r="V12" s="14" t="s">
        <v>69</v>
      </c>
    </row>
    <row r="13" ht="12.75">
      <c r="V13" s="14" t="s">
        <v>42</v>
      </c>
    </row>
    <row r="14" ht="12.75">
      <c r="V14" s="14" t="s">
        <v>43</v>
      </c>
    </row>
    <row r="15" ht="12.75">
      <c r="V15" s="14" t="s">
        <v>33</v>
      </c>
    </row>
    <row r="16" ht="12.75">
      <c r="V16" s="14" t="s">
        <v>44</v>
      </c>
    </row>
    <row r="17" ht="12.75">
      <c r="V17" s="14" t="s">
        <v>45</v>
      </c>
    </row>
    <row r="18" ht="12.75">
      <c r="V18" s="14" t="s">
        <v>46</v>
      </c>
    </row>
    <row r="19" ht="12.75">
      <c r="V19" s="14" t="s">
        <v>47</v>
      </c>
    </row>
    <row r="20" ht="12.75">
      <c r="V20" s="14" t="s">
        <v>48</v>
      </c>
    </row>
    <row r="21" ht="12.75">
      <c r="V21" s="14" t="s">
        <v>29</v>
      </c>
    </row>
    <row r="22" ht="12.75">
      <c r="V22" s="14" t="s">
        <v>49</v>
      </c>
    </row>
    <row r="23" ht="12.75">
      <c r="V23" s="14" t="s">
        <v>32</v>
      </c>
    </row>
    <row r="24" ht="12.75">
      <c r="W24" s="14" t="s">
        <v>50</v>
      </c>
    </row>
    <row r="25" ht="12.75">
      <c r="V25" s="14" t="s">
        <v>28</v>
      </c>
    </row>
    <row r="26" ht="12.75">
      <c r="W26" s="14" t="s">
        <v>51</v>
      </c>
    </row>
    <row r="27" ht="12.75">
      <c r="V27" s="14" t="s">
        <v>27</v>
      </c>
    </row>
    <row r="28" ht="12.75">
      <c r="V28" s="14" t="s">
        <v>52</v>
      </c>
    </row>
    <row r="29" ht="12.75">
      <c r="V29" s="14" t="s">
        <v>53</v>
      </c>
    </row>
    <row r="30" ht="12.75">
      <c r="V30" s="14" t="s">
        <v>54</v>
      </c>
    </row>
    <row r="31" ht="12.75">
      <c r="V31" s="14" t="s">
        <v>55</v>
      </c>
    </row>
    <row r="32" ht="12.75">
      <c r="W32" s="14" t="s">
        <v>56</v>
      </c>
    </row>
    <row r="33" ht="12.75">
      <c r="V33" s="14" t="s">
        <v>57</v>
      </c>
    </row>
    <row r="34" ht="12.75">
      <c r="V34" s="14" t="s">
        <v>58</v>
      </c>
    </row>
    <row r="35" spans="22:24" ht="12.75">
      <c r="V35" s="14" t="s">
        <v>59</v>
      </c>
      <c r="W35" s="14"/>
      <c r="X35" s="14"/>
    </row>
    <row r="36" spans="22:24" ht="12.75">
      <c r="V36" s="14" t="s">
        <v>60</v>
      </c>
      <c r="W36" s="14"/>
      <c r="X36" s="14"/>
    </row>
    <row r="37" spans="22:24" ht="12.75">
      <c r="V37" s="14" t="s">
        <v>30</v>
      </c>
      <c r="W37" s="14"/>
      <c r="X37" s="14"/>
    </row>
    <row r="38" ht="12.75">
      <c r="V38" s="14" t="s">
        <v>61</v>
      </c>
    </row>
    <row r="39" ht="12.75">
      <c r="V39" s="14" t="s">
        <v>14</v>
      </c>
    </row>
    <row r="40" ht="12.75">
      <c r="V40" s="14" t="s">
        <v>63</v>
      </c>
    </row>
    <row r="41" ht="12.75">
      <c r="V41" s="14" t="s">
        <v>34</v>
      </c>
    </row>
    <row r="42" ht="12.75">
      <c r="V42" s="14" t="s">
        <v>64</v>
      </c>
    </row>
    <row r="43" ht="12.75">
      <c r="V43" s="14" t="s">
        <v>65</v>
      </c>
    </row>
    <row r="44" ht="12.75">
      <c r="V44" s="14" t="s">
        <v>66</v>
      </c>
    </row>
    <row r="45" ht="12.75">
      <c r="V45" s="14" t="s">
        <v>67</v>
      </c>
    </row>
    <row r="46" ht="12.75">
      <c r="V46" s="14" t="s">
        <v>68</v>
      </c>
    </row>
    <row r="47" ht="12.75">
      <c r="V47" s="14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Mitchell</dc:creator>
  <cp:keywords/>
  <dc:description/>
  <cp:lastModifiedBy>Andrew Mitchell</cp:lastModifiedBy>
  <dcterms:created xsi:type="dcterms:W3CDTF">2002-05-21T17:40:02Z</dcterms:created>
  <dcterms:modified xsi:type="dcterms:W3CDTF">2002-05-21T19:32:39Z</dcterms:modified>
  <cp:category/>
  <cp:version/>
  <cp:contentType/>
  <cp:contentStatus/>
</cp:coreProperties>
</file>