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56" windowWidth="14985" windowHeight="4605" tabRatio="598" activeTab="0"/>
  </bookViews>
  <sheets>
    <sheet name="Worksheet" sheetId="1" r:id="rId1"/>
    <sheet name="595a (all other)" sheetId="2" r:id="rId2"/>
    <sheet name="595b (range)" sheetId="3" r:id="rId3"/>
    <sheet name="CTR" sheetId="4" r:id="rId4"/>
    <sheet name="Notes" sheetId="5" r:id="rId5"/>
  </sheets>
  <externalReferences>
    <externalReference r:id="rId8"/>
  </externalReferences>
  <definedNames>
    <definedName name="_xlnm.Print_Area" localSheetId="1">'595a (all other)'!$A$1:$H$60</definedName>
    <definedName name="_xlnm.Print_Area" localSheetId="2">'595b (range)'!$A$1:$H$62</definedName>
    <definedName name="_xlnm.Print_Area" localSheetId="3">'CTR'!$A$2:$C$49</definedName>
    <definedName name="_xlnm.Print_Area" localSheetId="0">'Worksheet'!$A$1:$P$70</definedName>
    <definedName name="_xlnm.Print_Titles" localSheetId="0">'Worksheet'!$9:$10</definedName>
  </definedNames>
  <calcPr fullCalcOnLoad="1"/>
</workbook>
</file>

<file path=xl/sharedStrings.xml><?xml version="1.0" encoding="utf-8"?>
<sst xmlns="http://schemas.openxmlformats.org/spreadsheetml/2006/main" count="809" uniqueCount="530">
  <si>
    <t xml:space="preserve">R042XA051NM-Sandy </t>
  </si>
  <si>
    <t xml:space="preserve">R042XA052NM-Loamy </t>
  </si>
  <si>
    <t xml:space="preserve">R042XA053NM-Gravelly Sand </t>
  </si>
  <si>
    <t xml:space="preserve">R042XA054NM-Deep Sand </t>
  </si>
  <si>
    <t xml:space="preserve">R042XA055NM-Salty Bottomland </t>
  </si>
  <si>
    <t xml:space="preserve">R042XA056NM-Malpais </t>
  </si>
  <si>
    <t xml:space="preserve">R042XA057NM-Bottomland </t>
  </si>
  <si>
    <t xml:space="preserve">R042XA058NM-Hills </t>
  </si>
  <si>
    <t xml:space="preserve">R042XA059NM-Limestone Hills </t>
  </si>
  <si>
    <t xml:space="preserve">R042XA060NM-Mesa Breaks </t>
  </si>
  <si>
    <t xml:space="preserve">R042XA061NM-Clayey </t>
  </si>
  <si>
    <t xml:space="preserve">R042XA062NM-Swale </t>
  </si>
  <si>
    <t xml:space="preserve">R042XA063NM-Gyp Upland </t>
  </si>
  <si>
    <t xml:space="preserve">R042XB0006NM-Gyp Upland </t>
  </si>
  <si>
    <t xml:space="preserve">R042XB010NM-Gravelly </t>
  </si>
  <si>
    <t xml:space="preserve">R042XB011NM-Deep Sand </t>
  </si>
  <si>
    <t xml:space="preserve">R042XB012NM-Sandy </t>
  </si>
  <si>
    <t xml:space="preserve">R042XB013NM-Gyp Hills </t>
  </si>
  <si>
    <t xml:space="preserve">R042XB014NM-Loamy </t>
  </si>
  <si>
    <t xml:space="preserve">R042XB015NM-Shallow Sandy </t>
  </si>
  <si>
    <t xml:space="preserve">R042XB016NM-Draw </t>
  </si>
  <si>
    <t xml:space="preserve">R042XB018NM-Bottomland </t>
  </si>
  <si>
    <t xml:space="preserve">R042XB019NM-Limy </t>
  </si>
  <si>
    <t xml:space="preserve">R042XB021NM-Limestone Hills </t>
  </si>
  <si>
    <t xml:space="preserve">R042XB023NM-Clayey </t>
  </si>
  <si>
    <t xml:space="preserve">R042XB024NM-Gravelly Sand </t>
  </si>
  <si>
    <t xml:space="preserve">R042XB027NM-Hills </t>
  </si>
  <si>
    <t xml:space="preserve">R042XB028NM-Salt Meadow </t>
  </si>
  <si>
    <t xml:space="preserve">R042XB033NM-Salty Bottomland </t>
  </si>
  <si>
    <t xml:space="preserve">R042XB035NM-Gravelly Loam </t>
  </si>
  <si>
    <t xml:space="preserve">R042XB036NM-Salt Falts </t>
  </si>
  <si>
    <t xml:space="preserve">R042XB037NM-Malpais </t>
  </si>
  <si>
    <t xml:space="preserve">R042XC001NM-Gravelly </t>
  </si>
  <si>
    <t xml:space="preserve">R042XC002NM-Shallow Sandy </t>
  </si>
  <si>
    <t xml:space="preserve">R042XC003NM-Loamy Sand </t>
  </si>
  <si>
    <t xml:space="preserve">R042XC004NM- Sandy </t>
  </si>
  <si>
    <t xml:space="preserve">R042XC005NM-Deep Sand </t>
  </si>
  <si>
    <t xml:space="preserve">R042XC006NM-Gyp Upland </t>
  </si>
  <si>
    <t xml:space="preserve">R042XC007NM-Loamy </t>
  </si>
  <si>
    <t xml:space="preserve">R042XC008NM-Draw </t>
  </si>
  <si>
    <t xml:space="preserve">R042XC013NM-Gyp Hills </t>
  </si>
  <si>
    <t xml:space="preserve">R042XC020NM- Limestone Hills </t>
  </si>
  <si>
    <t xml:space="preserve">R042XC017NM- Bottomland </t>
  </si>
  <si>
    <t xml:space="preserve">R042XC025NM- Shallow </t>
  </si>
  <si>
    <t xml:space="preserve">R042XC030NM- Limy </t>
  </si>
  <si>
    <t xml:space="preserve">R042XC036NM- Salt Flats </t>
  </si>
  <si>
    <t xml:space="preserve">R042XD001NM- Loamy </t>
  </si>
  <si>
    <t xml:space="preserve">R042XD002NM- Loamy Bottom </t>
  </si>
  <si>
    <t xml:space="preserve">R042XD003NM- Draw </t>
  </si>
  <si>
    <t xml:space="preserve">R042XD004NM- Limy </t>
  </si>
  <si>
    <t xml:space="preserve">R042XD005NM- Clay Loam Upland </t>
  </si>
  <si>
    <t xml:space="preserve">R042XD006NM- Shallow Sandy </t>
  </si>
  <si>
    <t xml:space="preserve">R042XD007NM- Gravelly </t>
  </si>
  <si>
    <t xml:space="preserve">R042XD008NM- Loamy Sand </t>
  </si>
  <si>
    <t xml:space="preserve">R048AY001NM- Subalpine Grassland </t>
  </si>
  <si>
    <t xml:space="preserve">R048AY002NM- Mountain Grassland </t>
  </si>
  <si>
    <t xml:space="preserve">R048AY003NM- Mountain Valley </t>
  </si>
  <si>
    <t xml:space="preserve">R048AY004NM- Mountain Loam </t>
  </si>
  <si>
    <t xml:space="preserve">R048AY005NM- Mountain Malpais </t>
  </si>
  <si>
    <t xml:space="preserve">R048AY006NM- Mountain Meadow </t>
  </si>
  <si>
    <t xml:space="preserve">R048AY007NM- Mountain Shale </t>
  </si>
  <si>
    <t xml:space="preserve">R048AY008NM- Mountain Brush </t>
  </si>
  <si>
    <t xml:space="preserve">R048BY001NM - Mountain Breaks </t>
  </si>
  <si>
    <t xml:space="preserve">R048BY002NM - Pine Grassland </t>
  </si>
  <si>
    <t xml:space="preserve">R048BY003NM - Subalpine Grassland </t>
  </si>
  <si>
    <t xml:space="preserve">R048BY004NM - Mountain Loam </t>
  </si>
  <si>
    <t xml:space="preserve">R048BY005NM - Mountain Meadows </t>
  </si>
  <si>
    <t xml:space="preserve">R048BY006NM - Mountain Slopes </t>
  </si>
  <si>
    <t xml:space="preserve">R048BY007NM - Mountain Valley </t>
  </si>
  <si>
    <t xml:space="preserve">R048BY008NM - Mountain Shale </t>
  </si>
  <si>
    <t xml:space="preserve">R051XA001NM- Loamy </t>
  </si>
  <si>
    <t xml:space="preserve">R051XA003NM- Dry Loamy </t>
  </si>
  <si>
    <t xml:space="preserve">R051XA004NM- Gravelly Loam </t>
  </si>
  <si>
    <t xml:space="preserve">R051XA005NM- Swale </t>
  </si>
  <si>
    <t xml:space="preserve">R051XA006NM- Breaks </t>
  </si>
  <si>
    <t xml:space="preserve">R051XA007NM- Gravelly Fan </t>
  </si>
  <si>
    <t xml:space="preserve">R051XA008NM- Limy </t>
  </si>
  <si>
    <t xml:space="preserve">R051XA009NM- Malpais </t>
  </si>
  <si>
    <t xml:space="preserve">R051XA010NM- Salt Meadow </t>
  </si>
  <si>
    <t xml:space="preserve">R051XA011NM- Salty Bottomland </t>
  </si>
  <si>
    <t xml:space="preserve">R051XA012NM- Stony Loam </t>
  </si>
  <si>
    <t xml:space="preserve">R051XB006NM- Breaks </t>
  </si>
  <si>
    <t xml:space="preserve">R051XB007NM- Gravelly Fan </t>
  </si>
  <si>
    <t xml:space="preserve">R051XB008NM- Limy </t>
  </si>
  <si>
    <t xml:space="preserve">R051XB009NM- Malpais </t>
  </si>
  <si>
    <t xml:space="preserve">R070XA001NM- Loamy Upland </t>
  </si>
  <si>
    <t xml:space="preserve">R070XA002NM- Clayey Upland </t>
  </si>
  <si>
    <t xml:space="preserve">R070XA003NM- Shallow Upland </t>
  </si>
  <si>
    <t xml:space="preserve">R070XA004NM- Bottomland </t>
  </si>
  <si>
    <t xml:space="preserve">R070XA005NM- Shallow Sandstone </t>
  </si>
  <si>
    <t xml:space="preserve">R070XA006NM- Swale </t>
  </si>
  <si>
    <t xml:space="preserve">R070XA007NM- Malpais Upland </t>
  </si>
  <si>
    <t xml:space="preserve">R070XA008NM- Sandstone Breaks </t>
  </si>
  <si>
    <t xml:space="preserve">R070XA009NM- Shale Hills </t>
  </si>
  <si>
    <t xml:space="preserve">R070XA010NM- Malpais Breaks </t>
  </si>
  <si>
    <t xml:space="preserve">R070XA011NM- Cinder </t>
  </si>
  <si>
    <t xml:space="preserve">R070XA012NM- Sandy Plains </t>
  </si>
  <si>
    <t xml:space="preserve">R070XA013NM- Salt Meadow </t>
  </si>
  <si>
    <t xml:space="preserve">R070XA014NM- Hills </t>
  </si>
  <si>
    <t xml:space="preserve">R070XA015NM- Shallow Shale </t>
  </si>
  <si>
    <t xml:space="preserve">R070XA016NM- Gravelly Upland </t>
  </si>
  <si>
    <t xml:space="preserve">R070XA017NM- Salt Flats </t>
  </si>
  <si>
    <t xml:space="preserve">R070XA018NM- Sandstone Savannah </t>
  </si>
  <si>
    <t xml:space="preserve">R070XB051NM- Sandstone Savannah </t>
  </si>
  <si>
    <t xml:space="preserve">R070XB052NM- Loamy </t>
  </si>
  <si>
    <t xml:space="preserve">R070XB053NM- Clayey </t>
  </si>
  <si>
    <t xml:space="preserve">R070XB054NM- Sandy Loam </t>
  </si>
  <si>
    <t xml:space="preserve">R070XB055NM- Sandy Plains </t>
  </si>
  <si>
    <t xml:space="preserve">R070XB056NM- Bottomland </t>
  </si>
  <si>
    <t xml:space="preserve">R070XB057NM- Swale </t>
  </si>
  <si>
    <t xml:space="preserve">R070XB058NM- Saline </t>
  </si>
  <si>
    <t xml:space="preserve">R070XB059NM- Breaks - </t>
  </si>
  <si>
    <t xml:space="preserve">R070XB060NM- Breaks - </t>
  </si>
  <si>
    <t xml:space="preserve">R070XB061NM- Sandhills </t>
  </si>
  <si>
    <t xml:space="preserve">R070XB062NM- Shallow </t>
  </si>
  <si>
    <t xml:space="preserve">R070XB063NM- Deep Sand </t>
  </si>
  <si>
    <t xml:space="preserve">R070XB065NM- Gravelly </t>
  </si>
  <si>
    <t xml:space="preserve">R070XB066NM- Gyp Uplands </t>
  </si>
  <si>
    <t xml:space="preserve">R070XB067NM- Gyp Hills </t>
  </si>
  <si>
    <t xml:space="preserve">R070XB068NM- Limy </t>
  </si>
  <si>
    <t xml:space="preserve">R070XB069NM- Shallow Plains </t>
  </si>
  <si>
    <t xml:space="preserve">R070XB070NM- Very Shallow </t>
  </si>
  <si>
    <t xml:space="preserve">R070XB071NM- Red Shale </t>
  </si>
  <si>
    <t xml:space="preserve">R070XB072NM- Shallow Sandstone </t>
  </si>
  <si>
    <t xml:space="preserve">R070XB073NM- Sandy Loam </t>
  </si>
  <si>
    <t xml:space="preserve">R070XB074NM- Sandy Plains </t>
  </si>
  <si>
    <t xml:space="preserve">R070XB075NM- Shallow </t>
  </si>
  <si>
    <t xml:space="preserve">R070XC101NM- Swale </t>
  </si>
  <si>
    <t xml:space="preserve">R070XC102NM- Shallow Limestone </t>
  </si>
  <si>
    <t xml:space="preserve">R070XC103NM- Bottomland </t>
  </si>
  <si>
    <t xml:space="preserve">R070XC104NM- Deep Sand </t>
  </si>
  <si>
    <t xml:space="preserve">R070XC105NM- Gyp Upland </t>
  </si>
  <si>
    <t xml:space="preserve">R070XC106NM- Hills </t>
  </si>
  <si>
    <t xml:space="preserve">R070XC107NM- Limestone Hills </t>
  </si>
  <si>
    <t xml:space="preserve">R070XC108NM- Limy </t>
  </si>
  <si>
    <t xml:space="preserve">R070XC109NM- Loamy </t>
  </si>
  <si>
    <t xml:space="preserve">R070XC110NM- Malpais </t>
  </si>
  <si>
    <t xml:space="preserve">R070XC111NM- Salt flats </t>
  </si>
  <si>
    <t xml:space="preserve">R070XC112NM- Sandy </t>
  </si>
  <si>
    <t xml:space="preserve">R070XC113NM- Shallow </t>
  </si>
  <si>
    <t xml:space="preserve">R070XC114NM- Shallow Sand </t>
  </si>
  <si>
    <t xml:space="preserve">R070XC115NM- Breaks </t>
  </si>
  <si>
    <t xml:space="preserve">R070XC116NM- Shallow Sandstone </t>
  </si>
  <si>
    <t xml:space="preserve">R070XC117NM- Sandstone Hills </t>
  </si>
  <si>
    <t xml:space="preserve">R070XC118NM- Salty Bottomland </t>
  </si>
  <si>
    <t xml:space="preserve">R070XC119NM- Gravelly </t>
  </si>
  <si>
    <t xml:space="preserve">R070XC120NM- Shallow Plains </t>
  </si>
  <si>
    <t xml:space="preserve">R070XC121NM- Shallow Limy Savannah </t>
  </si>
  <si>
    <t xml:space="preserve">R070XC122NM- Shallow Sandy Savannah </t>
  </si>
  <si>
    <t xml:space="preserve">R070XC123NM- Deep Sand Savannah </t>
  </si>
  <si>
    <t xml:space="preserve">R070XC124NM- Gyp Hills </t>
  </si>
  <si>
    <t xml:space="preserve">R070XD151NM-   Limestone Hills </t>
  </si>
  <si>
    <t xml:space="preserve">R070XD152NM- Shallow </t>
  </si>
  <si>
    <t xml:space="preserve">R070XD153NM- Loamy </t>
  </si>
  <si>
    <t xml:space="preserve">R070XD154NM- Swale </t>
  </si>
  <si>
    <t xml:space="preserve">R070XD155NM- Draw </t>
  </si>
  <si>
    <t xml:space="preserve">R070XD156NM- Gravelly </t>
  </si>
  <si>
    <t xml:space="preserve">R070XD158NM- Very Shallow </t>
  </si>
  <si>
    <t xml:space="preserve">R070XD159NM- Shallow Loamy </t>
  </si>
  <si>
    <t xml:space="preserve">R077BY005NM- Shallow Sandstone </t>
  </si>
  <si>
    <t xml:space="preserve">R077BY007NM - Swales </t>
  </si>
  <si>
    <t xml:space="preserve">R077BY008NM- Meadow </t>
  </si>
  <si>
    <t xml:space="preserve">R077BY009NM- Gravelly </t>
  </si>
  <si>
    <t xml:space="preserve">R077BY010NM- Deep Sand </t>
  </si>
  <si>
    <t xml:space="preserve">R077BY011NM- High Lime </t>
  </si>
  <si>
    <t xml:space="preserve">R077BY015NM- Clay Loam </t>
  </si>
  <si>
    <t xml:space="preserve">R077BY016NM- Very Shallow </t>
  </si>
  <si>
    <t xml:space="preserve">R077BY026NM- Loamy </t>
  </si>
  <si>
    <t xml:space="preserve">R077BY027NM- Sandy Loam </t>
  </si>
  <si>
    <t xml:space="preserve">R077BY028NM- Sandy Plains </t>
  </si>
  <si>
    <t xml:space="preserve">R077BY029NM- Draw </t>
  </si>
  <si>
    <t xml:space="preserve">R077BY030NM- Sandhills </t>
  </si>
  <si>
    <t xml:space="preserve">R077BY031NM- Shallow </t>
  </si>
  <si>
    <t xml:space="preserve">R077BY058NM- Saline </t>
  </si>
  <si>
    <t xml:space="preserve">R077BY19NM- Salt Flats </t>
  </si>
  <si>
    <t xml:space="preserve">R077XC051NM- Shallow Sandy </t>
  </si>
  <si>
    <t xml:space="preserve">R077XC052NM - Loamy Sand </t>
  </si>
  <si>
    <t xml:space="preserve">R077XC053NM- Loamy </t>
  </si>
  <si>
    <t xml:space="preserve">R077XC054NM- Very Shallow </t>
  </si>
  <si>
    <t xml:space="preserve">R077XC055NM- Sandy </t>
  </si>
  <si>
    <t xml:space="preserve">R077XC056NM- Sandy Plains </t>
  </si>
  <si>
    <t xml:space="preserve">R077XC057NM- Sandhills </t>
  </si>
  <si>
    <t xml:space="preserve">R077XC058NM- Deep Sand </t>
  </si>
  <si>
    <t xml:space="preserve">R077XC060NM- High Lime </t>
  </si>
  <si>
    <t xml:space="preserve">R077XC063NM- Saline </t>
  </si>
  <si>
    <t xml:space="preserve">R042XC022NM- Sandhills </t>
  </si>
  <si>
    <t xml:space="preserve">R042XC028NM- Salt Meadow </t>
  </si>
  <si>
    <t xml:space="preserve">R042XC033NM- Salty Bottomland </t>
  </si>
  <si>
    <t>Natural Resources Conservation Service</t>
  </si>
  <si>
    <t>Client:</t>
  </si>
  <si>
    <t>Tract:</t>
  </si>
  <si>
    <t>Field No.:</t>
  </si>
  <si>
    <t>Planner:</t>
  </si>
  <si>
    <t>Date:</t>
  </si>
  <si>
    <t>Consultant:</t>
  </si>
  <si>
    <t>Soil:</t>
  </si>
  <si>
    <t>Alt. No.</t>
  </si>
  <si>
    <t>Conservation Treatment Techniques</t>
  </si>
  <si>
    <t>Human</t>
  </si>
  <si>
    <t>Fish</t>
  </si>
  <si>
    <t>NRCS</t>
  </si>
  <si>
    <t>Pest Management Worksheet</t>
  </si>
  <si>
    <t>Purpose(s):</t>
  </si>
  <si>
    <t>Crop Sequence/Rotation:</t>
  </si>
  <si>
    <t>Land Use:</t>
  </si>
  <si>
    <t>Crop:</t>
  </si>
  <si>
    <t>Windows Pesticide Tool Loss/Hazard Ratings</t>
  </si>
  <si>
    <t>H</t>
  </si>
  <si>
    <t>Description</t>
  </si>
  <si>
    <t>Problem Rating</t>
  </si>
  <si>
    <t>Treatment Requirements</t>
  </si>
  <si>
    <t>No treatment needed</t>
  </si>
  <si>
    <t>CTT</t>
  </si>
  <si>
    <t>V &amp; L (all losses)</t>
  </si>
  <si>
    <t>I, H, &amp; X (all losses)</t>
  </si>
  <si>
    <t>Pest Management Jobsheet</t>
  </si>
  <si>
    <t>Range</t>
  </si>
  <si>
    <t>Forest</t>
  </si>
  <si>
    <t>Other</t>
  </si>
  <si>
    <t>Selected Alt #</t>
  </si>
  <si>
    <t>V,L,I,H &amp; X (all losses)</t>
  </si>
  <si>
    <t>Setback</t>
  </si>
  <si>
    <t>Management Treatment Requirements:</t>
  </si>
  <si>
    <t>Leaching (ILP):</t>
  </si>
  <si>
    <t>Solution Runoff (ISRP):</t>
  </si>
  <si>
    <t>Adsorbed Runoff (IARP):</t>
  </si>
  <si>
    <t>Treat1</t>
  </si>
  <si>
    <t>Treat2</t>
  </si>
  <si>
    <t>Treat3</t>
  </si>
  <si>
    <t>Treat4</t>
  </si>
  <si>
    <t>Treat5</t>
  </si>
  <si>
    <t>Treatment 1:</t>
  </si>
  <si>
    <t>Name</t>
  </si>
  <si>
    <t>Treatment 2:</t>
  </si>
  <si>
    <t>Treatment 3:</t>
  </si>
  <si>
    <t>Treatment 4:</t>
  </si>
  <si>
    <t>Treatment 5:</t>
  </si>
  <si>
    <t>Operation and Maintenance:</t>
  </si>
  <si>
    <t>Human:</t>
  </si>
  <si>
    <t>Fish:</t>
  </si>
  <si>
    <t>Window Pesticide Tool, Loss/Hazard Ratings</t>
  </si>
  <si>
    <r>
      <t>Client</t>
    </r>
    <r>
      <rPr>
        <b/>
        <sz val="11"/>
        <rFont val="Arial"/>
        <family val="2"/>
      </rPr>
      <t>:</t>
    </r>
  </si>
  <si>
    <t>Apply irrigation water management.  See attached 449 Jobsheet.</t>
  </si>
  <si>
    <t>A 100' setback from the water body of concern will be used.  No application of chemicals within 100' of the waters of concern.</t>
  </si>
  <si>
    <t>I, H, &amp; X (all losses) &amp; a water body of concern</t>
  </si>
  <si>
    <t>Cultural (variety)</t>
  </si>
  <si>
    <t>A resistant variety will be used in place of chemical control.</t>
  </si>
  <si>
    <t>Cultural (planting dates)</t>
  </si>
  <si>
    <t>Planting dates will be adjusted to avoid pest problem.</t>
  </si>
  <si>
    <t>Biological</t>
  </si>
  <si>
    <t>A biological agent will be used to control pest problem.</t>
  </si>
  <si>
    <t>Mechanical (tillage)</t>
  </si>
  <si>
    <t>Tillage will be used to control weeds.</t>
  </si>
  <si>
    <t>Mechanical (weeding)</t>
  </si>
  <si>
    <t>Hand weeding, hoeing, or mowing will be used to control weeds.</t>
  </si>
  <si>
    <t>Mechanical (pruning)</t>
  </si>
  <si>
    <t>Pruning will be used to control insects and or diseases.</t>
  </si>
  <si>
    <t>Mechanical (vacuum)</t>
  </si>
  <si>
    <t>Conservation Crop Rotation</t>
  </si>
  <si>
    <t>Crops will be rotated to control crop pests.  See attached 328 Jobsheet.</t>
  </si>
  <si>
    <t>Terraces</t>
  </si>
  <si>
    <t>I, H, &amp; X (runoff &amp; sediment losses)</t>
  </si>
  <si>
    <t>A terrace will be constructed to control runoff or sediment loss.  See attached Terrace (600) Jobsheet.</t>
  </si>
  <si>
    <t>Irrigation Water Mgt.</t>
  </si>
  <si>
    <t>Filter Strip</t>
  </si>
  <si>
    <t>A filter strip will be used to control runoff and sediment movement the field.  See attached filter strip (393a) Jobsheet.</t>
  </si>
  <si>
    <t>Contour Buffer Strip(s)</t>
  </si>
  <si>
    <t>Contour Buffer Strips will be used to control runoff and sediment movement from the field.  See attached 332 Jobsheet.</t>
  </si>
  <si>
    <t>Residue Mgt. (No-till)</t>
  </si>
  <si>
    <t>Residue Mgt. (Mulch-till)</t>
  </si>
  <si>
    <t>Residue Mgt. (seasonal)</t>
  </si>
  <si>
    <t>Crop residue will be used to reduce sheet and rill erosion and runoff.  See attached Jobsheet 329A.</t>
  </si>
  <si>
    <t>Crop residue will be used to reduce sheet and rill erosion and runoff.  See attached Jobsheet 329B.</t>
  </si>
  <si>
    <t>Crop residue will be used to reduce sheet and rill erosion and runoff.  See attached Jobsheet 344.</t>
  </si>
  <si>
    <t>Sediment Basin</t>
  </si>
  <si>
    <t>A Sediment Basin will be used to collect sediment and runoff from the field.  See attached Jobsheet 350.</t>
  </si>
  <si>
    <t>Riparian Herbaceous Cover</t>
  </si>
  <si>
    <t>A buffer on land with high water table or land next to a stream will be used to control sediment and runoff.  See the attached Jobsheet 390.</t>
  </si>
  <si>
    <t>Contour Strip Cropping</t>
  </si>
  <si>
    <t>Contour Strips will be used to control runoff and sediment losses.   See attached Jobsheet 585.</t>
  </si>
  <si>
    <t>Constructed Wetland</t>
  </si>
  <si>
    <t>I, H, &amp; X (runoff)</t>
  </si>
  <si>
    <t>A constructed wetland will be used to control runoff.  See attached Jobsheet 656.</t>
  </si>
  <si>
    <t>Field Border</t>
  </si>
  <si>
    <t>Field borders will act as a buffer for runoff and sediment.  See attached Jobsheet 386.</t>
  </si>
  <si>
    <t>Riparian Forest Buffer</t>
  </si>
  <si>
    <t>A riparian forest buffer will be used to control runoff and sediment.  See attached Jobsheet 391A.</t>
  </si>
  <si>
    <t>Conservation Cover</t>
  </si>
  <si>
    <t>A vegetated cover will control runoff and sediment as well as improve water quality.  See attached Jobsheet 327.</t>
  </si>
  <si>
    <t>Contour Farming</t>
  </si>
  <si>
    <t>Contour farming will be used to control runoff and sediment.  See attached Jobsheet 330.</t>
  </si>
  <si>
    <t>Contour Orchard</t>
  </si>
  <si>
    <t>A contour orchard will be used to control runoff and sediment.  See attached Jobsheet 331.</t>
  </si>
  <si>
    <t>Cross Wind Trap Strips</t>
  </si>
  <si>
    <t>I, H, &amp; X (sediment losses)</t>
  </si>
  <si>
    <t>Trap strips will be used to control sediment movement from wind.  See attached Jobsheet 589C.</t>
  </si>
  <si>
    <t>Grade Stabilization Structure</t>
  </si>
  <si>
    <t>A grade stabilization structure will be used to keep sediment from moving off the farm.  See attached Jobsheet 410.</t>
  </si>
  <si>
    <t>Grassed Waterway</t>
  </si>
  <si>
    <t>A grass waterway will slow runoff and keep sediment from leaving the farm.  See attached Jobsheet 412.</t>
  </si>
  <si>
    <t>Crop rows will be arranged to control runoff and sediment loss.  See attached Jobsheet 557.</t>
  </si>
  <si>
    <t>Water &amp; Sediment Ctrl. Basin</t>
  </si>
  <si>
    <t>A water and sediment control basin will be used to reduce sediment and runoff.  See attached Jobsheet 638.</t>
  </si>
  <si>
    <t>Physical and volatile chemical drift</t>
  </si>
  <si>
    <t>A windbreak will be used to control air movement avoiding physical or volatile chemical drift.  See attached map location and Jobsheet 380.</t>
  </si>
  <si>
    <t>Conservation Treatment Requirements</t>
  </si>
  <si>
    <t>Cropland</t>
  </si>
  <si>
    <t>Acres:</t>
  </si>
  <si>
    <t>Map:</t>
  </si>
  <si>
    <t>A map (sketch) is attached showing field location and the location of the sensitive water body.</t>
  </si>
  <si>
    <t>Certification</t>
  </si>
  <si>
    <t>I agree to install this practice as explained in the above Jobsheet.</t>
  </si>
  <si>
    <t>Conservationist:</t>
  </si>
  <si>
    <t>This practice has been completed and maintained in accordance with this Jobsheet.</t>
  </si>
  <si>
    <t>Completed by:</t>
  </si>
  <si>
    <t>Sched. Appl. Date:</t>
  </si>
  <si>
    <t>The conservation plan map shows the field and the location of the sensitive water body.</t>
  </si>
  <si>
    <t>This practice is planned according to NRCS Standards and Specifications.</t>
  </si>
  <si>
    <t>Insects will be controlled using a vacuum.</t>
  </si>
  <si>
    <t>Row Arrangement</t>
  </si>
  <si>
    <t>Windbreak Establishment</t>
  </si>
  <si>
    <t>Hayland</t>
  </si>
  <si>
    <t>Leaching          (ILP)</t>
  </si>
  <si>
    <t>Solution Runoff (ISRP)</t>
  </si>
  <si>
    <t>Adsorbed Runoff (IARP)</t>
  </si>
  <si>
    <r>
      <t>*</t>
    </r>
    <r>
      <rPr>
        <sz val="10"/>
        <rFont val="Arial"/>
        <family val="2"/>
      </rPr>
      <t xml:space="preserve"> </t>
    </r>
    <r>
      <rPr>
        <b/>
        <sz val="10"/>
        <rFont val="Arial"/>
        <family val="2"/>
      </rPr>
      <t>Review and update the plan periodically</t>
    </r>
    <r>
      <rPr>
        <sz val="10"/>
        <rFont val="Arial"/>
        <family val="2"/>
      </rPr>
      <t xml:space="preserve"> to incorporate new IPM technology, respond to cropping system and pest complex changes, and avoid the development of pest resistance.</t>
    </r>
  </si>
  <si>
    <r>
      <t xml:space="preserve">* </t>
    </r>
    <r>
      <rPr>
        <b/>
        <sz val="10"/>
        <rFont val="Arial"/>
        <family val="2"/>
      </rPr>
      <t>Develop a safety plan</t>
    </r>
    <r>
      <rPr>
        <sz val="10"/>
        <rFont val="Arial"/>
        <family val="2"/>
      </rPr>
      <t xml:space="preserve"> for individuals exposed to chemicals, include telephone numbers and addresses of emergency treatment centers and the telephone number for the nearest poison control center.  The National Pesticide Telecommunications Network (NPTN) has non-emergency information: 1-800-858-7378, 7 days, 6:30 a.m. to 4:30 p.m. Pacific Time. </t>
    </r>
  </si>
  <si>
    <r>
      <t>*</t>
    </r>
    <r>
      <rPr>
        <b/>
        <sz val="10"/>
        <rFont val="Arial"/>
        <family val="2"/>
      </rPr>
      <t xml:space="preserve"> For assistance with agrochemical spills</t>
    </r>
    <r>
      <rPr>
        <sz val="10"/>
        <rFont val="Arial"/>
        <family val="2"/>
      </rPr>
      <t>, call the NM Department of Agriculture statewide at 1-800-432-5310 or 505-841-9425 (Albuquerque) or the 24-hour Emergency Hotline of New Mexico Environment Department at 505/827-9329 (collect calls are accepted).  The national 24-hour CHEMTREC telephone number is 1-800-424-9300.  For a list of currently licensed pesticides, call 1-800-432-5310.</t>
    </r>
  </si>
  <si>
    <r>
      <t xml:space="preserve">* </t>
    </r>
    <r>
      <rPr>
        <b/>
        <sz val="10"/>
        <rFont val="Arial"/>
        <family val="2"/>
      </rPr>
      <t xml:space="preserve">Post signs </t>
    </r>
    <r>
      <rPr>
        <sz val="10"/>
        <rFont val="Arial"/>
        <family val="2"/>
      </rPr>
      <t>according to label directions and/or Federal, State, and local laws around treated sites.  Follow restricted entry intervals.</t>
    </r>
  </si>
  <si>
    <r>
      <t>* Dispose of pesticides and containers</t>
    </r>
    <r>
      <rPr>
        <sz val="10"/>
        <rFont val="Arial"/>
        <family val="2"/>
      </rPr>
      <t xml:space="preserve"> according to label directions and Federal, State, and local regulations.  See NM Pesticide Control Act for the State requirements. Also, New Mexico Farm-A-Syst, Fact Sheet #2, Improving Pesticide Storage and Handling (http://cahe.nmsu.edu/pubs/farmasyst/) should be used by producer to indicate and reduce groundwater contamination risk due to improper storage and handling.</t>
    </r>
  </si>
  <si>
    <r>
      <t xml:space="preserve">* </t>
    </r>
    <r>
      <rPr>
        <b/>
        <sz val="10"/>
        <rFont val="Arial"/>
        <family val="2"/>
      </rPr>
      <t>Maintain appropriate Material Safety Data Sheets</t>
    </r>
    <r>
      <rPr>
        <sz val="10"/>
        <rFont val="Arial"/>
        <family val="2"/>
      </rPr>
      <t xml:space="preserve"> (MSDS) available at: http://msds.pdc.cornell.edu/msdssech.asp</t>
    </r>
  </si>
  <si>
    <r>
      <t xml:space="preserve">* </t>
    </r>
    <r>
      <rPr>
        <b/>
        <sz val="10"/>
        <rFont val="Arial"/>
        <family val="2"/>
      </rPr>
      <t>Calibrate application equipment</t>
    </r>
    <r>
      <rPr>
        <sz val="10"/>
        <rFont val="Arial"/>
        <family val="2"/>
      </rPr>
      <t xml:space="preserve"> according to Extension and/or manufacturer recommendations before each seasonal use and with each major chemical change. </t>
    </r>
  </si>
  <si>
    <r>
      <t xml:space="preserve">* </t>
    </r>
    <r>
      <rPr>
        <b/>
        <sz val="10"/>
        <rFont val="Arial"/>
        <family val="2"/>
      </rPr>
      <t>Replace worn nozzle tips, cracked hoses, and faulty gauges.</t>
    </r>
  </si>
  <si>
    <r>
      <t xml:space="preserve">* </t>
    </r>
    <r>
      <rPr>
        <b/>
        <sz val="10"/>
        <rFont val="Arial"/>
        <family val="2"/>
      </rPr>
      <t>Maintain records of pesticide application for restricted use materials</t>
    </r>
    <r>
      <rPr>
        <sz val="10"/>
        <rFont val="Arial"/>
        <family val="2"/>
      </rPr>
      <t xml:space="preserve"> for at least two years.  Pesticide application records shall be in kept accordance with USDA Agricultural Marketing Service's Pesticide Record Keeping Program which is found at http://www.ams.usda.gov/science/sdpr.htm  A list of restricted use pesticides is available at http://entweb.clemson.edu/pesticid/document/fedrup.htm and in NRCS NM Water Quality Technical Note No. 7.</t>
    </r>
  </si>
  <si>
    <t>Caution</t>
  </si>
  <si>
    <t>This alternative has high enviromental risk.  Suggest selection of another alternative.</t>
  </si>
  <si>
    <t>Cultural (clean seed)</t>
  </si>
  <si>
    <t>Clean seed will be used to reduce potential weed problems.</t>
  </si>
  <si>
    <t>Cultural (equipment cleanliness)</t>
  </si>
  <si>
    <t>Cultural (treated seed)</t>
  </si>
  <si>
    <t>Treated seed will be used to reduce the incidence of diseases.</t>
  </si>
  <si>
    <t>Cultural (equipment covers)</t>
  </si>
  <si>
    <t>Mechanical (clipping)</t>
  </si>
  <si>
    <t>Weeds and/or the crop will be clipped to prevent spread of the pest.</t>
  </si>
  <si>
    <t>Mechanical (early harvesting)</t>
  </si>
  <si>
    <t>Crop will be harvested early to eliminate the need for chemical control.</t>
  </si>
  <si>
    <t>Molasses</t>
  </si>
  <si>
    <t>Problem weeds will be coated with molasses to encourage control by grazing animals.</t>
  </si>
  <si>
    <t>Prescribed Burning</t>
  </si>
  <si>
    <t>Prescribed burning will be used to reduce troublesome pests.  See attached Jobsheet 338.</t>
  </si>
  <si>
    <t>Trap Crops</t>
  </si>
  <si>
    <t>A trap crop will be seeded to trap moving insects.</t>
  </si>
  <si>
    <t>Scouting/Pest Inventory</t>
  </si>
  <si>
    <t>Forage Harvest Mgt.</t>
  </si>
  <si>
    <t>Harvest periods will be scheduled to control pest and reduce pesticide use.  See attached jobsheet 511.</t>
  </si>
  <si>
    <t>Irrigation Land Leveling</t>
  </si>
  <si>
    <t>Land will be leveled to reduce suspended sediment and transport of adsorbed pesticide.  See attached jobsheet 464.</t>
  </si>
  <si>
    <t>Irrigation Tailwater Recovery System will be designed  to reduce pesticide runoff and suspended sediment. See attached jobsheet 447.</t>
  </si>
  <si>
    <t>Mechanical (Grub, Doze, and Axe) will be used to reduce over all plant pest denisity.</t>
  </si>
  <si>
    <t>Mechanical (Roller Chop)</t>
  </si>
  <si>
    <t>Mechanical (Roller Chop) will be used to control weeds.</t>
  </si>
  <si>
    <t>Prescribed Grazing</t>
  </si>
  <si>
    <t>Use proper grazing to improve plant health, lowing the need for pesticides.  See attached jobsheet 528a.</t>
  </si>
  <si>
    <t>Irr. Sys. Tailwater Recovery</t>
  </si>
  <si>
    <t>Mechanical (Grub, Doze, Axe)</t>
  </si>
  <si>
    <r>
      <t xml:space="preserve">* </t>
    </r>
    <r>
      <rPr>
        <b/>
        <sz val="10"/>
        <rFont val="Arial"/>
        <family val="2"/>
      </rPr>
      <t>Maintain conservation treatment requirements</t>
    </r>
    <r>
      <rPr>
        <sz val="10"/>
        <rFont val="Arial"/>
        <family val="2"/>
      </rPr>
      <t xml:space="preserve"> identified above to ensure continued effectiveness.</t>
    </r>
  </si>
  <si>
    <t xml:space="preserve"> X (leaching;  X for fish &amp; humans, &amp; a water body of concern)</t>
  </si>
  <si>
    <t>Soil Map Unit</t>
  </si>
  <si>
    <t>Chemical Name</t>
  </si>
  <si>
    <t>Leach Loss</t>
  </si>
  <si>
    <t>Solute Loss</t>
  </si>
  <si>
    <t>Adsorb Loss</t>
  </si>
  <si>
    <t>N/A</t>
  </si>
  <si>
    <t>Area</t>
  </si>
  <si>
    <t>Rate</t>
  </si>
  <si>
    <t>Ap. Method</t>
  </si>
  <si>
    <t>Soil Name</t>
  </si>
  <si>
    <t>Landuse:</t>
  </si>
  <si>
    <t>Describe any waters of concern (river, irrigation ditch, stream, pond, etc.):</t>
  </si>
  <si>
    <t>Field No.(s):</t>
  </si>
  <si>
    <t>Target Pest Name(s) &amp; Treatment</t>
  </si>
  <si>
    <t>Pest Name/Treatment:</t>
  </si>
  <si>
    <t>Soil Name:</t>
  </si>
  <si>
    <t>Soil Map Unit:</t>
  </si>
  <si>
    <t>Water Res. of Concern:</t>
  </si>
  <si>
    <t>Chemical Name:</t>
  </si>
  <si>
    <t>Alt #</t>
  </si>
  <si>
    <t>L loss</t>
  </si>
  <si>
    <t>F</t>
  </si>
  <si>
    <t>Ads Loss</t>
  </si>
  <si>
    <t>Coverage:</t>
  </si>
  <si>
    <t>Application Method:</t>
  </si>
  <si>
    <t>Application Rate:</t>
  </si>
  <si>
    <t>Ap Method</t>
  </si>
  <si>
    <t>Soil Loss Potential</t>
  </si>
  <si>
    <t>SLP</t>
  </si>
  <si>
    <t>SSRP</t>
  </si>
  <si>
    <t>SARP</t>
  </si>
  <si>
    <t>Soil Loss</t>
  </si>
  <si>
    <t>Leach Pot.:</t>
  </si>
  <si>
    <t>Sol. Runoff Pot.:</t>
  </si>
  <si>
    <t>Adsorb Runoff Pot.:</t>
  </si>
  <si>
    <t>IARP</t>
  </si>
  <si>
    <t>ILP</t>
  </si>
  <si>
    <t>ISRP</t>
  </si>
  <si>
    <t>Humans do not consume soil.</t>
  </si>
  <si>
    <t>Range Pest Management Jobsheet</t>
  </si>
  <si>
    <t>Ecological Site # &amp; Soil Desc:</t>
  </si>
  <si>
    <t>Site Conditions:</t>
  </si>
  <si>
    <t>Additional Requirements:</t>
  </si>
  <si>
    <r>
      <t xml:space="preserve">Pesticide Application (Rate &amp; Timing) </t>
    </r>
    <r>
      <rPr>
        <sz val="10"/>
        <rFont val="Arial"/>
        <family val="2"/>
      </rPr>
      <t>from NMSU Bull. 400-B17</t>
    </r>
    <r>
      <rPr>
        <b/>
        <sz val="10"/>
        <rFont val="Arial"/>
        <family val="2"/>
      </rPr>
      <t>:</t>
    </r>
  </si>
  <si>
    <t xml:space="preserve">F039XA001NM-Meadow </t>
  </si>
  <si>
    <t xml:space="preserve">F039XA002NM-Mountain Grassland </t>
  </si>
  <si>
    <t xml:space="preserve">R036XA001NM-Breaks </t>
  </si>
  <si>
    <t xml:space="preserve">R036XA002NM-Clayey </t>
  </si>
  <si>
    <t xml:space="preserve">R036XA003NM-Gravelly Fan </t>
  </si>
  <si>
    <t xml:space="preserve">R036XA004NM-Gravelly Slopes </t>
  </si>
  <si>
    <t xml:space="preserve">R036XA005NM-Limy </t>
  </si>
  <si>
    <t xml:space="preserve">R036XA006NM-Loamy </t>
  </si>
  <si>
    <t xml:space="preserve">R036XA007NM-Malpais </t>
  </si>
  <si>
    <t xml:space="preserve">R036XA008NM-Meadow </t>
  </si>
  <si>
    <t xml:space="preserve">R036XA009NM-Salt Meadow </t>
  </si>
  <si>
    <t xml:space="preserve">R036XA010NM-Salty Bottomland </t>
  </si>
  <si>
    <t xml:space="preserve">R036XA011NM-Sandy </t>
  </si>
  <si>
    <t xml:space="preserve">R036XA012NM-Sand Plains </t>
  </si>
  <si>
    <t xml:space="preserve">R036XA013NM-Shallow Gravelly </t>
  </si>
  <si>
    <t xml:space="preserve">R036XA014NM-Shallow Loam </t>
  </si>
  <si>
    <t xml:space="preserve">R036XA015NM-Shallow Savannah </t>
  </si>
  <si>
    <t xml:space="preserve">R036XA016NM-Loamy Savannah </t>
  </si>
  <si>
    <t xml:space="preserve">R036XA017NM-Swale </t>
  </si>
  <si>
    <t xml:space="preserve">R036XA018NM-Stony Loam </t>
  </si>
  <si>
    <t xml:space="preserve">R036XB009NM-Salt Meadow </t>
  </si>
  <si>
    <t xml:space="preserve">R036XB010NM-Salt Meadow </t>
  </si>
  <si>
    <t xml:space="preserve">R036XB010NM-Salty Bottomland </t>
  </si>
  <si>
    <t xml:space="preserve">R036XB011NM-Salty Bottomland </t>
  </si>
  <si>
    <t xml:space="preserve">R036XB012NM-Stony Loam </t>
  </si>
  <si>
    <t xml:space="preserve">R036XB109NM-Malpais </t>
  </si>
  <si>
    <t xml:space="preserve">R036XB111NM-Sandy Slopes </t>
  </si>
  <si>
    <t xml:space="preserve">R036XB112NM-Loamy </t>
  </si>
  <si>
    <t xml:space="preserve">R036XB113NM-Sandy </t>
  </si>
  <si>
    <t xml:space="preserve">R036XB114NM-Gravelly </t>
  </si>
  <si>
    <t xml:space="preserve">R036XB115NM-Deep Sand </t>
  </si>
  <si>
    <t xml:space="preserve">R036XB116NM-Shallow </t>
  </si>
  <si>
    <t xml:space="preserve">R036XB117NM-Cinder </t>
  </si>
  <si>
    <t xml:space="preserve">R036XB118NM-Bottomland </t>
  </si>
  <si>
    <t xml:space="preserve">R036XB119NM-Clayey Bottomland </t>
  </si>
  <si>
    <t xml:space="preserve">R036XB120NM-Swale </t>
  </si>
  <si>
    <t xml:space="preserve">R036XB121NM-Shallow Sandstone </t>
  </si>
  <si>
    <t xml:space="preserve">R036XB122NM-Sandstone Hills  </t>
  </si>
  <si>
    <t xml:space="preserve">R036XB123NM-Limestone Hills </t>
  </si>
  <si>
    <t xml:space="preserve">R036XB124NM-Hills </t>
  </si>
  <si>
    <t xml:space="preserve">R036XB126NM-Salt Flats </t>
  </si>
  <si>
    <t xml:space="preserve">R036XB127NM-Savannah </t>
  </si>
  <si>
    <t xml:space="preserve">R036XB128NM-Clayey </t>
  </si>
  <si>
    <t xml:space="preserve">R036XB129NM-Limy </t>
  </si>
  <si>
    <t xml:space="preserve">R036XB130NM-Shale Hills </t>
  </si>
  <si>
    <t xml:space="preserve">R036XB131NM-Foothills </t>
  </si>
  <si>
    <t xml:space="preserve">R036XB132NM-Gravelly Hills </t>
  </si>
  <si>
    <t xml:space="preserve">R036XC101NM-Shallow </t>
  </si>
  <si>
    <t xml:space="preserve">R036XC102NM-Gravelly </t>
  </si>
  <si>
    <t xml:space="preserve">R036XC103NM-Hills </t>
  </si>
  <si>
    <t xml:space="preserve">R036XC104NM-Loamy </t>
  </si>
  <si>
    <t xml:space="preserve">R036XC105NM-Breaks </t>
  </si>
  <si>
    <t xml:space="preserve">R036XC106NM-Bottomland </t>
  </si>
  <si>
    <t xml:space="preserve">R036XC107NM-Clayey </t>
  </si>
  <si>
    <t xml:space="preserve">R036XC108NM-Basalt Hills </t>
  </si>
  <si>
    <t xml:space="preserve">R036XC109NM-Malpais </t>
  </si>
  <si>
    <t xml:space="preserve">R036XC110NM-Sandy </t>
  </si>
  <si>
    <t xml:space="preserve">R037XA001NM-Loamy </t>
  </si>
  <si>
    <t xml:space="preserve">R037XA002NM-Sandy </t>
  </si>
  <si>
    <t xml:space="preserve">R037XA003NM-Limy </t>
  </si>
  <si>
    <t xml:space="preserve">R037XA004NM-Clayey </t>
  </si>
  <si>
    <t xml:space="preserve">R037XA005NM-Salt Flats </t>
  </si>
  <si>
    <t xml:space="preserve">R037XA006NM-Shallow </t>
  </si>
  <si>
    <t xml:space="preserve">R037XA007NM-Deep Sand </t>
  </si>
  <si>
    <t xml:space="preserve">R037XA008NM-Sodic Slopes </t>
  </si>
  <si>
    <t xml:space="preserve">R037XA009NM-Shale Hills </t>
  </si>
  <si>
    <t xml:space="preserve">R037XA010NM-Cobbly Hills </t>
  </si>
  <si>
    <t xml:space="preserve">R037XA011NM-Salt Meadow </t>
  </si>
  <si>
    <t xml:space="preserve">R037XA012NM-Salty Bottomland </t>
  </si>
  <si>
    <t xml:space="preserve">R039XB011NM-Meadow </t>
  </si>
  <si>
    <t xml:space="preserve">R039XB012NM-Pine Grassland </t>
  </si>
  <si>
    <t xml:space="preserve">R039XB013NM-Mountain Malpais </t>
  </si>
  <si>
    <t xml:space="preserve">R039XB014NM-Stony Loam </t>
  </si>
  <si>
    <t xml:space="preserve">R039XB015NM-Mountain Upland </t>
  </si>
  <si>
    <t xml:space="preserve">R039XB016NM-Shallow Hills </t>
  </si>
  <si>
    <t xml:space="preserve">R039XB017NM-Mountain Breaks </t>
  </si>
  <si>
    <t xml:space="preserve">R039XB018NM-Mountain Swale </t>
  </si>
  <si>
    <t xml:space="preserve">R039XB019NM-Shallow Savannah </t>
  </si>
  <si>
    <t xml:space="preserve">R039XC050NM-Mountain Grassland </t>
  </si>
  <si>
    <t xml:space="preserve">R039XC051NM-Mountain Meadow </t>
  </si>
  <si>
    <t xml:space="preserve">R039XC052NM-Mountain Valley </t>
  </si>
  <si>
    <t xml:space="preserve">R039XC056NM-Loamy </t>
  </si>
  <si>
    <t xml:space="preserve">R041XA001NM-Loamy Upland </t>
  </si>
  <si>
    <t xml:space="preserve">R041XA002NM-Clay Loam Upland </t>
  </si>
  <si>
    <t xml:space="preserve">R041XA003NM-Clay Hills </t>
  </si>
  <si>
    <t xml:space="preserve">R041XA004NM-Gravelly Slopes </t>
  </si>
  <si>
    <t xml:space="preserve">R041XA005NM-Hills </t>
  </si>
  <si>
    <t xml:space="preserve">R041XA006NM-Loamy Bottom </t>
  </si>
  <si>
    <t xml:space="preserve">R041XA007NM-Clay Upland </t>
  </si>
  <si>
    <r>
      <t>*</t>
    </r>
    <r>
      <rPr>
        <b/>
        <sz val="10"/>
        <rFont val="Arial"/>
        <family val="2"/>
      </rPr>
      <t xml:space="preserve"> Follow label requirements</t>
    </r>
    <r>
      <rPr>
        <sz val="10"/>
        <rFont val="Arial"/>
        <family val="2"/>
      </rPr>
      <t xml:space="preserve"> for mixing/loading setbacks from wells, intermittent streams and rivers, natural or impounded ponds and lakes, or reservoirs. Load and mix pesticides at least 100 feet away from wells, high runoff areas, ponds, lakes, streams, and other water bodies or other hydrological sensitive areas. Consider chemical interaction with other species. </t>
    </r>
    <r>
      <rPr>
        <b/>
        <sz val="10"/>
        <rFont val="Arial"/>
        <family val="2"/>
      </rPr>
      <t>Handle all pesticides with caution</t>
    </r>
    <r>
      <rPr>
        <sz val="10"/>
        <rFont val="Arial"/>
        <family val="2"/>
      </rPr>
      <t>, and wear appropriate protective clothing according to the label instructions.</t>
    </r>
  </si>
  <si>
    <r>
      <t>*</t>
    </r>
    <r>
      <rPr>
        <b/>
        <sz val="10"/>
        <rFont val="Arial"/>
        <family val="2"/>
      </rPr>
      <t xml:space="preserve"> Recommendations of Pesticides are made by NMSU Extension and Consultant/Dealers.</t>
    </r>
    <r>
      <rPr>
        <sz val="10"/>
        <rFont val="Arial"/>
        <family val="2"/>
      </rPr>
      <t xml:space="preserve">  NRCS does not make specific pesticide recommendations.  </t>
    </r>
  </si>
  <si>
    <r>
      <t xml:space="preserve">Required Deferment Period </t>
    </r>
    <r>
      <rPr>
        <sz val="10"/>
        <rFont val="Arial"/>
        <family val="2"/>
      </rPr>
      <t>(how long &amp; when)</t>
    </r>
    <r>
      <rPr>
        <b/>
        <sz val="10"/>
        <rFont val="Arial"/>
        <family val="2"/>
      </rPr>
      <t>:</t>
    </r>
  </si>
  <si>
    <t>Required Follow-up Measures:</t>
  </si>
  <si>
    <t>Harvest equipment will be cleaned when leaving pest infested fields to avoid spreading of the pests.</t>
  </si>
  <si>
    <t>Transported equipment will be covered to eliminate weed seeds from being blown out.</t>
  </si>
  <si>
    <t>Ratings indicate the treatment has low or very low potential to harm water quality.  No additional treatment or Scouting needed.</t>
  </si>
  <si>
    <t>Scouting/Pest Inventory will be done to establish the pest population levels.  Treatment will be based on the economic thresholds.</t>
  </si>
  <si>
    <t>Conservation Practice 595 Worksheet                                                                   Version 3.1                      January, 2009</t>
  </si>
  <si>
    <t xml:space="preserve">If more Conservation Treatments are needed, call the Water Quality Specialist at 761-4448. </t>
  </si>
  <si>
    <t>Conservation Practice 595b Jobsheet                                                       January, 2009</t>
  </si>
  <si>
    <t>Conservation Practice 595a Jobsheet                                                       January, 2009</t>
  </si>
  <si>
    <t>Authors Notes</t>
  </si>
  <si>
    <t>jobsheet/specification.</t>
  </si>
  <si>
    <t>and Mike Sporcic, National Wind Erosion Specialist, Central NTSC, Fort Worth, TX first developed</t>
  </si>
  <si>
    <t>this sheet in 2005.  It has been updated January, 2009 to work with the 3.1 version of WIN-PST.</t>
  </si>
  <si>
    <t>This workbook was developed to make an easy way for Conservation Planners to meet the quality criteria in</t>
  </si>
  <si>
    <t>the NRCS Pest Management practice 595 and document the chosen treatments on a single page</t>
  </si>
  <si>
    <t>States will need to edit the sheet to match the requirements in their state.  Most of the safety information</t>
  </si>
  <si>
    <t>will have to be changed.  The sheets are protected but not passworded.  The conservation treatment</t>
  </si>
  <si>
    <t>Linda Scheffe, Water Quality Specialist, NM; Seth Fiedler, Resource Conservationist, NM;</t>
  </si>
  <si>
    <t xml:space="preserve">treatments.  The second column of the CTU table is for reference to remind the users what the potential   </t>
  </si>
  <si>
    <t>benefit of applying the treatment could be.</t>
  </si>
  <si>
    <t>Create Beneficial Habitat</t>
  </si>
  <si>
    <t>Habitat will be created for beneficials (insects, birds, and other animals) which will reduce pest outbreaks.</t>
  </si>
  <si>
    <r>
      <t xml:space="preserve">* </t>
    </r>
    <r>
      <rPr>
        <b/>
        <sz val="10"/>
        <rFont val="Arial"/>
        <family val="2"/>
      </rPr>
      <t>Maintain appropriate Material Safety Data Sheets</t>
    </r>
    <r>
      <rPr>
        <sz val="10"/>
        <rFont val="Arial"/>
        <family val="2"/>
      </rPr>
      <t xml:space="preserve"> (MSDS) available at: http://www.msds.com/</t>
    </r>
  </si>
  <si>
    <r>
      <t>* Dispose of pesticides and containers</t>
    </r>
    <r>
      <rPr>
        <sz val="10"/>
        <rFont val="Arial"/>
        <family val="2"/>
      </rPr>
      <t xml:space="preserve"> according to label directions and Federal, State, and local regulations.  See NM Pesticide Control Act for the State requirements. Also, New Mexico Farm-A-Syst, Fact Sheet #2, Improving Pesticide Storage and Handling (http://cahe.nmsu.edu/pubs/farmasyst/) should be used by producer to indicate and reduce groundwater contamination risk due to improper storage and handling. Triple rinse pesticide containers and add rinsate to spray solution. Never reuse pesticide containers for any purpose. Check for recycling programs in your area.</t>
    </r>
  </si>
  <si>
    <r>
      <t>*</t>
    </r>
    <r>
      <rPr>
        <sz val="10"/>
        <rFont val="Arial"/>
        <family val="2"/>
      </rPr>
      <t xml:space="preserve"> </t>
    </r>
    <r>
      <rPr>
        <b/>
        <sz val="10"/>
        <rFont val="Arial"/>
        <family val="2"/>
      </rPr>
      <t>Review and update the plan periodically</t>
    </r>
    <r>
      <rPr>
        <sz val="10"/>
        <rFont val="Arial"/>
        <family val="2"/>
      </rPr>
      <t xml:space="preserve"> to incorporate new IPM technology, respond to cropping system and pest complex changes, and avoid the development of pest resistance.</t>
    </r>
    <r>
      <rPr>
        <b/>
        <sz val="10"/>
        <rFont val="Arial"/>
        <family val="2"/>
      </rPr>
      <t xml:space="preserve"> Integrated Pest Management (IPM) strategies which build soil quality through sustainable systems are essential.</t>
    </r>
    <r>
      <rPr>
        <sz val="10"/>
        <rFont val="Arial"/>
        <family val="2"/>
      </rPr>
      <t xml:space="preserve"> The goal of IPM is to maintain pest populations at tolerable levels (not to eradicate them). The philosophy of IPM involves using ecological concepts and knowledge of pest biology to establish the natural checks and balances between crop plants, pests, beneficials, and the physical environment, thus reducing the reliance on pesticides. Since these interactions are unique for each system, a site-specific strategy is needed. An IPM strategy begins with pest scouting and inventory in order to understand the pest problem: what, when, where, and to what extent. Additional techniques include prevention, avoidance, and non-chemical suppression strategies. See NMSU IPM website: http://cahe.nmsu.edu/programs/sare/western-sare-ipm-worksho.html.</t>
    </r>
  </si>
  <si>
    <t>and sorted by the first column to match the state's</t>
  </si>
  <si>
    <t>requirements lookup table (CTR) can be added (do not insert a line or cells) to the bottom of the list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</si>
</sst>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s>
  <fonts count="20">
    <font>
      <sz val="11"/>
      <name val="Arial"/>
      <family val="0"/>
    </font>
    <font>
      <b/>
      <sz val="11"/>
      <name val="Arial"/>
      <family val="2"/>
    </font>
    <font>
      <sz val="10"/>
      <name val="Arial"/>
      <family val="2"/>
    </font>
    <font>
      <b/>
      <sz val="16"/>
      <name val="Arial"/>
      <family val="2"/>
    </font>
    <font>
      <sz val="6"/>
      <color indexed="12"/>
      <name val="Arial"/>
      <family val="2"/>
    </font>
    <font>
      <b/>
      <sz val="20"/>
      <color indexed="12"/>
      <name val="Arial"/>
      <family val="2"/>
    </font>
    <font>
      <sz val="8"/>
      <name val="Tahoma"/>
      <family val="2"/>
    </font>
    <font>
      <b/>
      <sz val="8"/>
      <color indexed="12"/>
      <name val="Arial"/>
      <family val="2"/>
    </font>
    <font>
      <b/>
      <sz val="16"/>
      <color indexed="9"/>
      <name val="Arial"/>
      <family val="2"/>
    </font>
    <font>
      <sz val="12"/>
      <name val="Arial"/>
      <family val="2"/>
    </font>
    <font>
      <b/>
      <sz val="10"/>
      <name val="Arial"/>
      <family val="2"/>
    </font>
    <font>
      <b/>
      <sz val="12"/>
      <color indexed="9"/>
      <name val="Arial"/>
      <family val="2"/>
    </font>
    <font>
      <b/>
      <sz val="10"/>
      <name val="Times New Roman"/>
      <family val="1"/>
    </font>
    <font>
      <b/>
      <sz val="14"/>
      <name val="Arial"/>
      <family val="2"/>
    </font>
    <font>
      <b/>
      <sz val="10"/>
      <color indexed="9"/>
      <name val="Arial"/>
      <family val="2"/>
    </font>
    <font>
      <sz val="9"/>
      <name val="Arial"/>
      <family val="2"/>
    </font>
    <font>
      <b/>
      <sz val="11"/>
      <color indexed="12"/>
      <name val="Arial"/>
      <family val="2"/>
    </font>
    <font>
      <u val="single"/>
      <sz val="11"/>
      <color indexed="12"/>
      <name val="Arial"/>
      <family val="0"/>
    </font>
    <font>
      <u val="single"/>
      <sz val="11"/>
      <color indexed="36"/>
      <name val="Arial"/>
      <family val="0"/>
    </font>
    <font>
      <sz val="8"/>
      <name val="Arial"/>
      <family val="0"/>
    </font>
  </fonts>
  <fills count="12">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6"/>
        <bgColor indexed="64"/>
      </patternFill>
    </fill>
    <fill>
      <patternFill patternType="solid">
        <fgColor indexed="41"/>
        <bgColor indexed="64"/>
      </patternFill>
    </fill>
    <fill>
      <patternFill patternType="solid">
        <fgColor indexed="20"/>
        <bgColor indexed="64"/>
      </patternFill>
    </fill>
    <fill>
      <patternFill patternType="solid">
        <fgColor indexed="11"/>
        <bgColor indexed="64"/>
      </patternFill>
    </fill>
    <fill>
      <patternFill patternType="solid">
        <fgColor indexed="60"/>
        <bgColor indexed="64"/>
      </patternFill>
    </fill>
  </fills>
  <borders count="69">
    <border>
      <left/>
      <right/>
      <top/>
      <bottom/>
      <diagonal/>
    </border>
    <border>
      <left style="thin"/>
      <right style="thin"/>
      <top style="thin"/>
      <bottom>
        <color indexed="63"/>
      </bottom>
    </border>
    <border>
      <left style="thin"/>
      <right style="thin"/>
      <top style="thin"/>
      <bottom style="thin"/>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thin"/>
      <right style="hair"/>
      <top style="thin"/>
      <bottom style="thin"/>
    </border>
    <border>
      <left style="hair"/>
      <right>
        <color indexed="63"/>
      </right>
      <top style="thin"/>
      <bottom>
        <color indexed="63"/>
      </bottom>
    </border>
    <border>
      <left>
        <color indexed="63"/>
      </left>
      <right>
        <color indexed="63"/>
      </right>
      <top>
        <color indexed="63"/>
      </top>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medium">
        <color indexed="39"/>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color indexed="63"/>
      </top>
      <bottom style="medium">
        <color indexed="39"/>
      </bottom>
    </border>
    <border>
      <left style="medium">
        <color indexed="39"/>
      </left>
      <right>
        <color indexed="63"/>
      </right>
      <top>
        <color indexed="63"/>
      </top>
      <bottom style="thin"/>
    </border>
    <border>
      <left>
        <color indexed="63"/>
      </left>
      <right style="hair"/>
      <top>
        <color indexed="63"/>
      </top>
      <bottom style="hair"/>
    </border>
    <border>
      <left style="hair"/>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style="thin"/>
      <top style="hair"/>
      <bottom>
        <color indexed="63"/>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474">
    <xf numFmtId="0" fontId="0" fillId="0" borderId="0" xfId="0" applyAlignment="1">
      <alignment/>
    </xf>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left"/>
    </xf>
    <xf numFmtId="0" fontId="0" fillId="0" borderId="0" xfId="0" applyAlignment="1" applyProtection="1">
      <alignment/>
      <protection locked="0"/>
    </xf>
    <xf numFmtId="0" fontId="0" fillId="0" borderId="0" xfId="0" applyFill="1" applyBorder="1" applyAlignment="1">
      <alignment/>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0" xfId="0" applyNumberFormat="1" applyAlignment="1" applyProtection="1">
      <alignment/>
      <protection locked="0"/>
    </xf>
    <xf numFmtId="0" fontId="5" fillId="3" borderId="12" xfId="0" applyFont="1" applyFill="1" applyBorder="1" applyAlignment="1">
      <alignment horizontal="right" vertical="center"/>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5" xfId="0" applyFont="1" applyBorder="1" applyAlignment="1">
      <alignment horizontal="left" vertical="center"/>
    </xf>
    <xf numFmtId="0" fontId="3" fillId="0" borderId="0" xfId="0" applyFont="1" applyFill="1" applyBorder="1" applyAlignment="1" applyProtection="1">
      <alignment horizontal="center" vertical="center"/>
      <protection/>
    </xf>
    <xf numFmtId="49" fontId="0" fillId="0" borderId="0" xfId="0" applyNumberFormat="1" applyAlignment="1" applyProtection="1">
      <alignment/>
      <protection/>
    </xf>
    <xf numFmtId="0" fontId="0" fillId="0" borderId="0" xfId="0" applyAlignment="1" applyProtection="1">
      <alignment/>
      <protection/>
    </xf>
    <xf numFmtId="0" fontId="1" fillId="4" borderId="0" xfId="0" applyFont="1" applyFill="1" applyBorder="1" applyAlignment="1" applyProtection="1">
      <alignment horizontal="right"/>
      <protection/>
    </xf>
    <xf numFmtId="0" fontId="0" fillId="4" borderId="0" xfId="0" applyFill="1" applyBorder="1" applyAlignment="1" applyProtection="1">
      <alignment horizontal="center"/>
      <protection/>
    </xf>
    <xf numFmtId="14" fontId="0" fillId="4" borderId="0" xfId="0" applyNumberFormat="1" applyFill="1" applyBorder="1" applyAlignment="1" applyProtection="1">
      <alignment horizontal="center"/>
      <protection/>
    </xf>
    <xf numFmtId="0" fontId="1" fillId="0" borderId="13" xfId="0" applyFont="1" applyBorder="1" applyAlignment="1" applyProtection="1">
      <alignment horizontal="right"/>
      <protection/>
    </xf>
    <xf numFmtId="0" fontId="0" fillId="4" borderId="0" xfId="0" applyFill="1" applyBorder="1" applyAlignment="1" applyProtection="1">
      <alignment/>
      <protection/>
    </xf>
    <xf numFmtId="0" fontId="1" fillId="4" borderId="0" xfId="0" applyFont="1" applyFill="1" applyBorder="1" applyAlignment="1" applyProtection="1">
      <alignment/>
      <protection/>
    </xf>
    <xf numFmtId="0" fontId="0" fillId="5" borderId="14" xfId="0" applyFill="1" applyBorder="1" applyAlignment="1" applyProtection="1">
      <alignment/>
      <protection/>
    </xf>
    <xf numFmtId="0" fontId="0" fillId="5" borderId="15" xfId="0" applyFill="1" applyBorder="1" applyAlignment="1" applyProtection="1">
      <alignment/>
      <protection/>
    </xf>
    <xf numFmtId="0" fontId="0" fillId="5" borderId="16" xfId="0" applyFill="1" applyBorder="1" applyAlignment="1" applyProtection="1">
      <alignment/>
      <protection/>
    </xf>
    <xf numFmtId="0" fontId="0" fillId="4" borderId="0" xfId="0" applyFill="1" applyBorder="1" applyAlignment="1" applyProtection="1">
      <alignment/>
      <protection/>
    </xf>
    <xf numFmtId="0" fontId="0" fillId="4" borderId="17" xfId="0" applyFill="1" applyBorder="1" applyAlignment="1" applyProtection="1">
      <alignment/>
      <protection/>
    </xf>
    <xf numFmtId="0" fontId="1" fillId="4" borderId="13" xfId="0" applyFont="1" applyFill="1" applyBorder="1" applyAlignment="1" applyProtection="1">
      <alignment/>
      <protection/>
    </xf>
    <xf numFmtId="0" fontId="0" fillId="0" borderId="0" xfId="0" applyAlignment="1" applyProtection="1">
      <alignment horizontal="center"/>
      <protection/>
    </xf>
    <xf numFmtId="0" fontId="10" fillId="6" borderId="7" xfId="0" applyFont="1" applyFill="1" applyBorder="1" applyAlignment="1" applyProtection="1">
      <alignment horizontal="center" vertical="center" wrapText="1"/>
      <protection/>
    </xf>
    <xf numFmtId="0" fontId="2" fillId="4" borderId="5" xfId="0" applyFont="1" applyFill="1" applyBorder="1" applyAlignment="1" applyProtection="1">
      <alignment horizontal="center" vertical="center"/>
      <protection/>
    </xf>
    <xf numFmtId="0" fontId="10" fillId="6" borderId="18" xfId="0"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protection/>
    </xf>
    <xf numFmtId="0" fontId="2" fillId="7" borderId="20" xfId="0" applyFont="1" applyFill="1" applyBorder="1" applyAlignment="1" applyProtection="1">
      <alignment horizontal="center" vertical="center" wrapText="1"/>
      <protection/>
    </xf>
    <xf numFmtId="0" fontId="2" fillId="7" borderId="21" xfId="0" applyFont="1" applyFill="1" applyBorder="1" applyAlignment="1" applyProtection="1">
      <alignment horizontal="center" vertical="center"/>
      <protection/>
    </xf>
    <xf numFmtId="0" fontId="0" fillId="4" borderId="0" xfId="0" applyFill="1" applyAlignment="1" applyProtection="1">
      <alignment/>
      <protection/>
    </xf>
    <xf numFmtId="0" fontId="0" fillId="4" borderId="0" xfId="0" applyFill="1" applyBorder="1" applyAlignment="1" applyProtection="1">
      <alignment horizontal="center" vertical="center"/>
      <protection/>
    </xf>
    <xf numFmtId="0" fontId="11" fillId="4" borderId="0" xfId="0" applyFont="1" applyFill="1" applyBorder="1" applyAlignment="1" applyProtection="1">
      <alignment horizontal="center" vertical="center"/>
      <protection/>
    </xf>
    <xf numFmtId="0" fontId="8" fillId="4" borderId="0" xfId="0" applyFont="1" applyFill="1" applyBorder="1" applyAlignment="1" applyProtection="1">
      <alignment horizontal="center"/>
      <protection/>
    </xf>
    <xf numFmtId="0" fontId="10" fillId="4" borderId="0" xfId="0" applyFont="1" applyFill="1" applyBorder="1" applyAlignment="1" applyProtection="1">
      <alignment horizontal="center" vertical="center"/>
      <protection/>
    </xf>
    <xf numFmtId="0" fontId="2" fillId="4" borderId="0" xfId="0" applyFont="1" applyFill="1" applyBorder="1" applyAlignment="1" applyProtection="1">
      <alignment horizontal="center" vertical="center"/>
      <protection/>
    </xf>
    <xf numFmtId="0" fontId="12" fillId="4" borderId="0" xfId="0" applyFont="1" applyFill="1" applyBorder="1" applyAlignment="1" applyProtection="1">
      <alignment horizontal="center" vertical="center"/>
      <protection/>
    </xf>
    <xf numFmtId="0" fontId="9" fillId="4" borderId="0" xfId="0" applyFont="1" applyFill="1" applyBorder="1" applyAlignment="1" applyProtection="1">
      <alignment horizontal="left"/>
      <protection/>
    </xf>
    <xf numFmtId="0" fontId="2" fillId="4" borderId="0" xfId="0" applyFont="1" applyFill="1" applyBorder="1" applyAlignment="1" applyProtection="1">
      <alignment horizontal="center" vertical="center"/>
      <protection/>
    </xf>
    <xf numFmtId="0" fontId="0" fillId="4" borderId="22" xfId="0" applyFill="1" applyBorder="1" applyAlignment="1" applyProtection="1">
      <alignment/>
      <protection/>
    </xf>
    <xf numFmtId="0" fontId="3" fillId="4" borderId="0" xfId="0" applyFont="1" applyFill="1" applyBorder="1" applyAlignment="1" applyProtection="1">
      <alignment vertical="center"/>
      <protection/>
    </xf>
    <xf numFmtId="0" fontId="0" fillId="4" borderId="0" xfId="0" applyFill="1" applyBorder="1" applyAlignment="1" applyProtection="1">
      <alignment horizontal="left"/>
      <protection/>
    </xf>
    <xf numFmtId="0" fontId="0" fillId="4" borderId="0" xfId="0" applyFont="1" applyFill="1" applyBorder="1" applyAlignment="1" applyProtection="1">
      <alignment/>
      <protection/>
    </xf>
    <xf numFmtId="0" fontId="1" fillId="4" borderId="2" xfId="0" applyFont="1" applyFill="1" applyBorder="1" applyAlignment="1" applyProtection="1">
      <alignment horizontal="center" vertical="center"/>
      <protection/>
    </xf>
    <xf numFmtId="0" fontId="1" fillId="8" borderId="2" xfId="0" applyFont="1" applyFill="1" applyBorder="1" applyAlignment="1" applyProtection="1">
      <alignment horizontal="center"/>
      <protection/>
    </xf>
    <xf numFmtId="0" fontId="10" fillId="0" borderId="9" xfId="0" applyFont="1" applyBorder="1" applyAlignment="1">
      <alignment horizontal="center" vertical="center"/>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4" borderId="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protection/>
    </xf>
    <xf numFmtId="49" fontId="2" fillId="0" borderId="0" xfId="0" applyNumberFormat="1" applyFont="1" applyAlignment="1" applyProtection="1">
      <alignment horizontal="center" vertical="center"/>
      <protection/>
    </xf>
    <xf numFmtId="0" fontId="2" fillId="4" borderId="0" xfId="0" applyFont="1" applyFill="1" applyAlignment="1" applyProtection="1">
      <alignment horizontal="center" vertical="center"/>
      <protection/>
    </xf>
    <xf numFmtId="0" fontId="1" fillId="8" borderId="2" xfId="0" applyFont="1" applyFill="1" applyBorder="1" applyAlignment="1" applyProtection="1">
      <alignment horizontal="center" wrapText="1"/>
      <protection/>
    </xf>
    <xf numFmtId="0" fontId="10" fillId="6" borderId="23" xfId="0" applyFont="1" applyFill="1" applyBorder="1" applyAlignment="1">
      <alignment horizontal="right" vertic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0" fillId="0" borderId="0" xfId="0" applyBorder="1" applyAlignment="1">
      <alignment/>
    </xf>
    <xf numFmtId="0" fontId="4" fillId="3" borderId="17" xfId="0" applyFont="1" applyFill="1" applyBorder="1" applyAlignment="1">
      <alignment horizont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4" borderId="12" xfId="0" applyFont="1" applyFill="1" applyBorder="1" applyAlignment="1">
      <alignment horizontal="right"/>
    </xf>
    <xf numFmtId="0" fontId="10" fillId="4" borderId="24" xfId="0" applyFont="1" applyFill="1" applyBorder="1" applyAlignment="1">
      <alignment horizontal="right"/>
    </xf>
    <xf numFmtId="0" fontId="2" fillId="4" borderId="9" xfId="0" applyFont="1" applyFill="1" applyBorder="1" applyAlignment="1">
      <alignment horizontal="center"/>
    </xf>
    <xf numFmtId="0" fontId="10" fillId="4" borderId="25" xfId="0" applyFont="1" applyFill="1" applyBorder="1" applyAlignment="1">
      <alignment horizontal="right"/>
    </xf>
    <xf numFmtId="0" fontId="2" fillId="4" borderId="4" xfId="0" applyFont="1" applyFill="1" applyBorder="1" applyAlignment="1">
      <alignment horizontal="center"/>
    </xf>
    <xf numFmtId="0" fontId="10" fillId="4" borderId="17" xfId="0" applyFont="1" applyFill="1" applyBorder="1" applyAlignment="1">
      <alignment horizontal="right"/>
    </xf>
    <xf numFmtId="0" fontId="10" fillId="4" borderId="22" xfId="0" applyFont="1" applyFill="1" applyBorder="1" applyAlignment="1">
      <alignment horizontal="right"/>
    </xf>
    <xf numFmtId="165" fontId="2" fillId="0" borderId="10" xfId="0" applyNumberFormat="1" applyFont="1" applyBorder="1" applyAlignment="1">
      <alignment horizontal="center" vertical="center"/>
    </xf>
    <xf numFmtId="0" fontId="10" fillId="0" borderId="0" xfId="0" applyFont="1" applyBorder="1" applyAlignment="1">
      <alignment horizontal="right"/>
    </xf>
    <xf numFmtId="14" fontId="2" fillId="5" borderId="5" xfId="0" applyNumberFormat="1" applyFont="1" applyFill="1" applyBorder="1" applyAlignment="1" applyProtection="1">
      <alignment horizontal="center"/>
      <protection locked="0"/>
    </xf>
    <xf numFmtId="0" fontId="2" fillId="4" borderId="10" xfId="0" applyFont="1" applyFill="1" applyBorder="1" applyAlignment="1" applyProtection="1">
      <alignment horizontal="center"/>
      <protection/>
    </xf>
    <xf numFmtId="0" fontId="10" fillId="5" borderId="5" xfId="0" applyFont="1" applyFill="1" applyBorder="1" applyAlignment="1" applyProtection="1">
      <alignment horizontal="center"/>
      <protection locked="0"/>
    </xf>
    <xf numFmtId="0" fontId="10" fillId="4" borderId="15" xfId="0" applyFont="1" applyFill="1" applyBorder="1" applyAlignment="1">
      <alignment horizontal="right"/>
    </xf>
    <xf numFmtId="0" fontId="2" fillId="4" borderId="5" xfId="0" applyFont="1" applyFill="1" applyBorder="1" applyAlignment="1">
      <alignment horizontal="center"/>
    </xf>
    <xf numFmtId="0" fontId="10" fillId="4" borderId="26" xfId="0" applyFont="1" applyFill="1" applyBorder="1" applyAlignment="1">
      <alignment horizontal="right"/>
    </xf>
    <xf numFmtId="0" fontId="2" fillId="4" borderId="17" xfId="0" applyFont="1" applyFill="1" applyBorder="1" applyAlignment="1">
      <alignment/>
    </xf>
    <xf numFmtId="0" fontId="2" fillId="4" borderId="0" xfId="0" applyFont="1" applyFill="1" applyBorder="1" applyAlignment="1">
      <alignment horizontal="left"/>
    </xf>
    <xf numFmtId="0" fontId="10" fillId="4" borderId="0" xfId="0" applyFont="1" applyFill="1" applyBorder="1" applyAlignment="1">
      <alignment horizontal="right"/>
    </xf>
    <xf numFmtId="0" fontId="2" fillId="4" borderId="27" xfId="0" applyFont="1" applyFill="1" applyBorder="1" applyAlignment="1">
      <alignment/>
    </xf>
    <xf numFmtId="0" fontId="2" fillId="4" borderId="0" xfId="0" applyFont="1" applyFill="1" applyBorder="1" applyAlignment="1">
      <alignment/>
    </xf>
    <xf numFmtId="0" fontId="10" fillId="9" borderId="20"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2" fillId="5" borderId="9" xfId="0" applyFont="1" applyFill="1" applyBorder="1" applyAlignment="1" applyProtection="1">
      <alignment vertical="center"/>
      <protection locked="0"/>
    </xf>
    <xf numFmtId="0" fontId="2" fillId="5" borderId="11" xfId="0" applyFont="1" applyFill="1" applyBorder="1" applyAlignment="1" applyProtection="1">
      <alignment vertical="center"/>
      <protection locked="0"/>
    </xf>
    <xf numFmtId="0" fontId="10" fillId="4" borderId="0" xfId="0" applyFont="1" applyFill="1" applyBorder="1" applyAlignment="1">
      <alignment horizontal="right" vertical="center"/>
    </xf>
    <xf numFmtId="0" fontId="2" fillId="4" borderId="28" xfId="0" applyFont="1" applyFill="1" applyBorder="1" applyAlignment="1">
      <alignment vertical="center"/>
    </xf>
    <xf numFmtId="0" fontId="10" fillId="4" borderId="29" xfId="0" applyFont="1" applyFill="1" applyBorder="1" applyAlignment="1">
      <alignment horizontal="right" vertical="center"/>
    </xf>
    <xf numFmtId="0" fontId="10" fillId="4" borderId="25" xfId="0" applyFont="1" applyFill="1" applyBorder="1" applyAlignment="1">
      <alignment horizontal="right" vertical="center"/>
    </xf>
    <xf numFmtId="0" fontId="10" fillId="4" borderId="25" xfId="0" applyFont="1" applyFill="1" applyBorder="1" applyAlignment="1">
      <alignment horizontal="center" vertical="center"/>
    </xf>
    <xf numFmtId="0" fontId="2" fillId="4" borderId="30" xfId="0" applyFont="1" applyFill="1" applyBorder="1" applyAlignment="1">
      <alignment vertical="center"/>
    </xf>
    <xf numFmtId="0" fontId="10" fillId="4" borderId="29" xfId="0" applyFont="1" applyFill="1" applyBorder="1" applyAlignment="1">
      <alignment horizontal="center" vertical="center"/>
    </xf>
    <xf numFmtId="0" fontId="2" fillId="4" borderId="25" xfId="0" applyFont="1" applyFill="1" applyBorder="1" applyAlignment="1">
      <alignment horizontal="left" vertical="center"/>
    </xf>
    <xf numFmtId="0" fontId="2" fillId="4" borderId="31" xfId="0" applyFont="1" applyFill="1" applyBorder="1" applyAlignment="1">
      <alignment vertical="center"/>
    </xf>
    <xf numFmtId="0" fontId="2" fillId="4" borderId="32" xfId="0" applyFont="1" applyFill="1" applyBorder="1" applyAlignment="1">
      <alignment vertical="center"/>
    </xf>
    <xf numFmtId="0" fontId="10" fillId="6" borderId="33" xfId="0" applyFont="1" applyFill="1" applyBorder="1" applyAlignment="1">
      <alignment horizontal="right" vertical="center" wrapText="1"/>
    </xf>
    <xf numFmtId="14" fontId="2" fillId="5" borderId="5" xfId="0" applyNumberFormat="1"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xf>
    <xf numFmtId="0" fontId="5" fillId="3" borderId="12" xfId="0" applyFont="1" applyFill="1" applyBorder="1" applyAlignment="1" applyProtection="1">
      <alignment horizontal="right" vertical="center"/>
      <protection/>
    </xf>
    <xf numFmtId="0" fontId="4" fillId="3" borderId="17" xfId="0" applyFont="1" applyFill="1" applyBorder="1" applyAlignment="1" applyProtection="1">
      <alignment horizontal="center" wrapText="1"/>
      <protection/>
    </xf>
    <xf numFmtId="0" fontId="10" fillId="4" borderId="12" xfId="0" applyFont="1" applyFill="1" applyBorder="1" applyAlignment="1" applyProtection="1">
      <alignment horizontal="right" vertical="center"/>
      <protection/>
    </xf>
    <xf numFmtId="0" fontId="10" fillId="4" borderId="24" xfId="0" applyFont="1" applyFill="1" applyBorder="1" applyAlignment="1" applyProtection="1">
      <alignment horizontal="right" vertical="center"/>
      <protection/>
    </xf>
    <xf numFmtId="0" fontId="2" fillId="4" borderId="9" xfId="0" applyFont="1" applyFill="1" applyBorder="1" applyAlignment="1" applyProtection="1">
      <alignment horizontal="center" vertical="center"/>
      <protection/>
    </xf>
    <xf numFmtId="0" fontId="10" fillId="4" borderId="25" xfId="0" applyFont="1" applyFill="1" applyBorder="1" applyAlignment="1" applyProtection="1">
      <alignment horizontal="right" vertical="center"/>
      <protection/>
    </xf>
    <xf numFmtId="0" fontId="2" fillId="4" borderId="4" xfId="0" applyFont="1" applyFill="1" applyBorder="1" applyAlignment="1" applyProtection="1">
      <alignment horizontal="center" vertical="center"/>
      <protection/>
    </xf>
    <xf numFmtId="0" fontId="10" fillId="4" borderId="17" xfId="0" applyFont="1" applyFill="1" applyBorder="1" applyAlignment="1" applyProtection="1">
      <alignment horizontal="right" vertical="center"/>
      <protection/>
    </xf>
    <xf numFmtId="0" fontId="10" fillId="4" borderId="22" xfId="0" applyFont="1" applyFill="1" applyBorder="1" applyAlignment="1" applyProtection="1">
      <alignment horizontal="right" vertical="center"/>
      <protection/>
    </xf>
    <xf numFmtId="165" fontId="2" fillId="0" borderId="10" xfId="0" applyNumberFormat="1" applyFont="1" applyBorder="1" applyAlignment="1" applyProtection="1">
      <alignment horizontal="center" vertical="center"/>
      <protection/>
    </xf>
    <xf numFmtId="0" fontId="10" fillId="0" borderId="0" xfId="0" applyFont="1" applyBorder="1" applyAlignment="1" applyProtection="1">
      <alignment horizontal="right" vertical="center"/>
      <protection/>
    </xf>
    <xf numFmtId="0" fontId="10" fillId="4" borderId="15" xfId="0" applyFont="1" applyFill="1" applyBorder="1" applyAlignment="1" applyProtection="1">
      <alignment horizontal="right" vertical="center"/>
      <protection/>
    </xf>
    <xf numFmtId="0" fontId="10" fillId="4" borderId="26" xfId="0" applyFont="1" applyFill="1" applyBorder="1" applyAlignment="1" applyProtection="1">
      <alignment horizontal="right" vertical="center"/>
      <protection/>
    </xf>
    <xf numFmtId="0" fontId="2" fillId="4" borderId="17" xfId="0" applyFont="1" applyFill="1" applyBorder="1" applyAlignment="1" applyProtection="1">
      <alignment vertical="center"/>
      <protection/>
    </xf>
    <xf numFmtId="0" fontId="2" fillId="4" borderId="0" xfId="0" applyFont="1" applyFill="1" applyBorder="1" applyAlignment="1" applyProtection="1">
      <alignment horizontal="left" vertical="center"/>
      <protection/>
    </xf>
    <xf numFmtId="0" fontId="10" fillId="4" borderId="0" xfId="0" applyFont="1" applyFill="1" applyBorder="1" applyAlignment="1" applyProtection="1">
      <alignment horizontal="right" vertical="center"/>
      <protection/>
    </xf>
    <xf numFmtId="0" fontId="2" fillId="4" borderId="27" xfId="0" applyFont="1" applyFill="1" applyBorder="1" applyAlignment="1" applyProtection="1">
      <alignment vertical="center"/>
      <protection/>
    </xf>
    <xf numFmtId="0" fontId="2" fillId="4" borderId="0" xfId="0" applyFont="1" applyFill="1" applyBorder="1" applyAlignment="1" applyProtection="1">
      <alignment vertical="center"/>
      <protection/>
    </xf>
    <xf numFmtId="0" fontId="10" fillId="6" borderId="23" xfId="0" applyFont="1" applyFill="1" applyBorder="1" applyAlignment="1" applyProtection="1">
      <alignment horizontal="right" vertical="center" wrapText="1"/>
      <protection/>
    </xf>
    <xf numFmtId="0" fontId="10" fillId="0" borderId="9"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10" fillId="6" borderId="20" xfId="0" applyFont="1" applyFill="1" applyBorder="1" applyAlignment="1" applyProtection="1">
      <alignment horizontal="right" vertical="center" wrapText="1"/>
      <protection/>
    </xf>
    <xf numFmtId="0" fontId="10" fillId="9" borderId="20" xfId="0" applyFont="1" applyFill="1" applyBorder="1" applyAlignment="1" applyProtection="1">
      <alignment horizontal="center" vertical="center" wrapText="1"/>
      <protection/>
    </xf>
    <xf numFmtId="0" fontId="10" fillId="6" borderId="23" xfId="0" applyFont="1" applyFill="1" applyBorder="1" applyAlignment="1" applyProtection="1">
      <alignment horizontal="center" vertical="center" wrapText="1"/>
      <protection/>
    </xf>
    <xf numFmtId="0" fontId="2" fillId="5" borderId="9" xfId="0" applyFont="1" applyFill="1" applyBorder="1" applyAlignment="1" applyProtection="1">
      <alignment vertical="center"/>
      <protection/>
    </xf>
    <xf numFmtId="0" fontId="2" fillId="5" borderId="11" xfId="0" applyFont="1" applyFill="1" applyBorder="1" applyAlignment="1" applyProtection="1">
      <alignment vertical="center"/>
      <protection/>
    </xf>
    <xf numFmtId="0" fontId="2" fillId="4" borderId="28" xfId="0" applyFont="1" applyFill="1" applyBorder="1" applyAlignment="1" applyProtection="1">
      <alignment vertical="center"/>
      <protection/>
    </xf>
    <xf numFmtId="0" fontId="10" fillId="4" borderId="29" xfId="0" applyFont="1" applyFill="1" applyBorder="1" applyAlignment="1" applyProtection="1">
      <alignment horizontal="right" vertical="center"/>
      <protection/>
    </xf>
    <xf numFmtId="0" fontId="10" fillId="4" borderId="25" xfId="0" applyFont="1" applyFill="1" applyBorder="1" applyAlignment="1" applyProtection="1">
      <alignment horizontal="center" vertical="center"/>
      <protection/>
    </xf>
    <xf numFmtId="0" fontId="2" fillId="4" borderId="30" xfId="0" applyFont="1" applyFill="1" applyBorder="1" applyAlignment="1" applyProtection="1">
      <alignment vertical="center"/>
      <protection/>
    </xf>
    <xf numFmtId="0" fontId="10" fillId="4" borderId="29" xfId="0" applyFont="1" applyFill="1" applyBorder="1" applyAlignment="1" applyProtection="1">
      <alignment horizontal="center" vertical="center"/>
      <protection/>
    </xf>
    <xf numFmtId="0" fontId="2" fillId="4" borderId="25" xfId="0" applyFont="1" applyFill="1" applyBorder="1" applyAlignment="1" applyProtection="1">
      <alignment horizontal="left" vertical="center"/>
      <protection/>
    </xf>
    <xf numFmtId="0" fontId="2" fillId="4" borderId="31" xfId="0" applyFont="1" applyFill="1" applyBorder="1" applyAlignment="1" applyProtection="1">
      <alignment vertical="center"/>
      <protection/>
    </xf>
    <xf numFmtId="0" fontId="2" fillId="4" borderId="32" xfId="0" applyFont="1" applyFill="1" applyBorder="1" applyAlignment="1" applyProtection="1">
      <alignment vertical="center"/>
      <protection/>
    </xf>
    <xf numFmtId="0" fontId="0" fillId="3" borderId="12" xfId="0" applyFill="1" applyBorder="1" applyAlignment="1" applyProtection="1">
      <alignment/>
      <protection/>
    </xf>
    <xf numFmtId="0" fontId="0" fillId="3" borderId="34" xfId="0" applyFill="1" applyBorder="1" applyAlignment="1" applyProtection="1">
      <alignment/>
      <protection/>
    </xf>
    <xf numFmtId="0" fontId="0" fillId="3" borderId="35" xfId="0" applyFill="1" applyBorder="1" applyAlignment="1" applyProtection="1">
      <alignment/>
      <protection/>
    </xf>
    <xf numFmtId="0" fontId="1" fillId="4" borderId="27" xfId="0" applyFont="1" applyFill="1" applyBorder="1" applyAlignment="1" applyProtection="1">
      <alignment/>
      <protection/>
    </xf>
    <xf numFmtId="0" fontId="1" fillId="4" borderId="27" xfId="0" applyFont="1" applyFill="1" applyBorder="1" applyAlignment="1" applyProtection="1">
      <alignment horizontal="right"/>
      <protection/>
    </xf>
    <xf numFmtId="0" fontId="2" fillId="4" borderId="36" xfId="0" applyFont="1" applyFill="1" applyBorder="1" applyAlignment="1" applyProtection="1">
      <alignment horizontal="left" vertical="center"/>
      <protection/>
    </xf>
    <xf numFmtId="0" fontId="2" fillId="5" borderId="37" xfId="0" applyFont="1" applyFill="1" applyBorder="1" applyAlignment="1" applyProtection="1">
      <alignment horizontal="left" vertical="center"/>
      <protection locked="0"/>
    </xf>
    <xf numFmtId="0" fontId="2" fillId="5" borderId="38" xfId="0" applyFont="1" applyFill="1" applyBorder="1" applyAlignment="1" applyProtection="1">
      <alignment horizontal="left" vertical="center"/>
      <protection locked="0"/>
    </xf>
    <xf numFmtId="0" fontId="10" fillId="6" borderId="33" xfId="0"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protection/>
    </xf>
    <xf numFmtId="0" fontId="2" fillId="7" borderId="20" xfId="0" applyFont="1" applyFill="1" applyBorder="1" applyAlignment="1" applyProtection="1">
      <alignment vertical="center"/>
      <protection/>
    </xf>
    <xf numFmtId="0" fontId="2" fillId="7" borderId="39" xfId="0" applyFont="1" applyFill="1" applyBorder="1" applyAlignment="1" applyProtection="1">
      <alignment vertical="center"/>
      <protection/>
    </xf>
    <xf numFmtId="0" fontId="1" fillId="10" borderId="3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protection/>
    </xf>
    <xf numFmtId="0" fontId="2" fillId="4" borderId="12" xfId="0" applyFont="1" applyFill="1" applyBorder="1" applyAlignment="1" applyProtection="1">
      <alignment horizontal="center" vertical="center" shrinkToFit="1"/>
      <protection/>
    </xf>
    <xf numFmtId="0" fontId="2" fillId="4" borderId="17" xfId="0" applyFont="1" applyFill="1" applyBorder="1" applyAlignment="1" applyProtection="1">
      <alignment horizontal="center" vertical="center" shrinkToFit="1"/>
      <protection/>
    </xf>
    <xf numFmtId="0" fontId="2" fillId="4" borderId="31" xfId="0" applyFont="1" applyFill="1" applyBorder="1" applyAlignment="1" applyProtection="1">
      <alignment horizontal="center" vertical="center" shrinkToFit="1"/>
      <protection/>
    </xf>
    <xf numFmtId="0" fontId="2" fillId="4" borderId="1" xfId="0" applyFont="1" applyFill="1" applyBorder="1" applyAlignment="1" applyProtection="1">
      <alignment vertical="center" shrinkToFit="1"/>
      <protection/>
    </xf>
    <xf numFmtId="0" fontId="2" fillId="4" borderId="40" xfId="0" applyFont="1" applyFill="1" applyBorder="1" applyAlignment="1" applyProtection="1">
      <alignment vertical="center" shrinkToFit="1"/>
      <protection/>
    </xf>
    <xf numFmtId="0" fontId="0" fillId="4" borderId="41" xfId="0" applyFill="1" applyBorder="1" applyAlignment="1">
      <alignment/>
    </xf>
    <xf numFmtId="0" fontId="0" fillId="4" borderId="40" xfId="0" applyFill="1" applyBorder="1" applyAlignment="1">
      <alignment/>
    </xf>
    <xf numFmtId="0" fontId="1" fillId="4" borderId="1" xfId="0" applyFont="1" applyFill="1" applyBorder="1" applyAlignment="1">
      <alignment horizontal="center"/>
    </xf>
    <xf numFmtId="0" fontId="15" fillId="4" borderId="0"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15" fillId="4" borderId="17"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1" fillId="4" borderId="17" xfId="0" applyFont="1" applyFill="1" applyBorder="1" applyAlignment="1" applyProtection="1">
      <alignment horizontal="right"/>
      <protection/>
    </xf>
    <xf numFmtId="0" fontId="1" fillId="4" borderId="0" xfId="0" applyFont="1" applyFill="1" applyBorder="1" applyAlignment="1" applyProtection="1">
      <alignment horizontal="right"/>
      <protection/>
    </xf>
    <xf numFmtId="0" fontId="1" fillId="0" borderId="17" xfId="0" applyFont="1" applyBorder="1" applyAlignment="1" applyProtection="1">
      <alignment horizontal="right"/>
      <protection/>
    </xf>
    <xf numFmtId="0" fontId="1" fillId="0" borderId="0" xfId="0" applyFont="1" applyBorder="1" applyAlignment="1" applyProtection="1">
      <alignment horizontal="right"/>
      <protection/>
    </xf>
    <xf numFmtId="165" fontId="0" fillId="5" borderId="14" xfId="0" applyNumberFormat="1" applyFill="1" applyBorder="1" applyAlignment="1" applyProtection="1">
      <alignment horizontal="center"/>
      <protection locked="0"/>
    </xf>
    <xf numFmtId="165" fontId="0" fillId="5" borderId="16" xfId="0" applyNumberFormat="1" applyFill="1" applyBorder="1" applyAlignment="1" applyProtection="1">
      <alignment horizontal="center"/>
      <protection locked="0"/>
    </xf>
    <xf numFmtId="0" fontId="0" fillId="5" borderId="14"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0" fillId="5" borderId="42" xfId="0" applyFill="1" applyBorder="1" applyAlignment="1" applyProtection="1">
      <alignment horizontal="left"/>
      <protection locked="0"/>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2" fillId="4" borderId="17"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10" fillId="2" borderId="1" xfId="0" applyFont="1" applyFill="1" applyBorder="1" applyAlignment="1" applyProtection="1">
      <alignment horizontal="center" vertical="center" wrapText="1"/>
      <protection/>
    </xf>
    <xf numFmtId="0" fontId="10" fillId="2" borderId="40" xfId="0" applyFont="1" applyFill="1" applyBorder="1" applyAlignment="1" applyProtection="1">
      <alignment horizontal="center" vertical="center" wrapText="1"/>
      <protection/>
    </xf>
    <xf numFmtId="0" fontId="10" fillId="6" borderId="45" xfId="0" applyFont="1" applyFill="1" applyBorder="1" applyAlignment="1" applyProtection="1">
      <alignment horizontal="center"/>
      <protection/>
    </xf>
    <xf numFmtId="0" fontId="10" fillId="6" borderId="46" xfId="0" applyFont="1" applyFill="1" applyBorder="1" applyAlignment="1" applyProtection="1">
      <alignment horizontal="center"/>
      <protection/>
    </xf>
    <xf numFmtId="0" fontId="2" fillId="4" borderId="1" xfId="0" applyFont="1" applyFill="1" applyBorder="1" applyAlignment="1" applyProtection="1">
      <alignment horizontal="center" vertical="center" wrapText="1"/>
      <protection/>
    </xf>
    <xf numFmtId="0" fontId="1" fillId="6" borderId="1" xfId="0" applyFont="1" applyFill="1" applyBorder="1" applyAlignment="1" applyProtection="1">
      <alignment horizontal="center" vertical="center"/>
      <protection/>
    </xf>
    <xf numFmtId="0" fontId="1" fillId="6" borderId="41" xfId="0" applyFont="1" applyFill="1" applyBorder="1" applyAlignment="1" applyProtection="1">
      <alignment horizontal="center" vertical="center"/>
      <protection/>
    </xf>
    <xf numFmtId="0" fontId="1" fillId="6" borderId="40" xfId="0" applyFont="1" applyFill="1" applyBorder="1" applyAlignment="1" applyProtection="1">
      <alignment horizontal="center" vertical="center"/>
      <protection/>
    </xf>
    <xf numFmtId="0" fontId="2" fillId="5" borderId="1" xfId="0" applyFont="1" applyFill="1" applyBorder="1" applyAlignment="1" applyProtection="1">
      <alignment horizontal="center" vertical="center" wrapText="1"/>
      <protection locked="0"/>
    </xf>
    <xf numFmtId="0" fontId="2" fillId="5" borderId="41" xfId="0" applyFont="1" applyFill="1" applyBorder="1" applyAlignment="1" applyProtection="1">
      <alignment horizontal="center" vertical="center" wrapText="1"/>
      <protection locked="0"/>
    </xf>
    <xf numFmtId="0" fontId="2" fillId="5" borderId="40"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textRotation="90" wrapText="1"/>
      <protection/>
    </xf>
    <xf numFmtId="0" fontId="2" fillId="4" borderId="41" xfId="0" applyFont="1" applyFill="1" applyBorder="1" applyAlignment="1" applyProtection="1">
      <alignment horizontal="center" vertical="center" textRotation="90" wrapText="1"/>
      <protection/>
    </xf>
    <xf numFmtId="0" fontId="2" fillId="4" borderId="40" xfId="0" applyFont="1" applyFill="1" applyBorder="1" applyAlignment="1" applyProtection="1">
      <alignment horizontal="center" vertical="center" textRotation="90" wrapText="1"/>
      <protection/>
    </xf>
    <xf numFmtId="0" fontId="15" fillId="4" borderId="1" xfId="0" applyFont="1" applyFill="1" applyBorder="1" applyAlignment="1" applyProtection="1">
      <alignment horizontal="center" vertical="center" textRotation="90"/>
      <protection/>
    </xf>
    <xf numFmtId="0" fontId="15" fillId="4" borderId="41" xfId="0" applyFont="1" applyFill="1" applyBorder="1" applyAlignment="1" applyProtection="1">
      <alignment horizontal="center" vertical="center" textRotation="90"/>
      <protection/>
    </xf>
    <xf numFmtId="0" fontId="15" fillId="4" borderId="40" xfId="0" applyFont="1" applyFill="1" applyBorder="1" applyAlignment="1" applyProtection="1">
      <alignment horizontal="center" vertical="center" textRotation="90"/>
      <protection/>
    </xf>
    <xf numFmtId="0" fontId="15" fillId="4" borderId="1" xfId="0" applyFont="1" applyFill="1" applyBorder="1" applyAlignment="1" applyProtection="1">
      <alignment horizontal="center" vertical="center" textRotation="90" wrapText="1"/>
      <protection/>
    </xf>
    <xf numFmtId="0" fontId="15" fillId="4" borderId="41" xfId="0" applyFont="1" applyFill="1" applyBorder="1" applyAlignment="1" applyProtection="1">
      <alignment horizontal="center" vertical="center" textRotation="90" wrapText="1"/>
      <protection/>
    </xf>
    <xf numFmtId="0" fontId="15" fillId="4" borderId="40" xfId="0" applyFont="1" applyFill="1" applyBorder="1" applyAlignment="1" applyProtection="1">
      <alignment horizontal="center" vertical="center" textRotation="90" wrapText="1"/>
      <protection/>
    </xf>
    <xf numFmtId="0" fontId="1" fillId="2" borderId="1" xfId="0" applyFont="1" applyFill="1" applyBorder="1" applyAlignment="1" applyProtection="1">
      <alignment horizontal="center" vertical="center" wrapText="1"/>
      <protection/>
    </xf>
    <xf numFmtId="0" fontId="1" fillId="2" borderId="40" xfId="0" applyFont="1" applyFill="1" applyBorder="1" applyAlignment="1" applyProtection="1">
      <alignment horizontal="center" vertical="center" wrapText="1"/>
      <protection/>
    </xf>
    <xf numFmtId="0" fontId="14" fillId="11" borderId="20" xfId="0" applyFont="1" applyFill="1" applyBorder="1" applyAlignment="1" applyProtection="1">
      <alignment horizontal="center" vertical="center" wrapText="1"/>
      <protection/>
    </xf>
    <xf numFmtId="0" fontId="14" fillId="11" borderId="21" xfId="0" applyFont="1" applyFill="1" applyBorder="1" applyAlignment="1" applyProtection="1">
      <alignment horizontal="center" vertical="center" wrapText="1"/>
      <protection/>
    </xf>
    <xf numFmtId="0" fontId="10" fillId="2" borderId="1" xfId="0" applyFont="1" applyFill="1" applyBorder="1" applyAlignment="1" applyProtection="1">
      <alignment horizontal="center" vertical="center" textRotation="90" wrapText="1"/>
      <protection/>
    </xf>
    <xf numFmtId="0" fontId="10" fillId="2" borderId="40" xfId="0" applyFont="1" applyFill="1" applyBorder="1" applyAlignment="1" applyProtection="1">
      <alignment horizontal="center" vertical="center" textRotation="90" wrapText="1"/>
      <protection/>
    </xf>
    <xf numFmtId="0" fontId="10" fillId="2" borderId="47" xfId="0" applyFont="1" applyFill="1" applyBorder="1" applyAlignment="1" applyProtection="1">
      <alignment horizontal="center" vertical="center" textRotation="90" wrapText="1"/>
      <protection/>
    </xf>
    <xf numFmtId="0" fontId="10" fillId="2" borderId="28" xfId="0" applyFont="1" applyFill="1" applyBorder="1" applyAlignment="1" applyProtection="1">
      <alignment horizontal="center" vertical="center" textRotation="90" wrapText="1"/>
      <protection/>
    </xf>
    <xf numFmtId="0" fontId="10" fillId="2" borderId="20" xfId="0" applyFont="1" applyFill="1" applyBorder="1" applyAlignment="1" applyProtection="1">
      <alignment horizontal="center" vertical="center" wrapText="1"/>
      <protection/>
    </xf>
    <xf numFmtId="0" fontId="10" fillId="2" borderId="21" xfId="0" applyFont="1" applyFill="1" applyBorder="1" applyAlignment="1" applyProtection="1">
      <alignment horizontal="center" vertical="center" wrapText="1"/>
      <protection/>
    </xf>
    <xf numFmtId="0" fontId="10" fillId="2" borderId="39" xfId="0" applyFont="1" applyFill="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2" fillId="4" borderId="31" xfId="0" applyFont="1" applyFill="1" applyBorder="1" applyAlignment="1" applyProtection="1">
      <alignment horizontal="center" vertical="center" wrapText="1"/>
      <protection/>
    </xf>
    <xf numFmtId="0" fontId="10" fillId="2" borderId="12" xfId="0" applyFont="1" applyFill="1" applyBorder="1" applyAlignment="1" applyProtection="1">
      <alignment horizontal="center" vertical="center" wrapText="1"/>
      <protection/>
    </xf>
    <xf numFmtId="0" fontId="10" fillId="2" borderId="31" xfId="0" applyFont="1" applyFill="1" applyBorder="1" applyAlignment="1" applyProtection="1">
      <alignment horizontal="center" vertical="center" wrapText="1"/>
      <protection/>
    </xf>
    <xf numFmtId="0" fontId="0" fillId="0" borderId="41" xfId="0" applyBorder="1" applyAlignment="1">
      <alignment/>
    </xf>
    <xf numFmtId="0" fontId="0" fillId="0" borderId="40" xfId="0" applyBorder="1" applyAlignment="1">
      <alignment/>
    </xf>
    <xf numFmtId="0" fontId="0" fillId="5" borderId="14" xfId="0" applyFill="1" applyBorder="1" applyAlignment="1" applyProtection="1">
      <alignment horizontal="center"/>
      <protection/>
    </xf>
    <xf numFmtId="0" fontId="0" fillId="5" borderId="15" xfId="0" applyFill="1" applyBorder="1" applyAlignment="1" applyProtection="1">
      <alignment horizontal="center"/>
      <protection/>
    </xf>
    <xf numFmtId="0" fontId="0" fillId="5" borderId="42" xfId="0" applyFill="1" applyBorder="1" applyAlignment="1" applyProtection="1">
      <alignment horizontal="center"/>
      <protection/>
    </xf>
    <xf numFmtId="0" fontId="10" fillId="4" borderId="31" xfId="0" applyFont="1" applyFill="1" applyBorder="1" applyAlignment="1" applyProtection="1">
      <alignment horizontal="right"/>
      <protection/>
    </xf>
    <xf numFmtId="0" fontId="10" fillId="4" borderId="32" xfId="0" applyFont="1" applyFill="1" applyBorder="1" applyAlignment="1" applyProtection="1">
      <alignment horizontal="right"/>
      <protection/>
    </xf>
    <xf numFmtId="0" fontId="0" fillId="5" borderId="48" xfId="0" applyFont="1" applyFill="1" applyBorder="1" applyAlignment="1" applyProtection="1">
      <alignment horizontal="left"/>
      <protection locked="0"/>
    </xf>
    <xf numFmtId="0" fontId="0" fillId="5" borderId="49" xfId="0" applyFont="1" applyFill="1" applyBorder="1" applyAlignment="1" applyProtection="1">
      <alignment horizontal="left"/>
      <protection locked="0"/>
    </xf>
    <xf numFmtId="0" fontId="0" fillId="5" borderId="50" xfId="0" applyFont="1" applyFill="1" applyBorder="1" applyAlignment="1" applyProtection="1">
      <alignment horizontal="left"/>
      <protection locked="0"/>
    </xf>
    <xf numFmtId="0" fontId="10" fillId="6" borderId="1" xfId="0" applyFont="1" applyFill="1" applyBorder="1" applyAlignment="1" applyProtection="1">
      <alignment horizontal="center" vertical="center" wrapText="1"/>
      <protection/>
    </xf>
    <xf numFmtId="0" fontId="10" fillId="6" borderId="40" xfId="0" applyFont="1" applyFill="1" applyBorder="1" applyAlignment="1" applyProtection="1">
      <alignment horizontal="center" vertical="center" wrapText="1"/>
      <protection/>
    </xf>
    <xf numFmtId="0" fontId="10" fillId="6" borderId="1" xfId="0" applyFont="1" applyFill="1" applyBorder="1" applyAlignment="1" applyProtection="1">
      <alignment horizontal="center" vertical="center"/>
      <protection/>
    </xf>
    <xf numFmtId="0" fontId="10" fillId="6" borderId="41" xfId="0" applyFont="1" applyFill="1" applyBorder="1" applyAlignment="1" applyProtection="1">
      <alignment horizontal="center" vertical="center"/>
      <protection/>
    </xf>
    <xf numFmtId="0" fontId="10" fillId="6" borderId="40" xfId="0" applyFont="1" applyFill="1" applyBorder="1" applyAlignment="1" applyProtection="1">
      <alignment horizontal="center" vertical="center"/>
      <protection/>
    </xf>
    <xf numFmtId="0" fontId="2" fillId="5" borderId="12"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0" fontId="10" fillId="6" borderId="29" xfId="0" applyFont="1" applyFill="1" applyBorder="1" applyAlignment="1" applyProtection="1">
      <alignment horizontal="center"/>
      <protection/>
    </xf>
    <xf numFmtId="0" fontId="10" fillId="6" borderId="25" xfId="0" applyFont="1" applyFill="1" applyBorder="1" applyAlignment="1" applyProtection="1">
      <alignment horizontal="center"/>
      <protection/>
    </xf>
    <xf numFmtId="0" fontId="4" fillId="3" borderId="51" xfId="0" applyFont="1" applyFill="1" applyBorder="1" applyAlignment="1" applyProtection="1">
      <alignment horizontal="center" wrapText="1"/>
      <protection/>
    </xf>
    <xf numFmtId="0" fontId="4" fillId="3" borderId="52" xfId="0" applyFont="1" applyFill="1" applyBorder="1" applyAlignment="1" applyProtection="1">
      <alignment horizontal="center" wrapText="1"/>
      <protection/>
    </xf>
    <xf numFmtId="0" fontId="4" fillId="3" borderId="53" xfId="0" applyFont="1" applyFill="1" applyBorder="1" applyAlignment="1" applyProtection="1">
      <alignment horizontal="center" wrapText="1"/>
      <protection/>
    </xf>
    <xf numFmtId="0" fontId="5" fillId="3" borderId="34" xfId="0" applyFont="1" applyFill="1" applyBorder="1" applyAlignment="1" applyProtection="1">
      <alignment horizontal="center" vertical="center"/>
      <protection/>
    </xf>
    <xf numFmtId="0" fontId="5" fillId="3" borderId="47" xfId="0" applyFont="1" applyFill="1" applyBorder="1" applyAlignment="1" applyProtection="1">
      <alignment horizontal="center" vertical="center"/>
      <protection/>
    </xf>
    <xf numFmtId="0" fontId="16" fillId="3" borderId="54" xfId="0" applyFont="1" applyFill="1" applyBorder="1" applyAlignment="1" applyProtection="1">
      <alignment horizontal="center" vertical="center" wrapText="1"/>
      <protection/>
    </xf>
    <xf numFmtId="0" fontId="16" fillId="3" borderId="32" xfId="0" applyFont="1" applyFill="1" applyBorder="1" applyAlignment="1" applyProtection="1">
      <alignment horizontal="center" vertical="center" wrapText="1"/>
      <protection/>
    </xf>
    <xf numFmtId="0" fontId="16" fillId="3" borderId="28" xfId="0" applyFont="1" applyFill="1" applyBorder="1" applyAlignment="1" applyProtection="1">
      <alignment horizontal="center" vertical="center" wrapText="1"/>
      <protection/>
    </xf>
    <xf numFmtId="0" fontId="0" fillId="5" borderId="13" xfId="0" applyFill="1" applyBorder="1" applyAlignment="1" applyProtection="1">
      <alignment horizontal="center"/>
      <protection locked="0"/>
    </xf>
    <xf numFmtId="0" fontId="0" fillId="5" borderId="55" xfId="0" applyFill="1" applyBorder="1" applyAlignment="1" applyProtection="1">
      <alignment horizontal="center"/>
      <protection locked="0"/>
    </xf>
    <xf numFmtId="0" fontId="2" fillId="4" borderId="56" xfId="0" applyFont="1" applyFill="1" applyBorder="1" applyAlignment="1">
      <alignment horizontal="left" vertical="center" wrapText="1"/>
    </xf>
    <xf numFmtId="0" fontId="2" fillId="4" borderId="4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10" fillId="6" borderId="1"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5" xfId="0" applyFont="1" applyFill="1" applyBorder="1" applyAlignment="1">
      <alignment horizontal="right" vertical="center" wrapText="1"/>
    </xf>
    <xf numFmtId="0" fontId="10" fillId="6" borderId="59" xfId="0" applyFont="1" applyFill="1" applyBorder="1" applyAlignment="1">
      <alignment horizontal="right" vertical="center" wrapText="1"/>
    </xf>
    <xf numFmtId="0" fontId="10" fillId="6" borderId="60" xfId="0" applyFont="1" applyFill="1" applyBorder="1" applyAlignment="1">
      <alignment horizontal="right" vertical="center" wrapText="1"/>
    </xf>
    <xf numFmtId="0" fontId="10" fillId="6" borderId="16" xfId="0" applyFont="1" applyFill="1" applyBorder="1" applyAlignment="1">
      <alignment horizontal="right" vertical="center" wrapText="1"/>
    </xf>
    <xf numFmtId="0" fontId="10" fillId="6" borderId="61" xfId="0" applyFont="1" applyFill="1" applyBorder="1" applyAlignment="1">
      <alignment horizontal="right" vertical="center" wrapText="1"/>
    </xf>
    <xf numFmtId="0" fontId="10" fillId="6" borderId="62" xfId="0" applyFont="1" applyFill="1" applyBorder="1" applyAlignment="1">
      <alignment horizontal="right" vertical="center" wrapText="1"/>
    </xf>
    <xf numFmtId="0" fontId="10" fillId="6" borderId="63" xfId="0" applyFont="1" applyFill="1" applyBorder="1" applyAlignment="1">
      <alignment horizontal="left" vertical="center"/>
    </xf>
    <xf numFmtId="0" fontId="10" fillId="6" borderId="44" xfId="0" applyFont="1" applyFill="1" applyBorder="1" applyAlignment="1">
      <alignment horizontal="left" vertical="center"/>
    </xf>
    <xf numFmtId="0" fontId="10" fillId="6" borderId="64" xfId="0" applyFont="1" applyFill="1" applyBorder="1" applyAlignment="1">
      <alignment horizontal="left" vertical="center"/>
    </xf>
    <xf numFmtId="0" fontId="10" fillId="4" borderId="17" xfId="0" applyFont="1" applyFill="1" applyBorder="1" applyAlignment="1">
      <alignment horizontal="right" vertical="center"/>
    </xf>
    <xf numFmtId="0" fontId="10" fillId="4" borderId="0" xfId="0" applyFont="1" applyFill="1" applyBorder="1" applyAlignment="1">
      <alignment horizontal="right" vertical="center"/>
    </xf>
    <xf numFmtId="0" fontId="2" fillId="4" borderId="32" xfId="0" applyFont="1" applyFill="1" applyBorder="1" applyAlignment="1">
      <alignment horizontal="left" vertical="center"/>
    </xf>
    <xf numFmtId="0" fontId="2" fillId="4" borderId="60"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42" xfId="0" applyFont="1" applyFill="1" applyBorder="1" applyAlignment="1">
      <alignment horizontal="left" vertical="center" wrapText="1"/>
    </xf>
    <xf numFmtId="0" fontId="2" fillId="4" borderId="60" xfId="0" applyFont="1" applyFill="1" applyBorder="1" applyAlignment="1">
      <alignment horizontal="left" vertical="center"/>
    </xf>
    <xf numFmtId="0" fontId="2" fillId="4" borderId="15" xfId="0" applyFont="1" applyFill="1" applyBorder="1" applyAlignment="1">
      <alignment horizontal="left" vertical="center"/>
    </xf>
    <xf numFmtId="0" fontId="2" fillId="4" borderId="42" xfId="0" applyFont="1" applyFill="1" applyBorder="1" applyAlignment="1">
      <alignment horizontal="left" vertical="center"/>
    </xf>
    <xf numFmtId="0" fontId="10" fillId="4" borderId="17" xfId="0" applyFont="1" applyFill="1" applyBorder="1" applyAlignment="1">
      <alignment horizontal="center" vertical="center"/>
    </xf>
    <xf numFmtId="0" fontId="10" fillId="4" borderId="0" xfId="0" applyFont="1" applyFill="1" applyBorder="1" applyAlignment="1">
      <alignment horizontal="center" vertical="center"/>
    </xf>
    <xf numFmtId="0" fontId="2" fillId="4" borderId="14" xfId="0" applyFont="1" applyFill="1" applyBorder="1" applyAlignment="1">
      <alignment horizontal="left"/>
    </xf>
    <xf numFmtId="0" fontId="2" fillId="4" borderId="15" xfId="0" applyFont="1" applyFill="1" applyBorder="1" applyAlignment="1">
      <alignment horizontal="left"/>
    </xf>
    <xf numFmtId="0" fontId="2" fillId="4" borderId="16" xfId="0" applyFont="1" applyFill="1" applyBorder="1" applyAlignment="1">
      <alignment horizontal="left"/>
    </xf>
    <xf numFmtId="0" fontId="10" fillId="4" borderId="32" xfId="0" applyFont="1" applyFill="1" applyBorder="1" applyAlignment="1">
      <alignment horizontal="center" vertical="center"/>
    </xf>
    <xf numFmtId="0" fontId="2" fillId="4" borderId="61" xfId="0" applyFont="1" applyFill="1" applyBorder="1" applyAlignment="1">
      <alignment horizontal="left" vertical="center" wrapText="1"/>
    </xf>
    <xf numFmtId="0" fontId="2" fillId="4" borderId="49" xfId="0" applyFont="1" applyFill="1" applyBorder="1" applyAlignment="1">
      <alignment horizontal="left" vertical="center" wrapText="1"/>
    </xf>
    <xf numFmtId="0" fontId="2" fillId="4" borderId="50" xfId="0" applyFont="1" applyFill="1" applyBorder="1" applyAlignment="1">
      <alignment horizontal="left" vertical="center" wrapText="1"/>
    </xf>
    <xf numFmtId="0" fontId="10" fillId="8" borderId="20"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39" xfId="0" applyFont="1" applyFill="1" applyBorder="1" applyAlignment="1">
      <alignment horizontal="center" vertical="center"/>
    </xf>
    <xf numFmtId="0" fontId="10" fillId="6" borderId="12" xfId="0" applyFont="1" applyFill="1" applyBorder="1" applyAlignment="1">
      <alignment horizontal="left" vertical="center"/>
    </xf>
    <xf numFmtId="0" fontId="10" fillId="6" borderId="34" xfId="0" applyFont="1" applyFill="1" applyBorder="1" applyAlignment="1">
      <alignment horizontal="left" vertical="center"/>
    </xf>
    <xf numFmtId="0" fontId="10" fillId="6" borderId="47" xfId="0" applyFont="1" applyFill="1" applyBorder="1" applyAlignment="1">
      <alignment horizontal="left" vertical="center"/>
    </xf>
    <xf numFmtId="0" fontId="10" fillId="4" borderId="60" xfId="0" applyFont="1" applyFill="1" applyBorder="1" applyAlignment="1">
      <alignment horizontal="left" vertical="center" wrapText="1"/>
    </xf>
    <xf numFmtId="0" fontId="2" fillId="4" borderId="65" xfId="0" applyFont="1" applyFill="1" applyBorder="1" applyAlignment="1">
      <alignment horizontal="left" vertical="center" wrapText="1"/>
    </xf>
    <xf numFmtId="0" fontId="2" fillId="4" borderId="66"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67" xfId="0" applyFont="1" applyFill="1" applyBorder="1" applyAlignment="1">
      <alignment horizontal="center" vertical="center" wrapText="1"/>
    </xf>
    <xf numFmtId="0" fontId="2" fillId="0" borderId="21" xfId="0" applyFont="1" applyBorder="1" applyAlignment="1">
      <alignment horizontal="left" vertical="center" wrapText="1"/>
    </xf>
    <xf numFmtId="0" fontId="3" fillId="3" borderId="1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7"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28" xfId="0" applyFont="1" applyFill="1" applyBorder="1" applyAlignment="1">
      <alignment horizontal="center" vertical="center"/>
    </xf>
    <xf numFmtId="0" fontId="2" fillId="4" borderId="43" xfId="0" applyFont="1" applyFill="1" applyBorder="1" applyAlignment="1">
      <alignment horizontal="left"/>
    </xf>
    <xf numFmtId="0" fontId="2" fillId="4" borderId="44" xfId="0" applyFont="1" applyFill="1" applyBorder="1" applyAlignment="1">
      <alignment horizontal="left"/>
    </xf>
    <xf numFmtId="0" fontId="2" fillId="4" borderId="68" xfId="0" applyFont="1" applyFill="1" applyBorder="1" applyAlignment="1">
      <alignment horizontal="left"/>
    </xf>
    <xf numFmtId="0" fontId="7" fillId="3" borderId="34" xfId="0" applyFont="1" applyFill="1" applyBorder="1" applyAlignment="1">
      <alignment horizontal="center" vertical="center" textRotation="255"/>
    </xf>
    <xf numFmtId="0" fontId="7" fillId="3" borderId="0" xfId="0" applyFont="1" applyFill="1" applyBorder="1" applyAlignment="1">
      <alignment horizontal="center" vertical="center" textRotation="255"/>
    </xf>
    <xf numFmtId="0" fontId="2" fillId="4" borderId="56" xfId="0" applyFont="1" applyFill="1" applyBorder="1" applyAlignment="1">
      <alignment horizontal="left"/>
    </xf>
    <xf numFmtId="0" fontId="2" fillId="4" borderId="46" xfId="0" applyFont="1" applyFill="1" applyBorder="1" applyAlignment="1">
      <alignment horizontal="left"/>
    </xf>
    <xf numFmtId="0" fontId="2" fillId="4" borderId="59" xfId="0" applyFont="1" applyFill="1" applyBorder="1" applyAlignment="1">
      <alignment horizontal="left"/>
    </xf>
    <xf numFmtId="0" fontId="10" fillId="6" borderId="3" xfId="0" applyFont="1" applyFill="1" applyBorder="1" applyAlignment="1">
      <alignment horizontal="right" vertical="center"/>
    </xf>
    <xf numFmtId="0" fontId="10" fillId="6" borderId="8" xfId="0" applyFont="1" applyFill="1" applyBorder="1" applyAlignment="1">
      <alignment horizontal="right" vertical="center"/>
    </xf>
    <xf numFmtId="0" fontId="10" fillId="0" borderId="33" xfId="0" applyFont="1" applyBorder="1" applyAlignment="1">
      <alignment horizontal="right" vertical="center"/>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2" fillId="4" borderId="42" xfId="0" applyFont="1" applyFill="1" applyBorder="1" applyAlignment="1">
      <alignment horizontal="left"/>
    </xf>
    <xf numFmtId="0" fontId="10" fillId="6" borderId="20" xfId="0" applyFont="1" applyFill="1" applyBorder="1" applyAlignment="1">
      <alignment horizontal="right" vertical="center"/>
    </xf>
    <xf numFmtId="0" fontId="10" fillId="6" borderId="39" xfId="0" applyFont="1" applyFill="1" applyBorder="1" applyAlignment="1">
      <alignment horizontal="righ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10" fillId="6" borderId="21" xfId="0" applyFont="1" applyFill="1" applyBorder="1" applyAlignment="1">
      <alignment horizontal="right" vertical="center"/>
    </xf>
    <xf numFmtId="0" fontId="10" fillId="6" borderId="23" xfId="0" applyFont="1" applyFill="1" applyBorder="1" applyAlignment="1">
      <alignment horizontal="right" vertical="center" wrapText="1"/>
    </xf>
    <xf numFmtId="0" fontId="10" fillId="6" borderId="65" xfId="0" applyFont="1" applyFill="1" applyBorder="1" applyAlignment="1">
      <alignment horizontal="right" vertical="center" wrapText="1"/>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10" fillId="8" borderId="45" xfId="0" applyFont="1" applyFill="1" applyBorder="1" applyAlignment="1">
      <alignment horizontal="center" vertical="center"/>
    </xf>
    <xf numFmtId="0" fontId="10" fillId="8" borderId="46" xfId="0" applyFont="1" applyFill="1" applyBorder="1" applyAlignment="1">
      <alignment horizontal="center" vertical="center"/>
    </xf>
    <xf numFmtId="0" fontId="10" fillId="8" borderId="57"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23" xfId="0" applyFont="1" applyFill="1" applyBorder="1" applyAlignment="1">
      <alignment horizontal="right" vertical="center"/>
    </xf>
    <xf numFmtId="0" fontId="10" fillId="6" borderId="65" xfId="0" applyFont="1" applyFill="1" applyBorder="1" applyAlignment="1">
      <alignment horizontal="right"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10" fillId="6" borderId="3" xfId="0" applyFont="1" applyFill="1" applyBorder="1" applyAlignment="1">
      <alignment horizontal="right" vertical="center" wrapText="1"/>
    </xf>
    <xf numFmtId="0" fontId="10" fillId="6" borderId="9" xfId="0" applyFont="1" applyFill="1" applyBorder="1" applyAlignment="1">
      <alignment horizontal="right" vertical="center" wrapText="1"/>
    </xf>
    <xf numFmtId="0" fontId="10" fillId="6" borderId="7" xfId="0" applyFont="1" applyFill="1" applyBorder="1" applyAlignment="1">
      <alignment horizontal="right" vertical="center"/>
    </xf>
    <xf numFmtId="0" fontId="10" fillId="6" borderId="10" xfId="0" applyFont="1" applyFill="1" applyBorder="1" applyAlignment="1">
      <alignment horizontal="right" vertical="center"/>
    </xf>
    <xf numFmtId="0" fontId="10" fillId="6" borderId="11" xfId="0" applyFont="1" applyFill="1" applyBorder="1" applyAlignment="1">
      <alignment horizontal="right" vertical="center"/>
    </xf>
    <xf numFmtId="0" fontId="0" fillId="5" borderId="58"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0" fillId="4" borderId="17" xfId="0" applyFont="1" applyFill="1" applyBorder="1" applyAlignment="1" applyProtection="1">
      <alignment horizontal="center" vertical="center"/>
      <protection/>
    </xf>
    <xf numFmtId="0" fontId="10" fillId="4" borderId="0" xfId="0" applyFont="1" applyFill="1" applyBorder="1" applyAlignment="1" applyProtection="1">
      <alignment horizontal="center" vertical="center"/>
      <protection/>
    </xf>
    <xf numFmtId="0" fontId="2" fillId="4" borderId="32" xfId="0" applyFont="1" applyFill="1" applyBorder="1" applyAlignment="1" applyProtection="1">
      <alignment horizontal="left" vertical="center"/>
      <protection/>
    </xf>
    <xf numFmtId="0" fontId="10" fillId="6" borderId="63" xfId="0" applyFont="1" applyFill="1" applyBorder="1" applyAlignment="1" applyProtection="1">
      <alignment horizontal="left" vertical="center"/>
      <protection/>
    </xf>
    <xf numFmtId="0" fontId="10" fillId="6" borderId="44" xfId="0" applyFont="1" applyFill="1" applyBorder="1" applyAlignment="1" applyProtection="1">
      <alignment horizontal="left" vertical="center"/>
      <protection/>
    </xf>
    <xf numFmtId="0" fontId="10" fillId="6" borderId="64" xfId="0" applyFont="1" applyFill="1" applyBorder="1" applyAlignment="1" applyProtection="1">
      <alignment horizontal="left" vertical="center"/>
      <protection/>
    </xf>
    <xf numFmtId="0" fontId="10" fillId="4" borderId="17" xfId="0" applyFont="1" applyFill="1" applyBorder="1" applyAlignment="1" applyProtection="1">
      <alignment horizontal="right" vertical="center"/>
      <protection/>
    </xf>
    <xf numFmtId="0" fontId="10" fillId="4" borderId="0" xfId="0" applyFont="1" applyFill="1" applyBorder="1" applyAlignment="1" applyProtection="1">
      <alignment horizontal="right" vertical="center"/>
      <protection/>
    </xf>
    <xf numFmtId="0" fontId="10" fillId="6" borderId="12" xfId="0" applyFont="1" applyFill="1" applyBorder="1" applyAlignment="1" applyProtection="1">
      <alignment horizontal="left" vertical="center"/>
      <protection/>
    </xf>
    <xf numFmtId="0" fontId="10" fillId="6" borderId="34" xfId="0" applyFont="1" applyFill="1" applyBorder="1" applyAlignment="1" applyProtection="1">
      <alignment horizontal="left" vertical="center"/>
      <protection/>
    </xf>
    <xf numFmtId="0" fontId="10" fillId="6" borderId="47" xfId="0" applyFont="1" applyFill="1" applyBorder="1" applyAlignment="1" applyProtection="1">
      <alignment horizontal="left" vertical="center"/>
      <protection/>
    </xf>
    <xf numFmtId="0" fontId="10" fillId="4" borderId="32" xfId="0" applyFont="1" applyFill="1" applyBorder="1" applyAlignment="1" applyProtection="1">
      <alignment horizontal="center" vertical="center"/>
      <protection/>
    </xf>
    <xf numFmtId="0" fontId="2" fillId="4" borderId="60" xfId="0" applyFont="1" applyFill="1" applyBorder="1" applyAlignment="1" applyProtection="1">
      <alignment horizontal="left" vertical="center"/>
      <protection/>
    </xf>
    <xf numFmtId="0" fontId="2" fillId="4" borderId="15" xfId="0" applyFont="1" applyFill="1" applyBorder="1" applyAlignment="1" applyProtection="1">
      <alignment horizontal="left" vertical="center"/>
      <protection/>
    </xf>
    <xf numFmtId="0" fontId="2" fillId="4" borderId="42" xfId="0" applyFont="1" applyFill="1" applyBorder="1" applyAlignment="1" applyProtection="1">
      <alignment horizontal="left" vertical="center"/>
      <protection/>
    </xf>
    <xf numFmtId="0" fontId="2" fillId="4" borderId="60" xfId="0" applyFont="1" applyFill="1" applyBorder="1" applyAlignment="1" applyProtection="1">
      <alignment horizontal="left" vertical="center" wrapText="1"/>
      <protection/>
    </xf>
    <xf numFmtId="0" fontId="2" fillId="4" borderId="15" xfId="0" applyFont="1" applyFill="1" applyBorder="1" applyAlignment="1" applyProtection="1">
      <alignment horizontal="left" vertical="center" wrapText="1"/>
      <protection/>
    </xf>
    <xf numFmtId="0" fontId="2" fillId="4" borderId="42" xfId="0" applyFont="1" applyFill="1" applyBorder="1" applyAlignment="1" applyProtection="1">
      <alignment horizontal="left" vertical="center" wrapText="1"/>
      <protection/>
    </xf>
    <xf numFmtId="0" fontId="2" fillId="4" borderId="61" xfId="0" applyFont="1" applyFill="1" applyBorder="1" applyAlignment="1" applyProtection="1">
      <alignment horizontal="left" vertical="center" wrapText="1"/>
      <protection/>
    </xf>
    <xf numFmtId="0" fontId="2" fillId="4" borderId="49" xfId="0" applyFont="1" applyFill="1" applyBorder="1" applyAlignment="1" applyProtection="1">
      <alignment horizontal="left" vertical="center" wrapText="1"/>
      <protection/>
    </xf>
    <xf numFmtId="0" fontId="2" fillId="4" borderId="50" xfId="0" applyFont="1" applyFill="1" applyBorder="1" applyAlignment="1" applyProtection="1">
      <alignment horizontal="left" vertical="center" wrapText="1"/>
      <protection/>
    </xf>
    <xf numFmtId="0" fontId="10" fillId="8" borderId="20" xfId="0" applyFont="1" applyFill="1" applyBorder="1" applyAlignment="1" applyProtection="1">
      <alignment horizontal="center" vertical="center"/>
      <protection/>
    </xf>
    <xf numFmtId="0" fontId="10" fillId="8" borderId="21" xfId="0" applyFont="1" applyFill="1" applyBorder="1" applyAlignment="1" applyProtection="1">
      <alignment horizontal="center" vertical="center"/>
      <protection/>
    </xf>
    <xf numFmtId="0" fontId="10" fillId="8" borderId="39" xfId="0" applyFont="1" applyFill="1" applyBorder="1" applyAlignment="1" applyProtection="1">
      <alignment horizontal="center" vertical="center"/>
      <protection/>
    </xf>
    <xf numFmtId="0" fontId="10" fillId="6" borderId="20" xfId="0" applyFont="1" applyFill="1" applyBorder="1" applyAlignment="1" applyProtection="1">
      <alignment horizontal="right" vertical="center"/>
      <protection/>
    </xf>
    <xf numFmtId="0" fontId="10" fillId="6" borderId="39" xfId="0" applyFont="1" applyFill="1" applyBorder="1" applyAlignment="1" applyProtection="1">
      <alignment horizontal="right" vertical="center"/>
      <protection/>
    </xf>
    <xf numFmtId="0" fontId="2" fillId="0" borderId="65"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10" fillId="6" borderId="21" xfId="0" applyFont="1" applyFill="1" applyBorder="1" applyAlignment="1" applyProtection="1">
      <alignment horizontal="right" vertical="center"/>
      <protection/>
    </xf>
    <xf numFmtId="0" fontId="10" fillId="6" borderId="8" xfId="0" applyFont="1" applyFill="1" applyBorder="1" applyAlignment="1" applyProtection="1">
      <alignment horizontal="right" vertical="center"/>
      <protection/>
    </xf>
    <xf numFmtId="0" fontId="10" fillId="6" borderId="11" xfId="0" applyFont="1" applyFill="1" applyBorder="1" applyAlignment="1" applyProtection="1">
      <alignment horizontal="right" vertical="center"/>
      <protection/>
    </xf>
    <xf numFmtId="0" fontId="2" fillId="0" borderId="11" xfId="0" applyFont="1" applyBorder="1" applyAlignment="1" applyProtection="1">
      <alignment horizontal="left" vertical="center"/>
      <protection/>
    </xf>
    <xf numFmtId="0" fontId="2" fillId="0" borderId="6" xfId="0" applyFont="1" applyBorder="1" applyAlignment="1" applyProtection="1">
      <alignment horizontal="left" vertical="center"/>
      <protection/>
    </xf>
    <xf numFmtId="0" fontId="10" fillId="6" borderId="12" xfId="0" applyFont="1" applyFill="1" applyBorder="1" applyAlignment="1" applyProtection="1">
      <alignment horizontal="center" vertical="center" wrapText="1"/>
      <protection/>
    </xf>
    <xf numFmtId="0" fontId="10" fillId="6" borderId="17" xfId="0" applyFont="1" applyFill="1" applyBorder="1" applyAlignment="1" applyProtection="1">
      <alignment horizontal="center" vertical="center" wrapText="1"/>
      <protection/>
    </xf>
    <xf numFmtId="0" fontId="10" fillId="6" borderId="31" xfId="0" applyFont="1" applyFill="1" applyBorder="1" applyAlignment="1" applyProtection="1">
      <alignment horizontal="center" vertical="center" wrapText="1"/>
      <protection/>
    </xf>
    <xf numFmtId="0" fontId="10" fillId="6" borderId="3" xfId="0" applyFont="1" applyFill="1" applyBorder="1" applyAlignment="1" applyProtection="1">
      <alignment horizontal="right" vertical="center" wrapText="1"/>
      <protection/>
    </xf>
    <xf numFmtId="0" fontId="10" fillId="6" borderId="9" xfId="0" applyFont="1" applyFill="1" applyBorder="1" applyAlignment="1" applyProtection="1">
      <alignment horizontal="right" vertical="center" wrapText="1"/>
      <protection/>
    </xf>
    <xf numFmtId="0" fontId="2" fillId="0" borderId="9" xfId="0" applyFont="1" applyBorder="1" applyAlignment="1" applyProtection="1">
      <alignment horizontal="left" vertical="center" wrapText="1"/>
      <protection/>
    </xf>
    <xf numFmtId="0" fontId="2" fillId="0" borderId="4" xfId="0" applyFont="1" applyBorder="1" applyAlignment="1" applyProtection="1">
      <alignment horizontal="left" vertical="center" wrapText="1"/>
      <protection/>
    </xf>
    <xf numFmtId="0" fontId="10" fillId="6" borderId="7" xfId="0" applyFont="1" applyFill="1" applyBorder="1" applyAlignment="1" applyProtection="1">
      <alignment horizontal="right" vertical="center"/>
      <protection/>
    </xf>
    <xf numFmtId="0" fontId="10" fillId="6" borderId="10" xfId="0" applyFont="1" applyFill="1" applyBorder="1" applyAlignment="1" applyProtection="1">
      <alignment horizontal="right" vertical="center"/>
      <protection/>
    </xf>
    <xf numFmtId="0" fontId="2" fillId="0" borderId="10" xfId="0" applyFont="1" applyBorder="1" applyAlignment="1" applyProtection="1">
      <alignment horizontal="left" vertical="center"/>
      <protection/>
    </xf>
    <xf numFmtId="0" fontId="2" fillId="0" borderId="5" xfId="0" applyFont="1" applyBorder="1" applyAlignment="1" applyProtection="1">
      <alignment horizontal="left" vertical="center"/>
      <protection/>
    </xf>
    <xf numFmtId="0" fontId="10" fillId="6" borderId="41" xfId="0" applyFont="1" applyFill="1" applyBorder="1" applyAlignment="1" applyProtection="1">
      <alignment horizontal="center" vertical="center" wrapText="1"/>
      <protection/>
    </xf>
    <xf numFmtId="0" fontId="10" fillId="6" borderId="45" xfId="0" applyFont="1" applyFill="1" applyBorder="1" applyAlignment="1" applyProtection="1">
      <alignment horizontal="right" vertical="center" wrapText="1"/>
      <protection/>
    </xf>
    <xf numFmtId="0" fontId="10" fillId="6" borderId="59" xfId="0" applyFont="1" applyFill="1" applyBorder="1" applyAlignment="1" applyProtection="1">
      <alignment horizontal="right" vertical="center" wrapText="1"/>
      <protection/>
    </xf>
    <xf numFmtId="0" fontId="2" fillId="4" borderId="56" xfId="0" applyFont="1" applyFill="1" applyBorder="1" applyAlignment="1" applyProtection="1">
      <alignment horizontal="left" vertical="center" wrapText="1"/>
      <protection/>
    </xf>
    <xf numFmtId="0" fontId="2" fillId="4" borderId="46" xfId="0" applyFont="1" applyFill="1" applyBorder="1" applyAlignment="1" applyProtection="1">
      <alignment horizontal="left" vertical="center" wrapText="1"/>
      <protection/>
    </xf>
    <xf numFmtId="0" fontId="2" fillId="4" borderId="57" xfId="0" applyFont="1" applyFill="1" applyBorder="1" applyAlignment="1" applyProtection="1">
      <alignment horizontal="left" vertical="center" wrapText="1"/>
      <protection/>
    </xf>
    <xf numFmtId="0" fontId="10" fillId="6" borderId="60" xfId="0" applyFont="1" applyFill="1" applyBorder="1" applyAlignment="1" applyProtection="1">
      <alignment horizontal="right" vertical="center" wrapText="1"/>
      <protection/>
    </xf>
    <xf numFmtId="0" fontId="10" fillId="6" borderId="16" xfId="0" applyFont="1" applyFill="1" applyBorder="1" applyAlignment="1" applyProtection="1">
      <alignment horizontal="right" vertical="center" wrapText="1"/>
      <protection/>
    </xf>
    <xf numFmtId="0" fontId="10" fillId="6" borderId="61" xfId="0" applyFont="1" applyFill="1" applyBorder="1" applyAlignment="1" applyProtection="1">
      <alignment horizontal="right" vertical="center" wrapText="1"/>
      <protection/>
    </xf>
    <xf numFmtId="0" fontId="10" fillId="6" borderId="62" xfId="0" applyFont="1" applyFill="1" applyBorder="1" applyAlignment="1" applyProtection="1">
      <alignment horizontal="right" vertical="center" wrapText="1"/>
      <protection/>
    </xf>
    <xf numFmtId="0" fontId="7" fillId="3" borderId="34" xfId="0" applyFont="1" applyFill="1" applyBorder="1" applyAlignment="1" applyProtection="1">
      <alignment horizontal="center" vertical="center" textRotation="255"/>
      <protection/>
    </xf>
    <xf numFmtId="0" fontId="7" fillId="3" borderId="0" xfId="0" applyFont="1" applyFill="1" applyBorder="1" applyAlignment="1" applyProtection="1">
      <alignment horizontal="center" vertical="center" textRotation="255"/>
      <protection/>
    </xf>
    <xf numFmtId="0" fontId="2" fillId="4" borderId="56" xfId="0" applyFont="1" applyFill="1" applyBorder="1" applyAlignment="1" applyProtection="1">
      <alignment horizontal="left" vertical="center"/>
      <protection/>
    </xf>
    <xf numFmtId="0" fontId="2" fillId="4" borderId="46" xfId="0" applyFont="1" applyFill="1" applyBorder="1" applyAlignment="1" applyProtection="1">
      <alignment horizontal="left" vertical="center"/>
      <protection/>
    </xf>
    <xf numFmtId="0" fontId="2" fillId="4" borderId="59" xfId="0" applyFont="1" applyFill="1" applyBorder="1" applyAlignment="1" applyProtection="1">
      <alignment horizontal="left" vertical="center"/>
      <protection/>
    </xf>
    <xf numFmtId="0" fontId="3" fillId="3" borderId="12" xfId="0" applyFont="1" applyFill="1" applyBorder="1" applyAlignment="1" applyProtection="1">
      <alignment horizontal="center" vertical="center"/>
      <protection/>
    </xf>
    <xf numFmtId="0" fontId="3" fillId="3" borderId="34" xfId="0" applyFont="1" applyFill="1" applyBorder="1" applyAlignment="1" applyProtection="1">
      <alignment horizontal="center" vertical="center"/>
      <protection/>
    </xf>
    <xf numFmtId="0" fontId="3" fillId="3" borderId="47" xfId="0" applyFont="1" applyFill="1" applyBorder="1" applyAlignment="1" applyProtection="1">
      <alignment horizontal="center" vertical="center"/>
      <protection/>
    </xf>
    <xf numFmtId="0" fontId="1" fillId="3" borderId="31" xfId="0" applyFont="1" applyFill="1" applyBorder="1" applyAlignment="1" applyProtection="1">
      <alignment horizontal="center" vertical="center"/>
      <protection/>
    </xf>
    <xf numFmtId="0" fontId="1" fillId="3" borderId="32" xfId="0" applyFont="1" applyFill="1" applyBorder="1" applyAlignment="1" applyProtection="1">
      <alignment horizontal="center" vertical="center"/>
      <protection/>
    </xf>
    <xf numFmtId="0" fontId="1" fillId="3" borderId="28" xfId="0" applyFont="1" applyFill="1" applyBorder="1" applyAlignment="1" applyProtection="1">
      <alignment horizontal="center" vertical="center"/>
      <protection/>
    </xf>
    <xf numFmtId="0" fontId="2" fillId="4" borderId="14"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10" fillId="0" borderId="33" xfId="0" applyFont="1" applyBorder="1" applyAlignment="1" applyProtection="1">
      <alignment horizontal="right" vertical="center"/>
      <protection/>
    </xf>
    <xf numFmtId="0" fontId="2" fillId="4" borderId="43" xfId="0" applyFont="1" applyFill="1" applyBorder="1" applyAlignment="1" applyProtection="1">
      <alignment horizontal="left" vertical="center"/>
      <protection/>
    </xf>
    <xf numFmtId="0" fontId="2" fillId="4" borderId="44" xfId="0" applyFont="1" applyFill="1" applyBorder="1" applyAlignment="1" applyProtection="1">
      <alignment horizontal="left" vertical="center"/>
      <protection/>
    </xf>
    <xf numFmtId="0" fontId="2" fillId="4" borderId="68" xfId="0" applyFont="1" applyFill="1" applyBorder="1" applyAlignment="1" applyProtection="1">
      <alignment horizontal="left" vertical="center"/>
      <protection/>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10" fillId="6" borderId="23" xfId="0" applyFont="1" applyFill="1" applyBorder="1" applyAlignment="1" applyProtection="1">
      <alignment horizontal="right" vertical="center"/>
      <protection/>
    </xf>
    <xf numFmtId="0" fontId="10" fillId="6" borderId="65" xfId="0" applyFont="1" applyFill="1" applyBorder="1" applyAlignment="1" applyProtection="1">
      <alignment horizontal="right" vertical="center"/>
      <protection/>
    </xf>
    <xf numFmtId="0" fontId="10" fillId="6" borderId="23" xfId="0" applyFont="1" applyFill="1" applyBorder="1" applyAlignment="1" applyProtection="1">
      <alignment horizontal="right" vertical="center" wrapText="1"/>
      <protection/>
    </xf>
    <xf numFmtId="0" fontId="10" fillId="6" borderId="65" xfId="0" applyFont="1" applyFill="1" applyBorder="1" applyAlignment="1" applyProtection="1">
      <alignment horizontal="right" vertical="center" wrapText="1"/>
      <protection/>
    </xf>
    <xf numFmtId="0" fontId="2" fillId="0" borderId="20"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39" xfId="0" applyFont="1" applyBorder="1" applyAlignment="1" applyProtection="1">
      <alignment horizontal="left" vertical="center" wrapText="1"/>
      <protection/>
    </xf>
    <xf numFmtId="0" fontId="2" fillId="0" borderId="58" xfId="0" applyFont="1" applyBorder="1" applyAlignment="1" applyProtection="1">
      <alignment horizontal="left" vertical="center" wrapText="1"/>
      <protection/>
    </xf>
    <xf numFmtId="0" fontId="2" fillId="4" borderId="65" xfId="0" applyFont="1" applyFill="1" applyBorder="1" applyAlignment="1" applyProtection="1">
      <alignment horizontal="left" vertical="center" wrapText="1"/>
      <protection/>
    </xf>
    <xf numFmtId="0" fontId="2" fillId="4" borderId="66" xfId="0" applyFont="1" applyFill="1" applyBorder="1" applyAlignment="1" applyProtection="1">
      <alignment horizontal="left" vertical="center" wrapText="1"/>
      <protection/>
    </xf>
    <xf numFmtId="0" fontId="10" fillId="8" borderId="20" xfId="0" applyFont="1" applyFill="1" applyBorder="1" applyAlignment="1" applyProtection="1">
      <alignment horizontal="center" vertical="center" wrapText="1"/>
      <protection/>
    </xf>
    <xf numFmtId="0" fontId="10" fillId="8" borderId="21" xfId="0" applyFont="1" applyFill="1" applyBorder="1" applyAlignment="1" applyProtection="1">
      <alignment horizontal="center" vertical="center" wrapText="1"/>
      <protection/>
    </xf>
    <xf numFmtId="0" fontId="10" fillId="8" borderId="39" xfId="0" applyFont="1" applyFill="1" applyBorder="1" applyAlignment="1" applyProtection="1">
      <alignment horizontal="center" vertical="center" wrapText="1"/>
      <protection/>
    </xf>
    <xf numFmtId="0" fontId="10" fillId="6" borderId="20" xfId="0" applyFont="1" applyFill="1" applyBorder="1" applyAlignment="1" applyProtection="1">
      <alignment horizontal="center" vertical="center" wrapText="1"/>
      <protection/>
    </xf>
    <xf numFmtId="0" fontId="10" fillId="6" borderId="39" xfId="0" applyFont="1" applyFill="1" applyBorder="1" applyAlignment="1" applyProtection="1">
      <alignment horizontal="center" vertical="center" wrapText="1"/>
      <protection/>
    </xf>
    <xf numFmtId="0" fontId="10" fillId="4" borderId="58" xfId="0" applyFont="1" applyFill="1" applyBorder="1" applyAlignment="1" applyProtection="1">
      <alignment horizontal="center" vertical="center" wrapText="1"/>
      <protection/>
    </xf>
    <xf numFmtId="0" fontId="10" fillId="4" borderId="67" xfId="0" applyFont="1" applyFill="1" applyBorder="1" applyAlignment="1" applyProtection="1">
      <alignment horizontal="center" vertical="center" wrapText="1"/>
      <protection/>
    </xf>
    <xf numFmtId="0" fontId="10" fillId="6" borderId="21" xfId="0" applyFont="1" applyFill="1" applyBorder="1" applyAlignment="1" applyProtection="1">
      <alignment horizontal="center" vertical="center" wrapText="1"/>
      <protection/>
    </xf>
    <xf numFmtId="0" fontId="10" fillId="8" borderId="12" xfId="0" applyFont="1" applyFill="1" applyBorder="1" applyAlignment="1" applyProtection="1">
      <alignment horizontal="center" vertical="center"/>
      <protection/>
    </xf>
    <xf numFmtId="0" fontId="10" fillId="8" borderId="34" xfId="0" applyFont="1" applyFill="1" applyBorder="1" applyAlignment="1" applyProtection="1">
      <alignment horizontal="center" vertical="center"/>
      <protection/>
    </xf>
    <xf numFmtId="0" fontId="10" fillId="8" borderId="47" xfId="0" applyFont="1" applyFill="1" applyBorder="1" applyAlignment="1" applyProtection="1">
      <alignment horizontal="center" vertical="center"/>
      <protection/>
    </xf>
    <xf numFmtId="0" fontId="2" fillId="5" borderId="58"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2" fillId="5" borderId="39"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right" vertical="center"/>
      <protection/>
    </xf>
    <xf numFmtId="0" fontId="2" fillId="4" borderId="9" xfId="0" applyFont="1" applyFill="1" applyBorder="1" applyAlignment="1" applyProtection="1">
      <alignment horizontal="left" vertical="center" wrapText="1"/>
      <protection/>
    </xf>
    <xf numFmtId="0" fontId="2" fillId="4" borderId="4"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6" xfId="0" applyFont="1" applyBorder="1" applyAlignment="1" applyProtection="1">
      <alignment horizontal="left" vertical="center" wrapText="1"/>
      <protection/>
    </xf>
    <xf numFmtId="0" fontId="10" fillId="4" borderId="60" xfId="0" applyFont="1" applyFill="1" applyBorder="1" applyAlignment="1" applyProtection="1">
      <alignment horizontal="left" vertical="center" wrapText="1"/>
      <protection/>
    </xf>
    <xf numFmtId="0" fontId="10" fillId="6" borderId="20" xfId="0" applyFont="1" applyFill="1" applyBorder="1" applyAlignment="1" applyProtection="1">
      <alignment horizontal="right" vertical="center" wrapText="1"/>
      <protection/>
    </xf>
    <xf numFmtId="0" fontId="10" fillId="6" borderId="21" xfId="0" applyFont="1" applyFill="1" applyBorder="1" applyAlignment="1" applyProtection="1">
      <alignment horizontal="right" vertical="center" wrapText="1"/>
      <protection/>
    </xf>
    <xf numFmtId="0" fontId="13" fillId="6" borderId="20" xfId="0" applyFont="1" applyFill="1" applyBorder="1" applyAlignment="1">
      <alignment horizontal="left"/>
    </xf>
    <xf numFmtId="0" fontId="13" fillId="6" borderId="21" xfId="0" applyFont="1" applyFill="1" applyBorder="1" applyAlignment="1">
      <alignment horizontal="left"/>
    </xf>
    <xf numFmtId="0" fontId="13" fillId="6" borderId="39" xfId="0" applyFont="1" applyFill="1" applyBorder="1" applyAlignment="1">
      <alignment horizontal="left"/>
    </xf>
    <xf numFmtId="0" fontId="8" fillId="11" borderId="20" xfId="0" applyFont="1" applyFill="1" applyBorder="1" applyAlignment="1">
      <alignment horizontal="center"/>
    </xf>
    <xf numFmtId="0" fontId="8" fillId="11" borderId="21" xfId="0" applyFont="1" applyFill="1" applyBorder="1" applyAlignment="1">
      <alignment horizontal="center"/>
    </xf>
    <xf numFmtId="0" fontId="8" fillId="11" borderId="3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2</xdr:row>
      <xdr:rowOff>133350</xdr:rowOff>
    </xdr:from>
    <xdr:to>
      <xdr:col>15</xdr:col>
      <xdr:colOff>1533525</xdr:colOff>
      <xdr:row>4</xdr:row>
      <xdr:rowOff>95250</xdr:rowOff>
    </xdr:to>
    <xdr:pic>
      <xdr:nvPicPr>
        <xdr:cNvPr id="1" name="CommandButton1"/>
        <xdr:cNvPicPr preferRelativeResize="1">
          <a:picLocks noChangeAspect="1"/>
        </xdr:cNvPicPr>
      </xdr:nvPicPr>
      <xdr:blipFill>
        <a:blip r:embed="rId1"/>
        <a:stretch>
          <a:fillRect/>
        </a:stretch>
      </xdr:blipFill>
      <xdr:spPr>
        <a:xfrm>
          <a:off x="6619875" y="704850"/>
          <a:ext cx="2105025"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teraction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C2" t="str">
            <v>Af</v>
          </cell>
          <cell r="E2" t="str">
            <v>Agua</v>
          </cell>
          <cell r="O2" t="str">
            <v>INTERMEDIATE                                                                    </v>
          </cell>
          <cell r="P2" t="str">
            <v>INTERMEDIATE                                                                    </v>
          </cell>
          <cell r="Q2" t="str">
            <v>INTERMEDIATE                                                                    </v>
          </cell>
          <cell r="U2" t="str">
            <v>2,4-D, dimethylamine salt</v>
          </cell>
          <cell r="AE2" t="str">
            <v>Broadcast</v>
          </cell>
          <cell r="AF2" t="str">
            <v>Surface Applied</v>
          </cell>
          <cell r="AG2" t="str">
            <v>Standard</v>
          </cell>
          <cell r="AV2" t="str">
            <v>LOW (Pass)     (Low Probability of Rain &amp; No Irrigation: -1)                    </v>
          </cell>
          <cell r="AW2" t="str">
            <v>LOW (Pass)  (Low Probability of Rain &amp; No Irrigation: -1)                       </v>
          </cell>
          <cell r="AX2" t="str">
            <v>LOW (Pass)  (Low Probability of Rain &amp; No Irrigation: -1)                       </v>
          </cell>
          <cell r="BD2" t="str">
            <v>V</v>
          </cell>
          <cell r="BE2" t="str">
            <v>V</v>
          </cell>
          <cell r="BF2" t="str">
            <v>V</v>
          </cell>
          <cell r="BG2" t="str">
            <v>L</v>
          </cell>
          <cell r="BH2" t="str">
            <v>L</v>
          </cell>
          <cell r="BI2" t="str">
            <v>L (&lt;dry&gt;)</v>
          </cell>
          <cell r="BJ2" t="str">
            <v>L (&lt;dry&gt;)</v>
          </cell>
          <cell r="BK2" t="str">
            <v>L (&lt;dry&gt;)</v>
          </cell>
        </row>
        <row r="3">
          <cell r="C3" t="str">
            <v>Af</v>
          </cell>
          <cell r="E3" t="str">
            <v>Agua</v>
          </cell>
          <cell r="O3" t="str">
            <v>INTERMEDIATE                                                                    </v>
          </cell>
          <cell r="P3" t="str">
            <v>INTERMEDIATE                                                                    </v>
          </cell>
          <cell r="Q3" t="str">
            <v>INTERMEDIATE                                                                    </v>
          </cell>
          <cell r="U3" t="str">
            <v>Dicamba, dimethylamine salt</v>
          </cell>
          <cell r="AE3" t="str">
            <v>Broadcast</v>
          </cell>
          <cell r="AF3" t="str">
            <v>Surface Applied</v>
          </cell>
          <cell r="AG3" t="str">
            <v>Standard</v>
          </cell>
          <cell r="AV3" t="str">
            <v>LOW (Pass)     (Low Probability of Rain &amp; No Irrigation: -1)                    </v>
          </cell>
          <cell r="AW3" t="str">
            <v>INTERMEDIATE (Evaluate Further)  (Low Probability of Rain &amp; No Irrigation: -1)  </v>
          </cell>
          <cell r="AX3" t="str">
            <v>LOW (Pass)  (Low Probability of Rain &amp; No Irrigation: -1)                       </v>
          </cell>
          <cell r="BD3" t="str">
            <v>V</v>
          </cell>
          <cell r="BE3" t="str">
            <v>V</v>
          </cell>
          <cell r="BF3" t="str">
            <v>V</v>
          </cell>
          <cell r="BG3" t="str">
            <v>V</v>
          </cell>
          <cell r="BH3" t="str">
            <v>V</v>
          </cell>
          <cell r="BI3" t="str">
            <v>L (&lt;dry&gt;)</v>
          </cell>
          <cell r="BJ3" t="str">
            <v>I (&lt;dry&gt;)</v>
          </cell>
          <cell r="BK3" t="str">
            <v>L (&lt;dry&gt;)</v>
          </cell>
        </row>
        <row r="4">
          <cell r="C4" t="str">
            <v>Af</v>
          </cell>
          <cell r="E4" t="str">
            <v>Agua</v>
          </cell>
          <cell r="O4" t="str">
            <v>INTERMEDIATE                                                                    </v>
          </cell>
          <cell r="P4" t="str">
            <v>INTERMEDIATE                                                                    </v>
          </cell>
          <cell r="Q4" t="str">
            <v>INTERMEDIATE                                                                    </v>
          </cell>
          <cell r="U4" t="str">
            <v>Dimethylamine (R)-2-(2-methyl-4-chlorophenoxy)propionate</v>
          </cell>
          <cell r="AE4" t="str">
            <v>Broadcast</v>
          </cell>
          <cell r="AF4" t="str">
            <v>Surface Applied</v>
          </cell>
          <cell r="AG4" t="str">
            <v>Standard</v>
          </cell>
          <cell r="AV4" t="str">
            <v>                                                                                </v>
          </cell>
          <cell r="AW4" t="str">
            <v>                                                                                </v>
          </cell>
          <cell r="AX4" t="str">
            <v>                                                                                </v>
          </cell>
          <cell r="BD4" t="str">
            <v>? </v>
          </cell>
          <cell r="BE4" t="str">
            <v>? </v>
          </cell>
          <cell r="BF4" t="str">
            <v>? </v>
          </cell>
          <cell r="BG4" t="str">
            <v>? </v>
          </cell>
          <cell r="BH4" t="str">
            <v>? </v>
          </cell>
          <cell r="BI4" t="str">
            <v>? </v>
          </cell>
          <cell r="BJ4" t="str">
            <v>? </v>
          </cell>
          <cell r="BK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O258"/>
  <sheetViews>
    <sheetView tabSelected="1" zoomScaleSheetLayoutView="83" workbookViewId="0" topLeftCell="A1">
      <selection activeCell="D21" sqref="D21:D25"/>
    </sheetView>
  </sheetViews>
  <sheetFormatPr defaultColWidth="9.00390625" defaultRowHeight="14.25"/>
  <cols>
    <col min="1" max="1" width="3.375" style="24" customWidth="1"/>
    <col min="2" max="2" width="4.50390625" style="24" customWidth="1"/>
    <col min="3" max="3" width="4.375" style="24" customWidth="1"/>
    <col min="4" max="4" width="10.75390625" style="24" customWidth="1"/>
    <col min="5" max="5" width="10.25390625" style="24" customWidth="1"/>
    <col min="6" max="6" width="11.875" style="24" customWidth="1"/>
    <col min="7" max="7" width="8.625" style="24" customWidth="1"/>
    <col min="8" max="8" width="5.25390625" style="24" customWidth="1"/>
    <col min="9" max="9" width="7.00390625" style="24" customWidth="1"/>
    <col min="10" max="10" width="4.875" style="24" customWidth="1"/>
    <col min="11" max="11" width="7.125" style="24" customWidth="1"/>
    <col min="12" max="12" width="5.00390625" style="24" customWidth="1"/>
    <col min="13" max="13" width="3.375" style="24" customWidth="1"/>
    <col min="14" max="14" width="5.125" style="24" customWidth="1"/>
    <col min="15" max="15" width="2.875" style="24" customWidth="1"/>
    <col min="16" max="16" width="21.875" style="24" customWidth="1"/>
    <col min="17" max="17" width="9.00390625" style="24" customWidth="1"/>
    <col min="18" max="18" width="19.125" style="24" customWidth="1"/>
    <col min="19" max="19" width="7.125" style="63" customWidth="1"/>
    <col min="20" max="20" width="9.75390625" style="24" customWidth="1"/>
    <col min="21" max="21" width="27.50390625" style="24" bestFit="1" customWidth="1"/>
    <col min="22" max="22" width="8.125" style="24" customWidth="1"/>
    <col min="23" max="23" width="6.25390625" style="24" customWidth="1"/>
    <col min="24" max="24" width="12.50390625" style="24" customWidth="1"/>
    <col min="25" max="25" width="4.00390625" style="24" customWidth="1"/>
    <col min="26" max="26" width="2.75390625" style="24" customWidth="1"/>
    <col min="27" max="27" width="11.375" style="24" bestFit="1" customWidth="1"/>
    <col min="28" max="29" width="9.00390625" style="24" customWidth="1"/>
    <col min="30" max="30" width="11.375" style="24" customWidth="1"/>
    <col min="31" max="32" width="9.00390625" style="24" customWidth="1"/>
    <col min="33" max="33" width="9.25390625" style="24" bestFit="1" customWidth="1"/>
    <col min="34" max="34" width="13.75390625" style="24" bestFit="1" customWidth="1"/>
    <col min="35" max="35" width="8.25390625" style="24" bestFit="1" customWidth="1"/>
    <col min="36" max="36" width="9.00390625" style="24" customWidth="1"/>
    <col min="37" max="37" width="7.375" style="24" customWidth="1"/>
    <col min="38" max="38" width="35.625" style="24" customWidth="1"/>
    <col min="39" max="39" width="9.00390625" style="24" customWidth="1"/>
    <col min="40" max="40" width="47.625" style="24" customWidth="1"/>
    <col min="41" max="16384" width="9.00390625" style="24" customWidth="1"/>
  </cols>
  <sheetData>
    <row r="1" spans="1:21" ht="26.25" customHeight="1">
      <c r="A1" s="150"/>
      <c r="B1" s="151"/>
      <c r="C1" s="152"/>
      <c r="D1" s="250" t="s">
        <v>201</v>
      </c>
      <c r="E1" s="250"/>
      <c r="F1" s="250"/>
      <c r="G1" s="250"/>
      <c r="H1" s="250"/>
      <c r="I1" s="250"/>
      <c r="J1" s="250"/>
      <c r="K1" s="250"/>
      <c r="L1" s="250"/>
      <c r="M1" s="250"/>
      <c r="N1" s="250"/>
      <c r="O1" s="250"/>
      <c r="P1" s="251"/>
      <c r="Q1" s="54"/>
      <c r="R1" s="54"/>
      <c r="S1" s="22"/>
      <c r="T1" s="17" t="b">
        <v>0</v>
      </c>
      <c r="U1" s="23" t="s">
        <v>321</v>
      </c>
    </row>
    <row r="2" spans="1:21" ht="18.75" customHeight="1" thickBot="1">
      <c r="A2" s="247" t="s">
        <v>188</v>
      </c>
      <c r="B2" s="248"/>
      <c r="C2" s="249"/>
      <c r="D2" s="252" t="s">
        <v>508</v>
      </c>
      <c r="E2" s="253"/>
      <c r="F2" s="253"/>
      <c r="G2" s="253"/>
      <c r="H2" s="253"/>
      <c r="I2" s="253"/>
      <c r="J2" s="253"/>
      <c r="K2" s="253"/>
      <c r="L2" s="253"/>
      <c r="M2" s="253"/>
      <c r="N2" s="253"/>
      <c r="O2" s="253"/>
      <c r="P2" s="254"/>
      <c r="Q2" s="29"/>
      <c r="R2" s="29"/>
      <c r="S2" s="60"/>
      <c r="T2" s="17" t="b">
        <v>0</v>
      </c>
      <c r="U2" s="23" t="s">
        <v>306</v>
      </c>
    </row>
    <row r="3" spans="1:21" ht="15">
      <c r="A3" s="179" t="s">
        <v>241</v>
      </c>
      <c r="B3" s="180"/>
      <c r="C3" s="180"/>
      <c r="D3" s="255"/>
      <c r="E3" s="256"/>
      <c r="F3" s="25" t="s">
        <v>190</v>
      </c>
      <c r="G3" s="255"/>
      <c r="H3" s="256"/>
      <c r="I3" s="26"/>
      <c r="J3" s="25" t="s">
        <v>379</v>
      </c>
      <c r="K3" s="255"/>
      <c r="L3" s="256"/>
      <c r="M3" s="25"/>
      <c r="N3" s="25"/>
      <c r="O3" s="26"/>
      <c r="P3" s="153"/>
      <c r="Q3" s="30"/>
      <c r="R3" s="55"/>
      <c r="S3" s="60"/>
      <c r="T3" s="17" t="b">
        <v>0</v>
      </c>
      <c r="U3" s="23" t="s">
        <v>216</v>
      </c>
    </row>
    <row r="4" spans="1:21" ht="15">
      <c r="A4" s="179" t="s">
        <v>192</v>
      </c>
      <c r="B4" s="180"/>
      <c r="C4" s="180"/>
      <c r="D4" s="177"/>
      <c r="E4" s="178"/>
      <c r="F4" s="25" t="s">
        <v>193</v>
      </c>
      <c r="G4" s="183"/>
      <c r="H4" s="184"/>
      <c r="I4" s="27"/>
      <c r="J4" s="25" t="s">
        <v>307</v>
      </c>
      <c r="K4" s="177"/>
      <c r="L4" s="178"/>
      <c r="M4" s="25"/>
      <c r="N4" s="25"/>
      <c r="O4" s="26"/>
      <c r="P4" s="154"/>
      <c r="Q4" s="25"/>
      <c r="R4" s="55"/>
      <c r="S4" s="60"/>
      <c r="T4" s="17" t="b">
        <v>0</v>
      </c>
      <c r="U4" s="23" t="s">
        <v>217</v>
      </c>
    </row>
    <row r="5" spans="1:21" ht="15">
      <c r="A5" s="179" t="s">
        <v>194</v>
      </c>
      <c r="B5" s="180"/>
      <c r="C5" s="180"/>
      <c r="D5" s="188"/>
      <c r="E5" s="189"/>
      <c r="F5" s="28" t="s">
        <v>205</v>
      </c>
      <c r="G5" s="177"/>
      <c r="H5" s="178"/>
      <c r="I5" s="29"/>
      <c r="J5" s="29"/>
      <c r="K5" s="29"/>
      <c r="L5" s="30"/>
      <c r="M5" s="30"/>
      <c r="N5" s="25"/>
      <c r="O5" s="26"/>
      <c r="P5" s="153"/>
      <c r="Q5" s="30"/>
      <c r="R5" s="29"/>
      <c r="S5" s="60"/>
      <c r="T5" s="17" t="b">
        <v>0</v>
      </c>
      <c r="U5" s="23" t="s">
        <v>218</v>
      </c>
    </row>
    <row r="6" spans="1:21" ht="15">
      <c r="A6" s="181" t="s">
        <v>202</v>
      </c>
      <c r="B6" s="182"/>
      <c r="C6" s="182"/>
      <c r="D6" s="31"/>
      <c r="E6" s="32"/>
      <c r="F6" s="33"/>
      <c r="G6" s="53"/>
      <c r="H6" s="34"/>
      <c r="I6" s="34"/>
      <c r="J6" s="25" t="s">
        <v>203</v>
      </c>
      <c r="K6" s="185"/>
      <c r="L6" s="186"/>
      <c r="M6" s="186"/>
      <c r="N6" s="186"/>
      <c r="O6" s="186"/>
      <c r="P6" s="187"/>
      <c r="Q6" s="29"/>
      <c r="R6" s="29"/>
      <c r="S6" s="60"/>
      <c r="T6" s="17"/>
      <c r="U6" s="23"/>
    </row>
    <row r="7" spans="1:20" ht="15" customHeight="1">
      <c r="A7" s="35"/>
      <c r="B7" s="34"/>
      <c r="C7" s="34"/>
      <c r="D7" s="31"/>
      <c r="E7" s="32"/>
      <c r="F7" s="33"/>
      <c r="G7" s="36" t="s">
        <v>377</v>
      </c>
      <c r="H7" s="229"/>
      <c r="I7" s="230"/>
      <c r="J7" s="230"/>
      <c r="K7" s="230"/>
      <c r="L7" s="230"/>
      <c r="M7" s="230"/>
      <c r="N7" s="230"/>
      <c r="O7" s="230"/>
      <c r="P7" s="231"/>
      <c r="Q7" s="56"/>
      <c r="R7" s="56"/>
      <c r="S7" s="60"/>
      <c r="T7" s="12" t="b">
        <v>0</v>
      </c>
    </row>
    <row r="8" spans="1:20" ht="15" customHeight="1">
      <c r="A8" s="232" t="s">
        <v>378</v>
      </c>
      <c r="B8" s="233"/>
      <c r="C8" s="233"/>
      <c r="D8" s="233"/>
      <c r="E8" s="233"/>
      <c r="F8" s="233"/>
      <c r="G8" s="233"/>
      <c r="H8" s="233"/>
      <c r="I8" s="234"/>
      <c r="J8" s="235"/>
      <c r="K8" s="235"/>
      <c r="L8" s="235"/>
      <c r="M8" s="235"/>
      <c r="N8" s="235"/>
      <c r="O8" s="235"/>
      <c r="P8" s="236"/>
      <c r="Q8" s="30"/>
      <c r="R8" s="30"/>
      <c r="S8" s="61"/>
      <c r="T8" s="12" t="b">
        <v>0</v>
      </c>
    </row>
    <row r="9" spans="1:19" ht="15" customHeight="1">
      <c r="A9" s="237" t="s">
        <v>196</v>
      </c>
      <c r="B9" s="192" t="s">
        <v>367</v>
      </c>
      <c r="C9" s="216" t="s">
        <v>376</v>
      </c>
      <c r="D9" s="192" t="s">
        <v>380</v>
      </c>
      <c r="E9" s="225" t="s">
        <v>394</v>
      </c>
      <c r="F9" s="192" t="s">
        <v>368</v>
      </c>
      <c r="G9" s="214" t="s">
        <v>206</v>
      </c>
      <c r="H9" s="215"/>
      <c r="I9" s="215"/>
      <c r="J9" s="215"/>
      <c r="K9" s="215"/>
      <c r="L9" s="215"/>
      <c r="M9" s="216" t="s">
        <v>373</v>
      </c>
      <c r="N9" s="218" t="s">
        <v>375</v>
      </c>
      <c r="O9" s="218" t="s">
        <v>374</v>
      </c>
      <c r="P9" s="212" t="s">
        <v>197</v>
      </c>
      <c r="Q9" s="34"/>
      <c r="R9" s="34"/>
      <c r="S9" s="62"/>
    </row>
    <row r="10" spans="1:41" ht="38.25" customHeight="1">
      <c r="A10" s="238"/>
      <c r="B10" s="193"/>
      <c r="C10" s="217"/>
      <c r="D10" s="193"/>
      <c r="E10" s="226"/>
      <c r="F10" s="193"/>
      <c r="G10" s="220" t="s">
        <v>322</v>
      </c>
      <c r="H10" s="221"/>
      <c r="I10" s="220" t="s">
        <v>323</v>
      </c>
      <c r="J10" s="222"/>
      <c r="K10" s="220" t="s">
        <v>324</v>
      </c>
      <c r="L10" s="221"/>
      <c r="M10" s="217"/>
      <c r="N10" s="219"/>
      <c r="O10" s="219"/>
      <c r="P10" s="213"/>
      <c r="Q10" s="34"/>
      <c r="R10" s="34"/>
      <c r="S10" s="163"/>
      <c r="T10" s="164"/>
      <c r="U10" s="162" t="s">
        <v>212</v>
      </c>
      <c r="V10" s="57"/>
      <c r="W10" s="58" t="s">
        <v>386</v>
      </c>
      <c r="X10" s="58" t="s">
        <v>387</v>
      </c>
      <c r="Y10" s="58" t="s">
        <v>207</v>
      </c>
      <c r="Z10" s="58" t="s">
        <v>388</v>
      </c>
      <c r="AA10" s="58" t="s">
        <v>370</v>
      </c>
      <c r="AB10" s="58" t="s">
        <v>207</v>
      </c>
      <c r="AC10" s="58" t="s">
        <v>388</v>
      </c>
      <c r="AD10" s="58" t="s">
        <v>389</v>
      </c>
      <c r="AE10" s="58" t="s">
        <v>207</v>
      </c>
      <c r="AF10" s="58" t="s">
        <v>388</v>
      </c>
      <c r="AG10" s="58" t="s">
        <v>373</v>
      </c>
      <c r="AH10" s="68" t="s">
        <v>393</v>
      </c>
      <c r="AI10" s="58" t="s">
        <v>374</v>
      </c>
      <c r="AJ10" s="58" t="s">
        <v>395</v>
      </c>
      <c r="AK10" s="58" t="s">
        <v>396</v>
      </c>
      <c r="AL10" s="58" t="s">
        <v>397</v>
      </c>
      <c r="AM10" s="58" t="s">
        <v>402</v>
      </c>
      <c r="AN10" s="58" t="s">
        <v>403</v>
      </c>
      <c r="AO10" s="58" t="s">
        <v>404</v>
      </c>
    </row>
    <row r="11" spans="1:41" ht="13.5" customHeight="1">
      <c r="A11" s="239">
        <v>1</v>
      </c>
      <c r="B11" s="223" t="str">
        <f>'[1]Sheet1'!C2</f>
        <v>Af</v>
      </c>
      <c r="C11" s="203" t="str">
        <f>'[1]Sheet1'!E2</f>
        <v>Agua</v>
      </c>
      <c r="D11" s="242"/>
      <c r="E11" s="165"/>
      <c r="F11" s="196" t="str">
        <f>'[1]Sheet1'!U2</f>
        <v>2,4-D, dimethylamine salt</v>
      </c>
      <c r="G11" s="194" t="s">
        <v>369</v>
      </c>
      <c r="H11" s="195"/>
      <c r="I11" s="194" t="s">
        <v>370</v>
      </c>
      <c r="J11" s="195"/>
      <c r="K11" s="194" t="s">
        <v>371</v>
      </c>
      <c r="L11" s="195"/>
      <c r="M11" s="206" t="str">
        <f>'[1]Sheet1'!AE2</f>
        <v>Broadcast</v>
      </c>
      <c r="N11" s="209" t="str">
        <f>'[1]Sheet1'!AF2</f>
        <v>Surface Applied</v>
      </c>
      <c r="O11" s="206" t="str">
        <f>'[1]Sheet1'!AG2</f>
        <v>Standard</v>
      </c>
      <c r="P11" s="155" t="s">
        <v>352</v>
      </c>
      <c r="Q11" s="34"/>
      <c r="R11" s="34"/>
      <c r="W11" s="37">
        <v>1</v>
      </c>
      <c r="X11" s="37" t="str">
        <f>G12</f>
        <v>L (&lt;dry&gt;)</v>
      </c>
      <c r="Y11" s="37" t="str">
        <f>H13</f>
        <v>L</v>
      </c>
      <c r="Z11" s="37" t="str">
        <f>H14</f>
        <v>V</v>
      </c>
      <c r="AA11" s="37" t="str">
        <f>I12</f>
        <v>L (&lt;dry&gt;)</v>
      </c>
      <c r="AB11" s="37" t="str">
        <f>J13</f>
        <v>L</v>
      </c>
      <c r="AC11" s="37" t="str">
        <f>J14</f>
        <v>V</v>
      </c>
      <c r="AD11" s="37" t="str">
        <f>K12</f>
        <v>L (&lt;dry&gt;)</v>
      </c>
      <c r="AE11" s="37" t="s">
        <v>372</v>
      </c>
      <c r="AF11" s="37" t="str">
        <f>L14</f>
        <v>V</v>
      </c>
      <c r="AG11" s="37" t="str">
        <f>M11</f>
        <v>Broadcast</v>
      </c>
      <c r="AH11" s="37" t="str">
        <f>N11</f>
        <v>Surface Applied</v>
      </c>
      <c r="AI11" s="37" t="str">
        <f>O11</f>
        <v>Standard</v>
      </c>
      <c r="AJ11" s="24" t="str">
        <f>'[1]Sheet1'!$O2</f>
        <v>INTERMEDIATE                                                                    </v>
      </c>
      <c r="AK11" s="24" t="str">
        <f>'[1]Sheet1'!$P2</f>
        <v>INTERMEDIATE                                                                    </v>
      </c>
      <c r="AL11" s="24" t="str">
        <f>'[1]Sheet1'!$Q2</f>
        <v>INTERMEDIATE                                                                    </v>
      </c>
      <c r="AM11" s="24" t="str">
        <f>'[1]Sheet1'!$AV2</f>
        <v>LOW (Pass)     (Low Probability of Rain &amp; No Irrigation: -1)                    </v>
      </c>
      <c r="AN11" s="24" t="str">
        <f>'[1]Sheet1'!$AW2</f>
        <v>LOW (Pass)  (Low Probability of Rain &amp; No Irrigation: -1)                       </v>
      </c>
      <c r="AO11" s="24" t="str">
        <f>'[1]Sheet1'!$AX2</f>
        <v>LOW (Pass)  (Low Probability of Rain &amp; No Irrigation: -1)                       </v>
      </c>
    </row>
    <row r="12" spans="1:41" ht="13.5" customHeight="1">
      <c r="A12" s="240"/>
      <c r="B12" s="190"/>
      <c r="C12" s="227"/>
      <c r="D12" s="243"/>
      <c r="E12" s="166" t="str">
        <f>IF('[1]Sheet1'!$O2="","","SLP-"&amp;LEFT('[1]Sheet1'!$O2,MIN(FIND(" ",'[1]Sheet1'!$O2),5)))</f>
        <v>SLP-INTER</v>
      </c>
      <c r="F12" s="176"/>
      <c r="G12" s="175" t="str">
        <f>'[1]Sheet1'!BJ2</f>
        <v>L (&lt;dry&gt;)</v>
      </c>
      <c r="H12" s="173"/>
      <c r="I12" s="175" t="str">
        <f>'[1]Sheet1'!BK2</f>
        <v>L (&lt;dry&gt;)</v>
      </c>
      <c r="J12" s="173"/>
      <c r="K12" s="175" t="str">
        <f>'[1]Sheet1'!BI2</f>
        <v>L (&lt;dry&gt;)</v>
      </c>
      <c r="L12" s="173"/>
      <c r="M12" s="207"/>
      <c r="N12" s="210"/>
      <c r="O12" s="207"/>
      <c r="P12" s="156"/>
      <c r="Q12" s="34"/>
      <c r="R12" s="34"/>
      <c r="S12" s="64"/>
      <c r="T12" s="65"/>
      <c r="U12" s="24" t="str">
        <f>CTR!A4</f>
        <v>Biological</v>
      </c>
      <c r="W12" s="37">
        <v>2</v>
      </c>
      <c r="X12" s="37" t="str">
        <f>G17</f>
        <v>I (&lt;dry&gt;)</v>
      </c>
      <c r="Y12" s="37" t="str">
        <f>H18</f>
        <v>V</v>
      </c>
      <c r="Z12" s="37" t="str">
        <f>H19</f>
        <v>V</v>
      </c>
      <c r="AA12" s="37" t="str">
        <f>I17</f>
        <v>L (&lt;dry&gt;)</v>
      </c>
      <c r="AB12" s="37" t="str">
        <f>J18</f>
        <v>V</v>
      </c>
      <c r="AC12" s="37" t="str">
        <f>J19</f>
        <v>V</v>
      </c>
      <c r="AD12" s="37" t="str">
        <f>K17</f>
        <v>L (&lt;dry&gt;)</v>
      </c>
      <c r="AE12" s="37" t="s">
        <v>372</v>
      </c>
      <c r="AF12" s="37" t="str">
        <f>L19</f>
        <v>V</v>
      </c>
      <c r="AG12" s="37" t="str">
        <f>M16</f>
        <v>Broadcast</v>
      </c>
      <c r="AH12" s="37" t="str">
        <f>N16</f>
        <v>Surface Applied</v>
      </c>
      <c r="AI12" s="37" t="str">
        <f>O16</f>
        <v>Standard</v>
      </c>
      <c r="AJ12" s="24" t="str">
        <f>'[1]Sheet1'!$O3</f>
        <v>INTERMEDIATE                                                                    </v>
      </c>
      <c r="AK12" s="24" t="str">
        <f>'[1]Sheet1'!$P3</f>
        <v>INTERMEDIATE                                                                    </v>
      </c>
      <c r="AL12" s="24" t="str">
        <f>'[1]Sheet1'!$Q3</f>
        <v>INTERMEDIATE                                                                    </v>
      </c>
      <c r="AM12" s="24" t="str">
        <f>'[1]Sheet1'!$AV3</f>
        <v>LOW (Pass)     (Low Probability of Rain &amp; No Irrigation: -1)                    </v>
      </c>
      <c r="AN12" s="24" t="str">
        <f>'[1]Sheet1'!$AW3</f>
        <v>INTERMEDIATE (Evaluate Further)  (Low Probability of Rain &amp; No Irrigation: -1)  </v>
      </c>
      <c r="AO12" s="24" t="str">
        <f>'[1]Sheet1'!$AX3</f>
        <v>LOW (Pass)  (Low Probability of Rain &amp; No Irrigation: -1)                       </v>
      </c>
    </row>
    <row r="13" spans="1:41" ht="13.5" customHeight="1">
      <c r="A13" s="240"/>
      <c r="B13" s="190"/>
      <c r="C13" s="227"/>
      <c r="D13" s="243"/>
      <c r="E13" s="166" t="str">
        <f>IF('[1]Sheet1'!$P2="","","SSRP-"&amp;LEFT('[1]Sheet1'!$P2,MIN(FIND(" ",'[1]Sheet1'!$P2),5)))</f>
        <v>SSRP-INTER</v>
      </c>
      <c r="F13" s="176"/>
      <c r="G13" s="38" t="s">
        <v>198</v>
      </c>
      <c r="H13" s="39" t="str">
        <f>'[1]Sheet1'!BG2</f>
        <v>L</v>
      </c>
      <c r="I13" s="38" t="s">
        <v>198</v>
      </c>
      <c r="J13" s="39" t="str">
        <f>'[1]Sheet1'!BH2</f>
        <v>L</v>
      </c>
      <c r="K13" s="38" t="s">
        <v>198</v>
      </c>
      <c r="L13" s="39" t="s">
        <v>372</v>
      </c>
      <c r="M13" s="207"/>
      <c r="N13" s="210"/>
      <c r="O13" s="207"/>
      <c r="P13" s="156"/>
      <c r="Q13" s="34"/>
      <c r="R13" s="34"/>
      <c r="S13" s="64"/>
      <c r="T13" s="65"/>
      <c r="U13" s="24" t="str">
        <f>CTR!A5</f>
        <v>Caution</v>
      </c>
      <c r="W13" s="37">
        <v>3</v>
      </c>
      <c r="X13" s="37" t="str">
        <f>G22</f>
        <v>? </v>
      </c>
      <c r="Y13" s="37" t="str">
        <f>H23</f>
        <v>? </v>
      </c>
      <c r="Z13" s="37" t="str">
        <f>H24</f>
        <v>? </v>
      </c>
      <c r="AA13" s="37" t="str">
        <f>I22</f>
        <v>? </v>
      </c>
      <c r="AB13" s="37" t="str">
        <f>J23</f>
        <v>? </v>
      </c>
      <c r="AC13" s="37" t="str">
        <f>J24</f>
        <v>? </v>
      </c>
      <c r="AD13" s="37" t="str">
        <f>K22</f>
        <v>? </v>
      </c>
      <c r="AE13" s="37" t="s">
        <v>372</v>
      </c>
      <c r="AF13" s="37" t="str">
        <f>L24</f>
        <v>? </v>
      </c>
      <c r="AG13" s="37" t="str">
        <f>M21</f>
        <v>Broadcast</v>
      </c>
      <c r="AH13" s="37" t="str">
        <f>N21</f>
        <v>Surface Applied</v>
      </c>
      <c r="AI13" s="37" t="str">
        <f>O21</f>
        <v>Standard</v>
      </c>
      <c r="AJ13" s="24" t="str">
        <f>'[1]Sheet1'!$O4</f>
        <v>INTERMEDIATE                                                                    </v>
      </c>
      <c r="AK13" s="24" t="str">
        <f>'[1]Sheet1'!$P4</f>
        <v>INTERMEDIATE                                                                    </v>
      </c>
      <c r="AL13" s="24" t="str">
        <f>'[1]Sheet1'!$Q4</f>
        <v>INTERMEDIATE                                                                    </v>
      </c>
      <c r="AM13" s="24" t="str">
        <f>'[1]Sheet1'!$AV4</f>
        <v>                                                                                </v>
      </c>
      <c r="AN13" s="24" t="str">
        <f>'[1]Sheet1'!$AW4</f>
        <v>                                                                                </v>
      </c>
      <c r="AO13" s="24" t="str">
        <f>'[1]Sheet1'!$AX4</f>
        <v>                                                                                </v>
      </c>
    </row>
    <row r="14" spans="1:41" ht="13.5" customHeight="1">
      <c r="A14" s="240"/>
      <c r="B14" s="190"/>
      <c r="C14" s="227"/>
      <c r="D14" s="243"/>
      <c r="E14" s="166" t="str">
        <f>IF('[1]Sheet1'!$Q2="","","SARP-"&amp;LEFT('[1]Sheet1'!$Q2,MIN(FIND(" ",'[1]Sheet1'!$Q2),5)))</f>
        <v>SARP-INTER</v>
      </c>
      <c r="F14" s="176"/>
      <c r="G14" s="40" t="s">
        <v>199</v>
      </c>
      <c r="H14" s="41" t="str">
        <f>'[1]Sheet1'!BE2</f>
        <v>V</v>
      </c>
      <c r="I14" s="158" t="s">
        <v>199</v>
      </c>
      <c r="J14" s="159" t="str">
        <f>'[1]Sheet1'!BF2</f>
        <v>V</v>
      </c>
      <c r="K14" s="40" t="s">
        <v>199</v>
      </c>
      <c r="L14" s="41" t="str">
        <f>'[1]Sheet1'!BD2</f>
        <v>V</v>
      </c>
      <c r="M14" s="207"/>
      <c r="N14" s="210"/>
      <c r="O14" s="207"/>
      <c r="P14" s="156"/>
      <c r="Q14" s="34"/>
      <c r="R14" s="34"/>
      <c r="S14" s="64"/>
      <c r="T14" s="65"/>
      <c r="U14" s="24" t="str">
        <f>CTR!A6</f>
        <v>Conservation Cover</v>
      </c>
      <c r="W14" s="37">
        <v>4</v>
      </c>
      <c r="X14" s="37">
        <f>G27</f>
        <v>0</v>
      </c>
      <c r="Y14" s="37">
        <f>H28</f>
        <v>0</v>
      </c>
      <c r="Z14" s="37">
        <f>H29</f>
        <v>0</v>
      </c>
      <c r="AA14" s="37">
        <f>I27</f>
        <v>0</v>
      </c>
      <c r="AB14" s="37">
        <f>J28</f>
        <v>0</v>
      </c>
      <c r="AC14" s="37">
        <f>J29</f>
        <v>0</v>
      </c>
      <c r="AD14" s="37">
        <f>K27</f>
        <v>0</v>
      </c>
      <c r="AE14" s="37" t="s">
        <v>372</v>
      </c>
      <c r="AF14" s="37">
        <f>L29</f>
        <v>0</v>
      </c>
      <c r="AG14" s="37">
        <f>M26</f>
        <v>0</v>
      </c>
      <c r="AH14" s="37">
        <f>N26</f>
        <v>0</v>
      </c>
      <c r="AI14" s="37">
        <f>O26</f>
        <v>0</v>
      </c>
      <c r="AJ14" s="24">
        <f>'[1]Sheet1'!$O5</f>
        <v>0</v>
      </c>
      <c r="AK14" s="24">
        <f>'[1]Sheet1'!$P5</f>
        <v>0</v>
      </c>
      <c r="AL14" s="24">
        <f>'[1]Sheet1'!$Q5</f>
        <v>0</v>
      </c>
      <c r="AM14" s="24">
        <f>'[1]Sheet1'!$AV5</f>
        <v>0</v>
      </c>
      <c r="AN14" s="24">
        <f>'[1]Sheet1'!$AW5</f>
        <v>0</v>
      </c>
      <c r="AO14" s="24">
        <f>'[1]Sheet1'!$AX5</f>
        <v>0</v>
      </c>
    </row>
    <row r="15" spans="1:41" ht="13.5" customHeight="1">
      <c r="A15" s="241"/>
      <c r="B15" s="224"/>
      <c r="C15" s="228"/>
      <c r="D15" s="244"/>
      <c r="E15" s="167"/>
      <c r="F15" s="174"/>
      <c r="G15" s="42"/>
      <c r="H15" s="43"/>
      <c r="I15" s="160"/>
      <c r="J15" s="161"/>
      <c r="K15" s="160"/>
      <c r="L15" s="161"/>
      <c r="M15" s="208"/>
      <c r="N15" s="211"/>
      <c r="O15" s="208"/>
      <c r="P15" s="156"/>
      <c r="Q15" s="34"/>
      <c r="R15" s="34"/>
      <c r="S15" s="64"/>
      <c r="T15" s="65"/>
      <c r="U15" s="24" t="str">
        <f>CTR!A7</f>
        <v>Conservation Crop Rotation</v>
      </c>
      <c r="W15" s="37">
        <v>5</v>
      </c>
      <c r="X15" s="37">
        <f>G32</f>
        <v>0</v>
      </c>
      <c r="Y15" s="37">
        <f>H33</f>
        <v>0</v>
      </c>
      <c r="Z15" s="37">
        <f>H34</f>
        <v>0</v>
      </c>
      <c r="AA15" s="37">
        <f>I32</f>
        <v>0</v>
      </c>
      <c r="AB15" s="37">
        <f>J33</f>
        <v>0</v>
      </c>
      <c r="AC15" s="37">
        <f>J34</f>
        <v>0</v>
      </c>
      <c r="AD15" s="37">
        <f>K32</f>
        <v>0</v>
      </c>
      <c r="AE15" s="37" t="s">
        <v>372</v>
      </c>
      <c r="AF15" s="37">
        <f>L34</f>
        <v>0</v>
      </c>
      <c r="AG15" s="37">
        <f>M31</f>
        <v>0</v>
      </c>
      <c r="AH15" s="37">
        <f>N31</f>
        <v>0</v>
      </c>
      <c r="AI15" s="37">
        <f>O31</f>
        <v>0</v>
      </c>
      <c r="AJ15" s="24">
        <f>'[1]Sheet1'!$O6</f>
        <v>0</v>
      </c>
      <c r="AK15" s="24">
        <f>'[1]Sheet1'!$P6</f>
        <v>0</v>
      </c>
      <c r="AL15" s="24">
        <f>'[1]Sheet1'!$Q6</f>
        <v>0</v>
      </c>
      <c r="AM15" s="24">
        <f>'[1]Sheet1'!$AV6</f>
        <v>0</v>
      </c>
      <c r="AN15" s="24">
        <f>'[1]Sheet1'!$AW6</f>
        <v>0</v>
      </c>
      <c r="AO15" s="24">
        <f>'[1]Sheet1'!$AX6</f>
        <v>0</v>
      </c>
    </row>
    <row r="16" spans="1:41" ht="13.5" customHeight="1">
      <c r="A16" s="197">
        <v>2</v>
      </c>
      <c r="B16" s="223" t="str">
        <f>'[1]Sheet1'!C3</f>
        <v>Af</v>
      </c>
      <c r="C16" s="203" t="str">
        <f>'[1]Sheet1'!E3</f>
        <v>Agua</v>
      </c>
      <c r="D16" s="242"/>
      <c r="E16" s="168"/>
      <c r="F16" s="196" t="str">
        <f>'[1]Sheet1'!U3</f>
        <v>Dicamba, dimethylamine salt</v>
      </c>
      <c r="G16" s="194" t="s">
        <v>369</v>
      </c>
      <c r="H16" s="195"/>
      <c r="I16" s="245" t="s">
        <v>370</v>
      </c>
      <c r="J16" s="246"/>
      <c r="K16" s="194" t="s">
        <v>371</v>
      </c>
      <c r="L16" s="195"/>
      <c r="M16" s="206" t="str">
        <f>'[1]Sheet1'!AE3</f>
        <v>Broadcast</v>
      </c>
      <c r="N16" s="209" t="str">
        <f>'[1]Sheet1'!AF3</f>
        <v>Surface Applied</v>
      </c>
      <c r="O16" s="206" t="str">
        <f>'[1]Sheet1'!AG3</f>
        <v>Standard</v>
      </c>
      <c r="P16" s="155" t="s">
        <v>352</v>
      </c>
      <c r="Q16" s="34"/>
      <c r="R16" s="34"/>
      <c r="S16" s="64"/>
      <c r="T16" s="65"/>
      <c r="U16" s="24" t="str">
        <f>CTR!A8</f>
        <v>Constructed Wetland</v>
      </c>
      <c r="W16" s="37">
        <v>6</v>
      </c>
      <c r="X16" s="37">
        <f>G37</f>
        <v>0</v>
      </c>
      <c r="Y16" s="37">
        <f>H38</f>
        <v>0</v>
      </c>
      <c r="Z16" s="37">
        <f>H39</f>
        <v>0</v>
      </c>
      <c r="AA16" s="37">
        <f>I37</f>
        <v>0</v>
      </c>
      <c r="AB16" s="37">
        <f>J38</f>
        <v>0</v>
      </c>
      <c r="AC16" s="37">
        <f>J39</f>
        <v>0</v>
      </c>
      <c r="AD16" s="37">
        <f>K37</f>
        <v>0</v>
      </c>
      <c r="AE16" s="37" t="s">
        <v>372</v>
      </c>
      <c r="AF16" s="37">
        <f>L39</f>
        <v>0</v>
      </c>
      <c r="AG16" s="37">
        <f>M36</f>
        <v>0</v>
      </c>
      <c r="AH16" s="37">
        <f>N36</f>
        <v>0</v>
      </c>
      <c r="AI16" s="37">
        <f>O36</f>
        <v>0</v>
      </c>
      <c r="AJ16" s="24">
        <f>'[1]Sheet1'!$O7</f>
        <v>0</v>
      </c>
      <c r="AK16" s="24">
        <f>'[1]Sheet1'!$P7</f>
        <v>0</v>
      </c>
      <c r="AL16" s="24">
        <f>'[1]Sheet1'!$Q7</f>
        <v>0</v>
      </c>
      <c r="AM16" s="24">
        <f>'[1]Sheet1'!$AV7</f>
        <v>0</v>
      </c>
      <c r="AN16" s="24">
        <f>'[1]Sheet1'!$AW7</f>
        <v>0</v>
      </c>
      <c r="AO16" s="24">
        <f>'[1]Sheet1'!$AX7</f>
        <v>0</v>
      </c>
    </row>
    <row r="17" spans="1:41" ht="13.5" customHeight="1">
      <c r="A17" s="198"/>
      <c r="B17" s="190"/>
      <c r="C17" s="204"/>
      <c r="D17" s="243"/>
      <c r="E17" s="166" t="str">
        <f>IF('[1]Sheet1'!$O3="","","SLP-"&amp;LEFT('[1]Sheet1'!$O3,MIN(FIND(" ",'[1]Sheet1'!$O3),5)))</f>
        <v>SLP-INTER</v>
      </c>
      <c r="F17" s="176"/>
      <c r="G17" s="175" t="str">
        <f>'[1]Sheet1'!BJ3</f>
        <v>I (&lt;dry&gt;)</v>
      </c>
      <c r="H17" s="173"/>
      <c r="I17" s="175" t="str">
        <f>'[1]Sheet1'!BK3</f>
        <v>L (&lt;dry&gt;)</v>
      </c>
      <c r="J17" s="173"/>
      <c r="K17" s="175" t="str">
        <f>'[1]Sheet1'!BI3</f>
        <v>L (&lt;dry&gt;)</v>
      </c>
      <c r="L17" s="173"/>
      <c r="M17" s="207"/>
      <c r="N17" s="210"/>
      <c r="O17" s="207"/>
      <c r="P17" s="156"/>
      <c r="Q17" s="34"/>
      <c r="R17" s="34"/>
      <c r="S17" s="64"/>
      <c r="T17" s="65"/>
      <c r="U17" s="24" t="str">
        <f>CTR!A9</f>
        <v>Contour Buffer Strip(s)</v>
      </c>
      <c r="W17" s="37">
        <v>7</v>
      </c>
      <c r="X17" s="37">
        <f>G42</f>
        <v>0</v>
      </c>
      <c r="Y17" s="37">
        <f>H43</f>
        <v>0</v>
      </c>
      <c r="Z17" s="37">
        <f>H44</f>
        <v>0</v>
      </c>
      <c r="AA17" s="37">
        <f>I42</f>
        <v>0</v>
      </c>
      <c r="AB17" s="37">
        <f>J43</f>
        <v>0</v>
      </c>
      <c r="AC17" s="37">
        <f>J44</f>
        <v>0</v>
      </c>
      <c r="AD17" s="37">
        <f>K42</f>
        <v>0</v>
      </c>
      <c r="AE17" s="37" t="s">
        <v>372</v>
      </c>
      <c r="AF17" s="37">
        <f>L44</f>
        <v>0</v>
      </c>
      <c r="AG17" s="37">
        <f>M41</f>
        <v>0</v>
      </c>
      <c r="AH17" s="37">
        <f>N41</f>
        <v>0</v>
      </c>
      <c r="AI17" s="37">
        <f>O41</f>
        <v>0</v>
      </c>
      <c r="AJ17" s="24">
        <f>'[1]Sheet1'!$O8</f>
        <v>0</v>
      </c>
      <c r="AK17" s="24">
        <f>'[1]Sheet1'!$P8</f>
        <v>0</v>
      </c>
      <c r="AL17" s="24">
        <f>'[1]Sheet1'!$Q8</f>
        <v>0</v>
      </c>
      <c r="AM17" s="24">
        <f>'[1]Sheet1'!$AV8</f>
        <v>0</v>
      </c>
      <c r="AN17" s="24">
        <f>'[1]Sheet1'!$AW8</f>
        <v>0</v>
      </c>
      <c r="AO17" s="24">
        <f>'[1]Sheet1'!$AX8</f>
        <v>0</v>
      </c>
    </row>
    <row r="18" spans="1:41" ht="13.5" customHeight="1">
      <c r="A18" s="198"/>
      <c r="B18" s="190"/>
      <c r="C18" s="204"/>
      <c r="D18" s="243"/>
      <c r="E18" s="166" t="str">
        <f>IF('[1]Sheet1'!$P3="","","SSRP-"&amp;LEFT('[1]Sheet1'!$P3,MIN(FIND(" ",'[1]Sheet1'!$P3),5)))</f>
        <v>SSRP-INTER</v>
      </c>
      <c r="F18" s="176"/>
      <c r="G18" s="38" t="s">
        <v>198</v>
      </c>
      <c r="H18" s="39" t="str">
        <f>'[1]Sheet1'!BG3</f>
        <v>V</v>
      </c>
      <c r="I18" s="38" t="s">
        <v>198</v>
      </c>
      <c r="J18" s="39" t="str">
        <f>'[1]Sheet1'!BH3</f>
        <v>V</v>
      </c>
      <c r="K18" s="38" t="s">
        <v>198</v>
      </c>
      <c r="L18" s="39" t="s">
        <v>372</v>
      </c>
      <c r="M18" s="207"/>
      <c r="N18" s="210"/>
      <c r="O18" s="207"/>
      <c r="P18" s="156"/>
      <c r="Q18" s="34"/>
      <c r="R18" s="34"/>
      <c r="S18" s="64"/>
      <c r="T18" s="65"/>
      <c r="U18" s="24" t="str">
        <f>CTR!A10</f>
        <v>Contour Farming</v>
      </c>
      <c r="W18" s="37">
        <v>8</v>
      </c>
      <c r="X18" s="37">
        <f>G47</f>
        <v>0</v>
      </c>
      <c r="Y18" s="37">
        <f>H48</f>
        <v>0</v>
      </c>
      <c r="Z18" s="37">
        <f>H49</f>
        <v>0</v>
      </c>
      <c r="AA18" s="37">
        <f>I47</f>
        <v>0</v>
      </c>
      <c r="AB18" s="37">
        <f>J48</f>
        <v>0</v>
      </c>
      <c r="AC18" s="37">
        <f>J49</f>
        <v>0</v>
      </c>
      <c r="AD18" s="37">
        <f>K47</f>
        <v>0</v>
      </c>
      <c r="AE18" s="37" t="s">
        <v>372</v>
      </c>
      <c r="AF18" s="37">
        <f>L49</f>
        <v>0</v>
      </c>
      <c r="AG18" s="37">
        <f>M46</f>
        <v>0</v>
      </c>
      <c r="AH18" s="37">
        <f>N46</f>
        <v>0</v>
      </c>
      <c r="AI18" s="37">
        <f>O46</f>
        <v>0</v>
      </c>
      <c r="AJ18" s="24">
        <f>'[1]Sheet1'!$O9</f>
        <v>0</v>
      </c>
      <c r="AK18" s="24">
        <f>'[1]Sheet1'!$P9</f>
        <v>0</v>
      </c>
      <c r="AL18" s="24">
        <f>'[1]Sheet1'!$Q9</f>
        <v>0</v>
      </c>
      <c r="AM18" s="24">
        <f>'[1]Sheet1'!$AV9</f>
        <v>0</v>
      </c>
      <c r="AN18" s="24">
        <f>'[1]Sheet1'!$AW9</f>
        <v>0</v>
      </c>
      <c r="AO18" s="24">
        <f>'[1]Sheet1'!$AX9</f>
        <v>0</v>
      </c>
    </row>
    <row r="19" spans="1:41" ht="13.5" customHeight="1">
      <c r="A19" s="198"/>
      <c r="B19" s="190"/>
      <c r="C19" s="204"/>
      <c r="D19" s="243"/>
      <c r="E19" s="166" t="str">
        <f>IF('[1]Sheet1'!$Q3="","","SARP-"&amp;LEFT('[1]Sheet1'!$Q3,MIN(FIND(" ",'[1]Sheet1'!$Q3),5)))</f>
        <v>SARP-INTER</v>
      </c>
      <c r="F19" s="176"/>
      <c r="G19" s="40" t="s">
        <v>199</v>
      </c>
      <c r="H19" s="41" t="str">
        <f>'[1]Sheet1'!BE3</f>
        <v>V</v>
      </c>
      <c r="I19" s="40" t="s">
        <v>199</v>
      </c>
      <c r="J19" s="41" t="str">
        <f>'[1]Sheet1'!BF3</f>
        <v>V</v>
      </c>
      <c r="K19" s="40" t="s">
        <v>199</v>
      </c>
      <c r="L19" s="41" t="str">
        <f>'[1]Sheet1'!BD3</f>
        <v>V</v>
      </c>
      <c r="M19" s="207"/>
      <c r="N19" s="210"/>
      <c r="O19" s="207"/>
      <c r="P19" s="156"/>
      <c r="Q19" s="34"/>
      <c r="R19" s="34"/>
      <c r="S19" s="66"/>
      <c r="T19" s="65"/>
      <c r="U19" s="24" t="str">
        <f>CTR!A11</f>
        <v>Contour Orchard</v>
      </c>
      <c r="W19" s="37">
        <v>9</v>
      </c>
      <c r="X19" s="37">
        <f>G52</f>
        <v>0</v>
      </c>
      <c r="Y19" s="37">
        <f>H53</f>
        <v>0</v>
      </c>
      <c r="Z19" s="37">
        <f>H54</f>
        <v>0</v>
      </c>
      <c r="AA19" s="37">
        <f>I52</f>
        <v>0</v>
      </c>
      <c r="AB19" s="37">
        <f>J53</f>
        <v>0</v>
      </c>
      <c r="AC19" s="37">
        <f>J54</f>
        <v>0</v>
      </c>
      <c r="AD19" s="37">
        <f>K52</f>
        <v>0</v>
      </c>
      <c r="AE19" s="37" t="s">
        <v>372</v>
      </c>
      <c r="AF19" s="37">
        <f>L54</f>
        <v>0</v>
      </c>
      <c r="AG19" s="37">
        <f>M51</f>
        <v>0</v>
      </c>
      <c r="AH19" s="37">
        <f>N51</f>
        <v>0</v>
      </c>
      <c r="AI19" s="37">
        <f>O51</f>
        <v>0</v>
      </c>
      <c r="AJ19" s="24">
        <f>'[1]Sheet1'!$O10</f>
        <v>0</v>
      </c>
      <c r="AK19" s="24">
        <f>'[1]Sheet1'!$P10</f>
        <v>0</v>
      </c>
      <c r="AL19" s="24">
        <f>'[1]Sheet1'!$Q10</f>
        <v>0</v>
      </c>
      <c r="AM19" s="24">
        <f>'[1]Sheet1'!$AV10</f>
        <v>0</v>
      </c>
      <c r="AN19" s="24">
        <f>'[1]Sheet1'!$AW10</f>
        <v>0</v>
      </c>
      <c r="AO19" s="24">
        <f>'[1]Sheet1'!$AX10</f>
        <v>0</v>
      </c>
    </row>
    <row r="20" spans="1:41" ht="13.5" customHeight="1">
      <c r="A20" s="199"/>
      <c r="B20" s="224"/>
      <c r="C20" s="205"/>
      <c r="D20" s="244"/>
      <c r="E20" s="169"/>
      <c r="F20" s="174"/>
      <c r="G20" s="42"/>
      <c r="H20" s="43"/>
      <c r="I20" s="160"/>
      <c r="J20" s="161"/>
      <c r="K20" s="160"/>
      <c r="L20" s="161"/>
      <c r="M20" s="208"/>
      <c r="N20" s="211"/>
      <c r="O20" s="208"/>
      <c r="P20" s="156"/>
      <c r="Q20" s="34"/>
      <c r="R20" s="34"/>
      <c r="S20" s="64"/>
      <c r="T20" s="65"/>
      <c r="U20" s="24" t="str">
        <f>CTR!A12</f>
        <v>Contour Strip Cropping</v>
      </c>
      <c r="W20" s="37">
        <v>10</v>
      </c>
      <c r="X20" s="37">
        <f>G57</f>
        <v>0</v>
      </c>
      <c r="Y20" s="37">
        <f>H58</f>
        <v>0</v>
      </c>
      <c r="Z20" s="37">
        <f>H59</f>
        <v>0</v>
      </c>
      <c r="AA20" s="37">
        <f>I57</f>
        <v>0</v>
      </c>
      <c r="AB20" s="37">
        <f>J58</f>
        <v>0</v>
      </c>
      <c r="AC20" s="37">
        <f>J59</f>
        <v>0</v>
      </c>
      <c r="AD20" s="37">
        <f>K57</f>
        <v>0</v>
      </c>
      <c r="AE20" s="37" t="s">
        <v>372</v>
      </c>
      <c r="AF20" s="37">
        <f>L59</f>
        <v>0</v>
      </c>
      <c r="AG20" s="37">
        <f>M56</f>
        <v>0</v>
      </c>
      <c r="AH20" s="37">
        <f>N56</f>
        <v>0</v>
      </c>
      <c r="AI20" s="37">
        <f>O56</f>
        <v>0</v>
      </c>
      <c r="AJ20" s="24">
        <f>'[1]Sheet1'!$O11</f>
        <v>0</v>
      </c>
      <c r="AK20" s="24">
        <f>'[1]Sheet1'!$P11</f>
        <v>0</v>
      </c>
      <c r="AL20" s="24">
        <f>'[1]Sheet1'!$Q11</f>
        <v>0</v>
      </c>
      <c r="AM20" s="24">
        <f>'[1]Sheet1'!$AV11</f>
        <v>0</v>
      </c>
      <c r="AN20" s="24">
        <f>'[1]Sheet1'!$AW11</f>
        <v>0</v>
      </c>
      <c r="AO20" s="24">
        <f>'[1]Sheet1'!$AX11</f>
        <v>0</v>
      </c>
    </row>
    <row r="21" spans="1:41" ht="13.5" customHeight="1">
      <c r="A21" s="197">
        <v>3</v>
      </c>
      <c r="B21" s="223" t="str">
        <f>'[1]Sheet1'!C4</f>
        <v>Af</v>
      </c>
      <c r="C21" s="203" t="str">
        <f>'[1]Sheet1'!E4</f>
        <v>Agua</v>
      </c>
      <c r="D21" s="242"/>
      <c r="E21" s="168"/>
      <c r="F21" s="196" t="str">
        <f>'[1]Sheet1'!U4</f>
        <v>Dimethylamine (R)-2-(2-methyl-4-chlorophenoxy)propionate</v>
      </c>
      <c r="G21" s="194" t="s">
        <v>369</v>
      </c>
      <c r="H21" s="195"/>
      <c r="I21" s="194" t="s">
        <v>370</v>
      </c>
      <c r="J21" s="195"/>
      <c r="K21" s="194" t="s">
        <v>371</v>
      </c>
      <c r="L21" s="195"/>
      <c r="M21" s="206" t="str">
        <f>'[1]Sheet1'!AE4</f>
        <v>Broadcast</v>
      </c>
      <c r="N21" s="209" t="str">
        <f>'[1]Sheet1'!AF4</f>
        <v>Surface Applied</v>
      </c>
      <c r="O21" s="206" t="str">
        <f>'[1]Sheet1'!AG4</f>
        <v>Standard</v>
      </c>
      <c r="P21" s="155" t="s">
        <v>352</v>
      </c>
      <c r="Q21" s="34"/>
      <c r="R21" s="34"/>
      <c r="S21" s="64"/>
      <c r="T21" s="65"/>
      <c r="U21" s="24" t="str">
        <f>CTR!A13</f>
        <v>Create Beneficial Habitat</v>
      </c>
      <c r="W21" s="37">
        <v>11</v>
      </c>
      <c r="X21" s="37">
        <f>G62</f>
        <v>0</v>
      </c>
      <c r="Y21" s="37">
        <f>H63</f>
        <v>0</v>
      </c>
      <c r="Z21" s="37">
        <f>H64</f>
        <v>0</v>
      </c>
      <c r="AA21" s="37">
        <f>I62</f>
        <v>0</v>
      </c>
      <c r="AB21" s="37">
        <f>J63</f>
        <v>0</v>
      </c>
      <c r="AC21" s="37">
        <f>J64</f>
        <v>0</v>
      </c>
      <c r="AD21" s="37">
        <f>K62</f>
        <v>0</v>
      </c>
      <c r="AE21" s="37" t="s">
        <v>372</v>
      </c>
      <c r="AF21" s="37">
        <f>L64</f>
        <v>0</v>
      </c>
      <c r="AG21" s="37">
        <f>M61</f>
        <v>0</v>
      </c>
      <c r="AH21" s="37">
        <f>N61</f>
        <v>0</v>
      </c>
      <c r="AI21" s="37">
        <f>O61</f>
        <v>0</v>
      </c>
      <c r="AJ21" s="24">
        <f>'[1]Sheet1'!$O12</f>
        <v>0</v>
      </c>
      <c r="AK21" s="24">
        <f>'[1]Sheet1'!$P12</f>
        <v>0</v>
      </c>
      <c r="AL21" s="24">
        <f>'[1]Sheet1'!$Q12</f>
        <v>0</v>
      </c>
      <c r="AM21" s="24">
        <f>'[1]Sheet1'!$AV12</f>
        <v>0</v>
      </c>
      <c r="AN21" s="24">
        <f>'[1]Sheet1'!$AW12</f>
        <v>0</v>
      </c>
      <c r="AO21" s="24">
        <f>'[1]Sheet1'!$AX12</f>
        <v>0</v>
      </c>
    </row>
    <row r="22" spans="1:41" ht="13.5" customHeight="1">
      <c r="A22" s="198"/>
      <c r="B22" s="190"/>
      <c r="C22" s="204"/>
      <c r="D22" s="243"/>
      <c r="E22" s="166" t="str">
        <f>IF('[1]Sheet1'!$O4="","","SLP-"&amp;LEFT('[1]Sheet1'!$O4,MIN(FIND(" ",'[1]Sheet1'!$O4),5)))</f>
        <v>SLP-INTER</v>
      </c>
      <c r="F22" s="176"/>
      <c r="G22" s="175" t="str">
        <f>'[1]Sheet1'!BJ4</f>
        <v>? </v>
      </c>
      <c r="H22" s="173"/>
      <c r="I22" s="175" t="str">
        <f>'[1]Sheet1'!BK4</f>
        <v>? </v>
      </c>
      <c r="J22" s="173"/>
      <c r="K22" s="175" t="str">
        <f>'[1]Sheet1'!BI4</f>
        <v>? </v>
      </c>
      <c r="L22" s="173"/>
      <c r="M22" s="207"/>
      <c r="N22" s="210"/>
      <c r="O22" s="207"/>
      <c r="P22" s="156"/>
      <c r="Q22" s="34"/>
      <c r="R22" s="34"/>
      <c r="S22" s="64"/>
      <c r="T22" s="65"/>
      <c r="U22" s="24" t="str">
        <f>CTR!A14</f>
        <v>Cross Wind Trap Strips</v>
      </c>
      <c r="W22" s="37">
        <v>12</v>
      </c>
      <c r="X22" s="37">
        <f>G67</f>
        <v>0</v>
      </c>
      <c r="Y22" s="37">
        <f>H68</f>
        <v>0</v>
      </c>
      <c r="Z22" s="37">
        <f>H69</f>
        <v>0</v>
      </c>
      <c r="AA22" s="37">
        <f>I67</f>
        <v>0</v>
      </c>
      <c r="AB22" s="37">
        <f>J68</f>
        <v>0</v>
      </c>
      <c r="AC22" s="37">
        <f>J69</f>
        <v>0</v>
      </c>
      <c r="AD22" s="37">
        <f>K67</f>
        <v>0</v>
      </c>
      <c r="AE22" s="37" t="s">
        <v>372</v>
      </c>
      <c r="AF22" s="37">
        <f>L69</f>
        <v>0</v>
      </c>
      <c r="AG22" s="37">
        <f>M66</f>
        <v>0</v>
      </c>
      <c r="AH22" s="37">
        <f>N66</f>
        <v>0</v>
      </c>
      <c r="AI22" s="37">
        <f>O66</f>
        <v>0</v>
      </c>
      <c r="AJ22" s="24">
        <f>'[1]Sheet1'!$O13</f>
        <v>0</v>
      </c>
      <c r="AK22" s="24">
        <f>'[1]Sheet1'!$P13</f>
        <v>0</v>
      </c>
      <c r="AL22" s="24">
        <f>'[1]Sheet1'!$Q13</f>
        <v>0</v>
      </c>
      <c r="AM22" s="24">
        <f>'[1]Sheet1'!$AV13</f>
        <v>0</v>
      </c>
      <c r="AN22" s="24">
        <f>'[1]Sheet1'!$AW13</f>
        <v>0</v>
      </c>
      <c r="AO22" s="24">
        <f>'[1]Sheet1'!$AX13</f>
        <v>0</v>
      </c>
    </row>
    <row r="23" spans="1:32" ht="13.5" customHeight="1">
      <c r="A23" s="198"/>
      <c r="B23" s="190"/>
      <c r="C23" s="204"/>
      <c r="D23" s="243"/>
      <c r="E23" s="166" t="str">
        <f>IF('[1]Sheet1'!$P4="","","SSRP-"&amp;LEFT('[1]Sheet1'!$P4,MIN(FIND(" ",'[1]Sheet1'!$P4),5)))</f>
        <v>SSRP-INTER</v>
      </c>
      <c r="F23" s="176"/>
      <c r="G23" s="38" t="s">
        <v>198</v>
      </c>
      <c r="H23" s="39" t="str">
        <f>'[1]Sheet1'!BG4</f>
        <v>? </v>
      </c>
      <c r="I23" s="38" t="s">
        <v>198</v>
      </c>
      <c r="J23" s="39" t="str">
        <f>'[1]Sheet1'!BH4</f>
        <v>? </v>
      </c>
      <c r="K23" s="38" t="s">
        <v>198</v>
      </c>
      <c r="L23" s="39" t="s">
        <v>372</v>
      </c>
      <c r="M23" s="207"/>
      <c r="N23" s="210"/>
      <c r="O23" s="207"/>
      <c r="P23" s="156"/>
      <c r="Q23" s="34"/>
      <c r="R23" s="34"/>
      <c r="S23" s="64"/>
      <c r="T23" s="65"/>
      <c r="U23" s="24" t="str">
        <f>CTR!A15</f>
        <v>Cultural (clean seed)</v>
      </c>
      <c r="W23" s="37"/>
      <c r="X23" s="37"/>
      <c r="Y23" s="37"/>
      <c r="Z23" s="37"/>
      <c r="AA23" s="37"/>
      <c r="AB23" s="37"/>
      <c r="AC23" s="37"/>
      <c r="AD23" s="37"/>
      <c r="AE23" s="37"/>
      <c r="AF23" s="37"/>
    </row>
    <row r="24" spans="1:32" ht="13.5" customHeight="1">
      <c r="A24" s="198"/>
      <c r="B24" s="190"/>
      <c r="C24" s="204"/>
      <c r="D24" s="243"/>
      <c r="E24" s="166" t="str">
        <f>IF('[1]Sheet1'!$Q4="","","SARP-"&amp;LEFT('[1]Sheet1'!$Q4,MIN(FIND(" ",'[1]Sheet1'!$Q4),5)))</f>
        <v>SARP-INTER</v>
      </c>
      <c r="F24" s="176"/>
      <c r="G24" s="40" t="s">
        <v>199</v>
      </c>
      <c r="H24" s="41" t="str">
        <f>'[1]Sheet1'!BE4</f>
        <v>? </v>
      </c>
      <c r="I24" s="40" t="s">
        <v>199</v>
      </c>
      <c r="J24" s="41" t="str">
        <f>'[1]Sheet1'!BF4</f>
        <v>? </v>
      </c>
      <c r="K24" s="40" t="s">
        <v>199</v>
      </c>
      <c r="L24" s="41" t="str">
        <f>'[1]Sheet1'!BD4</f>
        <v>? </v>
      </c>
      <c r="M24" s="207"/>
      <c r="N24" s="210"/>
      <c r="O24" s="207"/>
      <c r="P24" s="156"/>
      <c r="Q24" s="34"/>
      <c r="R24" s="34"/>
      <c r="S24" s="64"/>
      <c r="T24" s="65"/>
      <c r="U24" s="24" t="str">
        <f>CTR!A16</f>
        <v>Cultural (equipment cleanliness)</v>
      </c>
      <c r="W24" s="37"/>
      <c r="X24" s="37"/>
      <c r="Y24" s="37"/>
      <c r="Z24" s="37"/>
      <c r="AA24" s="37"/>
      <c r="AB24" s="37"/>
      <c r="AC24" s="37"/>
      <c r="AD24" s="37"/>
      <c r="AE24" s="37"/>
      <c r="AF24" s="37"/>
    </row>
    <row r="25" spans="1:32" ht="13.5" customHeight="1">
      <c r="A25" s="199"/>
      <c r="B25" s="224"/>
      <c r="C25" s="205"/>
      <c r="D25" s="244"/>
      <c r="E25" s="169"/>
      <c r="F25" s="174"/>
      <c r="G25" s="42"/>
      <c r="H25" s="43"/>
      <c r="I25" s="160"/>
      <c r="J25" s="161"/>
      <c r="K25" s="160"/>
      <c r="L25" s="161"/>
      <c r="M25" s="208"/>
      <c r="N25" s="211"/>
      <c r="O25" s="208"/>
      <c r="P25" s="156"/>
      <c r="Q25" s="34"/>
      <c r="R25" s="34"/>
      <c r="S25" s="64"/>
      <c r="T25" s="65"/>
      <c r="U25" s="24" t="str">
        <f>CTR!A17</f>
        <v>Cultural (equipment covers)</v>
      </c>
      <c r="W25" s="37"/>
      <c r="X25" s="37"/>
      <c r="Y25" s="37"/>
      <c r="Z25" s="37"/>
      <c r="AA25" s="37"/>
      <c r="AB25" s="37"/>
      <c r="AC25" s="37"/>
      <c r="AD25" s="37"/>
      <c r="AE25" s="37"/>
      <c r="AF25" s="37"/>
    </row>
    <row r="26" spans="1:32" ht="13.5" customHeight="1">
      <c r="A26" s="197">
        <v>4</v>
      </c>
      <c r="B26" s="223">
        <f>'[1]Sheet1'!C5</f>
        <v>0</v>
      </c>
      <c r="C26" s="203">
        <f>'[1]Sheet1'!E5</f>
        <v>0</v>
      </c>
      <c r="D26" s="242"/>
      <c r="E26" s="168"/>
      <c r="F26" s="196">
        <f>'[1]Sheet1'!U5</f>
        <v>0</v>
      </c>
      <c r="G26" s="194" t="s">
        <v>369</v>
      </c>
      <c r="H26" s="195"/>
      <c r="I26" s="194" t="s">
        <v>370</v>
      </c>
      <c r="J26" s="195"/>
      <c r="K26" s="194" t="s">
        <v>371</v>
      </c>
      <c r="L26" s="195"/>
      <c r="M26" s="206">
        <f>'[1]Sheet1'!AE5</f>
        <v>0</v>
      </c>
      <c r="N26" s="209">
        <f>'[1]Sheet1'!AF5</f>
        <v>0</v>
      </c>
      <c r="O26" s="206">
        <f>'[1]Sheet1'!AG5</f>
        <v>0</v>
      </c>
      <c r="P26" s="155" t="s">
        <v>352</v>
      </c>
      <c r="Q26" s="34"/>
      <c r="R26" s="34"/>
      <c r="S26" s="64"/>
      <c r="T26" s="65"/>
      <c r="U26" s="24" t="str">
        <f>CTR!A18</f>
        <v>Cultural (planting dates)</v>
      </c>
      <c r="W26" s="37"/>
      <c r="X26" s="37"/>
      <c r="Y26" s="37"/>
      <c r="Z26" s="37"/>
      <c r="AA26" s="37"/>
      <c r="AB26" s="37"/>
      <c r="AC26" s="37"/>
      <c r="AD26" s="37"/>
      <c r="AE26" s="37"/>
      <c r="AF26" s="37"/>
    </row>
    <row r="27" spans="1:32" ht="13.5" customHeight="1">
      <c r="A27" s="198"/>
      <c r="B27" s="190"/>
      <c r="C27" s="204"/>
      <c r="D27" s="243"/>
      <c r="E27" s="166">
        <f>IF('[1]Sheet1'!$O5="","","SLP-"&amp;LEFT('[1]Sheet1'!$O5,MIN(FIND(" ",'[1]Sheet1'!$O5),5)))</f>
      </c>
      <c r="F27" s="176"/>
      <c r="G27" s="175">
        <f>'[1]Sheet1'!BJ5</f>
        <v>0</v>
      </c>
      <c r="H27" s="173"/>
      <c r="I27" s="175">
        <f>'[1]Sheet1'!BK5</f>
        <v>0</v>
      </c>
      <c r="J27" s="173"/>
      <c r="K27" s="175">
        <f>'[1]Sheet1'!BI5</f>
        <v>0</v>
      </c>
      <c r="L27" s="173"/>
      <c r="M27" s="207"/>
      <c r="N27" s="210"/>
      <c r="O27" s="207"/>
      <c r="P27" s="156"/>
      <c r="Q27" s="34"/>
      <c r="R27" s="34"/>
      <c r="S27" s="64"/>
      <c r="T27" s="65"/>
      <c r="U27" s="24" t="str">
        <f>CTR!A19</f>
        <v>Cultural (treated seed)</v>
      </c>
      <c r="W27" s="37"/>
      <c r="X27" s="37"/>
      <c r="Y27" s="37"/>
      <c r="Z27" s="37"/>
      <c r="AA27" s="37"/>
      <c r="AB27" s="37"/>
      <c r="AC27" s="37"/>
      <c r="AD27" s="37"/>
      <c r="AE27" s="37"/>
      <c r="AF27" s="37"/>
    </row>
    <row r="28" spans="1:32" ht="13.5" customHeight="1">
      <c r="A28" s="198"/>
      <c r="B28" s="190"/>
      <c r="C28" s="204"/>
      <c r="D28" s="243"/>
      <c r="E28" s="166">
        <f>IF('[1]Sheet1'!$P5="","","SSRP-"&amp;LEFT('[1]Sheet1'!$P5,MIN(FIND(" ",'[1]Sheet1'!$P5),5)))</f>
      </c>
      <c r="F28" s="176"/>
      <c r="G28" s="38" t="s">
        <v>198</v>
      </c>
      <c r="H28" s="39">
        <f>'[1]Sheet1'!BG5</f>
        <v>0</v>
      </c>
      <c r="I28" s="38" t="s">
        <v>198</v>
      </c>
      <c r="J28" s="39">
        <f>'[1]Sheet1'!BH5</f>
        <v>0</v>
      </c>
      <c r="K28" s="38" t="s">
        <v>198</v>
      </c>
      <c r="L28" s="39" t="s">
        <v>372</v>
      </c>
      <c r="M28" s="207"/>
      <c r="N28" s="210"/>
      <c r="O28" s="207"/>
      <c r="P28" s="156"/>
      <c r="Q28" s="34"/>
      <c r="R28" s="34"/>
      <c r="S28" s="64"/>
      <c r="T28" s="65"/>
      <c r="U28" s="24" t="str">
        <f>CTR!A20</f>
        <v>Cultural (variety)</v>
      </c>
      <c r="W28" s="37"/>
      <c r="X28" s="37"/>
      <c r="Y28" s="37"/>
      <c r="Z28" s="37"/>
      <c r="AA28" s="37"/>
      <c r="AB28" s="37"/>
      <c r="AC28" s="37"/>
      <c r="AD28" s="37"/>
      <c r="AE28" s="37"/>
      <c r="AF28" s="37"/>
    </row>
    <row r="29" spans="1:32" ht="13.5" customHeight="1">
      <c r="A29" s="198"/>
      <c r="B29" s="190"/>
      <c r="C29" s="204"/>
      <c r="D29" s="243"/>
      <c r="E29" s="166">
        <f>IF('[1]Sheet1'!$Q5="","","SARP-"&amp;LEFT('[1]Sheet1'!$Q5,MIN(FIND(" ",'[1]Sheet1'!$Q5),5)))</f>
      </c>
      <c r="F29" s="176"/>
      <c r="G29" s="40" t="s">
        <v>199</v>
      </c>
      <c r="H29" s="41">
        <f>'[1]Sheet1'!BE5</f>
        <v>0</v>
      </c>
      <c r="I29" s="40" t="s">
        <v>199</v>
      </c>
      <c r="J29" s="41">
        <f>'[1]Sheet1'!BF5</f>
        <v>0</v>
      </c>
      <c r="K29" s="40" t="s">
        <v>199</v>
      </c>
      <c r="L29" s="41">
        <f>'[1]Sheet1'!BD5</f>
        <v>0</v>
      </c>
      <c r="M29" s="207"/>
      <c r="N29" s="210"/>
      <c r="O29" s="207"/>
      <c r="P29" s="156"/>
      <c r="Q29" s="34"/>
      <c r="R29" s="34"/>
      <c r="S29" s="64"/>
      <c r="T29" s="65"/>
      <c r="U29" s="24" t="str">
        <f>CTR!A21</f>
        <v>Field Border</v>
      </c>
      <c r="W29" s="37"/>
      <c r="X29" s="37"/>
      <c r="Y29" s="37"/>
      <c r="Z29" s="37"/>
      <c r="AA29" s="37"/>
      <c r="AB29" s="37"/>
      <c r="AC29" s="37"/>
      <c r="AD29" s="37"/>
      <c r="AE29" s="37"/>
      <c r="AF29" s="37"/>
    </row>
    <row r="30" spans="1:32" ht="13.5" customHeight="1">
      <c r="A30" s="199"/>
      <c r="B30" s="224"/>
      <c r="C30" s="205"/>
      <c r="D30" s="244"/>
      <c r="E30" s="169"/>
      <c r="F30" s="174"/>
      <c r="G30" s="42"/>
      <c r="H30" s="43"/>
      <c r="I30" s="160"/>
      <c r="J30" s="161"/>
      <c r="K30" s="160"/>
      <c r="L30" s="161"/>
      <c r="M30" s="208"/>
      <c r="N30" s="211"/>
      <c r="O30" s="208"/>
      <c r="P30" s="156"/>
      <c r="Q30" s="34"/>
      <c r="R30" s="34"/>
      <c r="S30" s="64"/>
      <c r="T30" s="65"/>
      <c r="U30" s="24" t="str">
        <f>CTR!A22</f>
        <v>Filter Strip</v>
      </c>
      <c r="W30" s="37"/>
      <c r="X30" s="37"/>
      <c r="Y30" s="37"/>
      <c r="Z30" s="37"/>
      <c r="AA30" s="37"/>
      <c r="AB30" s="37"/>
      <c r="AC30" s="37"/>
      <c r="AD30" s="37"/>
      <c r="AE30" s="37"/>
      <c r="AF30" s="37"/>
    </row>
    <row r="31" spans="1:32" ht="13.5" customHeight="1">
      <c r="A31" s="197">
        <v>5</v>
      </c>
      <c r="B31" s="223">
        <f>'[1]Sheet1'!C6</f>
        <v>0</v>
      </c>
      <c r="C31" s="203">
        <f>'[1]Sheet1'!E6</f>
        <v>0</v>
      </c>
      <c r="D31" s="242"/>
      <c r="E31" s="168"/>
      <c r="F31" s="196">
        <f>'[1]Sheet1'!U6</f>
        <v>0</v>
      </c>
      <c r="G31" s="194" t="s">
        <v>369</v>
      </c>
      <c r="H31" s="195"/>
      <c r="I31" s="194" t="s">
        <v>370</v>
      </c>
      <c r="J31" s="195"/>
      <c r="K31" s="194" t="s">
        <v>371</v>
      </c>
      <c r="L31" s="195"/>
      <c r="M31" s="206">
        <f>'[1]Sheet1'!AE6</f>
        <v>0</v>
      </c>
      <c r="N31" s="209">
        <f>'[1]Sheet1'!AF6</f>
        <v>0</v>
      </c>
      <c r="O31" s="206">
        <f>'[1]Sheet1'!AG6</f>
        <v>0</v>
      </c>
      <c r="P31" s="155" t="s">
        <v>352</v>
      </c>
      <c r="Q31" s="34"/>
      <c r="R31" s="34"/>
      <c r="S31" s="66"/>
      <c r="T31" s="65"/>
      <c r="U31" s="24" t="str">
        <f>CTR!A23</f>
        <v>Forage Harvest Mgt.</v>
      </c>
      <c r="W31" s="37"/>
      <c r="X31" s="37"/>
      <c r="Y31" s="37"/>
      <c r="Z31" s="37"/>
      <c r="AA31" s="37"/>
      <c r="AB31" s="37"/>
      <c r="AC31" s="37"/>
      <c r="AD31" s="37"/>
      <c r="AE31" s="37"/>
      <c r="AF31" s="37"/>
    </row>
    <row r="32" spans="1:32" ht="13.5" customHeight="1">
      <c r="A32" s="198"/>
      <c r="B32" s="190"/>
      <c r="C32" s="204"/>
      <c r="D32" s="243"/>
      <c r="E32" s="166">
        <f>IF('[1]Sheet1'!$O6="","","SLP-"&amp;LEFT('[1]Sheet1'!$O6,MIN(FIND(" ",'[1]Sheet1'!$O6),5)))</f>
      </c>
      <c r="F32" s="176"/>
      <c r="G32" s="175">
        <f>'[1]Sheet1'!BJ6</f>
        <v>0</v>
      </c>
      <c r="H32" s="173"/>
      <c r="I32" s="175">
        <f>'[1]Sheet1'!BK6</f>
        <v>0</v>
      </c>
      <c r="J32" s="173"/>
      <c r="K32" s="175">
        <f>'[1]Sheet1'!BI6</f>
        <v>0</v>
      </c>
      <c r="L32" s="173"/>
      <c r="M32" s="207"/>
      <c r="N32" s="210"/>
      <c r="O32" s="207"/>
      <c r="P32" s="156"/>
      <c r="Q32" s="34"/>
      <c r="R32" s="34"/>
      <c r="S32" s="64"/>
      <c r="T32" s="65"/>
      <c r="U32" s="24" t="str">
        <f>CTR!A24</f>
        <v>Grade Stabilization Structure</v>
      </c>
      <c r="W32" s="37"/>
      <c r="X32" s="37"/>
      <c r="Y32" s="37"/>
      <c r="Z32" s="37"/>
      <c r="AA32" s="37"/>
      <c r="AB32" s="37"/>
      <c r="AC32" s="37"/>
      <c r="AD32" s="37"/>
      <c r="AE32" s="37"/>
      <c r="AF32" s="37"/>
    </row>
    <row r="33" spans="1:21" ht="13.5" customHeight="1">
      <c r="A33" s="198"/>
      <c r="B33" s="190"/>
      <c r="C33" s="204"/>
      <c r="D33" s="243"/>
      <c r="E33" s="166">
        <f>IF('[1]Sheet1'!$P6="","","SSRP-"&amp;LEFT('[1]Sheet1'!$P6,MIN(FIND(" ",'[1]Sheet1'!$P6),5)))</f>
      </c>
      <c r="F33" s="176"/>
      <c r="G33" s="38" t="s">
        <v>198</v>
      </c>
      <c r="H33" s="39">
        <f>'[1]Sheet1'!$BG$6</f>
        <v>0</v>
      </c>
      <c r="I33" s="38" t="s">
        <v>198</v>
      </c>
      <c r="J33" s="39">
        <f>'[1]Sheet1'!BH6</f>
        <v>0</v>
      </c>
      <c r="K33" s="38" t="s">
        <v>198</v>
      </c>
      <c r="L33" s="39" t="s">
        <v>372</v>
      </c>
      <c r="M33" s="207"/>
      <c r="N33" s="210"/>
      <c r="O33" s="207"/>
      <c r="P33" s="156"/>
      <c r="Q33" s="34"/>
      <c r="R33" s="34"/>
      <c r="S33" s="64"/>
      <c r="T33" s="65"/>
      <c r="U33" s="24" t="str">
        <f>CTR!A25</f>
        <v>Grassed Waterway</v>
      </c>
    </row>
    <row r="34" spans="1:21" ht="13.5" customHeight="1">
      <c r="A34" s="198"/>
      <c r="B34" s="190"/>
      <c r="C34" s="204"/>
      <c r="D34" s="243"/>
      <c r="E34" s="166">
        <f>IF('[1]Sheet1'!$Q6="","","SARP-"&amp;LEFT('[1]Sheet1'!$Q6,MIN(FIND(" ",'[1]Sheet1'!$Q6),5)))</f>
      </c>
      <c r="F34" s="176"/>
      <c r="G34" s="40" t="s">
        <v>199</v>
      </c>
      <c r="H34" s="41">
        <f>'[1]Sheet1'!BE6</f>
        <v>0</v>
      </c>
      <c r="I34" s="40" t="s">
        <v>199</v>
      </c>
      <c r="J34" s="41">
        <f>'[1]Sheet1'!BF6</f>
        <v>0</v>
      </c>
      <c r="K34" s="40" t="s">
        <v>199</v>
      </c>
      <c r="L34" s="41">
        <f>'[1]Sheet1'!BD6</f>
        <v>0</v>
      </c>
      <c r="M34" s="207"/>
      <c r="N34" s="210"/>
      <c r="O34" s="207"/>
      <c r="P34" s="156"/>
      <c r="Q34" s="34"/>
      <c r="R34" s="34"/>
      <c r="S34" s="64"/>
      <c r="T34" s="65"/>
      <c r="U34" s="24" t="str">
        <f>CTR!A26</f>
        <v>Irr. Sys. Tailwater Recovery</v>
      </c>
    </row>
    <row r="35" spans="1:21" ht="13.5" customHeight="1">
      <c r="A35" s="199"/>
      <c r="B35" s="224"/>
      <c r="C35" s="205"/>
      <c r="D35" s="244"/>
      <c r="E35" s="169"/>
      <c r="F35" s="174"/>
      <c r="G35" s="42"/>
      <c r="H35" s="43"/>
      <c r="I35" s="160"/>
      <c r="J35" s="161"/>
      <c r="K35" s="160"/>
      <c r="L35" s="161"/>
      <c r="M35" s="208"/>
      <c r="N35" s="211"/>
      <c r="O35" s="208"/>
      <c r="P35" s="156"/>
      <c r="Q35" s="34"/>
      <c r="R35" s="34"/>
      <c r="S35" s="64"/>
      <c r="T35" s="65"/>
      <c r="U35" s="24" t="str">
        <f>CTR!A27</f>
        <v>Irrigation Land Leveling</v>
      </c>
    </row>
    <row r="36" spans="1:21" ht="13.5" customHeight="1">
      <c r="A36" s="197">
        <v>6</v>
      </c>
      <c r="B36" s="196">
        <f>'[1]Sheet1'!C7</f>
        <v>0</v>
      </c>
      <c r="C36" s="203">
        <f>'[1]Sheet1'!E7</f>
        <v>0</v>
      </c>
      <c r="D36" s="200"/>
      <c r="E36" s="168"/>
      <c r="F36" s="196">
        <f>'[1]Sheet1'!U7</f>
        <v>0</v>
      </c>
      <c r="G36" s="194" t="s">
        <v>369</v>
      </c>
      <c r="H36" s="195"/>
      <c r="I36" s="194" t="s">
        <v>370</v>
      </c>
      <c r="J36" s="195"/>
      <c r="K36" s="194" t="s">
        <v>371</v>
      </c>
      <c r="L36" s="195"/>
      <c r="M36" s="206">
        <f>'[1]Sheet1'!AE7</f>
        <v>0</v>
      </c>
      <c r="N36" s="209">
        <f>'[1]Sheet1'!AF7</f>
        <v>0</v>
      </c>
      <c r="O36" s="206">
        <f>'[1]Sheet1'!AG7</f>
        <v>0</v>
      </c>
      <c r="P36" s="155" t="s">
        <v>352</v>
      </c>
      <c r="Q36" s="34"/>
      <c r="R36" s="34"/>
      <c r="S36" s="64"/>
      <c r="T36" s="65"/>
      <c r="U36" s="24" t="str">
        <f>CTR!A28</f>
        <v>Irrigation Water Mgt.</v>
      </c>
    </row>
    <row r="37" spans="1:21" ht="13.5" customHeight="1">
      <c r="A37" s="198"/>
      <c r="B37" s="176"/>
      <c r="C37" s="204"/>
      <c r="D37" s="201"/>
      <c r="E37" s="166">
        <f>IF('[1]Sheet1'!$O7="","","SLP-"&amp;LEFT('[1]Sheet1'!$O7,MIN(FIND(" ",'[1]Sheet1'!$O7),5)))</f>
      </c>
      <c r="F37" s="176"/>
      <c r="G37" s="190">
        <f>'[1]Sheet1'!BJ7</f>
        <v>0</v>
      </c>
      <c r="H37" s="191"/>
      <c r="I37" s="190">
        <f>'[1]Sheet1'!BK7</f>
        <v>0</v>
      </c>
      <c r="J37" s="191"/>
      <c r="K37" s="190">
        <f>'[1]Sheet1'!BI7</f>
        <v>0</v>
      </c>
      <c r="L37" s="191"/>
      <c r="M37" s="207"/>
      <c r="N37" s="210"/>
      <c r="O37" s="207"/>
      <c r="P37" s="156"/>
      <c r="Q37" s="34"/>
      <c r="R37" s="34"/>
      <c r="S37" s="64"/>
      <c r="T37" s="65"/>
      <c r="U37" s="24" t="str">
        <f>CTR!A29</f>
        <v>Mechanical (clipping)</v>
      </c>
    </row>
    <row r="38" spans="1:21" ht="13.5" customHeight="1">
      <c r="A38" s="198"/>
      <c r="B38" s="176"/>
      <c r="C38" s="204"/>
      <c r="D38" s="201"/>
      <c r="E38" s="166">
        <f>IF('[1]Sheet1'!$P7="","","SSRP-"&amp;LEFT('[1]Sheet1'!$P7,MIN(FIND(" ",'[1]Sheet1'!$P7),5)))</f>
      </c>
      <c r="F38" s="176"/>
      <c r="G38" s="38" t="s">
        <v>198</v>
      </c>
      <c r="H38" s="39">
        <f>'[1]Sheet1'!BG7</f>
        <v>0</v>
      </c>
      <c r="I38" s="38" t="s">
        <v>198</v>
      </c>
      <c r="J38" s="39">
        <f>'[1]Sheet1'!BH7</f>
        <v>0</v>
      </c>
      <c r="K38" s="38" t="s">
        <v>198</v>
      </c>
      <c r="L38" s="39" t="s">
        <v>372</v>
      </c>
      <c r="M38" s="207"/>
      <c r="N38" s="210"/>
      <c r="O38" s="207"/>
      <c r="P38" s="156"/>
      <c r="Q38" s="34"/>
      <c r="R38" s="34"/>
      <c r="S38" s="64"/>
      <c r="T38" s="65"/>
      <c r="U38" s="24" t="str">
        <f>CTR!A30</f>
        <v>Mechanical (early harvesting)</v>
      </c>
    </row>
    <row r="39" spans="1:21" ht="13.5" customHeight="1">
      <c r="A39" s="198"/>
      <c r="B39" s="176"/>
      <c r="C39" s="204"/>
      <c r="D39" s="201"/>
      <c r="E39" s="166">
        <f>IF('[1]Sheet1'!$Q7="","","SARP-"&amp;LEFT('[1]Sheet1'!$Q7,MIN(FIND(" ",'[1]Sheet1'!$Q7),5)))</f>
      </c>
      <c r="F39" s="176"/>
      <c r="G39" s="40" t="s">
        <v>199</v>
      </c>
      <c r="H39" s="41">
        <f>'[1]Sheet1'!BE7</f>
        <v>0</v>
      </c>
      <c r="I39" s="40" t="s">
        <v>199</v>
      </c>
      <c r="J39" s="41">
        <f>'[1]Sheet1'!BF7</f>
        <v>0</v>
      </c>
      <c r="K39" s="40" t="s">
        <v>199</v>
      </c>
      <c r="L39" s="41">
        <f>'[1]Sheet1'!BD7</f>
        <v>0</v>
      </c>
      <c r="M39" s="207"/>
      <c r="N39" s="210"/>
      <c r="O39" s="207"/>
      <c r="P39" s="156"/>
      <c r="Q39" s="34"/>
      <c r="R39" s="34"/>
      <c r="S39" s="64"/>
      <c r="T39" s="65"/>
      <c r="U39" s="24" t="str">
        <f>CTR!A31</f>
        <v>Mechanical (Grub, Doze, Axe)</v>
      </c>
    </row>
    <row r="40" spans="1:21" ht="13.5" customHeight="1">
      <c r="A40" s="199"/>
      <c r="B40" s="174"/>
      <c r="C40" s="205"/>
      <c r="D40" s="202"/>
      <c r="E40" s="169"/>
      <c r="F40" s="174"/>
      <c r="G40" s="42"/>
      <c r="H40" s="43"/>
      <c r="I40" s="160"/>
      <c r="J40" s="161"/>
      <c r="K40" s="160"/>
      <c r="L40" s="161"/>
      <c r="M40" s="208"/>
      <c r="N40" s="211"/>
      <c r="O40" s="208"/>
      <c r="P40" s="156"/>
      <c r="Q40" s="34"/>
      <c r="R40" s="34"/>
      <c r="S40" s="64"/>
      <c r="T40" s="65"/>
      <c r="U40" s="24" t="str">
        <f>CTR!A32</f>
        <v>Mechanical (pruning)</v>
      </c>
    </row>
    <row r="41" spans="1:21" ht="13.5" customHeight="1">
      <c r="A41" s="197">
        <v>7</v>
      </c>
      <c r="B41" s="196">
        <f>'[1]Sheet1'!C8</f>
        <v>0</v>
      </c>
      <c r="C41" s="203">
        <f>'[1]Sheet1'!E8</f>
        <v>0</v>
      </c>
      <c r="D41" s="200"/>
      <c r="E41" s="168"/>
      <c r="F41" s="196">
        <f>'[1]Sheet1'!U8</f>
        <v>0</v>
      </c>
      <c r="G41" s="194" t="s">
        <v>369</v>
      </c>
      <c r="H41" s="195"/>
      <c r="I41" s="194" t="s">
        <v>370</v>
      </c>
      <c r="J41" s="195"/>
      <c r="K41" s="194" t="s">
        <v>371</v>
      </c>
      <c r="L41" s="195"/>
      <c r="M41" s="206">
        <f>'[1]Sheet1'!AE8</f>
        <v>0</v>
      </c>
      <c r="N41" s="209">
        <f>'[1]Sheet1'!AF8</f>
        <v>0</v>
      </c>
      <c r="O41" s="206">
        <f>'[1]Sheet1'!AG8</f>
        <v>0</v>
      </c>
      <c r="P41" s="155" t="s">
        <v>352</v>
      </c>
      <c r="Q41" s="34"/>
      <c r="R41" s="34"/>
      <c r="S41" s="64"/>
      <c r="T41" s="65"/>
      <c r="U41" s="24" t="str">
        <f>CTR!A33</f>
        <v>Mechanical (Roller Chop)</v>
      </c>
    </row>
    <row r="42" spans="1:21" ht="13.5" customHeight="1">
      <c r="A42" s="198"/>
      <c r="B42" s="176"/>
      <c r="C42" s="204"/>
      <c r="D42" s="201"/>
      <c r="E42" s="166">
        <f>IF('[1]Sheet1'!$O8="","","SLP-"&amp;LEFT('[1]Sheet1'!$O8,MIN(FIND(" ",'[1]Sheet1'!$O8),5)))</f>
      </c>
      <c r="F42" s="176"/>
      <c r="G42" s="190">
        <f>'[1]Sheet1'!BJ8</f>
        <v>0</v>
      </c>
      <c r="H42" s="191"/>
      <c r="I42" s="190">
        <f>'[1]Sheet1'!BK8</f>
        <v>0</v>
      </c>
      <c r="J42" s="191"/>
      <c r="K42" s="190">
        <f>'[1]Sheet1'!BI8</f>
        <v>0</v>
      </c>
      <c r="L42" s="191"/>
      <c r="M42" s="207"/>
      <c r="N42" s="210"/>
      <c r="O42" s="207"/>
      <c r="P42" s="156"/>
      <c r="Q42" s="34"/>
      <c r="R42" s="34"/>
      <c r="S42" s="64"/>
      <c r="T42" s="65"/>
      <c r="U42" s="24" t="str">
        <f>CTR!A34</f>
        <v>Mechanical (tillage)</v>
      </c>
    </row>
    <row r="43" spans="1:21" ht="13.5" customHeight="1">
      <c r="A43" s="198"/>
      <c r="B43" s="176"/>
      <c r="C43" s="204"/>
      <c r="D43" s="201"/>
      <c r="E43" s="166">
        <f>IF('[1]Sheet1'!$P8="","","SSRP-"&amp;LEFT('[1]Sheet1'!$P8,MIN(FIND(" ",'[1]Sheet1'!$P8),5)))</f>
      </c>
      <c r="F43" s="176"/>
      <c r="G43" s="38" t="s">
        <v>198</v>
      </c>
      <c r="H43" s="39">
        <f>'[1]Sheet1'!BG8</f>
        <v>0</v>
      </c>
      <c r="I43" s="38" t="s">
        <v>198</v>
      </c>
      <c r="J43" s="39">
        <f>'[1]Sheet1'!BH8</f>
        <v>0</v>
      </c>
      <c r="K43" s="38" t="s">
        <v>198</v>
      </c>
      <c r="L43" s="39" t="s">
        <v>372</v>
      </c>
      <c r="M43" s="207"/>
      <c r="N43" s="210"/>
      <c r="O43" s="207"/>
      <c r="P43" s="156"/>
      <c r="Q43" s="34"/>
      <c r="R43" s="34"/>
      <c r="S43" s="66"/>
      <c r="T43" s="65"/>
      <c r="U43" s="24" t="str">
        <f>CTR!A35</f>
        <v>Mechanical (vacuum)</v>
      </c>
    </row>
    <row r="44" spans="1:21" ht="13.5" customHeight="1">
      <c r="A44" s="198"/>
      <c r="B44" s="176"/>
      <c r="C44" s="204"/>
      <c r="D44" s="201"/>
      <c r="E44" s="166">
        <f>IF('[1]Sheet1'!$Q8="","","SARP-"&amp;LEFT('[1]Sheet1'!$Q8,MIN(FIND(" ",'[1]Sheet1'!$Q8),5)))</f>
      </c>
      <c r="F44" s="176"/>
      <c r="G44" s="40" t="s">
        <v>199</v>
      </c>
      <c r="H44" s="41">
        <f>'[1]Sheet1'!BE8</f>
        <v>0</v>
      </c>
      <c r="I44" s="40" t="s">
        <v>199</v>
      </c>
      <c r="J44" s="41">
        <f>'[1]Sheet1'!BF8</f>
        <v>0</v>
      </c>
      <c r="K44" s="40" t="s">
        <v>199</v>
      </c>
      <c r="L44" s="41">
        <f>'[1]Sheet1'!BD8</f>
        <v>0</v>
      </c>
      <c r="M44" s="207"/>
      <c r="N44" s="210"/>
      <c r="O44" s="207"/>
      <c r="P44" s="156"/>
      <c r="Q44" s="34"/>
      <c r="R44" s="34"/>
      <c r="S44" s="64"/>
      <c r="T44" s="65"/>
      <c r="U44" s="24" t="str">
        <f>CTR!A36</f>
        <v>Mechanical (weeding)</v>
      </c>
    </row>
    <row r="45" spans="1:21" ht="13.5" customHeight="1">
      <c r="A45" s="199"/>
      <c r="B45" s="174"/>
      <c r="C45" s="205"/>
      <c r="D45" s="202"/>
      <c r="E45" s="169"/>
      <c r="F45" s="174"/>
      <c r="G45" s="42"/>
      <c r="H45" s="43"/>
      <c r="I45" s="160"/>
      <c r="J45" s="161"/>
      <c r="K45" s="160"/>
      <c r="L45" s="161"/>
      <c r="M45" s="208"/>
      <c r="N45" s="211"/>
      <c r="O45" s="208"/>
      <c r="P45" s="156"/>
      <c r="Q45" s="34"/>
      <c r="R45" s="34"/>
      <c r="S45" s="64"/>
      <c r="T45" s="65"/>
      <c r="U45" s="24" t="str">
        <f>CTR!A37</f>
        <v>Molasses</v>
      </c>
    </row>
    <row r="46" spans="1:21" ht="13.5" customHeight="1">
      <c r="A46" s="197">
        <v>8</v>
      </c>
      <c r="B46" s="196">
        <f>'[1]Sheet1'!C9</f>
        <v>0</v>
      </c>
      <c r="C46" s="203">
        <f>'[1]Sheet1'!E9</f>
        <v>0</v>
      </c>
      <c r="D46" s="200"/>
      <c r="E46" s="168"/>
      <c r="F46" s="196">
        <f>'[1]Sheet1'!U9</f>
        <v>0</v>
      </c>
      <c r="G46" s="194" t="s">
        <v>369</v>
      </c>
      <c r="H46" s="195"/>
      <c r="I46" s="194" t="s">
        <v>370</v>
      </c>
      <c r="J46" s="195"/>
      <c r="K46" s="194" t="s">
        <v>371</v>
      </c>
      <c r="L46" s="195"/>
      <c r="M46" s="206">
        <f>'[1]Sheet1'!AE9</f>
        <v>0</v>
      </c>
      <c r="N46" s="209">
        <f>'[1]Sheet1'!AF9</f>
        <v>0</v>
      </c>
      <c r="O46" s="206">
        <f>'[1]Sheet1'!AG9</f>
        <v>0</v>
      </c>
      <c r="P46" s="155" t="s">
        <v>352</v>
      </c>
      <c r="Q46" s="34"/>
      <c r="R46" s="34"/>
      <c r="S46" s="64"/>
      <c r="T46" s="65"/>
      <c r="U46" s="24" t="str">
        <f>CTR!A38</f>
        <v>No treatment needed</v>
      </c>
    </row>
    <row r="47" spans="1:21" ht="13.5" customHeight="1">
      <c r="A47" s="198"/>
      <c r="B47" s="176"/>
      <c r="C47" s="204"/>
      <c r="D47" s="201"/>
      <c r="E47" s="166">
        <f>IF('[1]Sheet1'!$O9="","","SLP-"&amp;LEFT('[1]Sheet1'!$O9,MIN(FIND(" ",'[1]Sheet1'!$O9),5)))</f>
      </c>
      <c r="F47" s="176"/>
      <c r="G47" s="190">
        <f>'[1]Sheet1'!BJ9</f>
        <v>0</v>
      </c>
      <c r="H47" s="191"/>
      <c r="I47" s="190">
        <f>'[1]Sheet1'!BK9</f>
        <v>0</v>
      </c>
      <c r="J47" s="191"/>
      <c r="K47" s="190">
        <f>'[1]Sheet1'!BI9</f>
        <v>0</v>
      </c>
      <c r="L47" s="191"/>
      <c r="M47" s="207"/>
      <c r="N47" s="210"/>
      <c r="O47" s="207"/>
      <c r="P47" s="156"/>
      <c r="Q47" s="34"/>
      <c r="R47" s="34"/>
      <c r="S47" s="64"/>
      <c r="T47" s="65"/>
      <c r="U47" s="24" t="str">
        <f>CTR!A39</f>
        <v>Prescribed Burning</v>
      </c>
    </row>
    <row r="48" spans="1:21" ht="13.5" customHeight="1">
      <c r="A48" s="198"/>
      <c r="B48" s="176"/>
      <c r="C48" s="204"/>
      <c r="D48" s="201"/>
      <c r="E48" s="166">
        <f>IF('[1]Sheet1'!$P9="","","SSRP-"&amp;LEFT('[1]Sheet1'!$P9,MIN(FIND(" ",'[1]Sheet1'!$P9),5)))</f>
      </c>
      <c r="F48" s="176"/>
      <c r="G48" s="38" t="s">
        <v>198</v>
      </c>
      <c r="H48" s="39">
        <f>'[1]Sheet1'!BG9</f>
        <v>0</v>
      </c>
      <c r="I48" s="38" t="s">
        <v>198</v>
      </c>
      <c r="J48" s="39">
        <f>'[1]Sheet1'!BH9</f>
        <v>0</v>
      </c>
      <c r="K48" s="38" t="s">
        <v>198</v>
      </c>
      <c r="L48" s="39" t="s">
        <v>372</v>
      </c>
      <c r="M48" s="207"/>
      <c r="N48" s="210"/>
      <c r="O48" s="207"/>
      <c r="P48" s="156"/>
      <c r="Q48" s="34"/>
      <c r="R48" s="34"/>
      <c r="S48" s="64"/>
      <c r="T48" s="65"/>
      <c r="U48" s="24" t="str">
        <f>CTR!A40</f>
        <v>Prescribed Grazing</v>
      </c>
    </row>
    <row r="49" spans="1:21" ht="13.5" customHeight="1">
      <c r="A49" s="198"/>
      <c r="B49" s="176"/>
      <c r="C49" s="204"/>
      <c r="D49" s="201"/>
      <c r="E49" s="166">
        <f>IF('[1]Sheet1'!$Q9="","","SARP-"&amp;LEFT('[1]Sheet1'!$Q9,MIN(FIND(" ",'[1]Sheet1'!$Q9),5)))</f>
      </c>
      <c r="F49" s="176"/>
      <c r="G49" s="40" t="s">
        <v>199</v>
      </c>
      <c r="H49" s="41">
        <f>'[1]Sheet1'!BE9</f>
        <v>0</v>
      </c>
      <c r="I49" s="40" t="s">
        <v>199</v>
      </c>
      <c r="J49" s="41">
        <f>'[1]Sheet1'!BF9</f>
        <v>0</v>
      </c>
      <c r="K49" s="40" t="s">
        <v>199</v>
      </c>
      <c r="L49" s="41">
        <f>'[1]Sheet1'!BD9</f>
        <v>0</v>
      </c>
      <c r="M49" s="207"/>
      <c r="N49" s="210"/>
      <c r="O49" s="207"/>
      <c r="P49" s="156"/>
      <c r="Q49" s="34"/>
      <c r="R49" s="34"/>
      <c r="S49" s="64"/>
      <c r="T49" s="65"/>
      <c r="U49" s="24" t="str">
        <f>CTR!A41</f>
        <v>Residue Mgt. (Mulch-till)</v>
      </c>
    </row>
    <row r="50" spans="1:21" ht="13.5" customHeight="1">
      <c r="A50" s="199"/>
      <c r="B50" s="174"/>
      <c r="C50" s="205"/>
      <c r="D50" s="202"/>
      <c r="E50" s="169"/>
      <c r="F50" s="174"/>
      <c r="G50" s="42"/>
      <c r="H50" s="43"/>
      <c r="I50" s="160"/>
      <c r="J50" s="161"/>
      <c r="K50" s="160"/>
      <c r="L50" s="161"/>
      <c r="M50" s="208"/>
      <c r="N50" s="211"/>
      <c r="O50" s="208"/>
      <c r="P50" s="156"/>
      <c r="Q50" s="34"/>
      <c r="R50" s="34"/>
      <c r="S50" s="64"/>
      <c r="T50" s="65"/>
      <c r="U50" s="24" t="str">
        <f>CTR!A42</f>
        <v>Residue Mgt. (No-till)</v>
      </c>
    </row>
    <row r="51" spans="1:21" ht="13.5" customHeight="1">
      <c r="A51" s="197">
        <v>9</v>
      </c>
      <c r="B51" s="196">
        <f>'[1]Sheet1'!C10</f>
        <v>0</v>
      </c>
      <c r="C51" s="203">
        <f>'[1]Sheet1'!E10</f>
        <v>0</v>
      </c>
      <c r="D51" s="200"/>
      <c r="E51" s="168"/>
      <c r="F51" s="196">
        <f>'[1]Sheet1'!U10</f>
        <v>0</v>
      </c>
      <c r="G51" s="194" t="s">
        <v>369</v>
      </c>
      <c r="H51" s="195"/>
      <c r="I51" s="194" t="s">
        <v>370</v>
      </c>
      <c r="J51" s="195"/>
      <c r="K51" s="194" t="s">
        <v>371</v>
      </c>
      <c r="L51" s="195"/>
      <c r="M51" s="206">
        <f>'[1]Sheet1'!AE10</f>
        <v>0</v>
      </c>
      <c r="N51" s="209">
        <f>'[1]Sheet1'!AF10</f>
        <v>0</v>
      </c>
      <c r="O51" s="206">
        <f>'[1]Sheet1'!AG10</f>
        <v>0</v>
      </c>
      <c r="P51" s="155" t="s">
        <v>352</v>
      </c>
      <c r="Q51" s="34"/>
      <c r="R51" s="34"/>
      <c r="S51" s="64"/>
      <c r="T51" s="65"/>
      <c r="U51" s="24" t="str">
        <f>CTR!A43</f>
        <v>Residue Mgt. (seasonal)</v>
      </c>
    </row>
    <row r="52" spans="1:21" ht="13.5" customHeight="1">
      <c r="A52" s="198"/>
      <c r="B52" s="176"/>
      <c r="C52" s="204"/>
      <c r="D52" s="201"/>
      <c r="E52" s="166">
        <f>IF('[1]Sheet1'!$O10="","","SLP-"&amp;LEFT('[1]Sheet1'!$O10,MIN(FIND(" ",'[1]Sheet1'!$O10),5)))</f>
      </c>
      <c r="F52" s="176"/>
      <c r="G52" s="190">
        <f>'[1]Sheet1'!BJ10</f>
        <v>0</v>
      </c>
      <c r="H52" s="191"/>
      <c r="I52" s="190">
        <f>'[1]Sheet1'!BK10</f>
        <v>0</v>
      </c>
      <c r="J52" s="191"/>
      <c r="K52" s="190">
        <f>'[1]Sheet1'!BI10</f>
        <v>0</v>
      </c>
      <c r="L52" s="191"/>
      <c r="M52" s="207"/>
      <c r="N52" s="210"/>
      <c r="O52" s="207"/>
      <c r="P52" s="156"/>
      <c r="Q52" s="34"/>
      <c r="R52" s="34"/>
      <c r="S52" s="64"/>
      <c r="T52" s="65"/>
      <c r="U52" s="24" t="str">
        <f>CTR!A44</f>
        <v>Riparian Forest Buffer</v>
      </c>
    </row>
    <row r="53" spans="1:21" ht="13.5" customHeight="1">
      <c r="A53" s="198"/>
      <c r="B53" s="176"/>
      <c r="C53" s="204"/>
      <c r="D53" s="201"/>
      <c r="E53" s="166">
        <f>IF('[1]Sheet1'!$P10="","","SSRP-"&amp;LEFT('[1]Sheet1'!$P10,MIN(FIND(" ",'[1]Sheet1'!$P10),5)))</f>
      </c>
      <c r="F53" s="176"/>
      <c r="G53" s="38" t="s">
        <v>198</v>
      </c>
      <c r="H53" s="39">
        <f>'[1]Sheet1'!BG10</f>
        <v>0</v>
      </c>
      <c r="I53" s="38" t="s">
        <v>198</v>
      </c>
      <c r="J53" s="39">
        <f>'[1]Sheet1'!BH10</f>
        <v>0</v>
      </c>
      <c r="K53" s="38" t="s">
        <v>198</v>
      </c>
      <c r="L53" s="39" t="s">
        <v>372</v>
      </c>
      <c r="M53" s="207"/>
      <c r="N53" s="210"/>
      <c r="O53" s="207"/>
      <c r="P53" s="156"/>
      <c r="Q53" s="34"/>
      <c r="R53" s="34"/>
      <c r="S53" s="64"/>
      <c r="T53" s="65"/>
      <c r="U53" s="24" t="str">
        <f>CTR!A45</f>
        <v>Riparian Herbaceous Cover</v>
      </c>
    </row>
    <row r="54" spans="1:21" ht="13.5" customHeight="1">
      <c r="A54" s="198"/>
      <c r="B54" s="176"/>
      <c r="C54" s="204"/>
      <c r="D54" s="201"/>
      <c r="E54" s="166">
        <f>IF('[1]Sheet1'!$Q10="","","SARP-"&amp;LEFT('[1]Sheet1'!$Q10,MIN(FIND(" ",'[1]Sheet1'!$Q10),5)))</f>
      </c>
      <c r="F54" s="176"/>
      <c r="G54" s="40" t="s">
        <v>199</v>
      </c>
      <c r="H54" s="41">
        <f>'[1]Sheet1'!BE10</f>
        <v>0</v>
      </c>
      <c r="I54" s="40" t="s">
        <v>199</v>
      </c>
      <c r="J54" s="41">
        <f>'[1]Sheet1'!BF10</f>
        <v>0</v>
      </c>
      <c r="K54" s="40" t="s">
        <v>199</v>
      </c>
      <c r="L54" s="41">
        <f>'[1]Sheet1'!BD10</f>
        <v>0</v>
      </c>
      <c r="M54" s="207"/>
      <c r="N54" s="210"/>
      <c r="O54" s="207"/>
      <c r="P54" s="156"/>
      <c r="Q54" s="34"/>
      <c r="R54" s="34"/>
      <c r="S54" s="64"/>
      <c r="T54" s="65"/>
      <c r="U54" s="24" t="str">
        <f>CTR!A46</f>
        <v>Row Arrangement</v>
      </c>
    </row>
    <row r="55" spans="1:21" ht="13.5" customHeight="1">
      <c r="A55" s="199"/>
      <c r="B55" s="174"/>
      <c r="C55" s="205"/>
      <c r="D55" s="202"/>
      <c r="E55" s="169"/>
      <c r="F55" s="174"/>
      <c r="G55" s="42"/>
      <c r="H55" s="43"/>
      <c r="I55" s="160"/>
      <c r="J55" s="161"/>
      <c r="K55" s="160"/>
      <c r="L55" s="161"/>
      <c r="M55" s="208"/>
      <c r="N55" s="211"/>
      <c r="O55" s="208"/>
      <c r="P55" s="156"/>
      <c r="Q55" s="34"/>
      <c r="R55" s="34"/>
      <c r="S55" s="66"/>
      <c r="T55" s="65"/>
      <c r="U55" s="24" t="str">
        <f>CTR!A47</f>
        <v>Scouting/Pest Inventory</v>
      </c>
    </row>
    <row r="56" spans="1:21" ht="13.5" customHeight="1">
      <c r="A56" s="197">
        <v>10</v>
      </c>
      <c r="B56" s="196">
        <f>'[1]Sheet1'!C11</f>
        <v>0</v>
      </c>
      <c r="C56" s="203">
        <f>'[1]Sheet1'!E11</f>
        <v>0</v>
      </c>
      <c r="D56" s="200"/>
      <c r="E56" s="168"/>
      <c r="F56" s="196">
        <f>'[1]Sheet1'!U11</f>
        <v>0</v>
      </c>
      <c r="G56" s="194" t="s">
        <v>369</v>
      </c>
      <c r="H56" s="195"/>
      <c r="I56" s="194" t="s">
        <v>370</v>
      </c>
      <c r="J56" s="195"/>
      <c r="K56" s="194" t="s">
        <v>371</v>
      </c>
      <c r="L56" s="195"/>
      <c r="M56" s="206">
        <f>'[1]Sheet1'!AE11</f>
        <v>0</v>
      </c>
      <c r="N56" s="209">
        <f>'[1]Sheet1'!AF11</f>
        <v>0</v>
      </c>
      <c r="O56" s="206">
        <f>'[1]Sheet1'!AF11</f>
        <v>0</v>
      </c>
      <c r="P56" s="155" t="s">
        <v>352</v>
      </c>
      <c r="Q56" s="34"/>
      <c r="R56" s="34"/>
      <c r="S56" s="64"/>
      <c r="T56" s="65"/>
      <c r="U56" s="24" t="str">
        <f>CTR!A48</f>
        <v>Sediment Basin</v>
      </c>
    </row>
    <row r="57" spans="1:21" ht="13.5" customHeight="1">
      <c r="A57" s="198"/>
      <c r="B57" s="176"/>
      <c r="C57" s="204"/>
      <c r="D57" s="201"/>
      <c r="E57" s="166">
        <f>IF('[1]Sheet1'!$O11="","","SLP-"&amp;LEFT('[1]Sheet1'!$O11,MIN(FIND(" ",'[1]Sheet1'!$O11),5)))</f>
      </c>
      <c r="F57" s="176"/>
      <c r="G57" s="190">
        <f>'[1]Sheet1'!BJ11</f>
        <v>0</v>
      </c>
      <c r="H57" s="191"/>
      <c r="I57" s="190">
        <f>'[1]Sheet1'!BK11</f>
        <v>0</v>
      </c>
      <c r="J57" s="191"/>
      <c r="K57" s="190">
        <f>'[1]Sheet1'!BI11</f>
        <v>0</v>
      </c>
      <c r="L57" s="191"/>
      <c r="M57" s="207"/>
      <c r="N57" s="210"/>
      <c r="O57" s="207"/>
      <c r="P57" s="156"/>
      <c r="Q57" s="34"/>
      <c r="R57" s="34"/>
      <c r="S57" s="64"/>
      <c r="T57" s="65"/>
      <c r="U57" s="24" t="str">
        <f>CTR!A49</f>
        <v>Setback</v>
      </c>
    </row>
    <row r="58" spans="1:21" ht="13.5" customHeight="1">
      <c r="A58" s="198"/>
      <c r="B58" s="176"/>
      <c r="C58" s="204"/>
      <c r="D58" s="201"/>
      <c r="E58" s="166">
        <f>IF('[1]Sheet1'!$P11="","","SSRP-"&amp;LEFT('[1]Sheet1'!$P11,MIN(FIND(" ",'[1]Sheet1'!$P11),5)))</f>
      </c>
      <c r="F58" s="176"/>
      <c r="G58" s="38" t="s">
        <v>198</v>
      </c>
      <c r="H58" s="39">
        <f>'[1]Sheet1'!BG11</f>
        <v>0</v>
      </c>
      <c r="I58" s="38" t="s">
        <v>198</v>
      </c>
      <c r="J58" s="39">
        <f>'[1]Sheet1'!BH11</f>
        <v>0</v>
      </c>
      <c r="K58" s="38" t="s">
        <v>198</v>
      </c>
      <c r="L58" s="39" t="s">
        <v>372</v>
      </c>
      <c r="M58" s="207"/>
      <c r="N58" s="210"/>
      <c r="O58" s="207"/>
      <c r="P58" s="156"/>
      <c r="Q58" s="34"/>
      <c r="R58" s="34"/>
      <c r="S58" s="64"/>
      <c r="T58" s="65"/>
      <c r="U58" s="24" t="str">
        <f>CTR!A50</f>
        <v>Terraces</v>
      </c>
    </row>
    <row r="59" spans="1:21" ht="13.5" customHeight="1">
      <c r="A59" s="198"/>
      <c r="B59" s="176"/>
      <c r="C59" s="204"/>
      <c r="D59" s="201"/>
      <c r="E59" s="166">
        <f>IF('[1]Sheet1'!$Q11="","","SARP-"&amp;LEFT('[1]Sheet1'!$Q11,MIN(FIND(" ",'[1]Sheet1'!$Q11),5)))</f>
      </c>
      <c r="F59" s="176"/>
      <c r="G59" s="40" t="s">
        <v>199</v>
      </c>
      <c r="H59" s="41">
        <f>'[1]Sheet1'!BE11</f>
        <v>0</v>
      </c>
      <c r="I59" s="40" t="s">
        <v>199</v>
      </c>
      <c r="J59" s="41">
        <f>'[1]Sheet1'!BF11</f>
        <v>0</v>
      </c>
      <c r="K59" s="40" t="s">
        <v>199</v>
      </c>
      <c r="L59" s="41">
        <f>'[1]Sheet1'!BD11</f>
        <v>0</v>
      </c>
      <c r="M59" s="207"/>
      <c r="N59" s="210"/>
      <c r="O59" s="207"/>
      <c r="P59" s="156"/>
      <c r="Q59" s="34"/>
      <c r="R59" s="34"/>
      <c r="S59" s="64"/>
      <c r="T59" s="65"/>
      <c r="U59" s="24" t="str">
        <f>CTR!A51</f>
        <v>Trap Crops</v>
      </c>
    </row>
    <row r="60" spans="1:21" ht="13.5" customHeight="1">
      <c r="A60" s="199"/>
      <c r="B60" s="174"/>
      <c r="C60" s="205"/>
      <c r="D60" s="202"/>
      <c r="E60" s="169"/>
      <c r="F60" s="174"/>
      <c r="G60" s="42"/>
      <c r="H60" s="43"/>
      <c r="I60" s="160"/>
      <c r="J60" s="161"/>
      <c r="K60" s="160"/>
      <c r="L60" s="161"/>
      <c r="M60" s="208"/>
      <c r="N60" s="211"/>
      <c r="O60" s="208"/>
      <c r="P60" s="156"/>
      <c r="Q60" s="34"/>
      <c r="R60" s="34"/>
      <c r="S60" s="64"/>
      <c r="T60" s="65"/>
      <c r="U60" s="24" t="str">
        <f>CTR!A52</f>
        <v>Water &amp; Sediment Ctrl. Basin</v>
      </c>
    </row>
    <row r="61" spans="1:21" ht="13.5" customHeight="1">
      <c r="A61" s="197">
        <v>11</v>
      </c>
      <c r="B61" s="196">
        <f>'[1]Sheet1'!C12</f>
        <v>0</v>
      </c>
      <c r="C61" s="203">
        <f>'[1]Sheet1'!E12</f>
        <v>0</v>
      </c>
      <c r="D61" s="200"/>
      <c r="E61" s="168"/>
      <c r="F61" s="196">
        <f>'[1]Sheet1'!U12</f>
        <v>0</v>
      </c>
      <c r="G61" s="194" t="s">
        <v>369</v>
      </c>
      <c r="H61" s="195"/>
      <c r="I61" s="194" t="s">
        <v>370</v>
      </c>
      <c r="J61" s="195"/>
      <c r="K61" s="194" t="s">
        <v>371</v>
      </c>
      <c r="L61" s="195"/>
      <c r="M61" s="206">
        <f>'[1]Sheet1'!AE12</f>
        <v>0</v>
      </c>
      <c r="N61" s="209">
        <f>'[1]Sheet1'!AF12</f>
        <v>0</v>
      </c>
      <c r="O61" s="206">
        <f>'[1]Sheet1'!AG12</f>
        <v>0</v>
      </c>
      <c r="P61" s="155" t="s">
        <v>352</v>
      </c>
      <c r="Q61" s="34"/>
      <c r="R61" s="34"/>
      <c r="S61" s="64"/>
      <c r="T61" s="65"/>
      <c r="U61" s="24" t="str">
        <f>CTR!A53</f>
        <v>Windbreak Establishment</v>
      </c>
    </row>
    <row r="62" spans="1:21" ht="13.5" customHeight="1">
      <c r="A62" s="198"/>
      <c r="B62" s="176"/>
      <c r="C62" s="204"/>
      <c r="D62" s="201"/>
      <c r="E62" s="166">
        <f>IF('[1]Sheet1'!$O12="","","SLP-"&amp;LEFT('[1]Sheet1'!$O12,MIN(FIND(" ",'[1]Sheet1'!$O12),5)))</f>
      </c>
      <c r="F62" s="176"/>
      <c r="G62" s="190">
        <f>'[1]Sheet1'!BJ12</f>
        <v>0</v>
      </c>
      <c r="H62" s="191"/>
      <c r="I62" s="190">
        <f>'[1]Sheet1'!BK12</f>
        <v>0</v>
      </c>
      <c r="J62" s="191"/>
      <c r="K62" s="190">
        <f>'[1]Sheet1'!BI12</f>
        <v>0</v>
      </c>
      <c r="L62" s="191"/>
      <c r="M62" s="207"/>
      <c r="N62" s="210"/>
      <c r="O62" s="207"/>
      <c r="P62" s="156"/>
      <c r="Q62" s="45"/>
      <c r="R62" s="34"/>
      <c r="S62" s="64"/>
      <c r="T62" s="65"/>
      <c r="U62" s="24">
        <f>CTR!A54</f>
        <v>0</v>
      </c>
    </row>
    <row r="63" spans="1:21" ht="13.5" customHeight="1">
      <c r="A63" s="198"/>
      <c r="B63" s="176"/>
      <c r="C63" s="204"/>
      <c r="D63" s="201"/>
      <c r="E63" s="166">
        <f>IF('[1]Sheet1'!$P12="","","SSRP-"&amp;LEFT('[1]Sheet1'!$P12,MIN(FIND(" ",'[1]Sheet1'!$P12),5)))</f>
      </c>
      <c r="F63" s="176"/>
      <c r="G63" s="38" t="s">
        <v>198</v>
      </c>
      <c r="H63" s="39">
        <f>'[1]Sheet1'!BG12</f>
        <v>0</v>
      </c>
      <c r="I63" s="38" t="s">
        <v>198</v>
      </c>
      <c r="J63" s="39">
        <f>'[1]Sheet1'!BH12</f>
        <v>0</v>
      </c>
      <c r="K63" s="38" t="s">
        <v>198</v>
      </c>
      <c r="L63" s="39" t="s">
        <v>372</v>
      </c>
      <c r="M63" s="207"/>
      <c r="N63" s="210"/>
      <c r="O63" s="207"/>
      <c r="P63" s="156"/>
      <c r="Q63" s="46"/>
      <c r="R63" s="47"/>
      <c r="S63" s="64"/>
      <c r="T63" s="65"/>
      <c r="U63" s="24">
        <f>CTR!A55</f>
        <v>0</v>
      </c>
    </row>
    <row r="64" spans="1:21" ht="13.5" customHeight="1">
      <c r="A64" s="198"/>
      <c r="B64" s="176"/>
      <c r="C64" s="204"/>
      <c r="D64" s="201"/>
      <c r="E64" s="166">
        <f>IF('[1]Sheet1'!$Q12="","","SARP-"&amp;LEFT('[1]Sheet1'!$Q12,MIN(FIND(" ",'[1]Sheet1'!$Q12),5)))</f>
      </c>
      <c r="F64" s="176"/>
      <c r="G64" s="40" t="s">
        <v>199</v>
      </c>
      <c r="H64" s="41">
        <f>'[1]Sheet1'!BE12</f>
        <v>0</v>
      </c>
      <c r="I64" s="40" t="s">
        <v>199</v>
      </c>
      <c r="J64" s="41">
        <f>'[1]Sheet1'!BF12</f>
        <v>0</v>
      </c>
      <c r="K64" s="40" t="s">
        <v>199</v>
      </c>
      <c r="L64" s="41">
        <f>'[1]Sheet1'!BD12</f>
        <v>0</v>
      </c>
      <c r="M64" s="207"/>
      <c r="N64" s="210"/>
      <c r="O64" s="207"/>
      <c r="P64" s="156"/>
      <c r="Q64" s="48"/>
      <c r="R64" s="34"/>
      <c r="S64" s="64"/>
      <c r="T64" s="65"/>
      <c r="U64" s="24">
        <f>CTR!A56</f>
        <v>0</v>
      </c>
    </row>
    <row r="65" spans="1:21" ht="13.5" customHeight="1">
      <c r="A65" s="199"/>
      <c r="B65" s="174"/>
      <c r="C65" s="205"/>
      <c r="D65" s="202"/>
      <c r="E65" s="169"/>
      <c r="F65" s="174"/>
      <c r="G65" s="42"/>
      <c r="H65" s="43"/>
      <c r="I65" s="160"/>
      <c r="J65" s="161"/>
      <c r="K65" s="160"/>
      <c r="L65" s="161"/>
      <c r="M65" s="208"/>
      <c r="N65" s="211"/>
      <c r="O65" s="208"/>
      <c r="P65" s="156"/>
      <c r="Q65" s="48"/>
      <c r="R65" s="34"/>
      <c r="S65" s="64"/>
      <c r="T65" s="65"/>
      <c r="U65" s="24">
        <f>CTR!A57</f>
        <v>0</v>
      </c>
    </row>
    <row r="66" spans="1:21" ht="13.5" customHeight="1">
      <c r="A66" s="197">
        <v>12</v>
      </c>
      <c r="B66" s="196">
        <f>'[1]Sheet1'!C13</f>
        <v>0</v>
      </c>
      <c r="C66" s="203">
        <f>'[1]Sheet1'!E13</f>
        <v>0</v>
      </c>
      <c r="D66" s="200"/>
      <c r="E66" s="168"/>
      <c r="F66" s="196">
        <f>'[1]Sheet1'!U13</f>
        <v>0</v>
      </c>
      <c r="G66" s="194" t="s">
        <v>369</v>
      </c>
      <c r="H66" s="195"/>
      <c r="I66" s="194" t="s">
        <v>370</v>
      </c>
      <c r="J66" s="195"/>
      <c r="K66" s="194" t="s">
        <v>371</v>
      </c>
      <c r="L66" s="195"/>
      <c r="M66" s="206">
        <f>'[1]Sheet1'!AE13</f>
        <v>0</v>
      </c>
      <c r="N66" s="209">
        <f>'[1]Sheet1'!AF13</f>
        <v>0</v>
      </c>
      <c r="O66" s="206">
        <f>'[1]Sheet1'!AG13</f>
        <v>0</v>
      </c>
      <c r="P66" s="155" t="s">
        <v>352</v>
      </c>
      <c r="Q66" s="49"/>
      <c r="R66" s="34"/>
      <c r="S66" s="64"/>
      <c r="T66" s="65"/>
      <c r="U66" s="24">
        <f>CTR!A58</f>
        <v>0</v>
      </c>
    </row>
    <row r="67" spans="1:21" ht="13.5" customHeight="1">
      <c r="A67" s="198"/>
      <c r="B67" s="176"/>
      <c r="C67" s="204"/>
      <c r="D67" s="201"/>
      <c r="E67" s="166">
        <f>IF('[1]Sheet1'!$O13="","","SLP-"&amp;LEFT('[1]Sheet1'!$O13,MIN(FIND(" ",'[1]Sheet1'!$O13),5)))</f>
      </c>
      <c r="F67" s="176"/>
      <c r="G67" s="190">
        <f>'[1]Sheet1'!BJ13</f>
        <v>0</v>
      </c>
      <c r="H67" s="191"/>
      <c r="I67" s="190">
        <f>'[1]Sheet1'!BK13</f>
        <v>0</v>
      </c>
      <c r="J67" s="191"/>
      <c r="K67" s="190">
        <f>'[1]Sheet1'!BI13</f>
        <v>0</v>
      </c>
      <c r="L67" s="191"/>
      <c r="M67" s="207"/>
      <c r="N67" s="210"/>
      <c r="O67" s="207"/>
      <c r="P67" s="156"/>
      <c r="Q67" s="48"/>
      <c r="R67" s="34"/>
      <c r="S67" s="66"/>
      <c r="T67" s="65"/>
      <c r="U67" s="24">
        <f>CTR!A59</f>
        <v>0</v>
      </c>
    </row>
    <row r="68" spans="1:21" ht="13.5" customHeight="1">
      <c r="A68" s="198"/>
      <c r="B68" s="176"/>
      <c r="C68" s="204"/>
      <c r="D68" s="201"/>
      <c r="E68" s="166">
        <f>IF('[1]Sheet1'!$P13="","","SSRP-"&amp;LEFT('[1]Sheet1'!$P13,MIN(FIND(" ",'[1]Sheet1'!$P13),5)))</f>
      </c>
      <c r="F68" s="176"/>
      <c r="G68" s="38" t="s">
        <v>198</v>
      </c>
      <c r="H68" s="39">
        <f>'[1]Sheet1'!BG13</f>
        <v>0</v>
      </c>
      <c r="I68" s="38" t="s">
        <v>198</v>
      </c>
      <c r="J68" s="39">
        <f>'[1]Sheet1'!BH13</f>
        <v>0</v>
      </c>
      <c r="K68" s="38" t="s">
        <v>198</v>
      </c>
      <c r="L68" s="39" t="s">
        <v>372</v>
      </c>
      <c r="M68" s="207"/>
      <c r="N68" s="210"/>
      <c r="O68" s="207"/>
      <c r="P68" s="156"/>
      <c r="Q68" s="50"/>
      <c r="R68" s="34"/>
      <c r="S68" s="64"/>
      <c r="T68" s="65"/>
      <c r="U68" s="24">
        <f>CTR!A60</f>
        <v>0</v>
      </c>
    </row>
    <row r="69" spans="1:21" ht="13.5" customHeight="1">
      <c r="A69" s="198"/>
      <c r="B69" s="176"/>
      <c r="C69" s="204"/>
      <c r="D69" s="201"/>
      <c r="E69" s="166">
        <f>IF('[1]Sheet1'!$Q13="","","SARP-"&amp;LEFT('[1]Sheet1'!$Q13,MIN(FIND(" ",'[1]Sheet1'!$Q13),5)))</f>
      </c>
      <c r="F69" s="176"/>
      <c r="G69" s="40" t="s">
        <v>199</v>
      </c>
      <c r="H69" s="41">
        <f>'[1]Sheet1'!BE13</f>
        <v>0</v>
      </c>
      <c r="I69" s="40" t="s">
        <v>199</v>
      </c>
      <c r="J69" s="41">
        <f>'[1]Sheet1'!BF13</f>
        <v>0</v>
      </c>
      <c r="K69" s="40" t="s">
        <v>199</v>
      </c>
      <c r="L69" s="41">
        <f>'[1]Sheet1'!BD13</f>
        <v>0</v>
      </c>
      <c r="M69" s="207"/>
      <c r="N69" s="210"/>
      <c r="O69" s="207"/>
      <c r="P69" s="156"/>
      <c r="Q69" s="48"/>
      <c r="R69" s="51"/>
      <c r="S69" s="64"/>
      <c r="T69" s="65"/>
      <c r="U69" s="24">
        <f>CTR!A61</f>
        <v>0</v>
      </c>
    </row>
    <row r="70" spans="1:21" ht="13.5" customHeight="1">
      <c r="A70" s="199"/>
      <c r="B70" s="174"/>
      <c r="C70" s="205"/>
      <c r="D70" s="202"/>
      <c r="E70" s="169"/>
      <c r="F70" s="174"/>
      <c r="G70" s="42"/>
      <c r="H70" s="43"/>
      <c r="I70" s="160"/>
      <c r="J70" s="161"/>
      <c r="K70" s="160"/>
      <c r="L70" s="161"/>
      <c r="M70" s="208"/>
      <c r="N70" s="211"/>
      <c r="O70" s="208"/>
      <c r="P70" s="157"/>
      <c r="Q70" s="48"/>
      <c r="R70" s="51"/>
      <c r="S70" s="64"/>
      <c r="T70" s="65"/>
      <c r="U70" s="24">
        <f>CTR!A62</f>
        <v>0</v>
      </c>
    </row>
    <row r="71" spans="1:21" ht="12" customHeight="1">
      <c r="A71" s="45"/>
      <c r="B71" s="45"/>
      <c r="C71" s="45"/>
      <c r="D71" s="48"/>
      <c r="E71" s="48"/>
      <c r="F71" s="48"/>
      <c r="G71" s="48"/>
      <c r="H71" s="48"/>
      <c r="I71" s="48"/>
      <c r="J71" s="48"/>
      <c r="K71" s="48"/>
      <c r="L71" s="48"/>
      <c r="M71" s="48"/>
      <c r="N71" s="48"/>
      <c r="O71" s="48"/>
      <c r="P71" s="48"/>
      <c r="Q71" s="48"/>
      <c r="R71" s="51"/>
      <c r="S71" s="64"/>
      <c r="T71" s="65"/>
      <c r="U71" s="24">
        <f>CTR!A63</f>
        <v>0</v>
      </c>
    </row>
    <row r="72" spans="1:21" ht="12" customHeight="1">
      <c r="A72" s="45"/>
      <c r="B72" s="45"/>
      <c r="C72" s="45"/>
      <c r="D72" s="48"/>
      <c r="E72" s="48"/>
      <c r="F72" s="48"/>
      <c r="G72" s="48"/>
      <c r="H72" s="48"/>
      <c r="I72" s="48"/>
      <c r="J72" s="48"/>
      <c r="K72" s="48"/>
      <c r="L72" s="48"/>
      <c r="M72" s="48"/>
      <c r="N72" s="48"/>
      <c r="O72" s="48"/>
      <c r="P72" s="48"/>
      <c r="Q72" s="48"/>
      <c r="R72" s="51"/>
      <c r="S72" s="49"/>
      <c r="T72" s="65"/>
      <c r="U72" s="24">
        <f>CTR!A64</f>
        <v>0</v>
      </c>
    </row>
    <row r="73" spans="1:21" ht="12" customHeight="1">
      <c r="A73" s="45"/>
      <c r="B73" s="45"/>
      <c r="C73" s="45"/>
      <c r="D73" s="50"/>
      <c r="E73" s="48"/>
      <c r="F73" s="48"/>
      <c r="G73" s="48"/>
      <c r="H73" s="48"/>
      <c r="I73" s="48"/>
      <c r="J73" s="48"/>
      <c r="K73" s="48"/>
      <c r="L73" s="48"/>
      <c r="M73" s="48"/>
      <c r="N73" s="48"/>
      <c r="O73" s="48"/>
      <c r="P73" s="48"/>
      <c r="Q73" s="48"/>
      <c r="R73" s="51"/>
      <c r="S73" s="49"/>
      <c r="T73" s="65"/>
      <c r="U73" s="24">
        <f>CTR!A65</f>
        <v>0</v>
      </c>
    </row>
    <row r="74" spans="1:21" ht="12" customHeight="1">
      <c r="A74" s="45"/>
      <c r="B74" s="45"/>
      <c r="C74" s="45"/>
      <c r="D74" s="50"/>
      <c r="E74" s="52"/>
      <c r="F74" s="52"/>
      <c r="G74" s="52"/>
      <c r="H74" s="52"/>
      <c r="I74" s="52"/>
      <c r="J74" s="52"/>
      <c r="K74" s="52"/>
      <c r="L74" s="52"/>
      <c r="M74" s="52"/>
      <c r="N74" s="52"/>
      <c r="O74" s="52"/>
      <c r="P74" s="52"/>
      <c r="Q74" s="52"/>
      <c r="R74" s="51"/>
      <c r="S74" s="49"/>
      <c r="T74" s="65"/>
      <c r="U74" s="24">
        <f>CTR!A66</f>
        <v>0</v>
      </c>
    </row>
    <row r="75" spans="1:21" ht="12" customHeight="1">
      <c r="A75" s="45"/>
      <c r="B75" s="45"/>
      <c r="C75" s="45"/>
      <c r="D75" s="50"/>
      <c r="E75" s="48"/>
      <c r="F75" s="48"/>
      <c r="G75" s="48"/>
      <c r="H75" s="48"/>
      <c r="I75" s="48"/>
      <c r="J75" s="48"/>
      <c r="K75" s="48"/>
      <c r="L75" s="48"/>
      <c r="M75" s="48"/>
      <c r="N75" s="48"/>
      <c r="O75" s="48"/>
      <c r="P75" s="48"/>
      <c r="Q75" s="48"/>
      <c r="R75" s="44"/>
      <c r="S75" s="49"/>
      <c r="T75" s="65"/>
      <c r="U75" s="24">
        <f>CTR!A67</f>
        <v>0</v>
      </c>
    </row>
    <row r="76" spans="1:20" ht="12" customHeight="1">
      <c r="A76" s="45"/>
      <c r="B76" s="45"/>
      <c r="C76" s="45"/>
      <c r="D76" s="50"/>
      <c r="E76" s="48"/>
      <c r="F76" s="48"/>
      <c r="G76" s="48"/>
      <c r="H76" s="48"/>
      <c r="I76" s="48"/>
      <c r="J76" s="48"/>
      <c r="K76" s="48"/>
      <c r="L76" s="48"/>
      <c r="M76" s="48"/>
      <c r="N76" s="48"/>
      <c r="O76" s="48"/>
      <c r="P76" s="48"/>
      <c r="Q76" s="48"/>
      <c r="R76" s="44"/>
      <c r="S76" s="49"/>
      <c r="T76" s="65"/>
    </row>
    <row r="77" spans="1:20" ht="12" customHeight="1">
      <c r="A77" s="45"/>
      <c r="B77" s="45"/>
      <c r="C77" s="45"/>
      <c r="D77" s="50"/>
      <c r="E77" s="48"/>
      <c r="F77" s="48"/>
      <c r="G77" s="48"/>
      <c r="H77" s="48"/>
      <c r="I77" s="48"/>
      <c r="J77" s="48"/>
      <c r="K77" s="48"/>
      <c r="L77" s="48"/>
      <c r="M77" s="48"/>
      <c r="N77" s="48"/>
      <c r="O77" s="48"/>
      <c r="P77" s="48"/>
      <c r="Q77" s="48"/>
      <c r="R77" s="44"/>
      <c r="S77" s="49"/>
      <c r="T77" s="65"/>
    </row>
    <row r="78" spans="1:20" ht="12" customHeight="1">
      <c r="A78" s="45"/>
      <c r="B78" s="45"/>
      <c r="C78" s="45"/>
      <c r="D78" s="48"/>
      <c r="E78" s="48"/>
      <c r="F78" s="48"/>
      <c r="G78" s="48"/>
      <c r="H78" s="48"/>
      <c r="I78" s="48"/>
      <c r="J78" s="48"/>
      <c r="K78" s="48"/>
      <c r="L78" s="48"/>
      <c r="M78" s="48"/>
      <c r="N78" s="48"/>
      <c r="O78" s="48"/>
      <c r="P78" s="48"/>
      <c r="Q78" s="48"/>
      <c r="R78" s="44"/>
      <c r="S78" s="49"/>
      <c r="T78" s="65"/>
    </row>
    <row r="79" spans="1:20" ht="12" customHeight="1">
      <c r="A79" s="45"/>
      <c r="B79" s="45"/>
      <c r="C79" s="45"/>
      <c r="D79" s="48"/>
      <c r="E79" s="48"/>
      <c r="F79" s="48"/>
      <c r="G79" s="48"/>
      <c r="H79" s="48"/>
      <c r="I79" s="48"/>
      <c r="J79" s="48"/>
      <c r="K79" s="48"/>
      <c r="L79" s="48"/>
      <c r="M79" s="48"/>
      <c r="N79" s="48"/>
      <c r="O79" s="48"/>
      <c r="P79" s="48"/>
      <c r="Q79" s="48"/>
      <c r="R79" s="44"/>
      <c r="S79" s="49"/>
      <c r="T79" s="65"/>
    </row>
    <row r="80" spans="1:20" ht="12" customHeight="1">
      <c r="A80" s="45"/>
      <c r="B80" s="45"/>
      <c r="C80" s="45"/>
      <c r="D80" s="50"/>
      <c r="E80" s="52"/>
      <c r="F80" s="52"/>
      <c r="G80" s="52"/>
      <c r="H80" s="52"/>
      <c r="I80" s="52"/>
      <c r="J80" s="52"/>
      <c r="K80" s="52"/>
      <c r="L80" s="52"/>
      <c r="M80" s="52"/>
      <c r="N80" s="52"/>
      <c r="O80" s="52"/>
      <c r="P80" s="52"/>
      <c r="Q80" s="52"/>
      <c r="R80" s="44"/>
      <c r="S80" s="49"/>
      <c r="T80" s="65"/>
    </row>
    <row r="81" spans="1:20" ht="12" customHeight="1">
      <c r="A81" s="45"/>
      <c r="B81" s="45"/>
      <c r="C81" s="45"/>
      <c r="D81" s="50"/>
      <c r="E81" s="52"/>
      <c r="F81" s="52"/>
      <c r="G81" s="52"/>
      <c r="H81" s="52"/>
      <c r="I81" s="52"/>
      <c r="J81" s="52"/>
      <c r="K81" s="52"/>
      <c r="L81" s="52"/>
      <c r="M81" s="52"/>
      <c r="N81" s="52"/>
      <c r="O81" s="52"/>
      <c r="P81" s="52"/>
      <c r="Q81" s="52"/>
      <c r="R81" s="44"/>
      <c r="S81" s="49"/>
      <c r="T81" s="65"/>
    </row>
    <row r="82" spans="1:20" ht="12" customHeight="1">
      <c r="A82" s="45"/>
      <c r="B82" s="45"/>
      <c r="C82" s="45"/>
      <c r="D82" s="50"/>
      <c r="E82" s="52"/>
      <c r="F82" s="52"/>
      <c r="G82" s="52"/>
      <c r="H82" s="52"/>
      <c r="I82" s="52"/>
      <c r="J82" s="52"/>
      <c r="K82" s="52"/>
      <c r="L82" s="52"/>
      <c r="M82" s="52"/>
      <c r="N82" s="52"/>
      <c r="O82" s="52"/>
      <c r="P82" s="52"/>
      <c r="Q82" s="52"/>
      <c r="R82" s="44"/>
      <c r="S82" s="49"/>
      <c r="T82" s="65"/>
    </row>
    <row r="83" spans="1:20" ht="12" customHeight="1">
      <c r="A83" s="45"/>
      <c r="B83" s="45"/>
      <c r="C83" s="45"/>
      <c r="D83" s="48"/>
      <c r="E83" s="48"/>
      <c r="F83" s="48"/>
      <c r="G83" s="48"/>
      <c r="H83" s="48"/>
      <c r="I83" s="48"/>
      <c r="J83" s="48"/>
      <c r="K83" s="48"/>
      <c r="L83" s="48"/>
      <c r="M83" s="48"/>
      <c r="N83" s="48"/>
      <c r="O83" s="48"/>
      <c r="P83" s="48"/>
      <c r="Q83" s="48"/>
      <c r="R83" s="44"/>
      <c r="S83" s="49"/>
      <c r="T83" s="65"/>
    </row>
    <row r="84" spans="1:20" ht="12" customHeight="1">
      <c r="A84" s="45"/>
      <c r="B84" s="45"/>
      <c r="C84" s="45"/>
      <c r="D84" s="50"/>
      <c r="E84" s="52"/>
      <c r="F84" s="52"/>
      <c r="G84" s="48"/>
      <c r="H84" s="48"/>
      <c r="I84" s="48"/>
      <c r="J84" s="48"/>
      <c r="K84" s="48"/>
      <c r="L84" s="48"/>
      <c r="M84" s="48"/>
      <c r="N84" s="48"/>
      <c r="O84" s="48"/>
      <c r="P84" s="48"/>
      <c r="Q84" s="48"/>
      <c r="R84" s="44"/>
      <c r="S84" s="49"/>
      <c r="T84" s="65"/>
    </row>
    <row r="85" spans="1:20" ht="12" customHeight="1">
      <c r="A85" s="45"/>
      <c r="B85" s="45"/>
      <c r="C85" s="45"/>
      <c r="D85" s="50"/>
      <c r="E85" s="48"/>
      <c r="F85" s="48"/>
      <c r="G85" s="48"/>
      <c r="H85" s="48"/>
      <c r="I85" s="48"/>
      <c r="J85" s="48"/>
      <c r="K85" s="48"/>
      <c r="L85" s="48"/>
      <c r="M85" s="48"/>
      <c r="N85" s="48"/>
      <c r="O85" s="48"/>
      <c r="P85" s="48"/>
      <c r="Q85" s="48"/>
      <c r="R85" s="44"/>
      <c r="S85" s="49"/>
      <c r="T85" s="65"/>
    </row>
    <row r="86" spans="1:20" ht="12" customHeight="1">
      <c r="A86" s="45"/>
      <c r="B86" s="45"/>
      <c r="C86" s="45"/>
      <c r="D86" s="48"/>
      <c r="E86" s="48"/>
      <c r="F86" s="48"/>
      <c r="G86" s="48"/>
      <c r="H86" s="48"/>
      <c r="I86" s="48"/>
      <c r="J86" s="48"/>
      <c r="K86" s="48"/>
      <c r="L86" s="48"/>
      <c r="M86" s="48"/>
      <c r="N86" s="48"/>
      <c r="O86" s="48"/>
      <c r="P86" s="48"/>
      <c r="Q86" s="48"/>
      <c r="R86" s="44"/>
      <c r="S86" s="49"/>
      <c r="T86" s="65"/>
    </row>
    <row r="87" spans="1:20" ht="12" customHeight="1">
      <c r="A87" s="45"/>
      <c r="B87" s="45"/>
      <c r="C87" s="45"/>
      <c r="D87" s="48"/>
      <c r="E87" s="48"/>
      <c r="F87" s="48"/>
      <c r="G87" s="48"/>
      <c r="H87" s="48"/>
      <c r="I87" s="48"/>
      <c r="J87" s="48"/>
      <c r="K87" s="48"/>
      <c r="L87" s="48"/>
      <c r="M87" s="48"/>
      <c r="N87" s="48"/>
      <c r="O87" s="48"/>
      <c r="P87" s="48"/>
      <c r="Q87" s="48"/>
      <c r="R87" s="44"/>
      <c r="S87" s="49"/>
      <c r="T87" s="65"/>
    </row>
    <row r="88" spans="1:20" ht="12" customHeight="1">
      <c r="A88" s="45"/>
      <c r="B88" s="45"/>
      <c r="C88" s="45"/>
      <c r="D88" s="50"/>
      <c r="E88" s="48"/>
      <c r="F88" s="48"/>
      <c r="G88" s="49"/>
      <c r="H88" s="49"/>
      <c r="I88" s="49"/>
      <c r="J88" s="49"/>
      <c r="K88" s="49"/>
      <c r="L88" s="49"/>
      <c r="M88" s="49"/>
      <c r="N88" s="49"/>
      <c r="O88" s="49"/>
      <c r="P88" s="49"/>
      <c r="Q88" s="49"/>
      <c r="R88" s="44"/>
      <c r="S88" s="49"/>
      <c r="T88" s="65"/>
    </row>
    <row r="89" spans="1:20" ht="12" customHeight="1">
      <c r="A89" s="45"/>
      <c r="B89" s="45"/>
      <c r="C89" s="45"/>
      <c r="D89" s="50"/>
      <c r="E89" s="48"/>
      <c r="F89" s="48"/>
      <c r="G89" s="49"/>
      <c r="H89" s="49"/>
      <c r="I89" s="49"/>
      <c r="J89" s="49"/>
      <c r="K89" s="49"/>
      <c r="L89" s="49"/>
      <c r="M89" s="49"/>
      <c r="N89" s="49"/>
      <c r="O89" s="49"/>
      <c r="P89" s="49"/>
      <c r="Q89" s="49"/>
      <c r="R89" s="44"/>
      <c r="S89" s="49"/>
      <c r="T89" s="65"/>
    </row>
    <row r="90" spans="1:20" ht="12" customHeight="1">
      <c r="A90" s="45"/>
      <c r="B90" s="45"/>
      <c r="C90" s="45"/>
      <c r="D90" s="50"/>
      <c r="E90" s="48"/>
      <c r="F90" s="48"/>
      <c r="G90" s="49"/>
      <c r="H90" s="49"/>
      <c r="I90" s="49"/>
      <c r="J90" s="49"/>
      <c r="K90" s="49"/>
      <c r="L90" s="49"/>
      <c r="M90" s="49"/>
      <c r="N90" s="49"/>
      <c r="O90" s="49"/>
      <c r="P90" s="49"/>
      <c r="Q90" s="49"/>
      <c r="R90" s="44"/>
      <c r="S90" s="67"/>
      <c r="T90" s="65"/>
    </row>
    <row r="91" spans="1:20" ht="12" customHeight="1">
      <c r="A91" s="45"/>
      <c r="B91" s="45"/>
      <c r="C91" s="45"/>
      <c r="D91" s="50"/>
      <c r="E91" s="48"/>
      <c r="F91" s="48"/>
      <c r="G91" s="49"/>
      <c r="H91" s="49"/>
      <c r="I91" s="49"/>
      <c r="J91" s="49"/>
      <c r="K91" s="49"/>
      <c r="L91" s="49"/>
      <c r="M91" s="49"/>
      <c r="N91" s="49"/>
      <c r="O91" s="49"/>
      <c r="P91" s="49"/>
      <c r="Q91" s="49"/>
      <c r="R91" s="44"/>
      <c r="S91" s="67"/>
      <c r="T91" s="65"/>
    </row>
    <row r="92" spans="1:20" ht="12" customHeight="1">
      <c r="A92" s="45"/>
      <c r="B92" s="45"/>
      <c r="C92" s="45"/>
      <c r="D92" s="48"/>
      <c r="E92" s="48"/>
      <c r="F92" s="48"/>
      <c r="G92" s="48"/>
      <c r="H92" s="48"/>
      <c r="I92" s="48"/>
      <c r="J92" s="48"/>
      <c r="K92" s="48"/>
      <c r="L92" s="48"/>
      <c r="M92" s="48"/>
      <c r="N92" s="48"/>
      <c r="O92" s="48"/>
      <c r="P92" s="48"/>
      <c r="Q92" s="48"/>
      <c r="R92" s="44"/>
      <c r="S92" s="67"/>
      <c r="T92" s="65"/>
    </row>
    <row r="93" spans="1:20" ht="12" customHeight="1">
      <c r="A93" s="45"/>
      <c r="B93" s="45"/>
      <c r="C93" s="45"/>
      <c r="D93" s="48"/>
      <c r="E93" s="48"/>
      <c r="F93" s="48"/>
      <c r="G93" s="48"/>
      <c r="H93" s="48"/>
      <c r="I93" s="48"/>
      <c r="J93" s="48"/>
      <c r="K93" s="48"/>
      <c r="L93" s="48"/>
      <c r="M93" s="48"/>
      <c r="N93" s="48"/>
      <c r="O93" s="48"/>
      <c r="P93" s="48"/>
      <c r="Q93" s="48"/>
      <c r="R93" s="44"/>
      <c r="S93" s="67"/>
      <c r="T93" s="65"/>
    </row>
    <row r="94" spans="1:20" ht="12" customHeight="1">
      <c r="A94" s="45"/>
      <c r="B94" s="45"/>
      <c r="C94" s="45"/>
      <c r="D94" s="50"/>
      <c r="E94" s="52"/>
      <c r="F94" s="52"/>
      <c r="G94" s="52"/>
      <c r="H94" s="52"/>
      <c r="I94" s="52"/>
      <c r="J94" s="52"/>
      <c r="K94" s="52"/>
      <c r="L94" s="52"/>
      <c r="M94" s="52"/>
      <c r="N94" s="52"/>
      <c r="O94" s="52"/>
      <c r="P94" s="52"/>
      <c r="Q94" s="52"/>
      <c r="R94" s="44"/>
      <c r="S94" s="67"/>
      <c r="T94" s="65"/>
    </row>
    <row r="95" spans="1:20" ht="12" customHeight="1">
      <c r="A95" s="45"/>
      <c r="B95" s="45"/>
      <c r="C95" s="45"/>
      <c r="D95" s="50"/>
      <c r="E95" s="52"/>
      <c r="F95" s="52"/>
      <c r="G95" s="52"/>
      <c r="H95" s="52"/>
      <c r="I95" s="52"/>
      <c r="J95" s="52"/>
      <c r="K95" s="52"/>
      <c r="L95" s="52"/>
      <c r="M95" s="52"/>
      <c r="N95" s="52"/>
      <c r="O95" s="52"/>
      <c r="P95" s="52"/>
      <c r="Q95" s="52"/>
      <c r="R95" s="44"/>
      <c r="S95" s="67"/>
      <c r="T95" s="65"/>
    </row>
    <row r="96" spans="1:20" ht="12" customHeight="1">
      <c r="A96" s="45"/>
      <c r="B96" s="45"/>
      <c r="C96" s="45"/>
      <c r="D96" s="50"/>
      <c r="E96" s="52"/>
      <c r="F96" s="52"/>
      <c r="G96" s="52"/>
      <c r="H96" s="52"/>
      <c r="I96" s="52"/>
      <c r="J96" s="52"/>
      <c r="K96" s="52"/>
      <c r="L96" s="52"/>
      <c r="M96" s="52"/>
      <c r="N96" s="52"/>
      <c r="O96" s="52"/>
      <c r="P96" s="52"/>
      <c r="Q96" s="52"/>
      <c r="R96" s="44"/>
      <c r="S96" s="67"/>
      <c r="T96" s="65"/>
    </row>
    <row r="97" spans="1:20" ht="12" customHeight="1">
      <c r="A97" s="45"/>
      <c r="B97" s="45"/>
      <c r="C97" s="45"/>
      <c r="D97" s="50"/>
      <c r="E97" s="48"/>
      <c r="F97" s="48"/>
      <c r="G97" s="48"/>
      <c r="H97" s="48"/>
      <c r="I97" s="48"/>
      <c r="J97" s="48"/>
      <c r="K97" s="48"/>
      <c r="L97" s="48"/>
      <c r="M97" s="48"/>
      <c r="N97" s="48"/>
      <c r="O97" s="48"/>
      <c r="P97" s="48"/>
      <c r="Q97" s="48"/>
      <c r="R97" s="44"/>
      <c r="S97" s="67"/>
      <c r="T97" s="65"/>
    </row>
    <row r="98" spans="1:20" ht="12" customHeight="1">
      <c r="A98" s="45"/>
      <c r="B98" s="45"/>
      <c r="C98" s="45"/>
      <c r="D98" s="48"/>
      <c r="E98" s="48"/>
      <c r="F98" s="48"/>
      <c r="G98" s="48"/>
      <c r="H98" s="48"/>
      <c r="I98" s="48"/>
      <c r="J98" s="48"/>
      <c r="K98" s="48"/>
      <c r="L98" s="48"/>
      <c r="M98" s="48"/>
      <c r="N98" s="48"/>
      <c r="O98" s="48"/>
      <c r="P98" s="48"/>
      <c r="Q98" s="48"/>
      <c r="R98" s="44"/>
      <c r="S98" s="67"/>
      <c r="T98" s="65"/>
    </row>
    <row r="99" spans="1:20" ht="12" customHeight="1">
      <c r="A99" s="45"/>
      <c r="B99" s="45"/>
      <c r="C99" s="45"/>
      <c r="D99" s="48"/>
      <c r="E99" s="48"/>
      <c r="F99" s="48"/>
      <c r="G99" s="48"/>
      <c r="H99" s="48"/>
      <c r="I99" s="48"/>
      <c r="J99" s="48"/>
      <c r="K99" s="48"/>
      <c r="L99" s="48"/>
      <c r="M99" s="48"/>
      <c r="N99" s="48"/>
      <c r="O99" s="48"/>
      <c r="P99" s="48"/>
      <c r="Q99" s="48"/>
      <c r="R99" s="44"/>
      <c r="S99" s="67"/>
      <c r="T99" s="65"/>
    </row>
    <row r="100" spans="1:20" ht="12" customHeight="1">
      <c r="A100" s="45"/>
      <c r="B100" s="45"/>
      <c r="C100" s="45"/>
      <c r="D100" s="49"/>
      <c r="E100" s="48"/>
      <c r="F100" s="48"/>
      <c r="G100" s="49"/>
      <c r="H100" s="49"/>
      <c r="I100" s="49"/>
      <c r="J100" s="49"/>
      <c r="K100" s="49"/>
      <c r="L100" s="49"/>
      <c r="M100" s="49"/>
      <c r="N100" s="49"/>
      <c r="O100" s="49"/>
      <c r="P100" s="49"/>
      <c r="Q100" s="49"/>
      <c r="R100" s="44"/>
      <c r="S100" s="67"/>
      <c r="T100" s="65"/>
    </row>
    <row r="101" spans="1:20" ht="12" customHeight="1">
      <c r="A101" s="45"/>
      <c r="B101" s="45"/>
      <c r="C101" s="45"/>
      <c r="D101" s="49"/>
      <c r="E101" s="48"/>
      <c r="F101" s="48"/>
      <c r="G101" s="49"/>
      <c r="H101" s="49"/>
      <c r="I101" s="49"/>
      <c r="J101" s="49"/>
      <c r="K101" s="49"/>
      <c r="L101" s="49"/>
      <c r="M101" s="49"/>
      <c r="N101" s="49"/>
      <c r="O101" s="49"/>
      <c r="P101" s="49"/>
      <c r="Q101" s="49"/>
      <c r="R101" s="44"/>
      <c r="S101" s="67"/>
      <c r="T101" s="65"/>
    </row>
    <row r="102" spans="1:20" ht="12" customHeight="1">
      <c r="A102" s="45"/>
      <c r="B102" s="45"/>
      <c r="C102" s="45"/>
      <c r="D102" s="49"/>
      <c r="E102" s="48"/>
      <c r="F102" s="48"/>
      <c r="G102" s="49"/>
      <c r="H102" s="49"/>
      <c r="I102" s="49"/>
      <c r="J102" s="49"/>
      <c r="K102" s="49"/>
      <c r="L102" s="49"/>
      <c r="M102" s="49"/>
      <c r="N102" s="49"/>
      <c r="O102" s="49"/>
      <c r="P102" s="49"/>
      <c r="Q102" s="49"/>
      <c r="R102" s="44"/>
      <c r="S102" s="67"/>
      <c r="T102" s="65"/>
    </row>
    <row r="103" spans="1:20" ht="12" customHeight="1">
      <c r="A103" s="45"/>
      <c r="B103" s="45"/>
      <c r="C103" s="45"/>
      <c r="D103" s="49"/>
      <c r="E103" s="48"/>
      <c r="F103" s="48"/>
      <c r="G103" s="49"/>
      <c r="H103" s="49"/>
      <c r="I103" s="49"/>
      <c r="J103" s="49"/>
      <c r="K103" s="49"/>
      <c r="L103" s="49"/>
      <c r="M103" s="49"/>
      <c r="N103" s="49"/>
      <c r="O103" s="49"/>
      <c r="P103" s="49"/>
      <c r="Q103" s="49"/>
      <c r="R103" s="44"/>
      <c r="S103" s="67"/>
      <c r="T103" s="65"/>
    </row>
    <row r="104" spans="1:20" ht="12" customHeight="1">
      <c r="A104" s="45"/>
      <c r="B104" s="45"/>
      <c r="C104" s="45"/>
      <c r="D104" s="49"/>
      <c r="E104" s="48"/>
      <c r="F104" s="48"/>
      <c r="G104" s="49"/>
      <c r="H104" s="49"/>
      <c r="I104" s="49"/>
      <c r="J104" s="49"/>
      <c r="K104" s="49"/>
      <c r="L104" s="49"/>
      <c r="M104" s="49"/>
      <c r="N104" s="49"/>
      <c r="O104" s="49"/>
      <c r="P104" s="49"/>
      <c r="Q104" s="49"/>
      <c r="R104" s="44"/>
      <c r="S104" s="67"/>
      <c r="T104" s="65"/>
    </row>
    <row r="105" spans="1:20" ht="12" customHeight="1">
      <c r="A105" s="45"/>
      <c r="B105" s="45"/>
      <c r="C105" s="45"/>
      <c r="D105" s="49"/>
      <c r="E105" s="49"/>
      <c r="F105" s="49"/>
      <c r="G105" s="49"/>
      <c r="H105" s="49"/>
      <c r="I105" s="49"/>
      <c r="J105" s="49"/>
      <c r="K105" s="49"/>
      <c r="L105" s="49"/>
      <c r="M105" s="49"/>
      <c r="N105" s="49"/>
      <c r="O105" s="49"/>
      <c r="P105" s="49"/>
      <c r="Q105" s="49"/>
      <c r="R105" s="44"/>
      <c r="S105" s="67"/>
      <c r="T105" s="65"/>
    </row>
    <row r="106" spans="19:20" ht="12" customHeight="1">
      <c r="S106" s="67"/>
      <c r="T106" s="65"/>
    </row>
    <row r="107" spans="19:20" ht="12" customHeight="1">
      <c r="S107" s="67"/>
      <c r="T107" s="65"/>
    </row>
    <row r="108" spans="19:20" ht="12" customHeight="1">
      <c r="S108" s="67"/>
      <c r="T108" s="65"/>
    </row>
    <row r="109" spans="19:20" ht="12" customHeight="1">
      <c r="S109" s="67"/>
      <c r="T109" s="65"/>
    </row>
    <row r="110" spans="19:20" ht="14.25">
      <c r="S110" s="64"/>
      <c r="T110" s="65"/>
    </row>
    <row r="111" spans="19:20" ht="14.25">
      <c r="S111" s="64"/>
      <c r="T111" s="65"/>
    </row>
    <row r="112" spans="19:20" ht="14.25">
      <c r="S112" s="64"/>
      <c r="T112" s="65"/>
    </row>
    <row r="113" spans="19:20" ht="14.25">
      <c r="S113" s="64"/>
      <c r="T113" s="65"/>
    </row>
    <row r="114" spans="19:20" ht="14.25">
      <c r="S114" s="64"/>
      <c r="T114" s="65"/>
    </row>
    <row r="115" spans="19:20" ht="14.25">
      <c r="S115" s="64"/>
      <c r="T115" s="65"/>
    </row>
    <row r="116" spans="19:20" ht="14.25">
      <c r="S116" s="64"/>
      <c r="T116" s="65"/>
    </row>
    <row r="117" spans="19:20" ht="14.25">
      <c r="S117" s="64"/>
      <c r="T117" s="65"/>
    </row>
    <row r="118" spans="19:20" ht="14.25">
      <c r="S118" s="64"/>
      <c r="T118" s="65"/>
    </row>
    <row r="119" spans="19:20" ht="14.25">
      <c r="S119" s="64"/>
      <c r="T119" s="65"/>
    </row>
    <row r="120" spans="19:20" ht="14.25">
      <c r="S120" s="64"/>
      <c r="T120" s="65"/>
    </row>
    <row r="121" spans="19:20" ht="14.25">
      <c r="S121" s="64"/>
      <c r="T121" s="65"/>
    </row>
    <row r="122" spans="19:20" ht="14.25">
      <c r="S122" s="64"/>
      <c r="T122" s="65"/>
    </row>
    <row r="123" spans="19:20" ht="14.25">
      <c r="S123" s="64"/>
      <c r="T123" s="65"/>
    </row>
    <row r="124" spans="19:20" ht="14.25">
      <c r="S124" s="64"/>
      <c r="T124" s="65"/>
    </row>
    <row r="125" spans="19:20" ht="14.25">
      <c r="S125" s="64"/>
      <c r="T125" s="65"/>
    </row>
    <row r="126" spans="19:20" ht="14.25">
      <c r="S126" s="64"/>
      <c r="T126" s="65"/>
    </row>
    <row r="127" spans="19:20" ht="14.25">
      <c r="S127" s="64"/>
      <c r="T127" s="65"/>
    </row>
    <row r="128" spans="19:20" ht="14.25">
      <c r="S128" s="64"/>
      <c r="T128" s="65"/>
    </row>
    <row r="129" spans="19:20" ht="14.25">
      <c r="S129" s="64"/>
      <c r="T129" s="65"/>
    </row>
    <row r="130" spans="19:20" ht="14.25">
      <c r="S130" s="64"/>
      <c r="T130" s="65"/>
    </row>
    <row r="131" spans="19:20" ht="14.25">
      <c r="S131" s="64"/>
      <c r="T131" s="65"/>
    </row>
    <row r="132" spans="19:20" ht="14.25">
      <c r="S132" s="64"/>
      <c r="T132" s="65"/>
    </row>
    <row r="133" spans="19:20" ht="14.25">
      <c r="S133" s="64"/>
      <c r="T133" s="65"/>
    </row>
    <row r="134" spans="19:20" ht="14.25">
      <c r="S134" s="64"/>
      <c r="T134" s="65"/>
    </row>
    <row r="135" spans="19:20" ht="14.25">
      <c r="S135" s="64"/>
      <c r="T135" s="65"/>
    </row>
    <row r="136" spans="19:20" ht="14.25">
      <c r="S136" s="64"/>
      <c r="T136" s="65"/>
    </row>
    <row r="137" spans="19:20" ht="14.25">
      <c r="S137" s="64"/>
      <c r="T137" s="65"/>
    </row>
    <row r="138" spans="19:20" ht="14.25">
      <c r="S138" s="64"/>
      <c r="T138" s="65"/>
    </row>
    <row r="139" spans="19:20" ht="14.25">
      <c r="S139" s="64"/>
      <c r="T139" s="65"/>
    </row>
    <row r="140" spans="19:20" ht="14.25">
      <c r="S140" s="64"/>
      <c r="T140" s="65"/>
    </row>
    <row r="141" spans="19:20" ht="14.25">
      <c r="S141" s="64"/>
      <c r="T141" s="65"/>
    </row>
    <row r="142" spans="19:20" ht="14.25">
      <c r="S142" s="64"/>
      <c r="T142" s="65"/>
    </row>
    <row r="143" spans="19:20" ht="14.25">
      <c r="S143" s="64"/>
      <c r="T143" s="65"/>
    </row>
    <row r="144" spans="19:20" ht="14.25">
      <c r="S144" s="64"/>
      <c r="T144" s="65"/>
    </row>
    <row r="145" spans="19:20" ht="14.25">
      <c r="S145" s="64"/>
      <c r="T145" s="65"/>
    </row>
    <row r="146" spans="19:20" ht="14.25">
      <c r="S146" s="64"/>
      <c r="T146" s="65"/>
    </row>
    <row r="147" spans="19:20" ht="14.25">
      <c r="S147" s="64"/>
      <c r="T147" s="65"/>
    </row>
    <row r="148" spans="19:20" ht="14.25">
      <c r="S148" s="64"/>
      <c r="T148" s="65"/>
    </row>
    <row r="149" spans="19:20" ht="14.25">
      <c r="S149" s="64"/>
      <c r="T149" s="65"/>
    </row>
    <row r="150" spans="19:20" ht="14.25">
      <c r="S150" s="64"/>
      <c r="T150" s="65"/>
    </row>
    <row r="151" spans="19:20" ht="14.25">
      <c r="S151" s="64"/>
      <c r="T151" s="65"/>
    </row>
    <row r="152" spans="19:20" ht="14.25">
      <c r="S152" s="64"/>
      <c r="T152" s="65"/>
    </row>
    <row r="153" spans="19:20" ht="14.25">
      <c r="S153" s="64"/>
      <c r="T153" s="65"/>
    </row>
    <row r="154" spans="19:20" ht="14.25">
      <c r="S154" s="64"/>
      <c r="T154" s="65"/>
    </row>
    <row r="155" spans="19:20" ht="14.25">
      <c r="S155" s="64"/>
      <c r="T155" s="65"/>
    </row>
    <row r="156" spans="19:20" ht="14.25">
      <c r="S156" s="64"/>
      <c r="T156" s="65"/>
    </row>
    <row r="157" spans="19:20" ht="14.25">
      <c r="S157" s="64"/>
      <c r="T157" s="65"/>
    </row>
    <row r="158" spans="19:20" ht="14.25">
      <c r="S158" s="64"/>
      <c r="T158" s="65"/>
    </row>
    <row r="159" spans="19:20" ht="14.25">
      <c r="S159" s="64"/>
      <c r="T159" s="65"/>
    </row>
    <row r="160" spans="19:20" ht="14.25">
      <c r="S160" s="64"/>
      <c r="T160" s="65"/>
    </row>
    <row r="161" spans="19:20" ht="14.25">
      <c r="S161" s="64"/>
      <c r="T161" s="65"/>
    </row>
    <row r="162" spans="19:20" ht="14.25">
      <c r="S162" s="64"/>
      <c r="T162" s="65"/>
    </row>
    <row r="163" spans="19:20" ht="14.25">
      <c r="S163" s="64"/>
      <c r="T163" s="65"/>
    </row>
    <row r="164" spans="19:20" ht="14.25">
      <c r="S164" s="64"/>
      <c r="T164" s="65"/>
    </row>
    <row r="165" spans="19:20" ht="14.25">
      <c r="S165" s="64"/>
      <c r="T165" s="65"/>
    </row>
    <row r="166" spans="19:20" ht="14.25">
      <c r="S166" s="64"/>
      <c r="T166" s="65"/>
    </row>
    <row r="167" spans="19:20" ht="14.25">
      <c r="S167" s="64"/>
      <c r="T167" s="65"/>
    </row>
    <row r="168" spans="19:20" ht="14.25">
      <c r="S168" s="64"/>
      <c r="T168" s="65"/>
    </row>
    <row r="169" spans="19:20" ht="14.25">
      <c r="S169" s="64"/>
      <c r="T169" s="65"/>
    </row>
    <row r="170" spans="19:20" ht="14.25">
      <c r="S170" s="64"/>
      <c r="T170" s="65"/>
    </row>
    <row r="171" spans="19:20" ht="14.25">
      <c r="S171" s="64"/>
      <c r="T171" s="65"/>
    </row>
    <row r="172" spans="19:20" ht="14.25">
      <c r="S172" s="64"/>
      <c r="T172" s="65"/>
    </row>
    <row r="173" spans="19:20" ht="14.25">
      <c r="S173" s="64"/>
      <c r="T173" s="65"/>
    </row>
    <row r="174" spans="19:20" ht="14.25">
      <c r="S174" s="64"/>
      <c r="T174" s="65"/>
    </row>
    <row r="175" spans="19:20" ht="14.25">
      <c r="S175" s="64"/>
      <c r="T175" s="65"/>
    </row>
    <row r="176" spans="19:20" ht="14.25">
      <c r="S176" s="64"/>
      <c r="T176" s="65"/>
    </row>
    <row r="177" spans="19:20" ht="14.25">
      <c r="S177" s="64"/>
      <c r="T177" s="65"/>
    </row>
    <row r="178" spans="19:20" ht="14.25">
      <c r="S178" s="64"/>
      <c r="T178" s="65"/>
    </row>
    <row r="179" spans="19:20" ht="14.25">
      <c r="S179" s="64"/>
      <c r="T179" s="65"/>
    </row>
    <row r="180" spans="19:20" ht="14.25">
      <c r="S180" s="64"/>
      <c r="T180" s="65"/>
    </row>
    <row r="181" spans="19:20" ht="14.25">
      <c r="S181" s="64"/>
      <c r="T181" s="65"/>
    </row>
    <row r="182" spans="19:20" ht="14.25">
      <c r="S182" s="64"/>
      <c r="T182" s="65"/>
    </row>
    <row r="183" spans="19:20" ht="14.25">
      <c r="S183" s="64"/>
      <c r="T183" s="65"/>
    </row>
    <row r="184" spans="19:20" ht="14.25">
      <c r="S184" s="64"/>
      <c r="T184" s="65"/>
    </row>
    <row r="185" spans="19:20" ht="14.25">
      <c r="S185" s="64"/>
      <c r="T185" s="65"/>
    </row>
    <row r="186" spans="19:20" ht="14.25">
      <c r="S186" s="64"/>
      <c r="T186" s="65"/>
    </row>
    <row r="187" spans="19:20" ht="14.25">
      <c r="S187" s="64"/>
      <c r="T187" s="65"/>
    </row>
    <row r="188" spans="19:20" ht="14.25">
      <c r="S188" s="64"/>
      <c r="T188" s="65"/>
    </row>
    <row r="189" spans="19:20" ht="14.25">
      <c r="S189" s="64"/>
      <c r="T189" s="65"/>
    </row>
    <row r="190" spans="19:20" ht="14.25">
      <c r="S190" s="64"/>
      <c r="T190" s="65"/>
    </row>
    <row r="191" spans="19:20" ht="14.25">
      <c r="S191" s="64"/>
      <c r="T191" s="65"/>
    </row>
    <row r="192" spans="19:20" ht="14.25">
      <c r="S192" s="64"/>
      <c r="T192" s="65"/>
    </row>
    <row r="193" spans="19:20" ht="14.25">
      <c r="S193" s="64"/>
      <c r="T193" s="65"/>
    </row>
    <row r="194" spans="19:20" ht="14.25">
      <c r="S194" s="64"/>
      <c r="T194" s="65"/>
    </row>
    <row r="195" spans="19:20" ht="14.25">
      <c r="S195" s="64"/>
      <c r="T195" s="65"/>
    </row>
    <row r="196" spans="19:20" ht="14.25">
      <c r="S196" s="64"/>
      <c r="T196" s="65"/>
    </row>
    <row r="197" spans="19:20" ht="14.25">
      <c r="S197" s="64"/>
      <c r="T197" s="65"/>
    </row>
    <row r="198" spans="19:20" ht="14.25">
      <c r="S198" s="64"/>
      <c r="T198" s="65"/>
    </row>
    <row r="199" spans="19:20" ht="14.25">
      <c r="S199" s="64"/>
      <c r="T199" s="65"/>
    </row>
    <row r="200" spans="19:20" ht="14.25">
      <c r="S200" s="64"/>
      <c r="T200" s="65"/>
    </row>
    <row r="201" spans="19:20" ht="14.25">
      <c r="S201" s="64"/>
      <c r="T201" s="65"/>
    </row>
    <row r="202" spans="19:20" ht="14.25">
      <c r="S202" s="64"/>
      <c r="T202" s="65"/>
    </row>
    <row r="203" spans="19:20" ht="14.25">
      <c r="S203" s="64"/>
      <c r="T203" s="65"/>
    </row>
    <row r="204" spans="19:20" ht="14.25">
      <c r="S204" s="64"/>
      <c r="T204" s="65"/>
    </row>
    <row r="205" spans="19:20" ht="14.25">
      <c r="S205" s="64"/>
      <c r="T205" s="65"/>
    </row>
    <row r="206" spans="19:20" ht="14.25">
      <c r="S206" s="64"/>
      <c r="T206" s="65"/>
    </row>
    <row r="207" spans="19:20" ht="14.25">
      <c r="S207" s="64"/>
      <c r="T207" s="65"/>
    </row>
    <row r="208" spans="19:20" ht="14.25">
      <c r="S208" s="64"/>
      <c r="T208" s="65"/>
    </row>
    <row r="209" spans="19:20" ht="14.25">
      <c r="S209" s="64"/>
      <c r="T209" s="65"/>
    </row>
    <row r="210" spans="19:20" ht="14.25">
      <c r="S210" s="64"/>
      <c r="T210" s="65"/>
    </row>
    <row r="211" spans="19:20" ht="14.25">
      <c r="S211" s="64"/>
      <c r="T211" s="65"/>
    </row>
    <row r="212" spans="19:20" ht="14.25">
      <c r="S212" s="64"/>
      <c r="T212" s="65"/>
    </row>
    <row r="213" spans="19:20" ht="14.25">
      <c r="S213" s="64"/>
      <c r="T213" s="65"/>
    </row>
    <row r="214" spans="19:20" ht="14.25">
      <c r="S214" s="64"/>
      <c r="T214" s="65"/>
    </row>
    <row r="215" spans="19:20" ht="14.25">
      <c r="S215" s="64"/>
      <c r="T215" s="65"/>
    </row>
    <row r="216" spans="19:20" ht="14.25">
      <c r="S216" s="64"/>
      <c r="T216" s="65"/>
    </row>
    <row r="217" spans="19:20" ht="14.25">
      <c r="S217" s="64"/>
      <c r="T217" s="65"/>
    </row>
    <row r="218" spans="19:20" ht="14.25">
      <c r="S218" s="64"/>
      <c r="T218" s="65"/>
    </row>
    <row r="219" spans="19:20" ht="14.25">
      <c r="S219" s="64"/>
      <c r="T219" s="65"/>
    </row>
    <row r="220" spans="19:20" ht="14.25">
      <c r="S220" s="64"/>
      <c r="T220" s="65"/>
    </row>
    <row r="221" spans="19:20" ht="14.25">
      <c r="S221" s="64"/>
      <c r="T221" s="65"/>
    </row>
    <row r="222" spans="19:20" ht="14.25">
      <c r="S222" s="64"/>
      <c r="T222" s="65"/>
    </row>
    <row r="223" spans="19:20" ht="14.25">
      <c r="S223" s="64"/>
      <c r="T223" s="65"/>
    </row>
    <row r="224" spans="19:20" ht="14.25">
      <c r="S224" s="64"/>
      <c r="T224" s="65"/>
    </row>
    <row r="225" spans="19:20" ht="14.25">
      <c r="S225" s="64"/>
      <c r="T225" s="65"/>
    </row>
    <row r="226" spans="19:20" ht="14.25">
      <c r="S226" s="64"/>
      <c r="T226" s="65"/>
    </row>
    <row r="227" spans="19:20" ht="14.25">
      <c r="S227" s="64"/>
      <c r="T227" s="65"/>
    </row>
    <row r="228" spans="19:20" ht="14.25">
      <c r="S228" s="64"/>
      <c r="T228" s="65"/>
    </row>
    <row r="229" spans="19:20" ht="14.25">
      <c r="S229" s="64"/>
      <c r="T229" s="65"/>
    </row>
    <row r="230" spans="19:20" ht="14.25">
      <c r="S230" s="64"/>
      <c r="T230" s="65"/>
    </row>
    <row r="231" spans="19:20" ht="14.25">
      <c r="S231" s="64"/>
      <c r="T231" s="65"/>
    </row>
    <row r="232" spans="19:20" ht="14.25">
      <c r="S232" s="64"/>
      <c r="T232" s="65"/>
    </row>
    <row r="233" spans="19:20" ht="14.25">
      <c r="S233" s="64"/>
      <c r="T233" s="65"/>
    </row>
    <row r="234" spans="19:20" ht="14.25">
      <c r="S234" s="64"/>
      <c r="T234" s="65"/>
    </row>
    <row r="235" spans="19:20" ht="14.25">
      <c r="S235" s="64"/>
      <c r="T235" s="65"/>
    </row>
    <row r="236" spans="19:20" ht="14.25">
      <c r="S236" s="64"/>
      <c r="T236" s="65"/>
    </row>
    <row r="237" spans="19:20" ht="14.25">
      <c r="S237" s="64"/>
      <c r="T237" s="65"/>
    </row>
    <row r="238" spans="19:20" ht="14.25">
      <c r="S238" s="64"/>
      <c r="T238" s="65"/>
    </row>
    <row r="239" spans="19:20" ht="14.25">
      <c r="S239" s="64"/>
      <c r="T239" s="65"/>
    </row>
    <row r="240" spans="19:20" ht="14.25">
      <c r="S240" s="64"/>
      <c r="T240" s="65"/>
    </row>
    <row r="241" spans="19:20" ht="14.25">
      <c r="S241" s="64"/>
      <c r="T241" s="65"/>
    </row>
    <row r="242" spans="19:20" ht="14.25">
      <c r="S242" s="64"/>
      <c r="T242" s="65"/>
    </row>
    <row r="243" spans="19:20" ht="14.25">
      <c r="S243" s="64"/>
      <c r="T243" s="65"/>
    </row>
    <row r="244" spans="19:20" ht="14.25">
      <c r="S244" s="64"/>
      <c r="T244" s="65"/>
    </row>
    <row r="245" spans="19:20" ht="14.25">
      <c r="S245" s="64"/>
      <c r="T245" s="65"/>
    </row>
    <row r="246" spans="19:20" ht="14.25">
      <c r="S246" s="64"/>
      <c r="T246" s="65"/>
    </row>
    <row r="247" spans="19:20" ht="14.25">
      <c r="S247" s="64"/>
      <c r="T247" s="65"/>
    </row>
    <row r="248" spans="19:20" ht="14.25">
      <c r="S248" s="64"/>
      <c r="T248" s="65"/>
    </row>
    <row r="249" spans="19:20" ht="14.25">
      <c r="S249" s="64"/>
      <c r="T249" s="65"/>
    </row>
    <row r="250" spans="19:20" ht="14.25">
      <c r="S250" s="64"/>
      <c r="T250" s="65"/>
    </row>
    <row r="251" spans="19:20" ht="14.25">
      <c r="S251" s="64"/>
      <c r="T251" s="65"/>
    </row>
    <row r="252" spans="19:20" ht="14.25">
      <c r="S252" s="64"/>
      <c r="T252" s="65"/>
    </row>
    <row r="253" spans="19:20" ht="14.25">
      <c r="S253" s="64"/>
      <c r="T253" s="65"/>
    </row>
    <row r="254" spans="19:20" ht="14.25">
      <c r="S254" s="64"/>
      <c r="T254" s="65"/>
    </row>
    <row r="255" spans="19:20" ht="14.25">
      <c r="S255" s="64"/>
      <c r="T255" s="65"/>
    </row>
    <row r="256" spans="19:20" ht="14.25">
      <c r="S256" s="64"/>
      <c r="T256" s="65"/>
    </row>
    <row r="257" spans="19:20" ht="14.25">
      <c r="S257" s="64"/>
      <c r="T257" s="65"/>
    </row>
    <row r="258" spans="19:20" ht="14.25">
      <c r="S258" s="64"/>
      <c r="T258" s="65"/>
    </row>
  </sheetData>
  <sheetProtection sheet="1" objects="1" scenarios="1"/>
  <mergeCells count="201">
    <mergeCell ref="A2:C2"/>
    <mergeCell ref="D1:P1"/>
    <mergeCell ref="D2:P2"/>
    <mergeCell ref="A3:C3"/>
    <mergeCell ref="K3:L3"/>
    <mergeCell ref="G3:H3"/>
    <mergeCell ref="D3:E3"/>
    <mergeCell ref="M56:M60"/>
    <mergeCell ref="O56:O60"/>
    <mergeCell ref="M46:M50"/>
    <mergeCell ref="O46:O50"/>
    <mergeCell ref="N56:N60"/>
    <mergeCell ref="O51:O55"/>
    <mergeCell ref="N51:N55"/>
    <mergeCell ref="N46:N50"/>
    <mergeCell ref="G47:H47"/>
    <mergeCell ref="I47:J47"/>
    <mergeCell ref="K47:L47"/>
    <mergeCell ref="I52:J52"/>
    <mergeCell ref="I51:J51"/>
    <mergeCell ref="G52:H52"/>
    <mergeCell ref="I12:J12"/>
    <mergeCell ref="K11:L11"/>
    <mergeCell ref="K12:L12"/>
    <mergeCell ref="I46:J46"/>
    <mergeCell ref="K46:L46"/>
    <mergeCell ref="K31:L31"/>
    <mergeCell ref="I27:J27"/>
    <mergeCell ref="G56:H56"/>
    <mergeCell ref="I56:J56"/>
    <mergeCell ref="F56:F60"/>
    <mergeCell ref="K56:L56"/>
    <mergeCell ref="G57:H57"/>
    <mergeCell ref="I57:J57"/>
    <mergeCell ref="K57:L57"/>
    <mergeCell ref="A51:A55"/>
    <mergeCell ref="D51:D55"/>
    <mergeCell ref="B51:B55"/>
    <mergeCell ref="G51:H51"/>
    <mergeCell ref="C51:C55"/>
    <mergeCell ref="F51:F55"/>
    <mergeCell ref="G46:H46"/>
    <mergeCell ref="M51:M55"/>
    <mergeCell ref="A46:A50"/>
    <mergeCell ref="A36:A40"/>
    <mergeCell ref="A41:A45"/>
    <mergeCell ref="D46:D50"/>
    <mergeCell ref="C41:C45"/>
    <mergeCell ref="C46:C50"/>
    <mergeCell ref="K51:L51"/>
    <mergeCell ref="K52:L52"/>
    <mergeCell ref="G41:H41"/>
    <mergeCell ref="I41:J41"/>
    <mergeCell ref="K41:L41"/>
    <mergeCell ref="G42:H42"/>
    <mergeCell ref="I42:J42"/>
    <mergeCell ref="K42:L42"/>
    <mergeCell ref="A21:A25"/>
    <mergeCell ref="D31:D35"/>
    <mergeCell ref="A26:A30"/>
    <mergeCell ref="D21:D25"/>
    <mergeCell ref="D26:D30"/>
    <mergeCell ref="B26:B30"/>
    <mergeCell ref="A31:A35"/>
    <mergeCell ref="C26:C30"/>
    <mergeCell ref="B21:B25"/>
    <mergeCell ref="B31:B35"/>
    <mergeCell ref="G32:H32"/>
    <mergeCell ref="G36:H36"/>
    <mergeCell ref="G37:H37"/>
    <mergeCell ref="K36:L36"/>
    <mergeCell ref="I36:J36"/>
    <mergeCell ref="I32:J32"/>
    <mergeCell ref="I37:J37"/>
    <mergeCell ref="K37:L37"/>
    <mergeCell ref="K32:L32"/>
    <mergeCell ref="O26:O30"/>
    <mergeCell ref="O21:O25"/>
    <mergeCell ref="M21:M25"/>
    <mergeCell ref="O31:O35"/>
    <mergeCell ref="M26:M30"/>
    <mergeCell ref="N31:N35"/>
    <mergeCell ref="O41:O45"/>
    <mergeCell ref="O36:O40"/>
    <mergeCell ref="N36:N40"/>
    <mergeCell ref="N41:N45"/>
    <mergeCell ref="M41:M45"/>
    <mergeCell ref="M31:M35"/>
    <mergeCell ref="M36:M40"/>
    <mergeCell ref="I31:J31"/>
    <mergeCell ref="G22:H22"/>
    <mergeCell ref="I22:J22"/>
    <mergeCell ref="G26:H26"/>
    <mergeCell ref="I26:J26"/>
    <mergeCell ref="G31:H31"/>
    <mergeCell ref="G21:H21"/>
    <mergeCell ref="I21:J21"/>
    <mergeCell ref="N21:N25"/>
    <mergeCell ref="N26:N30"/>
    <mergeCell ref="K21:L21"/>
    <mergeCell ref="K22:L22"/>
    <mergeCell ref="K26:L26"/>
    <mergeCell ref="K27:L27"/>
    <mergeCell ref="G27:H27"/>
    <mergeCell ref="O16:O20"/>
    <mergeCell ref="M16:M20"/>
    <mergeCell ref="I11:J11"/>
    <mergeCell ref="N16:N20"/>
    <mergeCell ref="M11:M15"/>
    <mergeCell ref="N11:N15"/>
    <mergeCell ref="I16:J16"/>
    <mergeCell ref="K16:L16"/>
    <mergeCell ref="I17:J17"/>
    <mergeCell ref="K17:L17"/>
    <mergeCell ref="A11:A15"/>
    <mergeCell ref="A16:A20"/>
    <mergeCell ref="D16:D20"/>
    <mergeCell ref="D11:D15"/>
    <mergeCell ref="G12:H12"/>
    <mergeCell ref="C11:C15"/>
    <mergeCell ref="G16:H16"/>
    <mergeCell ref="H7:P7"/>
    <mergeCell ref="A8:H8"/>
    <mergeCell ref="I8:P8"/>
    <mergeCell ref="B11:B15"/>
    <mergeCell ref="O11:O15"/>
    <mergeCell ref="A9:A10"/>
    <mergeCell ref="B9:B10"/>
    <mergeCell ref="D9:D10"/>
    <mergeCell ref="E9:E10"/>
    <mergeCell ref="C56:C60"/>
    <mergeCell ref="C16:C20"/>
    <mergeCell ref="D41:D45"/>
    <mergeCell ref="D56:D60"/>
    <mergeCell ref="F16:F20"/>
    <mergeCell ref="F31:F35"/>
    <mergeCell ref="C36:C40"/>
    <mergeCell ref="F36:F40"/>
    <mergeCell ref="C21:C25"/>
    <mergeCell ref="C31:C35"/>
    <mergeCell ref="D36:D40"/>
    <mergeCell ref="K66:L66"/>
    <mergeCell ref="M66:M70"/>
    <mergeCell ref="O66:O70"/>
    <mergeCell ref="N66:N70"/>
    <mergeCell ref="K67:L67"/>
    <mergeCell ref="B36:B40"/>
    <mergeCell ref="B41:B45"/>
    <mergeCell ref="B46:B50"/>
    <mergeCell ref="C9:C10"/>
    <mergeCell ref="B16:B20"/>
    <mergeCell ref="P9:P10"/>
    <mergeCell ref="G9:L9"/>
    <mergeCell ref="M9:M10"/>
    <mergeCell ref="O9:O10"/>
    <mergeCell ref="N9:N10"/>
    <mergeCell ref="G10:H10"/>
    <mergeCell ref="I10:J10"/>
    <mergeCell ref="K10:L10"/>
    <mergeCell ref="K61:L61"/>
    <mergeCell ref="M61:M65"/>
    <mergeCell ref="O61:O65"/>
    <mergeCell ref="I62:J62"/>
    <mergeCell ref="K62:L62"/>
    <mergeCell ref="N61:N65"/>
    <mergeCell ref="I61:J61"/>
    <mergeCell ref="G66:H66"/>
    <mergeCell ref="G67:H67"/>
    <mergeCell ref="C66:C70"/>
    <mergeCell ref="F66:F70"/>
    <mergeCell ref="G61:H61"/>
    <mergeCell ref="G62:H62"/>
    <mergeCell ref="C61:C65"/>
    <mergeCell ref="F61:F65"/>
    <mergeCell ref="B56:B60"/>
    <mergeCell ref="A66:A70"/>
    <mergeCell ref="B66:B70"/>
    <mergeCell ref="D66:D70"/>
    <mergeCell ref="A61:A65"/>
    <mergeCell ref="B61:B65"/>
    <mergeCell ref="D61:D65"/>
    <mergeCell ref="A56:A60"/>
    <mergeCell ref="I67:J67"/>
    <mergeCell ref="F9:F10"/>
    <mergeCell ref="I66:J66"/>
    <mergeCell ref="F41:F45"/>
    <mergeCell ref="F46:F50"/>
    <mergeCell ref="F26:F30"/>
    <mergeCell ref="F21:F25"/>
    <mergeCell ref="F11:F15"/>
    <mergeCell ref="G11:H11"/>
    <mergeCell ref="G17:H17"/>
    <mergeCell ref="K4:L4"/>
    <mergeCell ref="A4:C4"/>
    <mergeCell ref="A5:C5"/>
    <mergeCell ref="A6:C6"/>
    <mergeCell ref="G4:H4"/>
    <mergeCell ref="G5:H5"/>
    <mergeCell ref="K6:P6"/>
    <mergeCell ref="D4:E4"/>
    <mergeCell ref="D5:E5"/>
  </mergeCells>
  <dataValidations count="6">
    <dataValidation allowBlank="1" showInputMessage="1" showErrorMessage="1" prompt="Scouting/Pest Inventory is always required." sqref="P11 P16 P21 P26 P31 P36 P41 P46 P51 P56 P61 P66"/>
    <dataValidation type="list" allowBlank="1" showInputMessage="1" showErrorMessage="1" prompt="Select at least 2 treatment techniques that match the apprprate hazard ratings." sqref="P18:P20">
      <formula1>$U$11:$U$75</formula1>
    </dataValidation>
    <dataValidation type="list" allowBlank="1" showInputMessage="1" showErrorMessage="1" prompt="Select at least 2 treatment techniques that match the apprprate hazard ratings. " sqref="P17">
      <formula1>$U$11:$U$75</formula1>
    </dataValidation>
    <dataValidation type="list" allowBlank="1" showInputMessage="1" showErrorMessage="1" prompt="Select at least 2 treatment techniques that match the apprpriate hazard ratings." sqref="P13:P15">
      <formula1>$U$11:$U$75</formula1>
    </dataValidation>
    <dataValidation allowBlank="1" showInputMessage="1" showErrorMessage="1" prompt="Select at least 2 treatment techniques that match the apprpriate hazard ratings." sqref="P22:P25 P27 P28 P29 P30 P30 P32 P34 P33 P35 P37 P38 P39 P40 P42 P43 P44 P45 P47 P48 P49 P50 P52 P53 P54 P55 P57 P58 P59 P60 P62 P63 P64 P65 P67 P68 P69 P70"/>
    <dataValidation type="list" allowBlank="1" showInputMessage="1" showErrorMessage="1" prompt="Select at least 2 treatment techniques that match the appropriate hazard ratings." sqref="P12">
      <formula1>$U$11:$U$75</formula1>
    </dataValidation>
  </dataValidations>
  <printOptions/>
  <pageMargins left="0.28" right="0.31" top="0.53" bottom="0.49" header="0.2" footer="0.28"/>
  <pageSetup horizontalDpi="600" verticalDpi="600" orientation="landscape" r:id="rId4"/>
  <headerFooter alignWithMargins="0">
    <oddFooter>&amp;CPage &amp;P</oddFooter>
  </headerFooter>
  <rowBreaks count="1" manualBreakCount="1">
    <brk id="35" max="15" man="1"/>
  </rowBreaks>
  <drawing r:id="rId3"/>
  <legacyDrawing r:id="rId2"/>
  <oleObjects>
    <oleObject progId="Word.Document.8" shapeId="585903" r:id="rId1"/>
  </oleObjects>
</worksheet>
</file>

<file path=xl/worksheets/sheet2.xml><?xml version="1.0" encoding="utf-8"?>
<worksheet xmlns="http://schemas.openxmlformats.org/spreadsheetml/2006/main" xmlns:r="http://schemas.openxmlformats.org/officeDocument/2006/relationships">
  <sheetPr codeName="Sheet2"/>
  <dimension ref="A1:P60"/>
  <sheetViews>
    <sheetView workbookViewId="0" topLeftCell="A1">
      <selection activeCell="B7" sqref="B7:F7"/>
    </sheetView>
  </sheetViews>
  <sheetFormatPr defaultColWidth="9.00390625" defaultRowHeight="14.25"/>
  <cols>
    <col min="1" max="1" width="12.75390625" style="0" customWidth="1"/>
    <col min="2" max="2" width="5.875" style="0" customWidth="1"/>
    <col min="3" max="3" width="10.25390625" style="0" customWidth="1"/>
    <col min="4" max="4" width="15.50390625" style="0" customWidth="1"/>
    <col min="6" max="6" width="13.875" style="0" customWidth="1"/>
    <col min="7" max="7" width="18.625" style="0" customWidth="1"/>
    <col min="8" max="8" width="12.25390625" style="0" customWidth="1"/>
    <col min="9" max="9" width="5.50390625" style="0" customWidth="1"/>
    <col min="10" max="10" width="14.25390625" style="0" customWidth="1"/>
    <col min="11" max="12" width="14.875" style="0" customWidth="1"/>
    <col min="13" max="13" width="16.50390625" style="0" customWidth="1"/>
    <col min="14" max="14" width="14.75390625" style="0" customWidth="1"/>
  </cols>
  <sheetData>
    <row r="1" spans="1:16" ht="26.25">
      <c r="A1" s="18"/>
      <c r="B1" s="320" t="s">
        <v>200</v>
      </c>
      <c r="C1" s="311" t="s">
        <v>215</v>
      </c>
      <c r="D1" s="312"/>
      <c r="E1" s="312"/>
      <c r="F1" s="312"/>
      <c r="G1" s="312"/>
      <c r="H1" s="313"/>
      <c r="J1" s="1" t="s">
        <v>226</v>
      </c>
      <c r="K1" s="1" t="s">
        <v>227</v>
      </c>
      <c r="L1" s="1" t="s">
        <v>228</v>
      </c>
      <c r="M1" s="1" t="s">
        <v>229</v>
      </c>
      <c r="N1" s="1" t="s">
        <v>230</v>
      </c>
      <c r="O1" s="10"/>
      <c r="P1" s="10"/>
    </row>
    <row r="2" spans="1:16" ht="23.25" customHeight="1">
      <c r="A2" s="73" t="s">
        <v>188</v>
      </c>
      <c r="B2" s="321"/>
      <c r="C2" s="314" t="s">
        <v>511</v>
      </c>
      <c r="D2" s="315"/>
      <c r="E2" s="315"/>
      <c r="F2" s="315"/>
      <c r="G2" s="315"/>
      <c r="H2" s="316"/>
      <c r="I2">
        <v>1</v>
      </c>
      <c r="J2" t="str">
        <f>IF('595a (all other)'!$H$5=1,Worksheet!P11)</f>
        <v>Scouting/Pest Inventory</v>
      </c>
      <c r="K2">
        <f>IF('595a (all other)'!$H$5=1,Worksheet!$P$12)</f>
        <v>0</v>
      </c>
      <c r="L2">
        <f>IF('595a (all other)'!$H$5=1,Worksheet!$P$13)</f>
        <v>0</v>
      </c>
      <c r="M2">
        <f>IF('595a (all other)'!$H$5=1,Worksheet!$P$14)</f>
        <v>0</v>
      </c>
      <c r="N2">
        <f>IF('595a (all other)'!$H$5=1,Worksheet!$P$15)</f>
        <v>0</v>
      </c>
      <c r="O2" s="11"/>
      <c r="P2" s="11"/>
    </row>
    <row r="3" spans="1:16" ht="14.25">
      <c r="A3" s="76" t="s">
        <v>189</v>
      </c>
      <c r="B3" s="322">
        <f>IF(Worksheet!D3="","",Worksheet!D3)</f>
      </c>
      <c r="C3" s="323"/>
      <c r="D3" s="324"/>
      <c r="E3" s="77" t="s">
        <v>190</v>
      </c>
      <c r="F3" s="78">
        <f>IF(Worksheet!G3="","",Worksheet!G3)</f>
      </c>
      <c r="G3" s="79" t="s">
        <v>191</v>
      </c>
      <c r="H3" s="80">
        <f>IF(Worksheet!K3=0,"",Worksheet!K3)</f>
      </c>
      <c r="I3">
        <v>2</v>
      </c>
      <c r="J3" t="b">
        <f>IF('595a (all other)'!$H$5=2,Worksheet!$P$16)</f>
        <v>0</v>
      </c>
      <c r="K3" t="b">
        <f>IF('595a (all other)'!$H$5=2,Worksheet!$P$17)</f>
        <v>0</v>
      </c>
      <c r="L3" t="b">
        <f>IF('595a (all other)'!$H$5=2,Worksheet!$P$18)</f>
        <v>0</v>
      </c>
      <c r="M3" t="b">
        <f>IF('595a (all other)'!$H$5=2,Worksheet!$P$19)</f>
        <v>0</v>
      </c>
      <c r="N3" t="b">
        <f>IF('595a (all other)'!$H$5=2,Worksheet!$P$20)</f>
        <v>0</v>
      </c>
      <c r="O3" s="11"/>
      <c r="P3" s="13"/>
    </row>
    <row r="4" spans="1:16" ht="14.25">
      <c r="A4" s="81" t="s">
        <v>192</v>
      </c>
      <c r="B4" s="285">
        <f>IF(Worksheet!D4="","",Worksheet!D4)</f>
      </c>
      <c r="C4" s="286"/>
      <c r="D4" s="287"/>
      <c r="E4" s="82" t="s">
        <v>193</v>
      </c>
      <c r="F4" s="83">
        <f ca="1">TODAY()</f>
        <v>39848</v>
      </c>
      <c r="G4" s="84" t="s">
        <v>315</v>
      </c>
      <c r="H4" s="85">
        <v>39935</v>
      </c>
      <c r="I4" s="72">
        <v>3</v>
      </c>
      <c r="J4" t="b">
        <f>IF('595a (all other)'!$H$5=3,Worksheet!$P$21)</f>
        <v>0</v>
      </c>
      <c r="K4" t="b">
        <f>IF('595a (all other)'!$H$5=3,Worksheet!$P$22)</f>
        <v>0</v>
      </c>
      <c r="L4" t="b">
        <f>IF('595a (all other)'!$H$5=3,Worksheet!$P$23)</f>
        <v>0</v>
      </c>
      <c r="M4" t="b">
        <f>IF('595a (all other)'!$H$5=3,Worksheet!$P$24)</f>
        <v>0</v>
      </c>
      <c r="N4" t="b">
        <f>IF('595a (all other)'!$H$5=3,Worksheet!$P$25)</f>
        <v>0</v>
      </c>
      <c r="O4" s="13"/>
      <c r="P4" s="13"/>
    </row>
    <row r="5" spans="1:16" ht="14.25">
      <c r="A5" s="81" t="s">
        <v>194</v>
      </c>
      <c r="B5" s="285">
        <f>IF(Worksheet!D5="","",Worksheet!D5)</f>
      </c>
      <c r="C5" s="286"/>
      <c r="D5" s="287"/>
      <c r="E5" s="82" t="s">
        <v>195</v>
      </c>
      <c r="F5" s="86">
        <f>IF(Worksheet!G5="","",Worksheet!G5)</f>
      </c>
      <c r="G5" s="84" t="s">
        <v>219</v>
      </c>
      <c r="H5" s="87">
        <v>1</v>
      </c>
      <c r="I5" s="72">
        <v>4</v>
      </c>
      <c r="J5" t="b">
        <f>IF('595a (all other)'!$H$5=4,Worksheet!$P$26)</f>
        <v>0</v>
      </c>
      <c r="K5" t="b">
        <f>IF('595a (all other)'!$H$5=4,Worksheet!$P$27)</f>
        <v>0</v>
      </c>
      <c r="L5" t="b">
        <f>IF('595a (all other)'!$H$5=4,Worksheet!$P$28)</f>
        <v>0</v>
      </c>
      <c r="M5" t="b">
        <f>IF('595a (all other)'!$H$5=4,Worksheet!$P$29)</f>
        <v>0</v>
      </c>
      <c r="N5" t="b">
        <f>IF('595a (all other)'!$H$5=4,Worksheet!$P$30)</f>
        <v>0</v>
      </c>
      <c r="O5" s="13"/>
      <c r="P5" s="13"/>
    </row>
    <row r="6" spans="1:16" ht="14.25">
      <c r="A6" s="327" t="s">
        <v>202</v>
      </c>
      <c r="B6" s="317">
        <f>IF(Worksheet!T7=FALSE,"","Improve production Quality and Quantity.")</f>
      </c>
      <c r="C6" s="318"/>
      <c r="D6" s="318"/>
      <c r="E6" s="318"/>
      <c r="F6" s="319"/>
      <c r="G6" s="88" t="s">
        <v>307</v>
      </c>
      <c r="H6" s="89">
        <f>IF(Worksheet!K4="","",Worksheet!K4)</f>
      </c>
      <c r="I6" s="72">
        <v>5</v>
      </c>
      <c r="J6" t="b">
        <f>IF('595a (all other)'!$H$5=5,Worksheet!$P31)</f>
        <v>0</v>
      </c>
      <c r="K6" t="b">
        <f>IF('595a (all other)'!$H$5=5,Worksheet!$P32)</f>
        <v>0</v>
      </c>
      <c r="L6" t="b">
        <f>IF('595a (all other)'!$H$5=5,Worksheet!$P33)</f>
        <v>0</v>
      </c>
      <c r="M6" t="b">
        <f>IF('595a (all other)'!$H$5=5,Worksheet!$P34)</f>
        <v>0</v>
      </c>
      <c r="N6" t="b">
        <f>IF('595a (all other)'!$H$5=5,Worksheet!$P35)</f>
        <v>0</v>
      </c>
      <c r="O6" s="11"/>
      <c r="P6" s="11"/>
    </row>
    <row r="7" spans="1:16" ht="15" customHeight="1">
      <c r="A7" s="327"/>
      <c r="B7" s="285">
        <f>IF(Worksheet!T8=FALSE,"","Minimize impacts of pest control on resources.")</f>
      </c>
      <c r="C7" s="286"/>
      <c r="D7" s="318"/>
      <c r="E7" s="318"/>
      <c r="F7" s="318"/>
      <c r="G7" s="90" t="s">
        <v>204</v>
      </c>
      <c r="H7" s="89">
        <f>IF(Worksheet!T1=TRUE,"Hayland",IF(Worksheet!T2=TRUE,"Cropland",IF(Worksheet!T3=TRUE,"Range",IF(Worksheet!T4=TRUE,"Forest",IF(Worksheet!T5=TRUE,"Other","")))))</f>
      </c>
      <c r="I7" s="72">
        <v>6</v>
      </c>
      <c r="J7" t="b">
        <f>IF('595a (all other)'!$H$5=6,Worksheet!$P36)</f>
        <v>0</v>
      </c>
      <c r="K7" t="b">
        <f>IF('595a (all other)'!$H$5=6,Worksheet!$P37)</f>
        <v>0</v>
      </c>
      <c r="L7" t="b">
        <f>IF('595a (all other)'!$H$5=6,Worksheet!$P38)</f>
        <v>0</v>
      </c>
      <c r="M7" t="b">
        <f>IF('595a (all other)'!$H$5=6,Worksheet!$P39)</f>
        <v>0</v>
      </c>
      <c r="N7" t="b">
        <f>IF('595a (all other)'!$H$5=6,Worksheet!$P40)</f>
        <v>0</v>
      </c>
      <c r="O7" s="13"/>
      <c r="P7" s="13"/>
    </row>
    <row r="8" spans="1:16" ht="14.25">
      <c r="A8" s="91"/>
      <c r="B8" s="92"/>
      <c r="C8" s="93" t="s">
        <v>203</v>
      </c>
      <c r="D8" s="285">
        <f>IF(Worksheet!K6="","",Worksheet!K6)</f>
      </c>
      <c r="E8" s="286"/>
      <c r="F8" s="286"/>
      <c r="G8" s="287"/>
      <c r="H8" s="94"/>
      <c r="I8" s="72">
        <v>7</v>
      </c>
      <c r="J8" t="b">
        <f>IF('595a (all other)'!$H$5=7,Worksheet!$P41)</f>
        <v>0</v>
      </c>
      <c r="K8" t="b">
        <f>IF('595a (all other)'!$H$5=7,Worksheet!$P42)</f>
        <v>0</v>
      </c>
      <c r="L8" t="b">
        <f>IF('595a (all other)'!$H$5=7,Worksheet!$P43)</f>
        <v>0</v>
      </c>
      <c r="M8" t="b">
        <f>IF('595a (all other)'!$H$5=7,Worksheet!$P44)</f>
        <v>0</v>
      </c>
      <c r="N8" t="b">
        <f>IF('595a (all other)'!$H$5=7,Worksheet!$P45)</f>
        <v>0</v>
      </c>
      <c r="O8" s="13"/>
      <c r="P8" s="13"/>
    </row>
    <row r="9" spans="1:16" ht="15" customHeight="1">
      <c r="A9" s="91"/>
      <c r="B9" s="95"/>
      <c r="C9" s="93" t="s">
        <v>384</v>
      </c>
      <c r="D9" s="285">
        <f>IF(Worksheet!I8="","",Worksheet!I8)</f>
      </c>
      <c r="E9" s="286"/>
      <c r="F9" s="286"/>
      <c r="G9" s="286"/>
      <c r="H9" s="331"/>
      <c r="I9" s="72">
        <v>8</v>
      </c>
      <c r="J9" t="b">
        <f>IF('595a (all other)'!$H$5=8,Worksheet!$P46)</f>
        <v>0</v>
      </c>
      <c r="K9" t="b">
        <f>IF('595a (all other)'!$H$5=8,Worksheet!$P47)</f>
        <v>0</v>
      </c>
      <c r="L9" t="b">
        <f>IF('595a (all other)'!$H$5=8,Worksheet!$P48)</f>
        <v>0</v>
      </c>
      <c r="M9" t="b">
        <f>IF('595a (all other)'!$H$5=8,Worksheet!$P49)</f>
        <v>0</v>
      </c>
      <c r="N9" t="b">
        <f>IF('595a (all other)'!$H$5=8,Worksheet!$P50)</f>
        <v>0</v>
      </c>
      <c r="O9" s="13"/>
      <c r="P9" s="13"/>
    </row>
    <row r="10" spans="1:16" ht="14.25">
      <c r="A10" s="351" t="s">
        <v>381</v>
      </c>
      <c r="B10" s="352"/>
      <c r="C10" s="352"/>
      <c r="D10" s="353">
        <f>IF(VLOOKUP(H5,Worksheet!A11:D66,4)=0,"",VLOOKUP(H5,Worksheet!A11:D66,4))</f>
      </c>
      <c r="E10" s="353"/>
      <c r="F10" s="353"/>
      <c r="G10" s="353"/>
      <c r="H10" s="354"/>
      <c r="I10">
        <v>9</v>
      </c>
      <c r="J10" t="b">
        <f>IF('595a (all other)'!$H$5=9,Worksheet!$P51)</f>
        <v>0</v>
      </c>
      <c r="K10" t="b">
        <f>IF('595a (all other)'!$H$5=9,Worksheet!$P52)</f>
        <v>0</v>
      </c>
      <c r="L10" t="b">
        <f>IF('595a (all other)'!$H$5=9,Worksheet!$P53)</f>
        <v>0</v>
      </c>
      <c r="M10" t="b">
        <f>IF('595a (all other)'!$H$5=9,Worksheet!$P54)</f>
        <v>0</v>
      </c>
      <c r="N10" t="b">
        <f>IF('595a (all other)'!$H$5=9,Worksheet!$P55)</f>
        <v>0</v>
      </c>
      <c r="O10" s="13"/>
      <c r="P10" s="13"/>
    </row>
    <row r="11" spans="1:14" ht="13.5" customHeight="1">
      <c r="A11" s="351" t="s">
        <v>383</v>
      </c>
      <c r="B11" s="352"/>
      <c r="C11" s="352"/>
      <c r="D11" s="260" t="str">
        <f>IF(VLOOKUP(H5,Worksheet!A11:D67,2)=0,"",VLOOKUP(H5,Worksheet!A11:D67,2))</f>
        <v>Af</v>
      </c>
      <c r="E11" s="261"/>
      <c r="F11" s="69" t="s">
        <v>382</v>
      </c>
      <c r="G11" s="260" t="str">
        <f>IF(VLOOKUP(H5,Worksheet!A11:P70,3)=0,"",VLOOKUP(H5,Worksheet!A11:P70,3))</f>
        <v>Agua</v>
      </c>
      <c r="H11" s="261"/>
      <c r="I11">
        <v>10</v>
      </c>
      <c r="J11" t="b">
        <f>IF('595a (all other)'!$H$5=10,Worksheet!$P56)</f>
        <v>0</v>
      </c>
      <c r="K11" t="b">
        <f>IF('595a (all other)'!$H$5=10,Worksheet!$P57)</f>
        <v>0</v>
      </c>
      <c r="L11" t="b">
        <f>IF('595a (all other)'!$H$5=10,Worksheet!$P58)</f>
        <v>0</v>
      </c>
      <c r="M11" t="b">
        <f>IF('595a (all other)'!$H$5=10,Worksheet!$P59)</f>
        <v>0</v>
      </c>
      <c r="N11" t="b">
        <f>IF('595a (all other)'!$H$5=10,Worksheet!$P60)</f>
        <v>0</v>
      </c>
    </row>
    <row r="12" spans="1:14" ht="16.5" customHeight="1">
      <c r="A12" s="337" t="s">
        <v>385</v>
      </c>
      <c r="B12" s="338"/>
      <c r="C12" s="338"/>
      <c r="D12" s="299" t="str">
        <f>IF(VLOOKUP($H$5,Worksheet!$A$11:$F$66,6)=0,"",VLOOKUP($H$5,Worksheet!$A$11:$F$66,6))</f>
        <v>2,4-D, dimethylamine salt</v>
      </c>
      <c r="E12" s="299"/>
      <c r="F12" s="299"/>
      <c r="G12" s="299"/>
      <c r="H12" s="300"/>
      <c r="I12">
        <v>11</v>
      </c>
      <c r="J12" t="b">
        <f>IF('595a (all other)'!$H$5=11,Worksheet!$P61)</f>
        <v>0</v>
      </c>
      <c r="K12" t="b">
        <f>IF('595a (all other)'!$H$5=11,Worksheet!$P62)</f>
        <v>0</v>
      </c>
      <c r="L12" t="b">
        <f>IF('595a (all other)'!$H$5=11,Worksheet!$P63)</f>
        <v>0</v>
      </c>
      <c r="M12" t="b">
        <f>IF('595a (all other)'!$H$5=11,Worksheet!$P64)</f>
        <v>0</v>
      </c>
      <c r="N12" t="b">
        <f>IF('595a (all other)'!$H$5=11,Worksheet!$P65)</f>
        <v>0</v>
      </c>
    </row>
    <row r="13" spans="1:14" ht="26.25" customHeight="1">
      <c r="A13" s="262" t="s">
        <v>398</v>
      </c>
      <c r="B13" s="265" t="s">
        <v>399</v>
      </c>
      <c r="C13" s="266"/>
      <c r="D13" s="257" t="str">
        <f>IF(VLOOKUP($H$5,Worksheet!$W$11:$AL$22,14)=0,"",VLOOKUP($H$5,Worksheet!$W$11:$AL$22,14))</f>
        <v>INTERMEDIATE                                                                    </v>
      </c>
      <c r="E13" s="258"/>
      <c r="F13" s="258"/>
      <c r="G13" s="258"/>
      <c r="H13" s="259"/>
      <c r="I13">
        <v>12</v>
      </c>
      <c r="J13" t="b">
        <f>IF('595a (all other)'!$H$5=12,Worksheet!$P66)</f>
        <v>0</v>
      </c>
      <c r="K13" t="b">
        <f>IF('595a (all other)'!$H$5=12,Worksheet!$P67)</f>
        <v>0</v>
      </c>
      <c r="L13" t="b">
        <f>IF('595a (all other)'!$H$5=12,Worksheet!$P68)</f>
        <v>0</v>
      </c>
      <c r="M13" t="b">
        <f>IF('595a (all other)'!$H$5=12,Worksheet!$P69)</f>
        <v>0</v>
      </c>
      <c r="N13" t="b">
        <f>IF('595a (all other)'!$H$5=12,Worksheet!$P70)</f>
        <v>0</v>
      </c>
    </row>
    <row r="14" spans="1:8" ht="12.75" customHeight="1">
      <c r="A14" s="263"/>
      <c r="B14" s="267" t="s">
        <v>400</v>
      </c>
      <c r="C14" s="268"/>
      <c r="D14" s="257" t="str">
        <f>IF(VLOOKUP($H$5,Worksheet!$W$11:$AL$22,15)=0,"",VLOOKUP($H$5,Worksheet!$W$11:$AL$22,15))</f>
        <v>INTERMEDIATE                                                                    </v>
      </c>
      <c r="E14" s="258"/>
      <c r="F14" s="258"/>
      <c r="G14" s="258"/>
      <c r="H14" s="259"/>
    </row>
    <row r="15" spans="1:8" ht="12.75" customHeight="1">
      <c r="A15" s="264"/>
      <c r="B15" s="269" t="s">
        <v>401</v>
      </c>
      <c r="C15" s="270"/>
      <c r="D15" s="257" t="str">
        <f>IF(VLOOKUP($H$5,Worksheet!$W$11:$AL$22,16)=0,"",VLOOKUP($H$5,Worksheet!$W$11:$AL$22,16))</f>
        <v>INTERMEDIATE                                                                    </v>
      </c>
      <c r="E15" s="258"/>
      <c r="F15" s="258"/>
      <c r="G15" s="258"/>
      <c r="H15" s="259"/>
    </row>
    <row r="16" spans="1:8" ht="51" customHeight="1">
      <c r="A16" s="348" t="s">
        <v>240</v>
      </c>
      <c r="B16" s="355" t="s">
        <v>223</v>
      </c>
      <c r="C16" s="356"/>
      <c r="D16" s="59" t="str">
        <f>IF(VLOOKUP($H$5,Worksheet!$W$11:$AF$22,2)=0,"N/A",(VLOOKUP($H$5,Worksheet!$W$11:$AF$22,2)))</f>
        <v>L (&lt;dry&gt;)</v>
      </c>
      <c r="E16" s="301" t="str">
        <f>VLOOKUP($H$5,Worksheet!$W$11:$AO$22,18)</f>
        <v>LOW (Pass)  (Low Probability of Rain &amp; No Irrigation: -1)                       </v>
      </c>
      <c r="F16" s="301"/>
      <c r="G16" s="301"/>
      <c r="H16" s="302"/>
    </row>
    <row r="17" spans="1:8" ht="14.25">
      <c r="A17" s="349"/>
      <c r="B17" s="357" t="s">
        <v>238</v>
      </c>
      <c r="C17" s="358"/>
      <c r="D17" s="74" t="str">
        <f>IF(VLOOKUP($H$5,Worksheet!$W$11:$AF$22,3)=0,"N/A",(VLOOKUP($H$5,Worksheet!$W$11:$AF$22,3)))</f>
        <v>L</v>
      </c>
      <c r="E17" s="303" t="str">
        <f>IF(D17="L","Low potential hazard to humans",IF(D17="V","Very low potential hazard to humans",IF(D17="X","Extra high potential hazard to humans",IF(D17="I","Intermediate potential to humans",IF(D17="H","High potential hazard to humans","")))))</f>
        <v>Low potential hazard to humans</v>
      </c>
      <c r="F17" s="303"/>
      <c r="G17" s="303"/>
      <c r="H17" s="304"/>
    </row>
    <row r="18" spans="1:8" ht="14.25">
      <c r="A18" s="349"/>
      <c r="B18" s="326" t="s">
        <v>239</v>
      </c>
      <c r="C18" s="359"/>
      <c r="D18" s="75" t="str">
        <f>IF(VLOOKUP($H$5,Worksheet!$W$11:$AF$22,4)=0,"N/A",(VLOOKUP($H$5,Worksheet!$W$11:$AF$22,4)))</f>
        <v>V</v>
      </c>
      <c r="E18" s="341" t="str">
        <f>IF(D18="L","Low potential hazard to fish",IF(D18="V","Very low potential hazard to fish",IF(D18="X","Extra high potential hazard to fish",IF(D18="I","Intermediate potential to fish",IF(D18="H","High potential hazard to fish","")))))</f>
        <v>Very low potential hazard to fish</v>
      </c>
      <c r="F18" s="341"/>
      <c r="G18" s="341"/>
      <c r="H18" s="342"/>
    </row>
    <row r="19" spans="1:8" ht="25.5" customHeight="1">
      <c r="A19" s="349"/>
      <c r="B19" s="355" t="s">
        <v>224</v>
      </c>
      <c r="C19" s="356"/>
      <c r="D19" s="59" t="str">
        <f>IF(VLOOKUP($H$5,Worksheet!$W$11:$AF$22,5)=0,"N/A",(VLOOKUP($H$5,Worksheet!$W$11:$AF$22,5)))</f>
        <v>L (&lt;dry&gt;)</v>
      </c>
      <c r="E19" s="301" t="str">
        <f>VLOOKUP($H$5,Worksheet!$W$11:$AO$22,19)</f>
        <v>LOW (Pass)  (Low Probability of Rain &amp; No Irrigation: -1)                       </v>
      </c>
      <c r="F19" s="301"/>
      <c r="G19" s="301"/>
      <c r="H19" s="302"/>
    </row>
    <row r="20" spans="1:8" ht="14.25">
      <c r="A20" s="349"/>
      <c r="B20" s="357" t="s">
        <v>238</v>
      </c>
      <c r="C20" s="358"/>
      <c r="D20" s="74" t="str">
        <f>IF(VLOOKUP($H$5,Worksheet!$W$11:$AF$22,6)=0,"N/A",(VLOOKUP($H$5,Worksheet!$W$11:$AF$22,6)))</f>
        <v>L</v>
      </c>
      <c r="E20" s="303" t="str">
        <f>IF(D20="L","Low potential hazard to humans",IF(D20="V","Very low potential hazard to humans",IF(D20="X","Extra high potential hazard to humans",IF(D20="I","Intermediate potential to humans",IF(D20="H","High potential hazard to humans","")))))</f>
        <v>Low potential hazard to humans</v>
      </c>
      <c r="F20" s="303"/>
      <c r="G20" s="303"/>
      <c r="H20" s="304"/>
    </row>
    <row r="21" spans="1:8" ht="14.25">
      <c r="A21" s="349"/>
      <c r="B21" s="326" t="s">
        <v>239</v>
      </c>
      <c r="C21" s="359"/>
      <c r="D21" s="75" t="str">
        <f>IF(VLOOKUP($H$5,Worksheet!$W$11:$AF$22,7)=0,"N/A",(VLOOKUP($H$5,Worksheet!$W$11:$AF$22,7)))</f>
        <v>V</v>
      </c>
      <c r="E21" s="341" t="str">
        <f>IF(D21="L","Low potential hazard to fish",IF(D21="V","Very low potential hazard to fish",IF(D21="X","Extra high potential hazard to fish",IF(D21="I","Intermediate potential to fish",IF(D21="H","High potential hazard to fish","")))))</f>
        <v>Very low potential hazard to fish</v>
      </c>
      <c r="F21" s="341"/>
      <c r="G21" s="341"/>
      <c r="H21" s="342"/>
    </row>
    <row r="22" spans="1:8" ht="40.5" customHeight="1">
      <c r="A22" s="349"/>
      <c r="B22" s="355" t="s">
        <v>225</v>
      </c>
      <c r="C22" s="356"/>
      <c r="D22" s="59" t="str">
        <f>IF(VLOOKUP($H$5,Worksheet!$W$11:$AF$22,8)=0,"N/A",(VLOOKUP($H$5,Worksheet!$W$11:$AF$22,8)))</f>
        <v>L (&lt;dry&gt;)</v>
      </c>
      <c r="E22" s="301" t="str">
        <f>VLOOKUP($H$5,Worksheet!$W$11:$AO$22,17)</f>
        <v>LOW (Pass)     (Low Probability of Rain &amp; No Irrigation: -1)                    </v>
      </c>
      <c r="F22" s="301"/>
      <c r="G22" s="301"/>
      <c r="H22" s="302"/>
    </row>
    <row r="23" spans="1:8" ht="13.5" customHeight="1">
      <c r="A23" s="349"/>
      <c r="B23" s="357" t="s">
        <v>238</v>
      </c>
      <c r="C23" s="358"/>
      <c r="D23" s="74" t="str">
        <f>IF(VLOOKUP($H$5,Worksheet!$W$11:$AF$22,9)=0,"N/A",(VLOOKUP($H$5,Worksheet!$W$11:$AF$22,9)))</f>
        <v>N/A</v>
      </c>
      <c r="E23" s="303" t="s">
        <v>405</v>
      </c>
      <c r="F23" s="303"/>
      <c r="G23" s="303"/>
      <c r="H23" s="304"/>
    </row>
    <row r="24" spans="1:8" ht="14.25">
      <c r="A24" s="350"/>
      <c r="B24" s="326" t="s">
        <v>239</v>
      </c>
      <c r="C24" s="359"/>
      <c r="D24" s="75" t="str">
        <f>IF(VLOOKUP($H$5,Worksheet!$W$11:$AF$22,10)=0,"N/A",(VLOOKUP($H$5,Worksheet!$W$11:$AF$22,10)))</f>
        <v>V</v>
      </c>
      <c r="E24" s="341" t="str">
        <f>IF(D24="L","Low potential hazard to fish",IF(D24="V","Very low potential hazard to fish",IF(D24="X","Extra high potential hazard to fish",IF(D24="I","Intermediate potential to fish",IF(D24="H","High potential hazard to fish","")))))</f>
        <v>Very low potential hazard to fish</v>
      </c>
      <c r="F24" s="341"/>
      <c r="G24" s="341"/>
      <c r="H24" s="342"/>
    </row>
    <row r="25" spans="1:8" ht="14.25" customHeight="1">
      <c r="A25" s="332" t="s">
        <v>390</v>
      </c>
      <c r="B25" s="333"/>
      <c r="C25" s="70" t="str">
        <f>IF(VLOOKUP($H$5,Worksheet!$W$11:$AI$22,11)=0,"",VLOOKUP($H$5,Worksheet!$W$11:$AI$22,11))</f>
        <v>Broadcast</v>
      </c>
      <c r="D25" s="334" t="str">
        <f>IF(C25="Banded","Treatment applied to 1/2 of the area in the field or less.","Treatment applied to more than 1/2 of the area in the field.")</f>
        <v>Treatment applied to more than 1/2 of the area in the field.</v>
      </c>
      <c r="E25" s="334"/>
      <c r="F25" s="334"/>
      <c r="G25" s="334"/>
      <c r="H25" s="335"/>
    </row>
    <row r="26" spans="1:8" ht="27" customHeight="1">
      <c r="A26" s="332" t="s">
        <v>391</v>
      </c>
      <c r="B26" s="333"/>
      <c r="C26" s="71" t="str">
        <f>IF(VLOOKUP($H$5,Worksheet!$W$11:$AI$22,12)=0,"",VLOOKUP($H$5,Worksheet!$W$11:$AI$22,12))</f>
        <v>Surface Applied</v>
      </c>
      <c r="D26" s="334" t="str">
        <f>IF(C26="Foliar","Foliar applied at nearly full crop/weed canopy.",IF(C26="Soil incorporated","Soil applied &amp; incorporated with light surface tillage or irrigation.","Treatment applied to the soil surface."))</f>
        <v>Treatment applied to the soil surface.</v>
      </c>
      <c r="E26" s="334"/>
      <c r="F26" s="334"/>
      <c r="G26" s="334"/>
      <c r="H26" s="335"/>
    </row>
    <row r="27" spans="1:8" ht="16.5" customHeight="1">
      <c r="A27" s="332" t="s">
        <v>392</v>
      </c>
      <c r="B27" s="336"/>
      <c r="C27" s="70" t="str">
        <f>IF(VLOOKUP($H$5,Worksheet!$W$11:$AI$22,13)=0,"",VLOOKUP($H$5,Worksheet!$W$11:$AI$22,13))</f>
        <v>Standard</v>
      </c>
      <c r="D27" s="334" t="str">
        <f>IF(C27="Ultra Low","An ultra low rate of pesticide is used, less than 1/10 lbs/ac.",IF(C27="Low","A low rate of pesticide is used, 1/10 to 1/4 lbs/ac.","A standard rate of pesticide is used, greater than 1/4 lbs/ac."))</f>
        <v>A standard rate of pesticide is used, greater than 1/4 lbs/ac.</v>
      </c>
      <c r="E27" s="334"/>
      <c r="F27" s="334"/>
      <c r="G27" s="334"/>
      <c r="H27" s="335"/>
    </row>
    <row r="28" spans="1:8" ht="15.75" customHeight="1">
      <c r="A28" s="328" t="s">
        <v>222</v>
      </c>
      <c r="B28" s="329"/>
      <c r="C28" s="329"/>
      <c r="D28" s="329"/>
      <c r="E28" s="329"/>
      <c r="F28" s="329"/>
      <c r="G28" s="329"/>
      <c r="H28" s="330"/>
    </row>
    <row r="29" spans="1:8" ht="14.25" customHeight="1">
      <c r="A29" s="96"/>
      <c r="B29" s="305" t="s">
        <v>232</v>
      </c>
      <c r="C29" s="307"/>
      <c r="D29" s="305" t="s">
        <v>208</v>
      </c>
      <c r="E29" s="306"/>
      <c r="F29" s="306"/>
      <c r="G29" s="306"/>
      <c r="H29" s="307"/>
    </row>
    <row r="30" spans="1:8" ht="33" customHeight="1">
      <c r="A30" s="97" t="s">
        <v>231</v>
      </c>
      <c r="B30" s="308" t="str">
        <f>IF(VLOOKUP($H$5,$I$2:$N$13,2)=0,"",VLOOKUP($H$5,$I$2:$N$13,2))</f>
        <v>Scouting/Pest Inventory</v>
      </c>
      <c r="C30" s="309"/>
      <c r="D30" s="260" t="str">
        <f>IF(B30="","",VLOOKUP($B30,CTR!$A$4:$C$92,3))</f>
        <v>Scouting/Pest Inventory will be done to establish the pest population levels.  Treatment will be based on the economic thresholds.</v>
      </c>
      <c r="E30" s="310"/>
      <c r="F30" s="310"/>
      <c r="G30" s="310"/>
      <c r="H30" s="261"/>
    </row>
    <row r="31" spans="1:8" ht="33" customHeight="1">
      <c r="A31" s="97" t="s">
        <v>233</v>
      </c>
      <c r="B31" s="308">
        <f>IF(VLOOKUP($H$5,$I$2:$N$13,3)=0,"",VLOOKUP($H$5,$I$2:$N$13,3))</f>
      </c>
      <c r="C31" s="309"/>
      <c r="D31" s="260">
        <f>IF(B31="","",VLOOKUP($B31,CTR!$A$4:$C$92,3))</f>
      </c>
      <c r="E31" s="310"/>
      <c r="F31" s="310"/>
      <c r="G31" s="310"/>
      <c r="H31" s="261"/>
    </row>
    <row r="32" spans="1:8" ht="33" customHeight="1">
      <c r="A32" s="97" t="s">
        <v>234</v>
      </c>
      <c r="B32" s="308">
        <f>IF(VLOOKUP($H$5,$I$2:$N$13,4)=0,"",VLOOKUP($H$5,$I$2:$N$13,4))</f>
      </c>
      <c r="C32" s="309"/>
      <c r="D32" s="260">
        <f>IF(B32="","",VLOOKUP($B32,CTR!$A$4:$C$92,3))</f>
      </c>
      <c r="E32" s="310"/>
      <c r="F32" s="310"/>
      <c r="G32" s="310"/>
      <c r="H32" s="261"/>
    </row>
    <row r="33" spans="1:8" ht="33" customHeight="1">
      <c r="A33" s="97" t="s">
        <v>235</v>
      </c>
      <c r="B33" s="308">
        <f>IF(VLOOKUP($H$5,$I$2:$N$13,5)=0,"",VLOOKUP($H$5,$I$2:$N$13,5))</f>
      </c>
      <c r="C33" s="309"/>
      <c r="D33" s="260">
        <f>IF(B33="","",VLOOKUP($B33,CTR!$A$4:$C$92,3))</f>
      </c>
      <c r="E33" s="310"/>
      <c r="F33" s="310"/>
      <c r="G33" s="310"/>
      <c r="H33" s="261"/>
    </row>
    <row r="34" spans="1:8" ht="33" customHeight="1">
      <c r="A34" s="97" t="s">
        <v>236</v>
      </c>
      <c r="B34" s="308">
        <f>IF(VLOOKUP($H$5,$I$2:$N$13,6)=0,"",VLOOKUP($H$5,$I$2:$N$13,6))</f>
      </c>
      <c r="C34" s="309"/>
      <c r="D34" s="260">
        <f>IF(B34="","",VLOOKUP($B34,CTR!$A$4:$C$92,3))</f>
      </c>
      <c r="E34" s="310"/>
      <c r="F34" s="310"/>
      <c r="G34" s="310"/>
      <c r="H34" s="261"/>
    </row>
    <row r="35" spans="1:8" ht="46.5" customHeight="1">
      <c r="A35" s="110" t="s">
        <v>409</v>
      </c>
      <c r="B35" s="360"/>
      <c r="C35" s="361"/>
      <c r="D35" s="361"/>
      <c r="E35" s="361"/>
      <c r="F35" s="361"/>
      <c r="G35" s="361"/>
      <c r="H35" s="361"/>
    </row>
    <row r="36" spans="1:8" ht="15" customHeight="1">
      <c r="A36" s="325" t="s">
        <v>308</v>
      </c>
      <c r="B36" s="98"/>
      <c r="C36" s="339" t="s">
        <v>309</v>
      </c>
      <c r="D36" s="339"/>
      <c r="E36" s="339"/>
      <c r="F36" s="339"/>
      <c r="G36" s="339"/>
      <c r="H36" s="340"/>
    </row>
    <row r="37" spans="1:8" ht="16.5" customHeight="1">
      <c r="A37" s="326"/>
      <c r="B37" s="99"/>
      <c r="C37" s="343" t="s">
        <v>316</v>
      </c>
      <c r="D37" s="343"/>
      <c r="E37" s="343"/>
      <c r="F37" s="343"/>
      <c r="G37" s="343"/>
      <c r="H37" s="344"/>
    </row>
    <row r="38" spans="1:8" ht="18" customHeight="1">
      <c r="A38" s="345" t="s">
        <v>237</v>
      </c>
      <c r="B38" s="346"/>
      <c r="C38" s="346"/>
      <c r="D38" s="346"/>
      <c r="E38" s="346"/>
      <c r="F38" s="346"/>
      <c r="G38" s="346"/>
      <c r="H38" s="347"/>
    </row>
    <row r="39" spans="1:8" ht="114.75" customHeight="1">
      <c r="A39" s="298" t="s">
        <v>527</v>
      </c>
      <c r="B39" s="278"/>
      <c r="C39" s="278"/>
      <c r="D39" s="278"/>
      <c r="E39" s="278"/>
      <c r="F39" s="278"/>
      <c r="G39" s="278"/>
      <c r="H39" s="279"/>
    </row>
    <row r="40" spans="1:8" ht="15.75" customHeight="1">
      <c r="A40" s="277" t="s">
        <v>365</v>
      </c>
      <c r="B40" s="278"/>
      <c r="C40" s="278"/>
      <c r="D40" s="278"/>
      <c r="E40" s="278"/>
      <c r="F40" s="278"/>
      <c r="G40" s="278"/>
      <c r="H40" s="279"/>
    </row>
    <row r="41" spans="1:8" ht="43.5" customHeight="1">
      <c r="A41" s="277" t="s">
        <v>326</v>
      </c>
      <c r="B41" s="278"/>
      <c r="C41" s="278"/>
      <c r="D41" s="278"/>
      <c r="E41" s="278"/>
      <c r="F41" s="278"/>
      <c r="G41" s="278"/>
      <c r="H41" s="279"/>
    </row>
    <row r="42" spans="1:8" ht="54.75" customHeight="1">
      <c r="A42" s="277" t="s">
        <v>327</v>
      </c>
      <c r="B42" s="278"/>
      <c r="C42" s="278"/>
      <c r="D42" s="278"/>
      <c r="E42" s="278"/>
      <c r="F42" s="278"/>
      <c r="G42" s="278"/>
      <c r="H42" s="279"/>
    </row>
    <row r="43" spans="1:8" ht="56.25" customHeight="1">
      <c r="A43" s="277" t="s">
        <v>500</v>
      </c>
      <c r="B43" s="278"/>
      <c r="C43" s="278"/>
      <c r="D43" s="278"/>
      <c r="E43" s="278"/>
      <c r="F43" s="278"/>
      <c r="G43" s="278"/>
      <c r="H43" s="279"/>
    </row>
    <row r="44" spans="1:8" ht="18.75" customHeight="1">
      <c r="A44" s="277" t="s">
        <v>328</v>
      </c>
      <c r="B44" s="278"/>
      <c r="C44" s="278"/>
      <c r="D44" s="278"/>
      <c r="E44" s="278"/>
      <c r="F44" s="278"/>
      <c r="G44" s="278"/>
      <c r="H44" s="279"/>
    </row>
    <row r="45" spans="1:8" ht="62.25" customHeight="1">
      <c r="A45" s="298" t="s">
        <v>526</v>
      </c>
      <c r="B45" s="278"/>
      <c r="C45" s="278"/>
      <c r="D45" s="278"/>
      <c r="E45" s="278"/>
      <c r="F45" s="278"/>
      <c r="G45" s="278"/>
      <c r="H45" s="279"/>
    </row>
    <row r="46" spans="1:8" ht="18" customHeight="1">
      <c r="A46" s="277" t="s">
        <v>525</v>
      </c>
      <c r="B46" s="278"/>
      <c r="C46" s="278"/>
      <c r="D46" s="278"/>
      <c r="E46" s="278"/>
      <c r="F46" s="278"/>
      <c r="G46" s="278"/>
      <c r="H46" s="279"/>
    </row>
    <row r="47" spans="1:8" ht="27" customHeight="1">
      <c r="A47" s="277" t="s">
        <v>331</v>
      </c>
      <c r="B47" s="278"/>
      <c r="C47" s="278"/>
      <c r="D47" s="278"/>
      <c r="E47" s="278"/>
      <c r="F47" s="278"/>
      <c r="G47" s="278"/>
      <c r="H47" s="279"/>
    </row>
    <row r="48" spans="1:8" ht="16.5" customHeight="1">
      <c r="A48" s="280" t="s">
        <v>332</v>
      </c>
      <c r="B48" s="281"/>
      <c r="C48" s="281"/>
      <c r="D48" s="281"/>
      <c r="E48" s="281"/>
      <c r="F48" s="281"/>
      <c r="G48" s="281"/>
      <c r="H48" s="282"/>
    </row>
    <row r="49" spans="1:8" ht="29.25" customHeight="1">
      <c r="A49" s="277" t="s">
        <v>501</v>
      </c>
      <c r="B49" s="278"/>
      <c r="C49" s="278"/>
      <c r="D49" s="278"/>
      <c r="E49" s="278"/>
      <c r="F49" s="278"/>
      <c r="G49" s="278"/>
      <c r="H49" s="279"/>
    </row>
    <row r="50" spans="1:8" ht="59.25" customHeight="1">
      <c r="A50" s="289" t="s">
        <v>333</v>
      </c>
      <c r="B50" s="290"/>
      <c r="C50" s="290"/>
      <c r="D50" s="290"/>
      <c r="E50" s="290"/>
      <c r="F50" s="290"/>
      <c r="G50" s="290"/>
      <c r="H50" s="291"/>
    </row>
    <row r="51" spans="1:8" ht="13.5" customHeight="1">
      <c r="A51" s="292" t="s">
        <v>310</v>
      </c>
      <c r="B51" s="293"/>
      <c r="C51" s="293"/>
      <c r="D51" s="293"/>
      <c r="E51" s="293"/>
      <c r="F51" s="293"/>
      <c r="G51" s="293"/>
      <c r="H51" s="294"/>
    </row>
    <row r="52" spans="1:8" ht="14.25" customHeight="1">
      <c r="A52" s="295" t="s">
        <v>311</v>
      </c>
      <c r="B52" s="296"/>
      <c r="C52" s="296"/>
      <c r="D52" s="296"/>
      <c r="E52" s="296"/>
      <c r="F52" s="296"/>
      <c r="G52" s="296"/>
      <c r="H52" s="297"/>
    </row>
    <row r="53" spans="1:8" ht="18.75" customHeight="1">
      <c r="A53" s="274" t="s">
        <v>189</v>
      </c>
      <c r="B53" s="275"/>
      <c r="C53" s="288"/>
      <c r="D53" s="288"/>
      <c r="E53" s="288"/>
      <c r="F53" s="288"/>
      <c r="G53" s="100" t="s">
        <v>193</v>
      </c>
      <c r="H53" s="101"/>
    </row>
    <row r="54" spans="1:8" ht="5.25" customHeight="1">
      <c r="A54" s="102"/>
      <c r="B54" s="103"/>
      <c r="C54" s="104"/>
      <c r="D54" s="104"/>
      <c r="E54" s="104"/>
      <c r="F54" s="104"/>
      <c r="G54" s="103"/>
      <c r="H54" s="105"/>
    </row>
    <row r="55" spans="1:8" ht="13.5" customHeight="1">
      <c r="A55" s="271" t="s">
        <v>317</v>
      </c>
      <c r="B55" s="272"/>
      <c r="C55" s="272"/>
      <c r="D55" s="272"/>
      <c r="E55" s="272"/>
      <c r="F55" s="272"/>
      <c r="G55" s="272"/>
      <c r="H55" s="273"/>
    </row>
    <row r="56" spans="1:8" ht="14.25">
      <c r="A56" s="283" t="s">
        <v>312</v>
      </c>
      <c r="B56" s="284"/>
      <c r="C56" s="276"/>
      <c r="D56" s="276"/>
      <c r="E56" s="276"/>
      <c r="F56" s="276"/>
      <c r="G56" s="100" t="s">
        <v>193</v>
      </c>
      <c r="H56" s="101"/>
    </row>
    <row r="57" spans="1:8" ht="6.75" customHeight="1">
      <c r="A57" s="106"/>
      <c r="B57" s="104"/>
      <c r="C57" s="107"/>
      <c r="D57" s="107"/>
      <c r="E57" s="107"/>
      <c r="F57" s="107"/>
      <c r="G57" s="103"/>
      <c r="H57" s="105"/>
    </row>
    <row r="58" spans="1:8" ht="15" customHeight="1">
      <c r="A58" s="271" t="s">
        <v>313</v>
      </c>
      <c r="B58" s="272"/>
      <c r="C58" s="272"/>
      <c r="D58" s="272"/>
      <c r="E58" s="272"/>
      <c r="F58" s="272"/>
      <c r="G58" s="272"/>
      <c r="H58" s="273"/>
    </row>
    <row r="59" spans="1:8" ht="14.25">
      <c r="A59" s="274" t="s">
        <v>314</v>
      </c>
      <c r="B59" s="275"/>
      <c r="C59" s="276"/>
      <c r="D59" s="276"/>
      <c r="E59" s="276"/>
      <c r="F59" s="276"/>
      <c r="G59" s="100" t="s">
        <v>193</v>
      </c>
      <c r="H59" s="101"/>
    </row>
    <row r="60" spans="1:8" ht="6.75" customHeight="1">
      <c r="A60" s="108"/>
      <c r="B60" s="109"/>
      <c r="C60" s="109"/>
      <c r="D60" s="109"/>
      <c r="E60" s="109"/>
      <c r="F60" s="109"/>
      <c r="G60" s="109"/>
      <c r="H60" s="101"/>
    </row>
    <row r="61" ht="17.25" customHeight="1"/>
    <row r="63" ht="5.25" customHeight="1"/>
  </sheetData>
  <sheetProtection password="FFCB" sheet="1" objects="1" scenarios="1"/>
  <mergeCells count="90">
    <mergeCell ref="B35:H35"/>
    <mergeCell ref="B7:F7"/>
    <mergeCell ref="A11:C11"/>
    <mergeCell ref="A25:B25"/>
    <mergeCell ref="D25:H25"/>
    <mergeCell ref="E24:H24"/>
    <mergeCell ref="E23:H23"/>
    <mergeCell ref="E21:H21"/>
    <mergeCell ref="E19:H19"/>
    <mergeCell ref="E22:H22"/>
    <mergeCell ref="B20:C20"/>
    <mergeCell ref="B29:C29"/>
    <mergeCell ref="B30:C30"/>
    <mergeCell ref="B32:C32"/>
    <mergeCell ref="B23:C23"/>
    <mergeCell ref="B24:C24"/>
    <mergeCell ref="D32:H32"/>
    <mergeCell ref="D31:H31"/>
    <mergeCell ref="A10:C10"/>
    <mergeCell ref="D10:H10"/>
    <mergeCell ref="B16:C16"/>
    <mergeCell ref="B17:C17"/>
    <mergeCell ref="B18:C18"/>
    <mergeCell ref="B19:C19"/>
    <mergeCell ref="B21:C21"/>
    <mergeCell ref="B22:C22"/>
    <mergeCell ref="A39:H39"/>
    <mergeCell ref="C36:H36"/>
    <mergeCell ref="E18:H18"/>
    <mergeCell ref="E20:H20"/>
    <mergeCell ref="C37:H37"/>
    <mergeCell ref="A38:H38"/>
    <mergeCell ref="D33:H33"/>
    <mergeCell ref="B31:C31"/>
    <mergeCell ref="B33:C33"/>
    <mergeCell ref="A16:A24"/>
    <mergeCell ref="A40:H40"/>
    <mergeCell ref="A36:A37"/>
    <mergeCell ref="A6:A7"/>
    <mergeCell ref="A28:H28"/>
    <mergeCell ref="D9:H9"/>
    <mergeCell ref="A26:B26"/>
    <mergeCell ref="D26:H26"/>
    <mergeCell ref="A27:B27"/>
    <mergeCell ref="D27:H27"/>
    <mergeCell ref="A12:C12"/>
    <mergeCell ref="C1:H1"/>
    <mergeCell ref="C2:H2"/>
    <mergeCell ref="B6:F6"/>
    <mergeCell ref="B4:D4"/>
    <mergeCell ref="B1:B2"/>
    <mergeCell ref="B3:D3"/>
    <mergeCell ref="B5:D5"/>
    <mergeCell ref="A44:H44"/>
    <mergeCell ref="A45:H45"/>
    <mergeCell ref="D12:H12"/>
    <mergeCell ref="E16:H16"/>
    <mergeCell ref="E17:H17"/>
    <mergeCell ref="D29:H29"/>
    <mergeCell ref="A41:H41"/>
    <mergeCell ref="B34:C34"/>
    <mergeCell ref="D34:H34"/>
    <mergeCell ref="D30:H30"/>
    <mergeCell ref="A42:H42"/>
    <mergeCell ref="A43:H43"/>
    <mergeCell ref="D8:G8"/>
    <mergeCell ref="A55:H55"/>
    <mergeCell ref="A53:B53"/>
    <mergeCell ref="C53:F53"/>
    <mergeCell ref="A50:H50"/>
    <mergeCell ref="A51:H51"/>
    <mergeCell ref="A52:H52"/>
    <mergeCell ref="A46:H46"/>
    <mergeCell ref="A58:H58"/>
    <mergeCell ref="A59:B59"/>
    <mergeCell ref="C59:F59"/>
    <mergeCell ref="A47:H47"/>
    <mergeCell ref="A48:H48"/>
    <mergeCell ref="A49:H49"/>
    <mergeCell ref="A56:B56"/>
    <mergeCell ref="C56:F56"/>
    <mergeCell ref="A13:A15"/>
    <mergeCell ref="B13:C13"/>
    <mergeCell ref="B14:C14"/>
    <mergeCell ref="B15:C15"/>
    <mergeCell ref="D13:H13"/>
    <mergeCell ref="D14:H14"/>
    <mergeCell ref="D15:H15"/>
    <mergeCell ref="D11:E11"/>
    <mergeCell ref="G11:H11"/>
  </mergeCells>
  <dataValidations count="1">
    <dataValidation type="list" allowBlank="1" showInputMessage="1" showErrorMessage="1" prompt="Select the Alternative that the client wishes to use." sqref="H5">
      <formula1>$I$2:$I$13</formula1>
    </dataValidation>
  </dataValidations>
  <printOptions/>
  <pageMargins left="0.37" right="0.33" top="0.92" bottom="1.04" header="0.6" footer="0.36"/>
  <pageSetup horizontalDpi="600" verticalDpi="600" orientation="portrait" scale="92" r:id="rId3"/>
  <headerFooter alignWithMargins="0">
    <oddFooter xml:space="preserve">&amp;CPage &amp;P&amp;R </oddFooter>
  </headerFooter>
  <rowBreaks count="1" manualBreakCount="1">
    <brk id="34" max="7" man="1"/>
  </rowBreaks>
  <legacyDrawing r:id="rId2"/>
  <oleObjects>
    <oleObject progId="Word.Document.8" shapeId="1480324" r:id="rId1"/>
  </oleObjects>
</worksheet>
</file>

<file path=xl/worksheets/sheet3.xml><?xml version="1.0" encoding="utf-8"?>
<worksheet xmlns="http://schemas.openxmlformats.org/spreadsheetml/2006/main" xmlns:r="http://schemas.openxmlformats.org/officeDocument/2006/relationships">
  <sheetPr codeName="Sheet3"/>
  <dimension ref="A1:P280"/>
  <sheetViews>
    <sheetView workbookViewId="0" topLeftCell="A1">
      <selection activeCell="H5" sqref="H5"/>
    </sheetView>
  </sheetViews>
  <sheetFormatPr defaultColWidth="9.00390625" defaultRowHeight="14.25"/>
  <cols>
    <col min="1" max="1" width="11.50390625" style="0" customWidth="1"/>
    <col min="2" max="2" width="4.875" style="0" customWidth="1"/>
    <col min="3" max="3" width="9.875" style="0" customWidth="1"/>
    <col min="4" max="4" width="16.50390625" style="0" customWidth="1"/>
    <col min="6" max="6" width="13.25390625" style="0" customWidth="1"/>
    <col min="7" max="7" width="18.625" style="0" customWidth="1"/>
    <col min="8" max="8" width="13.625" style="0" customWidth="1"/>
    <col min="9" max="9" width="5.50390625" style="0" customWidth="1"/>
    <col min="10" max="10" width="14.25390625" style="0" customWidth="1"/>
    <col min="11" max="12" width="14.875" style="0" customWidth="1"/>
    <col min="13" max="13" width="16.50390625" style="0" customWidth="1"/>
    <col min="14" max="14" width="14.75390625" style="0" customWidth="1"/>
  </cols>
  <sheetData>
    <row r="1" spans="1:16" ht="32.25" customHeight="1">
      <c r="A1" s="113"/>
      <c r="B1" s="416" t="s">
        <v>200</v>
      </c>
      <c r="C1" s="421" t="s">
        <v>406</v>
      </c>
      <c r="D1" s="422"/>
      <c r="E1" s="422"/>
      <c r="F1" s="422"/>
      <c r="G1" s="422"/>
      <c r="H1" s="423"/>
      <c r="J1" s="1" t="s">
        <v>226</v>
      </c>
      <c r="K1" s="1" t="s">
        <v>227</v>
      </c>
      <c r="L1" s="1" t="s">
        <v>228</v>
      </c>
      <c r="M1" s="1" t="s">
        <v>229</v>
      </c>
      <c r="N1" s="1" t="s">
        <v>230</v>
      </c>
      <c r="O1" s="10"/>
      <c r="P1" s="10"/>
    </row>
    <row r="2" spans="1:16" ht="16.5" customHeight="1">
      <c r="A2" s="114" t="s">
        <v>188</v>
      </c>
      <c r="B2" s="417"/>
      <c r="C2" s="424" t="s">
        <v>510</v>
      </c>
      <c r="D2" s="425"/>
      <c r="E2" s="425"/>
      <c r="F2" s="425"/>
      <c r="G2" s="425"/>
      <c r="H2" s="426"/>
      <c r="I2">
        <v>1</v>
      </c>
      <c r="J2" t="str">
        <f>IF($H$5=1,Worksheet!P11)</f>
        <v>Scouting/Pest Inventory</v>
      </c>
      <c r="K2">
        <f>IF(H5=1,Worksheet!$P$12)</f>
        <v>0</v>
      </c>
      <c r="L2">
        <f>IF(H5=1,Worksheet!$P$13)</f>
        <v>0</v>
      </c>
      <c r="M2">
        <f>IF(H5=1,Worksheet!$P$14)</f>
        <v>0</v>
      </c>
      <c r="N2">
        <f>IF(H5=1,Worksheet!$P$15)</f>
        <v>0</v>
      </c>
      <c r="O2" t="s">
        <v>411</v>
      </c>
      <c r="P2" s="11"/>
    </row>
    <row r="3" spans="1:16" ht="14.25">
      <c r="A3" s="115" t="s">
        <v>189</v>
      </c>
      <c r="B3" s="418">
        <f>IF(Worksheet!D3="","",Worksheet!D3)</f>
      </c>
      <c r="C3" s="419"/>
      <c r="D3" s="420"/>
      <c r="E3" s="116" t="s">
        <v>190</v>
      </c>
      <c r="F3" s="117">
        <f>IF(Worksheet!G3="","",Worksheet!G3)</f>
      </c>
      <c r="G3" s="118" t="s">
        <v>191</v>
      </c>
      <c r="H3" s="119">
        <f>IF(Worksheet!K3=0,"",Worksheet!K3)</f>
      </c>
      <c r="I3">
        <v>2</v>
      </c>
      <c r="J3" t="b">
        <f>IF(H5=2,Worksheet!$P$16)</f>
        <v>0</v>
      </c>
      <c r="K3" t="b">
        <f>IF(H5=2,Worksheet!$P$17)</f>
        <v>0</v>
      </c>
      <c r="L3" t="b">
        <f>IF(H5=2,Worksheet!$P$18)</f>
        <v>0</v>
      </c>
      <c r="M3" t="b">
        <f>IF(H5=2,Worksheet!$P$19)</f>
        <v>0</v>
      </c>
      <c r="N3" t="b">
        <f>IF(H5=2,Worksheet!$P$20)</f>
        <v>0</v>
      </c>
      <c r="O3" t="s">
        <v>412</v>
      </c>
      <c r="P3" s="13"/>
    </row>
    <row r="4" spans="1:16" ht="14.25">
      <c r="A4" s="120" t="s">
        <v>192</v>
      </c>
      <c r="B4" s="427">
        <f>IF(Worksheet!D4="","",Worksheet!D4)</f>
      </c>
      <c r="C4" s="375"/>
      <c r="D4" s="428"/>
      <c r="E4" s="121" t="s">
        <v>193</v>
      </c>
      <c r="F4" s="122">
        <f ca="1">TODAY()</f>
        <v>39848</v>
      </c>
      <c r="G4" s="123" t="s">
        <v>315</v>
      </c>
      <c r="H4" s="111"/>
      <c r="I4" s="72">
        <v>3</v>
      </c>
      <c r="J4" t="b">
        <f>IF(H5=3,Worksheet!$P$21)</f>
        <v>0</v>
      </c>
      <c r="K4" t="b">
        <f>IF(H5=3,Worksheet!$P$22)</f>
        <v>0</v>
      </c>
      <c r="L4" t="b">
        <f>IF(H5=3,Worksheet!$P$23)</f>
        <v>0</v>
      </c>
      <c r="M4" t="b">
        <f>IF(H5=3,Worksheet!$P$24)</f>
        <v>0</v>
      </c>
      <c r="N4" t="b">
        <f>IF(H5=3,Worksheet!$P$25)</f>
        <v>0</v>
      </c>
      <c r="O4" t="s">
        <v>413</v>
      </c>
      <c r="P4" s="13"/>
    </row>
    <row r="5" spans="1:16" ht="14.25">
      <c r="A5" s="120" t="s">
        <v>194</v>
      </c>
      <c r="B5" s="427">
        <f>IF(Worksheet!D5="","",Worksheet!D5)</f>
      </c>
      <c r="C5" s="375"/>
      <c r="D5" s="428"/>
      <c r="E5" s="121" t="s">
        <v>195</v>
      </c>
      <c r="F5" s="112">
        <f>IF(Worksheet!G5="","",Worksheet!G5)</f>
      </c>
      <c r="G5" s="123" t="s">
        <v>219</v>
      </c>
      <c r="H5" s="87">
        <v>1</v>
      </c>
      <c r="I5" s="72">
        <v>4</v>
      </c>
      <c r="J5" t="b">
        <f>IF(H5=4,Worksheet!$P$26)</f>
        <v>0</v>
      </c>
      <c r="K5" t="b">
        <f>IF(H5=4,Worksheet!$P$27)</f>
        <v>0</v>
      </c>
      <c r="L5" t="b">
        <f>IF(H5=4,Worksheet!$P$28)</f>
        <v>0</v>
      </c>
      <c r="M5" t="b">
        <f>IF(H5=4,Worksheet!$P$29)</f>
        <v>0</v>
      </c>
      <c r="N5" t="b">
        <f>IF(H5=4,Worksheet!$P$30)</f>
        <v>0</v>
      </c>
      <c r="O5" t="s">
        <v>414</v>
      </c>
      <c r="P5" s="13"/>
    </row>
    <row r="6" spans="1:16" ht="14.25">
      <c r="A6" s="429" t="s">
        <v>202</v>
      </c>
      <c r="B6" s="430">
        <f>IF(Worksheet!T7=FALSE,"","Improve production Quality and Quantity.")</f>
      </c>
      <c r="C6" s="431"/>
      <c r="D6" s="431"/>
      <c r="E6" s="431"/>
      <c r="F6" s="432"/>
      <c r="G6" s="124" t="s">
        <v>307</v>
      </c>
      <c r="H6" s="39">
        <f>IF(Worksheet!K4="","",Worksheet!K4)</f>
      </c>
      <c r="I6" s="72">
        <v>5</v>
      </c>
      <c r="J6" t="b">
        <f>IF(H5=5,Worksheet!$P31)</f>
        <v>0</v>
      </c>
      <c r="K6" t="b">
        <f>IF(H5=5,Worksheet!$P32)</f>
        <v>0</v>
      </c>
      <c r="L6" t="b">
        <f>IF(H5=5,Worksheet!$P33)</f>
        <v>0</v>
      </c>
      <c r="M6" t="b">
        <f>IF(H5=5,Worksheet!$P34)</f>
        <v>0</v>
      </c>
      <c r="N6" t="b">
        <f>IF(H5=5,Worksheet!$P35)</f>
        <v>0</v>
      </c>
      <c r="O6" t="s">
        <v>415</v>
      </c>
      <c r="P6" s="11"/>
    </row>
    <row r="7" spans="1:16" ht="15" customHeight="1">
      <c r="A7" s="429"/>
      <c r="B7" s="427">
        <f>IF(Worksheet!T8=FALSE,"","Minimize impacts of pest control on resources.")</f>
      </c>
      <c r="C7" s="375"/>
      <c r="D7" s="431"/>
      <c r="E7" s="431"/>
      <c r="F7" s="431"/>
      <c r="G7" s="125" t="s">
        <v>204</v>
      </c>
      <c r="H7" s="39" t="s">
        <v>216</v>
      </c>
      <c r="I7" s="72">
        <v>6</v>
      </c>
      <c r="J7" t="b">
        <f>IF(H5=6,Worksheet!$P36)</f>
        <v>0</v>
      </c>
      <c r="K7" t="b">
        <f>IF(H5=6,Worksheet!$P37)</f>
        <v>0</v>
      </c>
      <c r="L7" t="b">
        <f>IF(H5=6,Worksheet!$P38)</f>
        <v>0</v>
      </c>
      <c r="M7" t="b">
        <f>IF(H5=6,Worksheet!$P39)</f>
        <v>0</v>
      </c>
      <c r="N7" t="b">
        <f>IF(H5=6,Worksheet!$P40)</f>
        <v>0</v>
      </c>
      <c r="O7" t="s">
        <v>416</v>
      </c>
      <c r="P7" s="13"/>
    </row>
    <row r="8" spans="1:16" ht="14.25">
      <c r="A8" s="126"/>
      <c r="B8" s="127"/>
      <c r="C8" s="128" t="s">
        <v>407</v>
      </c>
      <c r="D8" s="433"/>
      <c r="E8" s="434"/>
      <c r="F8" s="434"/>
      <c r="G8" s="435"/>
      <c r="H8" s="129"/>
      <c r="I8" s="72">
        <v>7</v>
      </c>
      <c r="J8" t="b">
        <f>IF(H5=7,Worksheet!$P41)</f>
        <v>0</v>
      </c>
      <c r="K8" t="b">
        <f>IF(H5=7,Worksheet!$P42)</f>
        <v>0</v>
      </c>
      <c r="L8" t="b">
        <f>IF(H5=7,Worksheet!$P43)</f>
        <v>0</v>
      </c>
      <c r="M8" t="b">
        <f>IF(H5=7,Worksheet!$P44)</f>
        <v>0</v>
      </c>
      <c r="N8" t="b">
        <f>IF(H5=7,Worksheet!$P45)</f>
        <v>0</v>
      </c>
      <c r="O8" t="s">
        <v>417</v>
      </c>
      <c r="P8" s="13"/>
    </row>
    <row r="9" spans="1:16" ht="15" customHeight="1">
      <c r="A9" s="126"/>
      <c r="B9" s="130"/>
      <c r="C9" s="128" t="s">
        <v>384</v>
      </c>
      <c r="D9" s="427">
        <f>IF(Worksheet!I8="","",Worksheet!I8)</f>
      </c>
      <c r="E9" s="375"/>
      <c r="F9" s="375"/>
      <c r="G9" s="375"/>
      <c r="H9" s="376"/>
      <c r="I9" s="72">
        <v>8</v>
      </c>
      <c r="J9" t="b">
        <f>IF(H5=8,Worksheet!$P46)</f>
        <v>0</v>
      </c>
      <c r="K9" t="b">
        <f>IF(H5=8,Worksheet!$P47)</f>
        <v>0</v>
      </c>
      <c r="L9" t="b">
        <f>IF(H5=8,Worksheet!$P48)</f>
        <v>0</v>
      </c>
      <c r="M9" t="b">
        <f>IF(H5=8,Worksheet!$P49)</f>
        <v>0</v>
      </c>
      <c r="N9" t="b">
        <f>IF(H5=8,Worksheet!$P50)</f>
        <v>0</v>
      </c>
      <c r="O9" t="s">
        <v>418</v>
      </c>
      <c r="P9" s="13"/>
    </row>
    <row r="10" spans="1:16" ht="14.25">
      <c r="A10" s="386" t="s">
        <v>381</v>
      </c>
      <c r="B10" s="390"/>
      <c r="C10" s="390"/>
      <c r="D10" s="440">
        <f>IF(VLOOKUP(H5,Worksheet!A11:D66,4)=0,"",VLOOKUP(H5,Worksheet!A11:D66,4))</f>
      </c>
      <c r="E10" s="441"/>
      <c r="F10" s="441"/>
      <c r="G10" s="441"/>
      <c r="H10" s="442"/>
      <c r="I10">
        <v>9</v>
      </c>
      <c r="J10" t="b">
        <f>IF(H5=9,Worksheet!$P51)</f>
        <v>0</v>
      </c>
      <c r="K10" t="b">
        <f>IF(H5=9,Worksheet!$P52)</f>
        <v>0</v>
      </c>
      <c r="L10" t="b">
        <f>IF(H5=9,Worksheet!$P53)</f>
        <v>0</v>
      </c>
      <c r="M10" t="b">
        <f>IF(H5=9,Worksheet!$P54)</f>
        <v>0</v>
      </c>
      <c r="N10" t="b">
        <f>IF(H5=9,Worksheet!$P55)</f>
        <v>0</v>
      </c>
      <c r="O10" t="s">
        <v>419</v>
      </c>
      <c r="P10" s="13"/>
    </row>
    <row r="11" spans="1:15" ht="13.5" customHeight="1">
      <c r="A11" s="436" t="s">
        <v>383</v>
      </c>
      <c r="B11" s="437"/>
      <c r="C11" s="437"/>
      <c r="D11" s="443" t="str">
        <f>IF(VLOOKUP(H5,Worksheet!A11:D67,2)=0,"",VLOOKUP(H5,Worksheet!A11:D67,2))</f>
        <v>Af</v>
      </c>
      <c r="E11" s="442"/>
      <c r="F11" s="131" t="s">
        <v>382</v>
      </c>
      <c r="G11" s="443" t="str">
        <f>IF(VLOOKUP(H5,Worksheet!A11:P70,3)=0,"",VLOOKUP(H5,Worksheet!A11:P70,3))</f>
        <v>Agua</v>
      </c>
      <c r="H11" s="442"/>
      <c r="I11">
        <v>10</v>
      </c>
      <c r="J11" t="b">
        <f>IF($H$5=10,Worksheet!$P56)</f>
        <v>0</v>
      </c>
      <c r="K11" t="b">
        <f>IF($H$5=10,Worksheet!$P57)</f>
        <v>0</v>
      </c>
      <c r="L11" t="b">
        <f>IF($H$5=10,Worksheet!$P58)</f>
        <v>0</v>
      </c>
      <c r="M11" t="b">
        <f>IF($H$5=10,Worksheet!$P59)</f>
        <v>0</v>
      </c>
      <c r="N11" t="b">
        <f>IF($H$5=10,Worksheet!$P60)</f>
        <v>0</v>
      </c>
      <c r="O11" t="s">
        <v>420</v>
      </c>
    </row>
    <row r="12" spans="1:15" ht="16.5" customHeight="1">
      <c r="A12" s="438" t="s">
        <v>385</v>
      </c>
      <c r="B12" s="439"/>
      <c r="C12" s="439"/>
      <c r="D12" s="444" t="str">
        <f>IF(VLOOKUP($H$5,Worksheet!$A$11:$F$66,6)=0,"",VLOOKUP($H$5,Worksheet!$A$11:$F$66,6))</f>
        <v>2,4-D, dimethylamine salt</v>
      </c>
      <c r="E12" s="444"/>
      <c r="F12" s="444"/>
      <c r="G12" s="444"/>
      <c r="H12" s="445"/>
      <c r="I12">
        <v>11</v>
      </c>
      <c r="J12" t="b">
        <f>IF($H$5=11,Worksheet!$P61)</f>
        <v>0</v>
      </c>
      <c r="K12" t="b">
        <f>IF($H$5=11,Worksheet!$P62)</f>
        <v>0</v>
      </c>
      <c r="L12" t="b">
        <f>IF($H$5=11,Worksheet!$P63)</f>
        <v>0</v>
      </c>
      <c r="M12" t="b">
        <f>IF($H$5=11,Worksheet!$P64)</f>
        <v>0</v>
      </c>
      <c r="N12" t="b">
        <f>IF($H$5=11,Worksheet!$P65)</f>
        <v>0</v>
      </c>
      <c r="O12" t="s">
        <v>421</v>
      </c>
    </row>
    <row r="13" spans="1:15" ht="26.25" customHeight="1">
      <c r="A13" s="237" t="s">
        <v>398</v>
      </c>
      <c r="B13" s="407" t="s">
        <v>399</v>
      </c>
      <c r="C13" s="408"/>
      <c r="D13" s="409" t="str">
        <f>IF(VLOOKUP($H$5,Worksheet!$W$11:$AL$22,14)=0,"",VLOOKUP($H$5,Worksheet!$W$11:$AL$22,14))</f>
        <v>INTERMEDIATE                                                                    </v>
      </c>
      <c r="E13" s="410"/>
      <c r="F13" s="410"/>
      <c r="G13" s="410"/>
      <c r="H13" s="411"/>
      <c r="I13">
        <v>12</v>
      </c>
      <c r="J13" t="b">
        <f>IF($H$5=12,Worksheet!$P66)</f>
        <v>0</v>
      </c>
      <c r="K13" t="b">
        <f>IF($H$5=12,Worksheet!$P62)</f>
        <v>0</v>
      </c>
      <c r="L13" t="b">
        <f>IF($H$5=12,Worksheet!$P68)</f>
        <v>0</v>
      </c>
      <c r="M13" t="b">
        <f>IF($H$5=12,Worksheet!$P69)</f>
        <v>0</v>
      </c>
      <c r="N13" t="b">
        <f>IF($H$5=12,Worksheet!$P70)</f>
        <v>0</v>
      </c>
      <c r="O13" t="s">
        <v>422</v>
      </c>
    </row>
    <row r="14" spans="1:15" ht="12.75" customHeight="1">
      <c r="A14" s="406"/>
      <c r="B14" s="412" t="s">
        <v>400</v>
      </c>
      <c r="C14" s="413"/>
      <c r="D14" s="409" t="str">
        <f>IF(VLOOKUP($H$5,Worksheet!$W$11:$AL$22,15)=0,"",VLOOKUP($H$5,Worksheet!$W$11:$AL$22,15))</f>
        <v>INTERMEDIATE                                                                    </v>
      </c>
      <c r="E14" s="410"/>
      <c r="F14" s="410"/>
      <c r="G14" s="410"/>
      <c r="H14" s="411"/>
      <c r="O14" t="s">
        <v>423</v>
      </c>
    </row>
    <row r="15" spans="1:15" ht="12.75" customHeight="1">
      <c r="A15" s="238"/>
      <c r="B15" s="414" t="s">
        <v>401</v>
      </c>
      <c r="C15" s="415"/>
      <c r="D15" s="409" t="str">
        <f>IF(VLOOKUP($H$5,Worksheet!$W$11:$AL$22,16)=0,"",VLOOKUP($H$5,Worksheet!$W$11:$AL$22,16))</f>
        <v>INTERMEDIATE                                                                    </v>
      </c>
      <c r="E15" s="410"/>
      <c r="F15" s="410"/>
      <c r="G15" s="410"/>
      <c r="H15" s="411"/>
      <c r="O15" t="s">
        <v>424</v>
      </c>
    </row>
    <row r="16" spans="1:15" ht="51.75" customHeight="1">
      <c r="A16" s="395" t="s">
        <v>240</v>
      </c>
      <c r="B16" s="398" t="s">
        <v>223</v>
      </c>
      <c r="C16" s="399"/>
      <c r="D16" s="132" t="str">
        <f>IF(VLOOKUP($H$5,Worksheet!$W$11:$AF$22,2)=0,"N/A",(VLOOKUP($H$5,Worksheet!$W$11:$AF$22,2)))</f>
        <v>L (&lt;dry&gt;)</v>
      </c>
      <c r="E16" s="400" t="str">
        <f>VLOOKUP($H$5,Worksheet!$W$11:$AO$22,18)</f>
        <v>LOW (Pass)  (Low Probability of Rain &amp; No Irrigation: -1)                       </v>
      </c>
      <c r="F16" s="400"/>
      <c r="G16" s="400"/>
      <c r="H16" s="401"/>
      <c r="O16" t="s">
        <v>425</v>
      </c>
    </row>
    <row r="17" spans="1:15" ht="14.25">
      <c r="A17" s="396"/>
      <c r="B17" s="402" t="s">
        <v>238</v>
      </c>
      <c r="C17" s="403"/>
      <c r="D17" s="133" t="str">
        <f>IF(VLOOKUP($H$5,Worksheet!$W$11:$AF$22,3)=0,"N/A",(VLOOKUP($H$5,Worksheet!$W$11:$AF$22,3)))</f>
        <v>L</v>
      </c>
      <c r="E17" s="404" t="str">
        <f>IF(D17="L","Low potential hazard to humans",IF(D17="V","Very low potential hazard to humans",IF(D17="X","Extra high potential hazard to humans",IF(D17="I","Intermediate potential to humans",IF(D17="H","High potential hazard to humans","")))))</f>
        <v>Low potential hazard to humans</v>
      </c>
      <c r="F17" s="404"/>
      <c r="G17" s="404"/>
      <c r="H17" s="405"/>
      <c r="O17" t="s">
        <v>426</v>
      </c>
    </row>
    <row r="18" spans="1:15" ht="14.25">
      <c r="A18" s="396"/>
      <c r="B18" s="391" t="s">
        <v>239</v>
      </c>
      <c r="C18" s="392"/>
      <c r="D18" s="134" t="str">
        <f>IF(VLOOKUP($H$5,Worksheet!$W$11:$AF$22,4)=0,"N/A",(VLOOKUP($H$5,Worksheet!$W$11:$AF$22,4)))</f>
        <v>V</v>
      </c>
      <c r="E18" s="393" t="str">
        <f>IF(D18="L","Low potential hazard to fish",IF(D18="V","Very low potential hazard to fish",IF(D18="X","Extra high potential hazard to fish",IF(D18="I","Intermediate potential to fish",IF(D18="H","High potential hazard to fish","")))))</f>
        <v>Very low potential hazard to fish</v>
      </c>
      <c r="F18" s="393"/>
      <c r="G18" s="393"/>
      <c r="H18" s="394"/>
      <c r="O18" t="s">
        <v>427</v>
      </c>
    </row>
    <row r="19" spans="1:15" ht="25.5" customHeight="1">
      <c r="A19" s="396"/>
      <c r="B19" s="398" t="s">
        <v>224</v>
      </c>
      <c r="C19" s="399"/>
      <c r="D19" s="132" t="str">
        <f>IF(VLOOKUP($H$5,Worksheet!$W$11:$AF$22,5)=0,"N/A",(VLOOKUP($H$5,Worksheet!$W$11:$AF$22,5)))</f>
        <v>L (&lt;dry&gt;)</v>
      </c>
      <c r="E19" s="400" t="str">
        <f>VLOOKUP($H$5,Worksheet!$W$11:$AO$22,19)</f>
        <v>LOW (Pass)  (Low Probability of Rain &amp; No Irrigation: -1)                       </v>
      </c>
      <c r="F19" s="400"/>
      <c r="G19" s="400"/>
      <c r="H19" s="401"/>
      <c r="O19" t="s">
        <v>428</v>
      </c>
    </row>
    <row r="20" spans="1:15" ht="14.25">
      <c r="A20" s="396"/>
      <c r="B20" s="402" t="s">
        <v>238</v>
      </c>
      <c r="C20" s="403"/>
      <c r="D20" s="133" t="str">
        <f>IF(VLOOKUP($H$5,Worksheet!$W$11:$AF$22,6)=0,"N/A",(VLOOKUP($H$5,Worksheet!$W$11:$AF$22,6)))</f>
        <v>L</v>
      </c>
      <c r="E20" s="404" t="str">
        <f>IF(D20="L","Low potential hazard to humans",IF(D20="V","Very low potential hazard to humans",IF(D20="X","Extra high potential hazard to humans",IF(D20="I","Intermediate potential to humans",IF(D20="H","High potential hazard to humans","")))))</f>
        <v>Low potential hazard to humans</v>
      </c>
      <c r="F20" s="404"/>
      <c r="G20" s="404"/>
      <c r="H20" s="405"/>
      <c r="O20" t="s">
        <v>429</v>
      </c>
    </row>
    <row r="21" spans="1:15" ht="14.25">
      <c r="A21" s="396"/>
      <c r="B21" s="391" t="s">
        <v>239</v>
      </c>
      <c r="C21" s="392"/>
      <c r="D21" s="134" t="str">
        <f>IF(VLOOKUP($H$5,Worksheet!$W$11:$AF$22,7)=0,"N/A",(VLOOKUP($H$5,Worksheet!$W$11:$AF$22,7)))</f>
        <v>V</v>
      </c>
      <c r="E21" s="393" t="str">
        <f>IF(D21="L","Low potential hazard to fish",IF(D21="V","Very low potential hazard to fish",IF(D21="X","Extra high potential hazard to fish",IF(D21="I","Intermediate potential to fish",IF(D21="H","High potential hazard to fish","")))))</f>
        <v>Very low potential hazard to fish</v>
      </c>
      <c r="F21" s="393"/>
      <c r="G21" s="393"/>
      <c r="H21" s="394"/>
      <c r="O21" t="s">
        <v>430</v>
      </c>
    </row>
    <row r="22" spans="1:15" ht="38.25" customHeight="1">
      <c r="A22" s="396"/>
      <c r="B22" s="398" t="s">
        <v>225</v>
      </c>
      <c r="C22" s="399"/>
      <c r="D22" s="132" t="str">
        <f>IF(VLOOKUP($H$5,Worksheet!$W$11:$AF$22,8)=0,"N/A",(VLOOKUP($H$5,Worksheet!$W$11:$AF$22,8)))</f>
        <v>L (&lt;dry&gt;)</v>
      </c>
      <c r="E22" s="400" t="str">
        <f>VLOOKUP($H$5,Worksheet!$W$11:$AO$22,17)</f>
        <v>LOW (Pass)     (Low Probability of Rain &amp; No Irrigation: -1)                    </v>
      </c>
      <c r="F22" s="400"/>
      <c r="G22" s="400"/>
      <c r="H22" s="401"/>
      <c r="O22" t="s">
        <v>431</v>
      </c>
    </row>
    <row r="23" spans="1:15" ht="13.5" customHeight="1">
      <c r="A23" s="396"/>
      <c r="B23" s="402" t="s">
        <v>238</v>
      </c>
      <c r="C23" s="403"/>
      <c r="D23" s="133" t="str">
        <f>IF(VLOOKUP($H$5,Worksheet!$W$11:$AF$22,9)=0,"N/A",(VLOOKUP($H$5,Worksheet!$W$11:$AF$22,9)))</f>
        <v>N/A</v>
      </c>
      <c r="E23" s="404" t="s">
        <v>405</v>
      </c>
      <c r="F23" s="404"/>
      <c r="G23" s="404"/>
      <c r="H23" s="405"/>
      <c r="O23" t="s">
        <v>432</v>
      </c>
    </row>
    <row r="24" spans="1:15" ht="14.25">
      <c r="A24" s="397"/>
      <c r="B24" s="391" t="s">
        <v>239</v>
      </c>
      <c r="C24" s="392"/>
      <c r="D24" s="134" t="str">
        <f>IF(VLOOKUP($H$5,Worksheet!$W$11:$AF$22,10)=0,"N/A",(VLOOKUP($H$5,Worksheet!$W$11:$AF$22,10)))</f>
        <v>V</v>
      </c>
      <c r="E24" s="393" t="str">
        <f>IF(D24="L","Low potential hazard to fish",IF(D24="V","Very low potential hazard to fish",IF(D24="X","Extra high potential hazard to fish",IF(D24="I","Intermediate potential to fish",IF(D24="H","High potential hazard to fish","")))))</f>
        <v>Very low potential hazard to fish</v>
      </c>
      <c r="F24" s="393"/>
      <c r="G24" s="393"/>
      <c r="H24" s="394"/>
      <c r="O24" t="s">
        <v>433</v>
      </c>
    </row>
    <row r="25" spans="1:15" ht="14.25" customHeight="1">
      <c r="A25" s="386" t="s">
        <v>390</v>
      </c>
      <c r="B25" s="387"/>
      <c r="C25" s="135" t="str">
        <f>IF(VLOOKUP($H$5,Worksheet!$W$11:$AI$22,11)=0,"",VLOOKUP($H$5,Worksheet!$W$11:$AI$22,11))</f>
        <v>Broadcast</v>
      </c>
      <c r="D25" s="388" t="str">
        <f>IF(C25="Banded","Treatment applied to 1/2 of the area in the field or less.","Treatment applied to more than 1/2 of the area in the field.")</f>
        <v>Treatment applied to more than 1/2 of the area in the field.</v>
      </c>
      <c r="E25" s="388"/>
      <c r="F25" s="388"/>
      <c r="G25" s="388"/>
      <c r="H25" s="389"/>
      <c r="O25" t="s">
        <v>434</v>
      </c>
    </row>
    <row r="26" spans="1:15" ht="27" customHeight="1">
      <c r="A26" s="386" t="s">
        <v>391</v>
      </c>
      <c r="B26" s="387"/>
      <c r="C26" s="136" t="str">
        <f>IF(VLOOKUP($H$5,Worksheet!$W$11:$AI$22,12)=0,"",VLOOKUP($H$5,Worksheet!$W$11:$AI$22,12))</f>
        <v>Surface Applied</v>
      </c>
      <c r="D26" s="388" t="str">
        <f>IF(C26="Foliar","Foliar applied at nearly full crop/weed canopy.",IF(C26="Soil incorporated","Soil applied &amp; incorporated with light surface tillage or irrigation.","Treatment applied to the soil surface."))</f>
        <v>Treatment applied to the soil surface.</v>
      </c>
      <c r="E26" s="388"/>
      <c r="F26" s="388"/>
      <c r="G26" s="388"/>
      <c r="H26" s="389"/>
      <c r="O26" t="s">
        <v>435</v>
      </c>
    </row>
    <row r="27" spans="1:15" ht="16.5" customHeight="1">
      <c r="A27" s="386" t="s">
        <v>392</v>
      </c>
      <c r="B27" s="390"/>
      <c r="C27" s="135" t="str">
        <f>IF(VLOOKUP($H$5,Worksheet!$W$11:$AI$22,13)=0,"",VLOOKUP($H$5,Worksheet!$W$11:$AI$22,13))</f>
        <v>Standard</v>
      </c>
      <c r="D27" s="388" t="str">
        <f>IF(C27="Ultra Low","An ultra low rate of pesticide is used, less than 1/10 lbs/ac.",IF(C27="Low","A low rate of pesticide is used, 1/10 to 1/4 lbs/ac.","A standard rate of pesticide is used, greater than 1/4 lbs/ac."))</f>
        <v>A standard rate of pesticide is used, greater than 1/4 lbs/ac.</v>
      </c>
      <c r="E27" s="388"/>
      <c r="F27" s="388"/>
      <c r="G27" s="388"/>
      <c r="H27" s="389"/>
      <c r="O27" t="s">
        <v>436</v>
      </c>
    </row>
    <row r="28" spans="1:15" ht="33" customHeight="1">
      <c r="A28" s="386" t="s">
        <v>408</v>
      </c>
      <c r="B28" s="390"/>
      <c r="C28" s="390"/>
      <c r="D28" s="457"/>
      <c r="E28" s="458"/>
      <c r="F28" s="458"/>
      <c r="G28" s="458"/>
      <c r="H28" s="459"/>
      <c r="O28" t="s">
        <v>437</v>
      </c>
    </row>
    <row r="29" spans="1:15" ht="33" customHeight="1">
      <c r="A29" s="466" t="s">
        <v>410</v>
      </c>
      <c r="B29" s="467"/>
      <c r="C29" s="467"/>
      <c r="D29" s="457"/>
      <c r="E29" s="458"/>
      <c r="F29" s="458"/>
      <c r="G29" s="458"/>
      <c r="H29" s="459"/>
      <c r="O29" t="s">
        <v>438</v>
      </c>
    </row>
    <row r="30" spans="1:15" ht="14.25" customHeight="1">
      <c r="A30" s="446" t="s">
        <v>222</v>
      </c>
      <c r="B30" s="447"/>
      <c r="C30" s="447"/>
      <c r="D30" s="447"/>
      <c r="E30" s="447"/>
      <c r="F30" s="447"/>
      <c r="G30" s="447"/>
      <c r="H30" s="448"/>
      <c r="O30" t="s">
        <v>439</v>
      </c>
    </row>
    <row r="31" spans="1:15" ht="33" customHeight="1">
      <c r="A31" s="138"/>
      <c r="B31" s="449" t="s">
        <v>232</v>
      </c>
      <c r="C31" s="450"/>
      <c r="D31" s="449" t="s">
        <v>208</v>
      </c>
      <c r="E31" s="453"/>
      <c r="F31" s="453"/>
      <c r="G31" s="453"/>
      <c r="H31" s="450"/>
      <c r="O31" t="s">
        <v>440</v>
      </c>
    </row>
    <row r="32" spans="1:15" ht="33" customHeight="1">
      <c r="A32" s="139" t="s">
        <v>231</v>
      </c>
      <c r="B32" s="451" t="str">
        <f>IF(VLOOKUP($H$5,$I$2:$N$13,2)=0,"",VLOOKUP($H$5,$I$2:$N$13,2))</f>
        <v>Scouting/Pest Inventory</v>
      </c>
      <c r="C32" s="452"/>
      <c r="D32" s="443" t="str">
        <f>IF(B32="","",VLOOKUP($B32,CTR!$A$4:$C$92,3))</f>
        <v>Scouting/Pest Inventory will be done to establish the pest population levels.  Treatment will be based on the economic thresholds.</v>
      </c>
      <c r="E32" s="441"/>
      <c r="F32" s="441"/>
      <c r="G32" s="441"/>
      <c r="H32" s="442"/>
      <c r="O32" t="s">
        <v>441</v>
      </c>
    </row>
    <row r="33" spans="1:15" ht="33" customHeight="1">
      <c r="A33" s="139" t="s">
        <v>233</v>
      </c>
      <c r="B33" s="451">
        <f>IF(VLOOKUP($H$5,$I$2:$N$13,3)=0,"",VLOOKUP($H$5,$I$2:$N$13,3))</f>
      </c>
      <c r="C33" s="452"/>
      <c r="D33" s="443">
        <f>IF(B33="","",VLOOKUP($B33,CTR!$A$4:$C$92,3))</f>
      </c>
      <c r="E33" s="441"/>
      <c r="F33" s="441"/>
      <c r="G33" s="441"/>
      <c r="H33" s="442"/>
      <c r="O33" t="s">
        <v>442</v>
      </c>
    </row>
    <row r="34" spans="1:15" ht="33" customHeight="1">
      <c r="A34" s="139" t="s">
        <v>234</v>
      </c>
      <c r="B34" s="451">
        <f>IF(VLOOKUP($H$5,$I$2:$N$13,4)=0,"",VLOOKUP($H$5,$I$2:$N$13,4))</f>
      </c>
      <c r="C34" s="452"/>
      <c r="D34" s="443">
        <f>IF(B34="","",VLOOKUP($B34,CTR!$A$4:$C$92,3))</f>
      </c>
      <c r="E34" s="441"/>
      <c r="F34" s="441"/>
      <c r="G34" s="441"/>
      <c r="H34" s="442"/>
      <c r="O34" t="s">
        <v>443</v>
      </c>
    </row>
    <row r="35" spans="1:15" ht="33" customHeight="1">
      <c r="A35" s="139" t="s">
        <v>235</v>
      </c>
      <c r="B35" s="451">
        <f>IF(VLOOKUP($H$5,$I$2:$N$13,5)=0,"",VLOOKUP($H$5,$I$2:$N$13,5))</f>
      </c>
      <c r="C35" s="452"/>
      <c r="D35" s="443">
        <f>IF(B35="","",VLOOKUP($B35,CTR!$A$4:$C$92,3))</f>
      </c>
      <c r="E35" s="441"/>
      <c r="F35" s="441"/>
      <c r="G35" s="441"/>
      <c r="H35" s="442"/>
      <c r="O35" t="s">
        <v>444</v>
      </c>
    </row>
    <row r="36" spans="1:15" ht="33" customHeight="1">
      <c r="A36" s="139" t="s">
        <v>236</v>
      </c>
      <c r="B36" s="451">
        <f>IF(VLOOKUP($H$5,$I$2:$N$13,6)=0,"",VLOOKUP($H$5,$I$2:$N$13,6))</f>
      </c>
      <c r="C36" s="452"/>
      <c r="D36" s="443">
        <f>IF(B36="","",VLOOKUP($B36,CTR!$A$4:$C$92,3))</f>
      </c>
      <c r="E36" s="441"/>
      <c r="F36" s="441"/>
      <c r="G36" s="441"/>
      <c r="H36" s="442"/>
      <c r="O36" t="s">
        <v>445</v>
      </c>
    </row>
    <row r="37" spans="1:15" ht="53.25" customHeight="1">
      <c r="A37" s="137" t="s">
        <v>502</v>
      </c>
      <c r="B37" s="457"/>
      <c r="C37" s="458"/>
      <c r="D37" s="458"/>
      <c r="E37" s="458"/>
      <c r="F37" s="458"/>
      <c r="G37" s="458"/>
      <c r="H37" s="459"/>
      <c r="O37" t="s">
        <v>446</v>
      </c>
    </row>
    <row r="38" spans="1:15" ht="42" customHeight="1">
      <c r="A38" s="137" t="s">
        <v>503</v>
      </c>
      <c r="B38" s="457"/>
      <c r="C38" s="458"/>
      <c r="D38" s="458"/>
      <c r="E38" s="458"/>
      <c r="F38" s="458"/>
      <c r="G38" s="458"/>
      <c r="H38" s="459"/>
      <c r="O38" t="s">
        <v>447</v>
      </c>
    </row>
    <row r="39" spans="1:15" ht="18" customHeight="1">
      <c r="A39" s="460" t="s">
        <v>308</v>
      </c>
      <c r="B39" s="140"/>
      <c r="C39" s="461" t="s">
        <v>309</v>
      </c>
      <c r="D39" s="461"/>
      <c r="E39" s="461"/>
      <c r="F39" s="461"/>
      <c r="G39" s="461"/>
      <c r="H39" s="462"/>
      <c r="O39" t="s">
        <v>448</v>
      </c>
    </row>
    <row r="40" spans="1:15" ht="15.75" customHeight="1">
      <c r="A40" s="391"/>
      <c r="B40" s="141"/>
      <c r="C40" s="463" t="s">
        <v>316</v>
      </c>
      <c r="D40" s="463"/>
      <c r="E40" s="463"/>
      <c r="F40" s="463"/>
      <c r="G40" s="463"/>
      <c r="H40" s="464"/>
      <c r="O40" t="s">
        <v>449</v>
      </c>
    </row>
    <row r="41" spans="1:15" ht="15.75" customHeight="1">
      <c r="A41" s="454" t="s">
        <v>237</v>
      </c>
      <c r="B41" s="455"/>
      <c r="C41" s="455"/>
      <c r="D41" s="455"/>
      <c r="E41" s="455"/>
      <c r="F41" s="455"/>
      <c r="G41" s="455"/>
      <c r="H41" s="456"/>
      <c r="O41" t="s">
        <v>450</v>
      </c>
    </row>
    <row r="42" spans="1:15" ht="27.75" customHeight="1">
      <c r="A42" s="465" t="s">
        <v>325</v>
      </c>
      <c r="B42" s="378"/>
      <c r="C42" s="378"/>
      <c r="D42" s="378"/>
      <c r="E42" s="378"/>
      <c r="F42" s="378"/>
      <c r="G42" s="378"/>
      <c r="H42" s="379"/>
      <c r="O42" t="s">
        <v>451</v>
      </c>
    </row>
    <row r="43" spans="1:15" ht="16.5" customHeight="1">
      <c r="A43" s="377" t="s">
        <v>365</v>
      </c>
      <c r="B43" s="378"/>
      <c r="C43" s="378"/>
      <c r="D43" s="378"/>
      <c r="E43" s="378"/>
      <c r="F43" s="378"/>
      <c r="G43" s="378"/>
      <c r="H43" s="379"/>
      <c r="O43" t="s">
        <v>452</v>
      </c>
    </row>
    <row r="44" spans="1:15" ht="39.75" customHeight="1">
      <c r="A44" s="377" t="s">
        <v>326</v>
      </c>
      <c r="B44" s="378"/>
      <c r="C44" s="378"/>
      <c r="D44" s="378"/>
      <c r="E44" s="378"/>
      <c r="F44" s="378"/>
      <c r="G44" s="378"/>
      <c r="H44" s="379"/>
      <c r="O44" t="s">
        <v>453</v>
      </c>
    </row>
    <row r="45" spans="1:15" ht="54.75" customHeight="1">
      <c r="A45" s="377" t="s">
        <v>327</v>
      </c>
      <c r="B45" s="378"/>
      <c r="C45" s="378"/>
      <c r="D45" s="378"/>
      <c r="E45" s="378"/>
      <c r="F45" s="378"/>
      <c r="G45" s="378"/>
      <c r="H45" s="379"/>
      <c r="O45" t="s">
        <v>454</v>
      </c>
    </row>
    <row r="46" spans="1:15" ht="54" customHeight="1">
      <c r="A46" s="377" t="s">
        <v>500</v>
      </c>
      <c r="B46" s="378"/>
      <c r="C46" s="378"/>
      <c r="D46" s="378"/>
      <c r="E46" s="378"/>
      <c r="F46" s="378"/>
      <c r="G46" s="378"/>
      <c r="H46" s="379"/>
      <c r="O46" t="s">
        <v>455</v>
      </c>
    </row>
    <row r="47" spans="1:15" ht="27" customHeight="1">
      <c r="A47" s="377" t="s">
        <v>328</v>
      </c>
      <c r="B47" s="378"/>
      <c r="C47" s="378"/>
      <c r="D47" s="378"/>
      <c r="E47" s="378"/>
      <c r="F47" s="378"/>
      <c r="G47" s="378"/>
      <c r="H47" s="379"/>
      <c r="O47" t="s">
        <v>456</v>
      </c>
    </row>
    <row r="48" spans="1:15" ht="54.75" customHeight="1">
      <c r="A48" s="465" t="s">
        <v>329</v>
      </c>
      <c r="B48" s="378"/>
      <c r="C48" s="378"/>
      <c r="D48" s="378"/>
      <c r="E48" s="378"/>
      <c r="F48" s="378"/>
      <c r="G48" s="378"/>
      <c r="H48" s="379"/>
      <c r="O48" t="s">
        <v>457</v>
      </c>
    </row>
    <row r="49" spans="1:15" ht="15" customHeight="1">
      <c r="A49" s="377" t="s">
        <v>330</v>
      </c>
      <c r="B49" s="378"/>
      <c r="C49" s="378"/>
      <c r="D49" s="378"/>
      <c r="E49" s="378"/>
      <c r="F49" s="378"/>
      <c r="G49" s="378"/>
      <c r="H49" s="379"/>
      <c r="O49" t="s">
        <v>458</v>
      </c>
    </row>
    <row r="50" spans="1:15" ht="27.75" customHeight="1">
      <c r="A50" s="377" t="s">
        <v>331</v>
      </c>
      <c r="B50" s="378"/>
      <c r="C50" s="378"/>
      <c r="D50" s="378"/>
      <c r="E50" s="378"/>
      <c r="F50" s="378"/>
      <c r="G50" s="378"/>
      <c r="H50" s="379"/>
      <c r="O50" t="s">
        <v>459</v>
      </c>
    </row>
    <row r="51" spans="1:15" ht="15" customHeight="1">
      <c r="A51" s="374" t="s">
        <v>332</v>
      </c>
      <c r="B51" s="375"/>
      <c r="C51" s="375"/>
      <c r="D51" s="375"/>
      <c r="E51" s="375"/>
      <c r="F51" s="375"/>
      <c r="G51" s="375"/>
      <c r="H51" s="376"/>
      <c r="O51" t="s">
        <v>460</v>
      </c>
    </row>
    <row r="52" spans="1:15" ht="29.25" customHeight="1">
      <c r="A52" s="377" t="s">
        <v>501</v>
      </c>
      <c r="B52" s="378"/>
      <c r="C52" s="378"/>
      <c r="D52" s="378"/>
      <c r="E52" s="378"/>
      <c r="F52" s="378"/>
      <c r="G52" s="378"/>
      <c r="H52" s="379"/>
      <c r="O52" t="s">
        <v>461</v>
      </c>
    </row>
    <row r="53" spans="1:15" ht="54" customHeight="1">
      <c r="A53" s="380" t="s">
        <v>333</v>
      </c>
      <c r="B53" s="381"/>
      <c r="C53" s="381"/>
      <c r="D53" s="381"/>
      <c r="E53" s="381"/>
      <c r="F53" s="381"/>
      <c r="G53" s="381"/>
      <c r="H53" s="382"/>
      <c r="O53" t="s">
        <v>462</v>
      </c>
    </row>
    <row r="54" spans="1:15" ht="14.25">
      <c r="A54" s="383" t="s">
        <v>310</v>
      </c>
      <c r="B54" s="384"/>
      <c r="C54" s="384"/>
      <c r="D54" s="384"/>
      <c r="E54" s="384"/>
      <c r="F54" s="384"/>
      <c r="G54" s="384"/>
      <c r="H54" s="385"/>
      <c r="O54" t="s">
        <v>463</v>
      </c>
    </row>
    <row r="55" spans="1:15" ht="14.25" customHeight="1">
      <c r="A55" s="370" t="s">
        <v>311</v>
      </c>
      <c r="B55" s="371"/>
      <c r="C55" s="371"/>
      <c r="D55" s="371"/>
      <c r="E55" s="371"/>
      <c r="F55" s="371"/>
      <c r="G55" s="371"/>
      <c r="H55" s="372"/>
      <c r="O55" t="s">
        <v>464</v>
      </c>
    </row>
    <row r="56" spans="1:15" ht="14.25">
      <c r="A56" s="368" t="s">
        <v>189</v>
      </c>
      <c r="B56" s="369"/>
      <c r="C56" s="373"/>
      <c r="D56" s="373"/>
      <c r="E56" s="373"/>
      <c r="F56" s="373"/>
      <c r="G56" s="128" t="s">
        <v>193</v>
      </c>
      <c r="H56" s="142"/>
      <c r="O56" t="s">
        <v>465</v>
      </c>
    </row>
    <row r="57" spans="1:15" ht="4.5" customHeight="1">
      <c r="A57" s="143"/>
      <c r="B57" s="118"/>
      <c r="C57" s="144"/>
      <c r="D57" s="144"/>
      <c r="E57" s="144"/>
      <c r="F57" s="144"/>
      <c r="G57" s="118"/>
      <c r="H57" s="145"/>
      <c r="O57" t="s">
        <v>466</v>
      </c>
    </row>
    <row r="58" spans="1:15" ht="15.75" customHeight="1">
      <c r="A58" s="365" t="s">
        <v>317</v>
      </c>
      <c r="B58" s="366"/>
      <c r="C58" s="366"/>
      <c r="D58" s="366"/>
      <c r="E58" s="366"/>
      <c r="F58" s="366"/>
      <c r="G58" s="366"/>
      <c r="H58" s="367"/>
      <c r="O58" t="s">
        <v>467</v>
      </c>
    </row>
    <row r="59" spans="1:15" ht="14.25">
      <c r="A59" s="362" t="s">
        <v>312</v>
      </c>
      <c r="B59" s="363"/>
      <c r="C59" s="364"/>
      <c r="D59" s="364"/>
      <c r="E59" s="364"/>
      <c r="F59" s="364"/>
      <c r="G59" s="128" t="s">
        <v>193</v>
      </c>
      <c r="H59" s="142"/>
      <c r="O59" t="s">
        <v>468</v>
      </c>
    </row>
    <row r="60" spans="1:15" ht="5.25" customHeight="1">
      <c r="A60" s="146"/>
      <c r="B60" s="144"/>
      <c r="C60" s="147"/>
      <c r="D60" s="147"/>
      <c r="E60" s="147"/>
      <c r="F60" s="147"/>
      <c r="G60" s="118"/>
      <c r="H60" s="145"/>
      <c r="O60" t="s">
        <v>469</v>
      </c>
    </row>
    <row r="61" spans="1:15" ht="15.75" customHeight="1">
      <c r="A61" s="365" t="s">
        <v>313</v>
      </c>
      <c r="B61" s="366"/>
      <c r="C61" s="366"/>
      <c r="D61" s="366"/>
      <c r="E61" s="366"/>
      <c r="F61" s="366"/>
      <c r="G61" s="366"/>
      <c r="H61" s="367"/>
      <c r="O61" t="s">
        <v>470</v>
      </c>
    </row>
    <row r="62" spans="1:15" ht="13.5" customHeight="1">
      <c r="A62" s="368" t="s">
        <v>314</v>
      </c>
      <c r="B62" s="369"/>
      <c r="C62" s="364"/>
      <c r="D62" s="364"/>
      <c r="E62" s="364"/>
      <c r="F62" s="364"/>
      <c r="G62" s="128" t="s">
        <v>193</v>
      </c>
      <c r="H62" s="142"/>
      <c r="O62" t="s">
        <v>471</v>
      </c>
    </row>
    <row r="63" spans="1:15" ht="5.25" customHeight="1">
      <c r="A63" s="148"/>
      <c r="B63" s="149"/>
      <c r="C63" s="149"/>
      <c r="D63" s="149"/>
      <c r="E63" s="149"/>
      <c r="F63" s="149"/>
      <c r="G63" s="149"/>
      <c r="H63" s="142"/>
      <c r="O63" t="s">
        <v>472</v>
      </c>
    </row>
    <row r="64" ht="14.25">
      <c r="O64" t="s">
        <v>473</v>
      </c>
    </row>
    <row r="65" ht="14.25">
      <c r="O65" t="s">
        <v>474</v>
      </c>
    </row>
    <row r="66" ht="14.25">
      <c r="O66" t="s">
        <v>475</v>
      </c>
    </row>
    <row r="67" ht="14.25">
      <c r="O67" t="s">
        <v>476</v>
      </c>
    </row>
    <row r="68" ht="14.25">
      <c r="O68" t="s">
        <v>477</v>
      </c>
    </row>
    <row r="69" ht="14.25">
      <c r="O69" t="s">
        <v>478</v>
      </c>
    </row>
    <row r="70" ht="14.25">
      <c r="O70" t="s">
        <v>479</v>
      </c>
    </row>
    <row r="71" ht="14.25">
      <c r="O71" t="s">
        <v>480</v>
      </c>
    </row>
    <row r="72" ht="14.25">
      <c r="O72" t="s">
        <v>481</v>
      </c>
    </row>
    <row r="73" ht="14.25">
      <c r="O73" t="s">
        <v>482</v>
      </c>
    </row>
    <row r="74" ht="14.25">
      <c r="O74" t="s">
        <v>483</v>
      </c>
    </row>
    <row r="75" ht="14.25">
      <c r="O75" t="s">
        <v>484</v>
      </c>
    </row>
    <row r="76" ht="14.25">
      <c r="O76" t="s">
        <v>485</v>
      </c>
    </row>
    <row r="77" ht="14.25">
      <c r="O77" t="s">
        <v>486</v>
      </c>
    </row>
    <row r="78" ht="14.25">
      <c r="O78" t="s">
        <v>487</v>
      </c>
    </row>
    <row r="79" ht="14.25">
      <c r="O79" t="s">
        <v>488</v>
      </c>
    </row>
    <row r="80" ht="14.25">
      <c r="O80" t="s">
        <v>489</v>
      </c>
    </row>
    <row r="81" ht="14.25">
      <c r="O81" t="s">
        <v>490</v>
      </c>
    </row>
    <row r="82" ht="14.25">
      <c r="O82" t="s">
        <v>491</v>
      </c>
    </row>
    <row r="83" ht="14.25">
      <c r="O83" t="s">
        <v>492</v>
      </c>
    </row>
    <row r="84" ht="14.25">
      <c r="O84" t="s">
        <v>493</v>
      </c>
    </row>
    <row r="85" ht="14.25">
      <c r="O85" t="s">
        <v>494</v>
      </c>
    </row>
    <row r="86" ht="14.25">
      <c r="O86" t="s">
        <v>495</v>
      </c>
    </row>
    <row r="87" ht="14.25">
      <c r="O87" t="s">
        <v>496</v>
      </c>
    </row>
    <row r="88" ht="14.25">
      <c r="O88" t="s">
        <v>497</v>
      </c>
    </row>
    <row r="89" ht="14.25">
      <c r="O89" t="s">
        <v>498</v>
      </c>
    </row>
    <row r="90" ht="14.25">
      <c r="O90" t="s">
        <v>499</v>
      </c>
    </row>
    <row r="91" ht="14.25">
      <c r="O91" t="s">
        <v>0</v>
      </c>
    </row>
    <row r="92" ht="14.25">
      <c r="O92" t="s">
        <v>1</v>
      </c>
    </row>
    <row r="93" ht="14.25">
      <c r="O93" t="s">
        <v>2</v>
      </c>
    </row>
    <row r="94" ht="14.25">
      <c r="O94" t="s">
        <v>3</v>
      </c>
    </row>
    <row r="95" ht="14.25">
      <c r="O95" t="s">
        <v>4</v>
      </c>
    </row>
    <row r="96" ht="14.25">
      <c r="O96" t="s">
        <v>5</v>
      </c>
    </row>
    <row r="97" ht="14.25">
      <c r="O97" t="s">
        <v>6</v>
      </c>
    </row>
    <row r="98" ht="14.25">
      <c r="O98" t="s">
        <v>7</v>
      </c>
    </row>
    <row r="99" ht="14.25">
      <c r="O99" t="s">
        <v>8</v>
      </c>
    </row>
    <row r="100" ht="14.25">
      <c r="O100" t="s">
        <v>9</v>
      </c>
    </row>
    <row r="101" ht="14.25">
      <c r="O101" t="s">
        <v>10</v>
      </c>
    </row>
    <row r="102" ht="14.25">
      <c r="O102" t="s">
        <v>11</v>
      </c>
    </row>
    <row r="103" ht="14.25">
      <c r="O103" t="s">
        <v>12</v>
      </c>
    </row>
    <row r="104" ht="14.25">
      <c r="O104" t="s">
        <v>13</v>
      </c>
    </row>
    <row r="105" ht="14.25">
      <c r="O105" t="s">
        <v>14</v>
      </c>
    </row>
    <row r="106" ht="14.25">
      <c r="O106" t="s">
        <v>15</v>
      </c>
    </row>
    <row r="107" ht="14.25">
      <c r="O107" t="s">
        <v>16</v>
      </c>
    </row>
    <row r="108" ht="14.25">
      <c r="O108" t="s">
        <v>17</v>
      </c>
    </row>
    <row r="109" ht="14.25">
      <c r="O109" t="s">
        <v>18</v>
      </c>
    </row>
    <row r="110" ht="14.25">
      <c r="O110" t="s">
        <v>19</v>
      </c>
    </row>
    <row r="111" ht="14.25">
      <c r="O111" t="s">
        <v>20</v>
      </c>
    </row>
    <row r="112" ht="14.25">
      <c r="O112" t="s">
        <v>21</v>
      </c>
    </row>
    <row r="113" ht="14.25">
      <c r="O113" t="s">
        <v>22</v>
      </c>
    </row>
    <row r="114" ht="14.25">
      <c r="O114" t="s">
        <v>23</v>
      </c>
    </row>
    <row r="115" ht="14.25">
      <c r="O115" t="s">
        <v>24</v>
      </c>
    </row>
    <row r="116" ht="14.25">
      <c r="O116" t="s">
        <v>25</v>
      </c>
    </row>
    <row r="117" ht="14.25">
      <c r="O117" t="s">
        <v>26</v>
      </c>
    </row>
    <row r="118" ht="14.25">
      <c r="O118" t="s">
        <v>27</v>
      </c>
    </row>
    <row r="119" ht="14.25">
      <c r="O119" t="s">
        <v>28</v>
      </c>
    </row>
    <row r="120" ht="14.25">
      <c r="O120" t="s">
        <v>29</v>
      </c>
    </row>
    <row r="121" ht="14.25">
      <c r="O121" t="s">
        <v>30</v>
      </c>
    </row>
    <row r="122" ht="14.25">
      <c r="O122" t="s">
        <v>31</v>
      </c>
    </row>
    <row r="123" ht="14.25">
      <c r="O123" t="s">
        <v>32</v>
      </c>
    </row>
    <row r="124" ht="14.25">
      <c r="O124" t="s">
        <v>33</v>
      </c>
    </row>
    <row r="125" ht="14.25">
      <c r="O125" t="s">
        <v>34</v>
      </c>
    </row>
    <row r="126" ht="14.25">
      <c r="O126" t="s">
        <v>35</v>
      </c>
    </row>
    <row r="127" ht="14.25">
      <c r="O127" t="s">
        <v>36</v>
      </c>
    </row>
    <row r="128" ht="14.25">
      <c r="O128" t="s">
        <v>37</v>
      </c>
    </row>
    <row r="129" ht="14.25">
      <c r="O129" t="s">
        <v>38</v>
      </c>
    </row>
    <row r="130" ht="14.25">
      <c r="O130" t="s">
        <v>39</v>
      </c>
    </row>
    <row r="131" ht="14.25">
      <c r="O131" t="s">
        <v>40</v>
      </c>
    </row>
    <row r="132" ht="14.25">
      <c r="O132" t="s">
        <v>42</v>
      </c>
    </row>
    <row r="133" ht="14.25">
      <c r="O133" t="s">
        <v>41</v>
      </c>
    </row>
    <row r="134" ht="14.25">
      <c r="O134" t="s">
        <v>185</v>
      </c>
    </row>
    <row r="135" ht="14.25">
      <c r="O135" t="s">
        <v>43</v>
      </c>
    </row>
    <row r="136" ht="14.25">
      <c r="O136" t="s">
        <v>186</v>
      </c>
    </row>
    <row r="137" ht="14.25">
      <c r="O137" t="s">
        <v>44</v>
      </c>
    </row>
    <row r="138" ht="14.25">
      <c r="O138" t="s">
        <v>187</v>
      </c>
    </row>
    <row r="139" ht="14.25">
      <c r="O139" t="s">
        <v>45</v>
      </c>
    </row>
    <row r="140" ht="14.25">
      <c r="O140" t="s">
        <v>46</v>
      </c>
    </row>
    <row r="141" ht="14.25">
      <c r="O141" t="s">
        <v>47</v>
      </c>
    </row>
    <row r="142" ht="14.25">
      <c r="O142" t="s">
        <v>48</v>
      </c>
    </row>
    <row r="143" ht="14.25">
      <c r="O143" t="s">
        <v>49</v>
      </c>
    </row>
    <row r="144" ht="14.25">
      <c r="O144" t="s">
        <v>50</v>
      </c>
    </row>
    <row r="145" ht="14.25">
      <c r="O145" t="s">
        <v>51</v>
      </c>
    </row>
    <row r="146" ht="14.25">
      <c r="O146" t="s">
        <v>52</v>
      </c>
    </row>
    <row r="147" ht="14.25">
      <c r="O147" t="s">
        <v>53</v>
      </c>
    </row>
    <row r="148" ht="14.25">
      <c r="O148" t="s">
        <v>54</v>
      </c>
    </row>
    <row r="149" ht="14.25">
      <c r="O149" t="s">
        <v>55</v>
      </c>
    </row>
    <row r="150" ht="14.25">
      <c r="O150" t="s">
        <v>56</v>
      </c>
    </row>
    <row r="151" ht="14.25">
      <c r="O151" t="s">
        <v>57</v>
      </c>
    </row>
    <row r="152" ht="14.25">
      <c r="O152" t="s">
        <v>58</v>
      </c>
    </row>
    <row r="153" ht="14.25">
      <c r="O153" t="s">
        <v>59</v>
      </c>
    </row>
    <row r="154" ht="14.25">
      <c r="O154" t="s">
        <v>60</v>
      </c>
    </row>
    <row r="155" ht="14.25">
      <c r="O155" t="s">
        <v>61</v>
      </c>
    </row>
    <row r="156" ht="14.25">
      <c r="O156" t="s">
        <v>62</v>
      </c>
    </row>
    <row r="157" ht="14.25">
      <c r="O157" t="s">
        <v>63</v>
      </c>
    </row>
    <row r="158" ht="14.25">
      <c r="O158" t="s">
        <v>64</v>
      </c>
    </row>
    <row r="159" ht="14.25">
      <c r="O159" t="s">
        <v>65</v>
      </c>
    </row>
    <row r="160" ht="14.25">
      <c r="O160" t="s">
        <v>66</v>
      </c>
    </row>
    <row r="161" ht="14.25">
      <c r="O161" t="s">
        <v>67</v>
      </c>
    </row>
    <row r="162" ht="14.25">
      <c r="O162" t="s">
        <v>68</v>
      </c>
    </row>
    <row r="163" ht="14.25">
      <c r="O163" t="s">
        <v>69</v>
      </c>
    </row>
    <row r="164" ht="14.25">
      <c r="O164" t="s">
        <v>70</v>
      </c>
    </row>
    <row r="165" ht="14.25">
      <c r="O165" t="s">
        <v>71</v>
      </c>
    </row>
    <row r="166" ht="14.25">
      <c r="O166" t="s">
        <v>72</v>
      </c>
    </row>
    <row r="167" ht="14.25">
      <c r="O167" t="s">
        <v>73</v>
      </c>
    </row>
    <row r="168" ht="14.25">
      <c r="O168" t="s">
        <v>74</v>
      </c>
    </row>
    <row r="169" ht="14.25">
      <c r="O169" t="s">
        <v>75</v>
      </c>
    </row>
    <row r="170" ht="14.25">
      <c r="O170" t="s">
        <v>76</v>
      </c>
    </row>
    <row r="171" ht="14.25">
      <c r="O171" t="s">
        <v>77</v>
      </c>
    </row>
    <row r="172" ht="14.25">
      <c r="O172" t="s">
        <v>78</v>
      </c>
    </row>
    <row r="173" ht="14.25">
      <c r="O173" t="s">
        <v>79</v>
      </c>
    </row>
    <row r="174" ht="14.25">
      <c r="O174" t="s">
        <v>80</v>
      </c>
    </row>
    <row r="175" ht="14.25">
      <c r="O175" t="s">
        <v>81</v>
      </c>
    </row>
    <row r="176" ht="14.25">
      <c r="O176" t="s">
        <v>82</v>
      </c>
    </row>
    <row r="177" ht="14.25">
      <c r="O177" t="s">
        <v>83</v>
      </c>
    </row>
    <row r="178" ht="14.25">
      <c r="O178" t="s">
        <v>84</v>
      </c>
    </row>
    <row r="179" ht="14.25">
      <c r="O179" t="s">
        <v>85</v>
      </c>
    </row>
    <row r="180" ht="14.25">
      <c r="O180" t="s">
        <v>86</v>
      </c>
    </row>
    <row r="181" ht="14.25">
      <c r="O181" t="s">
        <v>87</v>
      </c>
    </row>
    <row r="182" ht="14.25">
      <c r="O182" t="s">
        <v>88</v>
      </c>
    </row>
    <row r="183" ht="14.25">
      <c r="O183" t="s">
        <v>89</v>
      </c>
    </row>
    <row r="184" ht="14.25">
      <c r="O184" t="s">
        <v>90</v>
      </c>
    </row>
    <row r="185" ht="14.25">
      <c r="O185" t="s">
        <v>91</v>
      </c>
    </row>
    <row r="186" ht="14.25">
      <c r="O186" t="s">
        <v>92</v>
      </c>
    </row>
    <row r="187" ht="14.25">
      <c r="O187" t="s">
        <v>93</v>
      </c>
    </row>
    <row r="188" ht="14.25">
      <c r="O188" t="s">
        <v>94</v>
      </c>
    </row>
    <row r="189" ht="14.25">
      <c r="O189" t="s">
        <v>95</v>
      </c>
    </row>
    <row r="190" ht="14.25">
      <c r="O190" t="s">
        <v>96</v>
      </c>
    </row>
    <row r="191" ht="14.25">
      <c r="O191" t="s">
        <v>97</v>
      </c>
    </row>
    <row r="192" ht="14.25">
      <c r="O192" t="s">
        <v>98</v>
      </c>
    </row>
    <row r="193" ht="14.25">
      <c r="O193" t="s">
        <v>99</v>
      </c>
    </row>
    <row r="194" ht="14.25">
      <c r="O194" t="s">
        <v>100</v>
      </c>
    </row>
    <row r="195" ht="14.25">
      <c r="O195" t="s">
        <v>101</v>
      </c>
    </row>
    <row r="196" ht="14.25">
      <c r="O196" t="s">
        <v>102</v>
      </c>
    </row>
    <row r="197" ht="14.25">
      <c r="O197" t="s">
        <v>103</v>
      </c>
    </row>
    <row r="198" ht="14.25">
      <c r="O198" t="s">
        <v>104</v>
      </c>
    </row>
    <row r="199" ht="14.25">
      <c r="O199" t="s">
        <v>105</v>
      </c>
    </row>
    <row r="200" ht="14.25">
      <c r="O200" t="s">
        <v>106</v>
      </c>
    </row>
    <row r="201" ht="14.25">
      <c r="O201" t="s">
        <v>107</v>
      </c>
    </row>
    <row r="202" ht="14.25">
      <c r="O202" t="s">
        <v>108</v>
      </c>
    </row>
    <row r="203" ht="14.25">
      <c r="O203" t="s">
        <v>109</v>
      </c>
    </row>
    <row r="204" ht="14.25">
      <c r="O204" t="s">
        <v>110</v>
      </c>
    </row>
    <row r="205" ht="14.25">
      <c r="O205" t="s">
        <v>110</v>
      </c>
    </row>
    <row r="206" ht="14.25">
      <c r="O206" t="s">
        <v>111</v>
      </c>
    </row>
    <row r="207" ht="14.25">
      <c r="O207" t="s">
        <v>112</v>
      </c>
    </row>
    <row r="208" ht="14.25">
      <c r="O208" t="s">
        <v>113</v>
      </c>
    </row>
    <row r="209" ht="14.25">
      <c r="O209" t="s">
        <v>114</v>
      </c>
    </row>
    <row r="210" ht="14.25">
      <c r="O210" t="s">
        <v>115</v>
      </c>
    </row>
    <row r="211" ht="14.25">
      <c r="O211" t="s">
        <v>116</v>
      </c>
    </row>
    <row r="212" ht="14.25">
      <c r="O212" t="s">
        <v>117</v>
      </c>
    </row>
    <row r="213" ht="14.25">
      <c r="O213" t="s">
        <v>118</v>
      </c>
    </row>
    <row r="214" ht="14.25">
      <c r="O214" t="s">
        <v>119</v>
      </c>
    </row>
    <row r="215" ht="14.25">
      <c r="O215" t="s">
        <v>120</v>
      </c>
    </row>
    <row r="216" ht="14.25">
      <c r="O216" t="s">
        <v>121</v>
      </c>
    </row>
    <row r="217" ht="14.25">
      <c r="O217" t="s">
        <v>122</v>
      </c>
    </row>
    <row r="218" ht="14.25">
      <c r="O218" t="s">
        <v>123</v>
      </c>
    </row>
    <row r="219" ht="14.25">
      <c r="O219" t="s">
        <v>124</v>
      </c>
    </row>
    <row r="220" ht="14.25">
      <c r="O220" t="s">
        <v>125</v>
      </c>
    </row>
    <row r="221" ht="14.25">
      <c r="O221" t="s">
        <v>126</v>
      </c>
    </row>
    <row r="222" ht="14.25">
      <c r="O222" t="s">
        <v>127</v>
      </c>
    </row>
    <row r="223" ht="14.25">
      <c r="O223" t="s">
        <v>128</v>
      </c>
    </row>
    <row r="224" ht="14.25">
      <c r="O224" t="s">
        <v>129</v>
      </c>
    </row>
    <row r="225" ht="14.25">
      <c r="O225" t="s">
        <v>130</v>
      </c>
    </row>
    <row r="226" ht="14.25">
      <c r="O226" t="s">
        <v>131</v>
      </c>
    </row>
    <row r="227" ht="14.25">
      <c r="O227" t="s">
        <v>132</v>
      </c>
    </row>
    <row r="228" ht="14.25">
      <c r="O228" t="s">
        <v>133</v>
      </c>
    </row>
    <row r="229" ht="14.25">
      <c r="O229" t="s">
        <v>134</v>
      </c>
    </row>
    <row r="230" ht="14.25">
      <c r="O230" t="s">
        <v>135</v>
      </c>
    </row>
    <row r="231" ht="14.25">
      <c r="O231" t="s">
        <v>136</v>
      </c>
    </row>
    <row r="232" ht="14.25">
      <c r="O232" t="s">
        <v>137</v>
      </c>
    </row>
    <row r="233" ht="14.25">
      <c r="O233" t="s">
        <v>138</v>
      </c>
    </row>
    <row r="234" ht="14.25">
      <c r="O234" t="s">
        <v>139</v>
      </c>
    </row>
    <row r="235" ht="14.25">
      <c r="O235" t="s">
        <v>140</v>
      </c>
    </row>
    <row r="236" ht="14.25">
      <c r="O236" t="s">
        <v>141</v>
      </c>
    </row>
    <row r="237" ht="14.25">
      <c r="O237" t="s">
        <v>142</v>
      </c>
    </row>
    <row r="238" ht="14.25">
      <c r="O238" t="s">
        <v>143</v>
      </c>
    </row>
    <row r="239" ht="14.25">
      <c r="O239" t="s">
        <v>144</v>
      </c>
    </row>
    <row r="240" ht="14.25">
      <c r="O240" t="s">
        <v>145</v>
      </c>
    </row>
    <row r="241" ht="14.25">
      <c r="O241" t="s">
        <v>146</v>
      </c>
    </row>
    <row r="242" ht="14.25">
      <c r="O242" t="s">
        <v>147</v>
      </c>
    </row>
    <row r="243" ht="14.25">
      <c r="O243" t="s">
        <v>148</v>
      </c>
    </row>
    <row r="244" ht="14.25">
      <c r="O244" t="s">
        <v>149</v>
      </c>
    </row>
    <row r="245" ht="14.25">
      <c r="O245" t="s">
        <v>150</v>
      </c>
    </row>
    <row r="246" ht="14.25">
      <c r="O246" t="s">
        <v>150</v>
      </c>
    </row>
    <row r="247" ht="14.25">
      <c r="O247" t="s">
        <v>151</v>
      </c>
    </row>
    <row r="248" ht="14.25">
      <c r="O248" t="s">
        <v>152</v>
      </c>
    </row>
    <row r="249" ht="14.25">
      <c r="O249" t="s">
        <v>153</v>
      </c>
    </row>
    <row r="250" ht="14.25">
      <c r="O250" t="s">
        <v>154</v>
      </c>
    </row>
    <row r="251" ht="14.25">
      <c r="O251" t="s">
        <v>155</v>
      </c>
    </row>
    <row r="252" ht="14.25">
      <c r="O252" t="s">
        <v>156</v>
      </c>
    </row>
    <row r="253" ht="14.25">
      <c r="O253" t="s">
        <v>157</v>
      </c>
    </row>
    <row r="254" ht="14.25">
      <c r="O254" t="s">
        <v>158</v>
      </c>
    </row>
    <row r="255" ht="14.25">
      <c r="O255" t="s">
        <v>159</v>
      </c>
    </row>
    <row r="256" ht="14.25">
      <c r="O256" t="s">
        <v>160</v>
      </c>
    </row>
    <row r="257" ht="14.25">
      <c r="O257" t="s">
        <v>161</v>
      </c>
    </row>
    <row r="258" ht="14.25">
      <c r="O258" t="s">
        <v>162</v>
      </c>
    </row>
    <row r="259" ht="14.25">
      <c r="O259" t="s">
        <v>163</v>
      </c>
    </row>
    <row r="260" ht="14.25">
      <c r="O260" t="s">
        <v>164</v>
      </c>
    </row>
    <row r="261" ht="14.25">
      <c r="O261" t="s">
        <v>165</v>
      </c>
    </row>
    <row r="262" ht="14.25">
      <c r="O262" t="s">
        <v>166</v>
      </c>
    </row>
    <row r="263" ht="14.25">
      <c r="O263" t="s">
        <v>167</v>
      </c>
    </row>
    <row r="264" ht="14.25">
      <c r="O264" t="s">
        <v>168</v>
      </c>
    </row>
    <row r="265" ht="14.25">
      <c r="O265" t="s">
        <v>169</v>
      </c>
    </row>
    <row r="266" ht="14.25">
      <c r="O266" t="s">
        <v>170</v>
      </c>
    </row>
    <row r="267" ht="14.25">
      <c r="O267" t="s">
        <v>171</v>
      </c>
    </row>
    <row r="268" ht="14.25">
      <c r="O268" t="s">
        <v>172</v>
      </c>
    </row>
    <row r="269" ht="14.25">
      <c r="O269" t="s">
        <v>173</v>
      </c>
    </row>
    <row r="270" ht="14.25">
      <c r="O270" t="s">
        <v>174</v>
      </c>
    </row>
    <row r="271" ht="14.25">
      <c r="O271" t="s">
        <v>175</v>
      </c>
    </row>
    <row r="272" ht="14.25">
      <c r="O272" t="s">
        <v>176</v>
      </c>
    </row>
    <row r="273" ht="14.25">
      <c r="O273" t="s">
        <v>177</v>
      </c>
    </row>
    <row r="274" ht="14.25">
      <c r="O274" t="s">
        <v>178</v>
      </c>
    </row>
    <row r="275" ht="14.25">
      <c r="O275" t="s">
        <v>179</v>
      </c>
    </row>
    <row r="276" ht="14.25">
      <c r="O276" t="s">
        <v>180</v>
      </c>
    </row>
    <row r="277" ht="14.25">
      <c r="O277" t="s">
        <v>181</v>
      </c>
    </row>
    <row r="278" ht="14.25">
      <c r="O278" t="s">
        <v>182</v>
      </c>
    </row>
    <row r="279" ht="14.25">
      <c r="O279" t="s">
        <v>183</v>
      </c>
    </row>
    <row r="280" ht="14.25">
      <c r="O280" t="s">
        <v>184</v>
      </c>
    </row>
  </sheetData>
  <sheetProtection password="FFCB" sheet="1" objects="1" scenarios="1"/>
  <mergeCells count="95">
    <mergeCell ref="A29:C29"/>
    <mergeCell ref="D29:H29"/>
    <mergeCell ref="A28:C28"/>
    <mergeCell ref="D28:H28"/>
    <mergeCell ref="A50:H50"/>
    <mergeCell ref="A46:H46"/>
    <mergeCell ref="A47:H47"/>
    <mergeCell ref="A48:H48"/>
    <mergeCell ref="A49:H49"/>
    <mergeCell ref="A42:H42"/>
    <mergeCell ref="A43:H43"/>
    <mergeCell ref="A44:H44"/>
    <mergeCell ref="A45:H45"/>
    <mergeCell ref="B35:C35"/>
    <mergeCell ref="D35:H35"/>
    <mergeCell ref="B36:C36"/>
    <mergeCell ref="A41:H41"/>
    <mergeCell ref="D36:H36"/>
    <mergeCell ref="B37:H37"/>
    <mergeCell ref="B38:H38"/>
    <mergeCell ref="A39:A40"/>
    <mergeCell ref="C39:H39"/>
    <mergeCell ref="C40:H40"/>
    <mergeCell ref="B33:C33"/>
    <mergeCell ref="D33:H33"/>
    <mergeCell ref="B34:C34"/>
    <mergeCell ref="D34:H34"/>
    <mergeCell ref="A30:H30"/>
    <mergeCell ref="B31:C31"/>
    <mergeCell ref="B32:C32"/>
    <mergeCell ref="D31:H31"/>
    <mergeCell ref="D32:H32"/>
    <mergeCell ref="D8:G8"/>
    <mergeCell ref="D9:H9"/>
    <mergeCell ref="A11:C11"/>
    <mergeCell ref="A12:C12"/>
    <mergeCell ref="A10:C10"/>
    <mergeCell ref="D10:H10"/>
    <mergeCell ref="D11:E11"/>
    <mergeCell ref="G11:H11"/>
    <mergeCell ref="D12:H12"/>
    <mergeCell ref="B4:D4"/>
    <mergeCell ref="B5:D5"/>
    <mergeCell ref="A6:A7"/>
    <mergeCell ref="B6:F6"/>
    <mergeCell ref="B7:F7"/>
    <mergeCell ref="B1:B2"/>
    <mergeCell ref="B3:D3"/>
    <mergeCell ref="C1:H1"/>
    <mergeCell ref="C2:H2"/>
    <mergeCell ref="A13:A15"/>
    <mergeCell ref="B13:C13"/>
    <mergeCell ref="D13:H13"/>
    <mergeCell ref="B14:C14"/>
    <mergeCell ref="D14:H14"/>
    <mergeCell ref="B15:C15"/>
    <mergeCell ref="D15:H15"/>
    <mergeCell ref="B18:C18"/>
    <mergeCell ref="E18:H18"/>
    <mergeCell ref="B19:C19"/>
    <mergeCell ref="E19:H19"/>
    <mergeCell ref="E22:H22"/>
    <mergeCell ref="B23:C23"/>
    <mergeCell ref="E23:H23"/>
    <mergeCell ref="B20:C20"/>
    <mergeCell ref="E20:H20"/>
    <mergeCell ref="B21:C21"/>
    <mergeCell ref="E21:H21"/>
    <mergeCell ref="B24:C24"/>
    <mergeCell ref="E24:H24"/>
    <mergeCell ref="A25:B25"/>
    <mergeCell ref="D25:H25"/>
    <mergeCell ref="A16:A24"/>
    <mergeCell ref="B16:C16"/>
    <mergeCell ref="E16:H16"/>
    <mergeCell ref="B17:C17"/>
    <mergeCell ref="E17:H17"/>
    <mergeCell ref="B22:C22"/>
    <mergeCell ref="A26:B26"/>
    <mergeCell ref="D26:H26"/>
    <mergeCell ref="A27:B27"/>
    <mergeCell ref="D27:H27"/>
    <mergeCell ref="A51:H51"/>
    <mergeCell ref="A52:H52"/>
    <mergeCell ref="A53:H53"/>
    <mergeCell ref="A54:H54"/>
    <mergeCell ref="A55:H55"/>
    <mergeCell ref="A56:B56"/>
    <mergeCell ref="C56:F56"/>
    <mergeCell ref="A58:H58"/>
    <mergeCell ref="A59:B59"/>
    <mergeCell ref="C59:F59"/>
    <mergeCell ref="A61:H61"/>
    <mergeCell ref="A62:B62"/>
    <mergeCell ref="C62:F62"/>
  </mergeCells>
  <dataValidations count="2">
    <dataValidation type="list" allowBlank="1" showInputMessage="1" showErrorMessage="1" prompt="Select the Ecological Site and the Soil Description that matches the highest risk soil greater than 10% of the area." sqref="D8:G8">
      <formula1>$O$2:$O$280</formula1>
    </dataValidation>
    <dataValidation type="list" allowBlank="1" showInputMessage="1" showErrorMessage="1" prompt="Select the Alternative that the client wishes to use." sqref="H5">
      <formula1>$I$2:$I$13</formula1>
    </dataValidation>
  </dataValidations>
  <printOptions/>
  <pageMargins left="0.39" right="0.2" top="0.66" bottom="0.65" header="0.5" footer="0.5"/>
  <pageSetup horizontalDpi="300" verticalDpi="300" orientation="portrait" scale="95" r:id="rId3"/>
  <legacyDrawing r:id="rId2"/>
  <oleObjects>
    <oleObject progId="Word.Document.8" shapeId="731686" r:id="rId1"/>
  </oleObjects>
</worksheet>
</file>

<file path=xl/worksheets/sheet4.xml><?xml version="1.0" encoding="utf-8"?>
<worksheet xmlns="http://schemas.openxmlformats.org/spreadsheetml/2006/main" xmlns:r="http://schemas.openxmlformats.org/officeDocument/2006/relationships">
  <sheetPr codeName="Sheet4"/>
  <dimension ref="A1:C92"/>
  <sheetViews>
    <sheetView workbookViewId="0" topLeftCell="A1">
      <selection activeCell="B51" sqref="B51"/>
    </sheetView>
  </sheetViews>
  <sheetFormatPr defaultColWidth="9.00390625" defaultRowHeight="14.25"/>
  <cols>
    <col min="1" max="1" width="28.875" style="0" customWidth="1"/>
    <col min="2" max="2" width="20.75390625" style="0" customWidth="1"/>
    <col min="3" max="3" width="62.25390625" style="0" customWidth="1"/>
  </cols>
  <sheetData>
    <row r="1" spans="1:3" ht="20.25">
      <c r="A1" s="471" t="s">
        <v>305</v>
      </c>
      <c r="B1" s="472"/>
      <c r="C1" s="473"/>
    </row>
    <row r="2" spans="1:3" ht="18">
      <c r="A2" s="468" t="s">
        <v>509</v>
      </c>
      <c r="B2" s="469"/>
      <c r="C2" s="470"/>
    </row>
    <row r="3" spans="1:3" ht="30">
      <c r="A3" s="2" t="s">
        <v>197</v>
      </c>
      <c r="B3" s="2" t="s">
        <v>209</v>
      </c>
      <c r="C3" s="3" t="s">
        <v>210</v>
      </c>
    </row>
    <row r="4" spans="1:3" ht="14.25">
      <c r="A4" s="4" t="s">
        <v>249</v>
      </c>
      <c r="B4" s="14" t="s">
        <v>220</v>
      </c>
      <c r="C4" s="5" t="s">
        <v>250</v>
      </c>
    </row>
    <row r="5" spans="1:3" ht="42.75">
      <c r="A5" s="8" t="s">
        <v>334</v>
      </c>
      <c r="B5" s="15" t="s">
        <v>366</v>
      </c>
      <c r="C5" s="19" t="s">
        <v>335</v>
      </c>
    </row>
    <row r="6" spans="1:3" ht="28.5">
      <c r="A6" s="8" t="s">
        <v>287</v>
      </c>
      <c r="B6" s="15" t="s">
        <v>261</v>
      </c>
      <c r="C6" s="6" t="s">
        <v>288</v>
      </c>
    </row>
    <row r="7" spans="1:3" ht="14.25">
      <c r="A7" s="8" t="s">
        <v>258</v>
      </c>
      <c r="B7" s="15" t="s">
        <v>220</v>
      </c>
      <c r="C7" s="6" t="s">
        <v>259</v>
      </c>
    </row>
    <row r="8" spans="1:3" ht="28.5">
      <c r="A8" s="8" t="s">
        <v>280</v>
      </c>
      <c r="B8" s="15" t="s">
        <v>281</v>
      </c>
      <c r="C8" s="6" t="s">
        <v>282</v>
      </c>
    </row>
    <row r="9" spans="1:3" ht="28.5">
      <c r="A9" s="8" t="s">
        <v>266</v>
      </c>
      <c r="B9" s="15" t="s">
        <v>261</v>
      </c>
      <c r="C9" s="6" t="s">
        <v>267</v>
      </c>
    </row>
    <row r="10" spans="1:3" ht="28.5">
      <c r="A10" s="8" t="s">
        <v>289</v>
      </c>
      <c r="B10" s="15" t="s">
        <v>261</v>
      </c>
      <c r="C10" s="6" t="s">
        <v>290</v>
      </c>
    </row>
    <row r="11" spans="1:3" ht="28.5">
      <c r="A11" s="8" t="s">
        <v>291</v>
      </c>
      <c r="B11" s="15" t="s">
        <v>261</v>
      </c>
      <c r="C11" s="6" t="s">
        <v>292</v>
      </c>
    </row>
    <row r="12" spans="1:3" ht="28.5">
      <c r="A12" s="8" t="s">
        <v>278</v>
      </c>
      <c r="B12" s="15" t="s">
        <v>261</v>
      </c>
      <c r="C12" s="6" t="s">
        <v>279</v>
      </c>
    </row>
    <row r="13" spans="1:3" ht="28.5">
      <c r="A13" s="8" t="s">
        <v>523</v>
      </c>
      <c r="B13" s="15" t="s">
        <v>220</v>
      </c>
      <c r="C13" s="6" t="s">
        <v>524</v>
      </c>
    </row>
    <row r="14" spans="1:3" ht="28.5">
      <c r="A14" s="8" t="s">
        <v>293</v>
      </c>
      <c r="B14" s="15" t="s">
        <v>294</v>
      </c>
      <c r="C14" s="6" t="s">
        <v>295</v>
      </c>
    </row>
    <row r="15" spans="1:3" ht="14.25">
      <c r="A15" s="8" t="s">
        <v>336</v>
      </c>
      <c r="B15" s="15" t="s">
        <v>220</v>
      </c>
      <c r="C15" s="6" t="s">
        <v>337</v>
      </c>
    </row>
    <row r="16" spans="1:3" ht="28.5">
      <c r="A16" s="8" t="s">
        <v>338</v>
      </c>
      <c r="B16" s="15" t="s">
        <v>220</v>
      </c>
      <c r="C16" s="6" t="s">
        <v>504</v>
      </c>
    </row>
    <row r="17" spans="1:3" ht="28.5">
      <c r="A17" s="8" t="s">
        <v>341</v>
      </c>
      <c r="B17" s="15" t="s">
        <v>220</v>
      </c>
      <c r="C17" s="6" t="s">
        <v>505</v>
      </c>
    </row>
    <row r="18" spans="1:3" ht="14.25">
      <c r="A18" s="8" t="s">
        <v>247</v>
      </c>
      <c r="B18" s="15" t="s">
        <v>220</v>
      </c>
      <c r="C18" s="6" t="s">
        <v>248</v>
      </c>
    </row>
    <row r="19" spans="1:3" ht="14.25">
      <c r="A19" s="8" t="s">
        <v>339</v>
      </c>
      <c r="B19" s="15" t="s">
        <v>220</v>
      </c>
      <c r="C19" s="6" t="s">
        <v>340</v>
      </c>
    </row>
    <row r="20" spans="1:3" ht="14.25">
      <c r="A20" s="8" t="s">
        <v>245</v>
      </c>
      <c r="B20" s="15" t="s">
        <v>220</v>
      </c>
      <c r="C20" s="6" t="s">
        <v>246</v>
      </c>
    </row>
    <row r="21" spans="1:3" ht="28.5">
      <c r="A21" s="8" t="s">
        <v>283</v>
      </c>
      <c r="B21" s="15" t="s">
        <v>261</v>
      </c>
      <c r="C21" s="6" t="s">
        <v>284</v>
      </c>
    </row>
    <row r="22" spans="1:3" ht="28.5">
      <c r="A22" s="8" t="s">
        <v>264</v>
      </c>
      <c r="B22" s="15" t="s">
        <v>261</v>
      </c>
      <c r="C22" s="6" t="s">
        <v>265</v>
      </c>
    </row>
    <row r="23" spans="1:3" ht="28.5">
      <c r="A23" s="8" t="s">
        <v>353</v>
      </c>
      <c r="B23" s="15" t="s">
        <v>220</v>
      </c>
      <c r="C23" s="6" t="s">
        <v>354</v>
      </c>
    </row>
    <row r="24" spans="1:3" ht="28.5">
      <c r="A24" s="8" t="s">
        <v>296</v>
      </c>
      <c r="B24" s="15" t="s">
        <v>294</v>
      </c>
      <c r="C24" s="6" t="s">
        <v>297</v>
      </c>
    </row>
    <row r="25" spans="1:3" ht="28.5">
      <c r="A25" s="8" t="s">
        <v>298</v>
      </c>
      <c r="B25" s="15" t="s">
        <v>261</v>
      </c>
      <c r="C25" s="6" t="s">
        <v>299</v>
      </c>
    </row>
    <row r="26" spans="1:3" ht="28.5">
      <c r="A26" s="8" t="s">
        <v>363</v>
      </c>
      <c r="B26" s="15" t="s">
        <v>261</v>
      </c>
      <c r="C26" s="6" t="s">
        <v>357</v>
      </c>
    </row>
    <row r="27" spans="1:3" ht="28.5">
      <c r="A27" s="8" t="s">
        <v>355</v>
      </c>
      <c r="B27" s="15" t="s">
        <v>261</v>
      </c>
      <c r="C27" s="6" t="s">
        <v>356</v>
      </c>
    </row>
    <row r="28" spans="1:3" ht="14.25">
      <c r="A28" s="8" t="s">
        <v>263</v>
      </c>
      <c r="B28" s="15" t="s">
        <v>214</v>
      </c>
      <c r="C28" s="6" t="s">
        <v>242</v>
      </c>
    </row>
    <row r="29" spans="1:3" ht="14.25">
      <c r="A29" s="8" t="s">
        <v>342</v>
      </c>
      <c r="B29" s="15" t="s">
        <v>220</v>
      </c>
      <c r="C29" s="6" t="s">
        <v>343</v>
      </c>
    </row>
    <row r="30" spans="1:3" ht="14.25">
      <c r="A30" s="8" t="s">
        <v>344</v>
      </c>
      <c r="B30" s="15" t="s">
        <v>220</v>
      </c>
      <c r="C30" s="6" t="s">
        <v>345</v>
      </c>
    </row>
    <row r="31" spans="1:3" ht="28.5">
      <c r="A31" s="8" t="s">
        <v>364</v>
      </c>
      <c r="B31" s="15" t="s">
        <v>220</v>
      </c>
      <c r="C31" s="20" t="s">
        <v>358</v>
      </c>
    </row>
    <row r="32" spans="1:3" ht="14.25">
      <c r="A32" s="8" t="s">
        <v>255</v>
      </c>
      <c r="B32" s="15" t="s">
        <v>220</v>
      </c>
      <c r="C32" s="6" t="s">
        <v>256</v>
      </c>
    </row>
    <row r="33" spans="1:3" ht="14.25">
      <c r="A33" s="8" t="s">
        <v>359</v>
      </c>
      <c r="B33" s="15" t="s">
        <v>220</v>
      </c>
      <c r="C33" s="21" t="s">
        <v>360</v>
      </c>
    </row>
    <row r="34" spans="1:3" ht="14.25">
      <c r="A34" s="8" t="s">
        <v>251</v>
      </c>
      <c r="B34" s="15" t="s">
        <v>220</v>
      </c>
      <c r="C34" s="6" t="s">
        <v>252</v>
      </c>
    </row>
    <row r="35" spans="1:3" ht="14.25">
      <c r="A35" s="8" t="s">
        <v>257</v>
      </c>
      <c r="B35" s="15" t="s">
        <v>220</v>
      </c>
      <c r="C35" s="6" t="s">
        <v>318</v>
      </c>
    </row>
    <row r="36" spans="1:3" ht="14.25">
      <c r="A36" s="8" t="s">
        <v>253</v>
      </c>
      <c r="B36" s="15" t="s">
        <v>220</v>
      </c>
      <c r="C36" s="6" t="s">
        <v>254</v>
      </c>
    </row>
    <row r="37" spans="1:3" ht="28.5">
      <c r="A37" s="8" t="s">
        <v>346</v>
      </c>
      <c r="B37" s="15" t="s">
        <v>220</v>
      </c>
      <c r="C37" s="6" t="s">
        <v>347</v>
      </c>
    </row>
    <row r="38" spans="1:3" ht="28.5">
      <c r="A38" s="8" t="s">
        <v>211</v>
      </c>
      <c r="B38" s="15" t="s">
        <v>213</v>
      </c>
      <c r="C38" s="6" t="s">
        <v>506</v>
      </c>
    </row>
    <row r="39" spans="1:3" ht="28.5">
      <c r="A39" s="8" t="s">
        <v>348</v>
      </c>
      <c r="B39" s="15" t="s">
        <v>220</v>
      </c>
      <c r="C39" s="6" t="s">
        <v>349</v>
      </c>
    </row>
    <row r="40" spans="1:3" ht="28.5">
      <c r="A40" s="8" t="s">
        <v>361</v>
      </c>
      <c r="B40" s="15" t="s">
        <v>220</v>
      </c>
      <c r="C40" s="6" t="s">
        <v>362</v>
      </c>
    </row>
    <row r="41" spans="1:3" ht="28.5">
      <c r="A41" s="8" t="s">
        <v>269</v>
      </c>
      <c r="B41" s="15" t="s">
        <v>261</v>
      </c>
      <c r="C41" s="6" t="s">
        <v>272</v>
      </c>
    </row>
    <row r="42" spans="1:3" ht="28.5">
      <c r="A42" s="8" t="s">
        <v>268</v>
      </c>
      <c r="B42" s="15" t="s">
        <v>261</v>
      </c>
      <c r="C42" s="6" t="s">
        <v>271</v>
      </c>
    </row>
    <row r="43" spans="1:3" ht="28.5">
      <c r="A43" s="8" t="s">
        <v>270</v>
      </c>
      <c r="B43" s="15" t="s">
        <v>261</v>
      </c>
      <c r="C43" s="6" t="s">
        <v>273</v>
      </c>
    </row>
    <row r="44" spans="1:3" ht="28.5">
      <c r="A44" s="8" t="s">
        <v>285</v>
      </c>
      <c r="B44" s="15" t="s">
        <v>261</v>
      </c>
      <c r="C44" s="6" t="s">
        <v>286</v>
      </c>
    </row>
    <row r="45" spans="1:3" ht="28.5">
      <c r="A45" s="8" t="s">
        <v>276</v>
      </c>
      <c r="B45" s="15" t="s">
        <v>214</v>
      </c>
      <c r="C45" s="6" t="s">
        <v>277</v>
      </c>
    </row>
    <row r="46" spans="1:3" ht="28.5">
      <c r="A46" s="8" t="s">
        <v>319</v>
      </c>
      <c r="B46" s="15" t="s">
        <v>261</v>
      </c>
      <c r="C46" s="6" t="s">
        <v>300</v>
      </c>
    </row>
    <row r="47" spans="1:3" ht="28.5">
      <c r="A47" s="8" t="s">
        <v>352</v>
      </c>
      <c r="B47" s="15" t="s">
        <v>220</v>
      </c>
      <c r="C47" s="6" t="s">
        <v>507</v>
      </c>
    </row>
    <row r="48" spans="1:3" ht="28.5">
      <c r="A48" s="8" t="s">
        <v>274</v>
      </c>
      <c r="B48" s="15" t="s">
        <v>261</v>
      </c>
      <c r="C48" s="6" t="s">
        <v>275</v>
      </c>
    </row>
    <row r="49" spans="1:3" ht="28.5">
      <c r="A49" s="8" t="s">
        <v>221</v>
      </c>
      <c r="B49" s="15" t="s">
        <v>244</v>
      </c>
      <c r="C49" s="6" t="s">
        <v>243</v>
      </c>
    </row>
    <row r="50" spans="1:3" ht="28.5">
      <c r="A50" s="8" t="s">
        <v>260</v>
      </c>
      <c r="B50" s="15" t="s">
        <v>261</v>
      </c>
      <c r="C50" s="6" t="s">
        <v>262</v>
      </c>
    </row>
    <row r="51" spans="1:3" ht="14.25">
      <c r="A51" s="8" t="s">
        <v>350</v>
      </c>
      <c r="B51" s="15" t="s">
        <v>220</v>
      </c>
      <c r="C51" s="6" t="s">
        <v>351</v>
      </c>
    </row>
    <row r="52" spans="1:3" ht="28.5">
      <c r="A52" s="8" t="s">
        <v>301</v>
      </c>
      <c r="B52" s="15" t="s">
        <v>261</v>
      </c>
      <c r="C52" s="6" t="s">
        <v>302</v>
      </c>
    </row>
    <row r="53" spans="1:3" ht="28.5">
      <c r="A53" s="8" t="s">
        <v>320</v>
      </c>
      <c r="B53" s="15" t="s">
        <v>303</v>
      </c>
      <c r="C53" s="6" t="s">
        <v>304</v>
      </c>
    </row>
    <row r="54" spans="1:3" ht="14.25">
      <c r="A54" s="8"/>
      <c r="B54" s="15"/>
      <c r="C54" s="6"/>
    </row>
    <row r="55" spans="1:3" ht="14.25">
      <c r="A55" s="8"/>
      <c r="B55" s="15"/>
      <c r="C55" s="6"/>
    </row>
    <row r="56" spans="1:3" ht="14.25">
      <c r="A56" s="8"/>
      <c r="B56" s="15"/>
      <c r="C56" s="6"/>
    </row>
    <row r="57" spans="1:3" ht="14.25">
      <c r="A57" s="8"/>
      <c r="B57" s="15"/>
      <c r="C57" s="6"/>
    </row>
    <row r="58" spans="1:3" ht="14.25">
      <c r="A58" s="8"/>
      <c r="B58" s="15"/>
      <c r="C58" s="6"/>
    </row>
    <row r="59" spans="1:3" ht="14.25">
      <c r="A59" s="8"/>
      <c r="B59" s="15"/>
      <c r="C59" s="6"/>
    </row>
    <row r="60" spans="1:3" ht="14.25">
      <c r="A60" s="8"/>
      <c r="B60" s="15"/>
      <c r="C60" s="6"/>
    </row>
    <row r="61" spans="1:3" ht="14.25">
      <c r="A61" s="8"/>
      <c r="B61" s="15"/>
      <c r="C61" s="6"/>
    </row>
    <row r="62" spans="1:3" ht="14.25">
      <c r="A62" s="8"/>
      <c r="B62" s="15"/>
      <c r="C62" s="6"/>
    </row>
    <row r="63" spans="1:3" ht="14.25">
      <c r="A63" s="8"/>
      <c r="B63" s="15"/>
      <c r="C63" s="6"/>
    </row>
    <row r="64" spans="1:3" ht="14.25">
      <c r="A64" s="8"/>
      <c r="B64" s="15"/>
      <c r="C64" s="6"/>
    </row>
    <row r="65" spans="1:3" ht="14.25">
      <c r="A65" s="8"/>
      <c r="B65" s="15"/>
      <c r="C65" s="6"/>
    </row>
    <row r="66" spans="1:3" ht="14.25">
      <c r="A66" s="8"/>
      <c r="B66" s="15"/>
      <c r="C66" s="6"/>
    </row>
    <row r="67" spans="1:3" ht="14.25">
      <c r="A67" s="8"/>
      <c r="B67" s="15"/>
      <c r="C67" s="6"/>
    </row>
    <row r="68" spans="1:3" ht="14.25">
      <c r="A68" s="8"/>
      <c r="B68" s="15"/>
      <c r="C68" s="6"/>
    </row>
    <row r="69" spans="1:3" ht="14.25">
      <c r="A69" s="8"/>
      <c r="B69" s="15"/>
      <c r="C69" s="6"/>
    </row>
    <row r="70" spans="1:3" ht="14.25">
      <c r="A70" s="8"/>
      <c r="B70" s="15"/>
      <c r="C70" s="6"/>
    </row>
    <row r="71" spans="1:3" ht="14.25">
      <c r="A71" s="8"/>
      <c r="B71" s="15"/>
      <c r="C71" s="6"/>
    </row>
    <row r="72" spans="1:3" ht="14.25">
      <c r="A72" s="8"/>
      <c r="B72" s="15"/>
      <c r="C72" s="6"/>
    </row>
    <row r="73" spans="1:3" ht="14.25">
      <c r="A73" s="8"/>
      <c r="B73" s="15"/>
      <c r="C73" s="6"/>
    </row>
    <row r="74" spans="1:3" ht="14.25">
      <c r="A74" s="8"/>
      <c r="B74" s="15"/>
      <c r="C74" s="6"/>
    </row>
    <row r="75" spans="1:3" ht="14.25">
      <c r="A75" s="8"/>
      <c r="B75" s="15"/>
      <c r="C75" s="6"/>
    </row>
    <row r="76" spans="1:3" ht="14.25">
      <c r="A76" s="8"/>
      <c r="B76" s="15"/>
      <c r="C76" s="6"/>
    </row>
    <row r="77" spans="1:3" ht="14.25">
      <c r="A77" s="8"/>
      <c r="B77" s="15"/>
      <c r="C77" s="6"/>
    </row>
    <row r="78" spans="1:3" ht="14.25">
      <c r="A78" s="8"/>
      <c r="B78" s="15"/>
      <c r="C78" s="6"/>
    </row>
    <row r="79" spans="1:3" ht="14.25">
      <c r="A79" s="8"/>
      <c r="B79" s="15"/>
      <c r="C79" s="6"/>
    </row>
    <row r="80" spans="1:3" ht="14.25">
      <c r="A80" s="8"/>
      <c r="B80" s="15"/>
      <c r="C80" s="6"/>
    </row>
    <row r="81" spans="1:3" ht="14.25">
      <c r="A81" s="8"/>
      <c r="B81" s="15"/>
      <c r="C81" s="6"/>
    </row>
    <row r="82" spans="1:3" ht="14.25">
      <c r="A82" s="8"/>
      <c r="B82" s="15"/>
      <c r="C82" s="6"/>
    </row>
    <row r="83" spans="1:3" ht="14.25">
      <c r="A83" s="8"/>
      <c r="B83" s="15"/>
      <c r="C83" s="6"/>
    </row>
    <row r="84" spans="1:3" ht="14.25">
      <c r="A84" s="8"/>
      <c r="B84" s="15"/>
      <c r="C84" s="6"/>
    </row>
    <row r="85" spans="1:3" ht="14.25">
      <c r="A85" s="8"/>
      <c r="B85" s="15"/>
      <c r="C85" s="6"/>
    </row>
    <row r="86" spans="1:3" ht="14.25">
      <c r="A86" s="8"/>
      <c r="B86" s="15"/>
      <c r="C86" s="6"/>
    </row>
    <row r="87" spans="1:3" ht="14.25">
      <c r="A87" s="8"/>
      <c r="B87" s="15"/>
      <c r="C87" s="6"/>
    </row>
    <row r="88" spans="1:3" ht="14.25">
      <c r="A88" s="8"/>
      <c r="B88" s="15"/>
      <c r="C88" s="6"/>
    </row>
    <row r="89" spans="1:3" ht="14.25">
      <c r="A89" s="8"/>
      <c r="B89" s="15"/>
      <c r="C89" s="6"/>
    </row>
    <row r="90" spans="1:3" ht="14.25">
      <c r="A90" s="8"/>
      <c r="B90" s="15"/>
      <c r="C90" s="6"/>
    </row>
    <row r="91" spans="1:3" ht="14.25">
      <c r="A91" s="8"/>
      <c r="B91" s="15"/>
      <c r="C91" s="6"/>
    </row>
    <row r="92" spans="1:3" ht="14.25">
      <c r="A92" s="9"/>
      <c r="B92" s="16"/>
      <c r="C92" s="7"/>
    </row>
  </sheetData>
  <sheetProtection password="FFCB" sheet="1" objects="1" scenarios="1"/>
  <mergeCells count="2">
    <mergeCell ref="A2:C2"/>
    <mergeCell ref="A1:C1"/>
  </mergeCells>
  <printOptions/>
  <pageMargins left="0.4" right="0.67" top="1.09" bottom="1" header="0.69" footer="0.5"/>
  <pageSetup horizontalDpi="600" verticalDpi="600" orientation="landscape" r:id="rId1"/>
  <headerFooter alignWithMargins="0">
    <oddHeader>&amp;LUSDA-NRCS&amp;R&amp;F &amp;D</oddHeader>
    <oddFooter>&amp;RPage &amp;P</oddFooter>
  </headerFooter>
</worksheet>
</file>

<file path=xl/worksheets/sheet5.xml><?xml version="1.0" encoding="utf-8"?>
<worksheet xmlns="http://schemas.openxmlformats.org/spreadsheetml/2006/main" xmlns:r="http://schemas.openxmlformats.org/officeDocument/2006/relationships">
  <dimension ref="A1:A18"/>
  <sheetViews>
    <sheetView workbookViewId="0" topLeftCell="A1">
      <selection activeCell="A7" sqref="A7"/>
    </sheetView>
  </sheetViews>
  <sheetFormatPr defaultColWidth="9.00390625" defaultRowHeight="14.25"/>
  <cols>
    <col min="1" max="1" width="88.25390625" style="0" customWidth="1"/>
  </cols>
  <sheetData>
    <row r="1" ht="15">
      <c r="A1" s="172" t="s">
        <v>512</v>
      </c>
    </row>
    <row r="2" ht="14.25">
      <c r="A2" s="170"/>
    </row>
    <row r="3" ht="14.25">
      <c r="A3" s="170" t="s">
        <v>520</v>
      </c>
    </row>
    <row r="4" ht="14.25">
      <c r="A4" s="170" t="s">
        <v>514</v>
      </c>
    </row>
    <row r="5" ht="14.25">
      <c r="A5" s="170" t="s">
        <v>515</v>
      </c>
    </row>
    <row r="6" ht="14.25">
      <c r="A6" s="170"/>
    </row>
    <row r="7" ht="14.25">
      <c r="A7" s="170" t="s">
        <v>516</v>
      </c>
    </row>
    <row r="8" ht="14.25">
      <c r="A8" s="170" t="s">
        <v>517</v>
      </c>
    </row>
    <row r="9" ht="14.25">
      <c r="A9" s="170" t="s">
        <v>513</v>
      </c>
    </row>
    <row r="10" ht="14.25">
      <c r="A10" s="170"/>
    </row>
    <row r="11" ht="14.25">
      <c r="A11" s="170" t="s">
        <v>518</v>
      </c>
    </row>
    <row r="12" ht="14.25">
      <c r="A12" s="170" t="s">
        <v>519</v>
      </c>
    </row>
    <row r="13" ht="14.25">
      <c r="A13" s="170" t="s">
        <v>529</v>
      </c>
    </row>
    <row r="14" ht="14.25">
      <c r="A14" t="s">
        <v>528</v>
      </c>
    </row>
    <row r="15" ht="14.25">
      <c r="A15" s="170" t="s">
        <v>521</v>
      </c>
    </row>
    <row r="16" ht="14.25">
      <c r="A16" s="170" t="s">
        <v>522</v>
      </c>
    </row>
    <row r="17" ht="14.25">
      <c r="A17" s="170"/>
    </row>
    <row r="18" ht="14.25">
      <c r="A18" s="171"/>
    </row>
  </sheetData>
  <sheetProtection password="FFC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Sporcic</dc:creator>
  <cp:keywords/>
  <dc:description/>
  <cp:lastModifiedBy>Linda.Scheffe</cp:lastModifiedBy>
  <cp:lastPrinted>2009-02-02T18:22:50Z</cp:lastPrinted>
  <dcterms:created xsi:type="dcterms:W3CDTF">2001-08-02T19:17:08Z</dcterms:created>
  <dcterms:modified xsi:type="dcterms:W3CDTF">2009-02-04T21:16:44Z</dcterms:modified>
  <cp:category/>
  <cp:version/>
  <cp:contentType/>
  <cp:contentStatus/>
</cp:coreProperties>
</file>