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6285" activeTab="1"/>
  </bookViews>
  <sheets>
    <sheet name="CommlRefrig" sheetId="1" r:id="rId1"/>
    <sheet name="References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Stephen DiBenedetto</author>
    <author>ADL</author>
  </authors>
  <commentList>
    <comment ref="C5" authorId="0">
      <text>
        <r>
          <rPr>
            <b/>
            <sz val="8"/>
            <rFont val="Tahoma"/>
            <family val="0"/>
          </rPr>
          <t>Number of Supermarkets</t>
        </r>
      </text>
    </comment>
    <comment ref="J5" authorId="1">
      <text>
        <r>
          <rPr>
            <b/>
            <sz val="8"/>
            <rFont val="Tahoma"/>
            <family val="0"/>
          </rPr>
          <t>ADL:</t>
        </r>
        <r>
          <rPr>
            <sz val="8"/>
            <rFont val="Tahoma"/>
            <family val="0"/>
          </rPr>
          <t xml:space="preserve">
Small difference expected relative to installed base; sssumed same as typical new</t>
        </r>
      </text>
    </comment>
    <comment ref="J9" authorId="1">
      <text>
        <r>
          <rPr>
            <b/>
            <sz val="8"/>
            <rFont val="Tahoma"/>
            <family val="0"/>
          </rPr>
          <t>ADL:</t>
        </r>
        <r>
          <rPr>
            <sz val="8"/>
            <rFont val="Tahoma"/>
            <family val="0"/>
          </rPr>
          <t xml:space="preserve">
Small difference expected relative to installed base; sssumed same as typical new</t>
        </r>
      </text>
    </comment>
    <comment ref="J11" authorId="1">
      <text>
        <r>
          <rPr>
            <b/>
            <sz val="8"/>
            <rFont val="Tahoma"/>
            <family val="0"/>
          </rPr>
          <t>ADL:</t>
        </r>
        <r>
          <rPr>
            <sz val="8"/>
            <rFont val="Tahoma"/>
            <family val="0"/>
          </rPr>
          <t xml:space="preserve">
Small difference expected relative to installed base; sssumed same as typical new</t>
        </r>
      </text>
    </comment>
    <comment ref="J13" authorId="1">
      <text>
        <r>
          <rPr>
            <b/>
            <sz val="8"/>
            <rFont val="Tahoma"/>
            <family val="0"/>
          </rPr>
          <t>ADL:</t>
        </r>
        <r>
          <rPr>
            <sz val="8"/>
            <rFont val="Tahoma"/>
            <family val="0"/>
          </rPr>
          <t xml:space="preserve">
Small difference expected relative to installed base; sssumed same as typical new</t>
        </r>
      </text>
    </comment>
    <comment ref="J15" authorId="1">
      <text>
        <r>
          <rPr>
            <b/>
            <sz val="8"/>
            <rFont val="Tahoma"/>
            <family val="0"/>
          </rPr>
          <t>ADL:</t>
        </r>
        <r>
          <rPr>
            <sz val="8"/>
            <rFont val="Tahoma"/>
            <family val="0"/>
          </rPr>
          <t xml:space="preserve">
Small difference expected relative to installed base; sssumed same as typical new</t>
        </r>
      </text>
    </comment>
    <comment ref="J17" authorId="1">
      <text>
        <r>
          <rPr>
            <b/>
            <sz val="8"/>
            <rFont val="Tahoma"/>
            <family val="0"/>
          </rPr>
          <t>ADL:</t>
        </r>
        <r>
          <rPr>
            <sz val="8"/>
            <rFont val="Tahoma"/>
            <family val="0"/>
          </rPr>
          <t xml:space="preserve">
Small difference expected relative to installed base; sssumed same as typical new</t>
        </r>
      </text>
    </comment>
    <comment ref="J19" authorId="1">
      <text>
        <r>
          <rPr>
            <b/>
            <sz val="8"/>
            <rFont val="Tahoma"/>
            <family val="0"/>
          </rPr>
          <t>ADL:</t>
        </r>
        <r>
          <rPr>
            <sz val="8"/>
            <rFont val="Tahoma"/>
            <family val="0"/>
          </rPr>
          <t xml:space="preserve">
Small difference expected relative to installed base; sssumed same as typical new</t>
        </r>
      </text>
    </comment>
    <comment ref="J23" authorId="1">
      <text>
        <r>
          <rPr>
            <b/>
            <sz val="8"/>
            <rFont val="Tahoma"/>
            <family val="0"/>
          </rPr>
          <t>ADL:</t>
        </r>
        <r>
          <rPr>
            <sz val="8"/>
            <rFont val="Tahoma"/>
            <family val="0"/>
          </rPr>
          <t xml:space="preserve">
Small difference expected relative to installed base; sssumed same as typical new</t>
        </r>
      </text>
    </comment>
    <comment ref="J25" authorId="1">
      <text>
        <r>
          <rPr>
            <b/>
            <sz val="8"/>
            <rFont val="Tahoma"/>
            <family val="0"/>
          </rPr>
          <t>ADL:</t>
        </r>
        <r>
          <rPr>
            <sz val="8"/>
            <rFont val="Tahoma"/>
            <family val="0"/>
          </rPr>
          <t xml:space="preserve">
Small difference expected relative to installed base; sssumed same as typical new</t>
        </r>
      </text>
    </comment>
    <comment ref="J29" authorId="1">
      <text>
        <r>
          <rPr>
            <b/>
            <sz val="8"/>
            <rFont val="Tahoma"/>
            <family val="0"/>
          </rPr>
          <t>ADL:</t>
        </r>
        <r>
          <rPr>
            <sz val="8"/>
            <rFont val="Tahoma"/>
            <family val="0"/>
          </rPr>
          <t xml:space="preserve">
Small difference expected relative to installed base; sssumed same as typical new</t>
        </r>
      </text>
    </comment>
  </commentList>
</comments>
</file>

<file path=xl/sharedStrings.xml><?xml version="1.0" encoding="utf-8"?>
<sst xmlns="http://schemas.openxmlformats.org/spreadsheetml/2006/main" count="172" uniqueCount="115">
  <si>
    <t>Equipment Types to Investigate</t>
  </si>
  <si>
    <t>Equipment Lifetime (yrs)</t>
  </si>
  <si>
    <t>Typical New Annual Energy Use, MMBtu</t>
  </si>
  <si>
    <t>Typical New Annual Energy Use, KWH</t>
  </si>
  <si>
    <t>Savings of Best Available, Relative to Stock</t>
  </si>
  <si>
    <t>Best Available Annual Energy Use, MMBtu</t>
  </si>
  <si>
    <t>Best Available Energy Savings, Quads</t>
  </si>
  <si>
    <t>Best Available Energy Savings, Quads (2008-2030)</t>
  </si>
  <si>
    <t>Future Technologies Energy Savings Potential, %</t>
  </si>
  <si>
    <t>Annual Energy Use (Future Technologies), MMBtu</t>
  </si>
  <si>
    <t>Future Technologies Energy Savings, Quads</t>
  </si>
  <si>
    <t>Future Technologies Energy Savings, Quads (2008-2030)</t>
  </si>
  <si>
    <t>Supermarket</t>
  </si>
  <si>
    <t>Vending Machines</t>
  </si>
  <si>
    <t>Beverage Merchandisers</t>
  </si>
  <si>
    <t>Ice Machines</t>
  </si>
  <si>
    <t>Device Annual Energy Use (Current), KWH</t>
  </si>
  <si>
    <t xml:space="preserve"> </t>
  </si>
  <si>
    <t>Current Market Share of Technology</t>
  </si>
  <si>
    <t>Issues around Implementing Technology for C&amp;S</t>
  </si>
  <si>
    <t>Any Mandatory or Voluntary Programs?</t>
  </si>
  <si>
    <t>Study Needs</t>
  </si>
  <si>
    <t>Walk-in Cooler</t>
  </si>
  <si>
    <t>Walk-in Freezer</t>
  </si>
  <si>
    <t>Walk-in Combo (Cooler/Freezer)</t>
  </si>
  <si>
    <t>Reach-in Refrigerators</t>
  </si>
  <si>
    <t>Reach-in Freezers</t>
  </si>
  <si>
    <t>Water Coolers</t>
  </si>
  <si>
    <t>Energy Test Standards</t>
  </si>
  <si>
    <t>CSA C657 (Display Cabinets)</t>
  </si>
  <si>
    <t>Installed Base, Thousands, 1997</t>
  </si>
  <si>
    <t>Annual Primary Energy Use (Quads)</t>
  </si>
  <si>
    <t>Device Annual Primary Energy Use (Current), MMBtu</t>
  </si>
  <si>
    <t>Information</t>
  </si>
  <si>
    <t>Source</t>
  </si>
  <si>
    <t>Reference</t>
  </si>
  <si>
    <t>1.  “Energy Savings Potential for Commercial Refrigeration Equipment”, ADL for DOE, June 1996</t>
  </si>
  <si>
    <t>2.  “Characterization of Commercial Appliances”, ADL for DOE, June 1993</t>
  </si>
  <si>
    <t>3.  “A Look at Commercial Buildings in 1995:  Characteristics, Energy Consumption, and Energy Expenditures”, DOE Energy Information Administration, October 1998.</t>
  </si>
  <si>
    <t>4.  EPA Energy Star Website (www.EnergyStar.gov).</t>
  </si>
  <si>
    <t>5.  California Energy Commission Website (www.energy.ca.gov/appliances,  www.energy.ca.gov/efficiency/appliances/index.html)</t>
  </si>
  <si>
    <t>6.  Air-Conditioning and Refrigeration Institute Website (www.ari.org)</t>
  </si>
  <si>
    <t>7.  Spreadsheet “ccap-w3.xls” received from EPA.</t>
  </si>
  <si>
    <t>8.  Database of Ice Machine data received from ARI.</t>
  </si>
  <si>
    <t>9.  MA333M (formerly MA35M) Report of Air-Conditioning and Refrigeration Equipment, U.S. Census Bureau.</t>
  </si>
  <si>
    <t>10.  Appliance Magazine Statistical Review, published in April issues of the magazine, and Portrait of the U.S. Appliance Industry, published in September issues.</t>
  </si>
  <si>
    <t>11. Guide to Canada’s Energy Efficiency Regulations, National Resources Canada, Office of Energy Efficiency, 1999.</t>
  </si>
  <si>
    <t>12.  C827-98:  Energy Performance Standard for Food Service Refrigerators and Freezers, Canadian Standards Association, September 1998</t>
  </si>
  <si>
    <t>13.  C742-98:  Performance of Automatic Ice-Makers and Ice Storage Bins, Canadian Standards Association, September 1998</t>
  </si>
  <si>
    <t>14.  C815-99:  Energy Performance of Drinking Water Coolers, Canadian Standards Association, December 1999</t>
  </si>
  <si>
    <t xml:space="preserve">15. FEMP Website - www.eren.doe.gov/femp/procurement/begin.html </t>
  </si>
  <si>
    <t>16.  Spreadsheet “vending data.xls” received from EPA</t>
  </si>
  <si>
    <t>17.  CAN/CSA-C804-96:  Energy Performance of Vending Machines, Canadian Standards Association, December 1996</t>
  </si>
  <si>
    <t>18.  Application of Best Industry Practice to the Design of Efficient Commercial Refrigerators, ADL project funded by DOE, currently ongoing.</t>
  </si>
  <si>
    <t>Reference 1</t>
  </si>
  <si>
    <t>Reference 3, Table 8, All Food Sales Buildings minus Food Sales Buildings up to 5000sqft</t>
  </si>
  <si>
    <t>Installed Base (29,000)</t>
  </si>
  <si>
    <t>Brushless DC Evaporator Fan Motors</t>
  </si>
  <si>
    <t>Installed Base (30,000), Current Energy Use</t>
  </si>
  <si>
    <t>Annual Quad Savings, Technology 1</t>
  </si>
  <si>
    <t>Reference 1, p. 1-5</t>
  </si>
  <si>
    <r>
      <t>Combination</t>
    </r>
    <r>
      <rPr>
        <sz val="10"/>
        <rFont val="Arial"/>
        <family val="0"/>
      </rPr>
      <t>:  Hot Gas Defrost, Antisweat Heater Control, Defrost Control, Liquid-Suction Heat Exchangers for Low Temperature applications, Evaporative Condensers, Floating Head Pressure, Heat Reclaim, and Mechanical Subcooling</t>
    </r>
  </si>
  <si>
    <t>Annual Quad Savings, Technology 2</t>
  </si>
  <si>
    <t>Reference 1, pp. 1-4,5</t>
  </si>
  <si>
    <t>Installed Base, Current Energy Use</t>
  </si>
  <si>
    <t>Various ASHRAE and ARI Standards for condensing unit performance and energy</t>
  </si>
  <si>
    <t>Percent Energy Savings</t>
  </si>
  <si>
    <t>Reference 1,  Table 5-23, row 13</t>
  </si>
  <si>
    <t>Reference 1.  Table 5-24, Row 13</t>
  </si>
  <si>
    <t>Reference 1.  Table 5-21, Row 11</t>
  </si>
  <si>
    <t>Reference 1.  Table 5-17, Row 12</t>
  </si>
  <si>
    <t>Reference 1.  Table 5-19, Row 10</t>
  </si>
  <si>
    <t>Reference 1.  Table 5-18, Row 13</t>
  </si>
  <si>
    <t>Reference 1.  Table 1-8, Combination of options with payback &lt; 2 years.</t>
  </si>
  <si>
    <t>Reference 2, Table 4-20</t>
  </si>
  <si>
    <t>Reference 2, Table 5-28</t>
  </si>
  <si>
    <r>
      <t>Combination:</t>
    </r>
    <r>
      <rPr>
        <sz val="10"/>
        <rFont val="Arial"/>
        <family val="2"/>
      </rPr>
      <t xml:space="preserve">  External Heat Rejection, Hot Gas Defrost, Evaporator Fan Shutdown, Brushless DC Evaporator and Condenser Fan Motors</t>
    </r>
  </si>
  <si>
    <r>
      <t>Combination:</t>
    </r>
    <r>
      <rPr>
        <sz val="10"/>
        <rFont val="Arial"/>
        <family val="2"/>
      </rPr>
      <t xml:space="preserve">  Floating Head Pressure, Ambient Subcooling, Evaporator Fan Shutdown, Brushless DC Evaporator and Condenser Fan Motors</t>
    </r>
  </si>
  <si>
    <t>Assume same savings as Walk-In Freezers</t>
  </si>
  <si>
    <r>
      <t>Combination:</t>
    </r>
    <r>
      <rPr>
        <sz val="10"/>
        <rFont val="Arial"/>
        <family val="2"/>
      </rPr>
      <t xml:space="preserve">  High-Efficiency Compressor and Brushless DC Evaporator Fan Motor</t>
    </r>
  </si>
  <si>
    <t>CSA C804</t>
  </si>
  <si>
    <t>ASHRAE 32.1</t>
  </si>
  <si>
    <t>California Mandatory proposed</t>
  </si>
  <si>
    <t>Energy Star Under Consideration</t>
  </si>
  <si>
    <t>CSA C827</t>
  </si>
  <si>
    <t>ASHRAE 117-92</t>
  </si>
  <si>
    <t>California treats as Glass-Door Reach-In, Applicable Standard ASHRAE 117-92</t>
  </si>
  <si>
    <t>Energy Star</t>
  </si>
  <si>
    <r>
      <t>Combination:</t>
    </r>
    <r>
      <rPr>
        <sz val="10"/>
        <rFont val="Arial"/>
        <family val="2"/>
      </rPr>
      <t xml:space="preserve">  Hot Gas Antisweat, High Efficiency Compressor, Brushless DC Evaporator and Condenser Fan Motors</t>
    </r>
  </si>
  <si>
    <r>
      <t>Combination:</t>
    </r>
    <r>
      <rPr>
        <sz val="10"/>
        <rFont val="Arial"/>
        <family val="2"/>
      </rPr>
      <t xml:space="preserve">  Improved Face Frame Design, Improved Gasket, Reduced Antisweat Heater Wattage, Condensate Line Trap, Brushless DC Evaporator Fan Motor, PSC Condenser Fan Motor, Evaporator Fan Shutdown, Refrigeration System Optimization.</t>
    </r>
  </si>
  <si>
    <t>Percent Energy Savings, Technology 1</t>
  </si>
  <si>
    <t>Percent Energy Savings, Technology 2</t>
  </si>
  <si>
    <t>Percent Energy Savings, Energy Star</t>
  </si>
  <si>
    <t>Reduction in ASHRAE 117 Energy use from 9kWh/day (Reference 18) to 6.39kWh/day for 43.5 cuft unit</t>
  </si>
  <si>
    <t>Reference 18</t>
  </si>
  <si>
    <r>
      <t>Combination:</t>
    </r>
    <r>
      <rPr>
        <sz val="10"/>
        <rFont val="Arial"/>
        <family val="2"/>
      </rPr>
      <t xml:space="preserve">  High Efficiency Compressor, Reduced Evaporator Thermal Cycling</t>
    </r>
  </si>
  <si>
    <t>CSA C742</t>
  </si>
  <si>
    <t>ARI 810</t>
  </si>
  <si>
    <t>California and Canada Mandatory proposed</t>
  </si>
  <si>
    <t>Canada Mandatory</t>
  </si>
  <si>
    <t>FEMP Voluntary</t>
  </si>
  <si>
    <t>FEMP Recommended</t>
  </si>
  <si>
    <t>FEMP Best Available</t>
  </si>
  <si>
    <t>Percent Energy Savings, FEMP</t>
  </si>
  <si>
    <t>Based on ARI average consumption for air-cooled ice makers with 401 to 500 lb/day capacity (7.05 kWh/100lb) and water-cooled ice makers with 301 to 500lb/day capacity (5.62kWh/100lb) compared with FEMP recommended and “best available” data for these ranges.</t>
  </si>
  <si>
    <r>
      <t>Combination:</t>
    </r>
    <r>
      <rPr>
        <sz val="10"/>
        <rFont val="Arial"/>
        <family val="2"/>
      </rPr>
      <t xml:space="preserve">  High Insulation Value, Energy Efficient Compressors, Better Thermal Bond between coil and evaporator, Improved Motor Efficiency, and Storage Coil Redesign</t>
    </r>
  </si>
  <si>
    <t>Canada Mandatory Proposed</t>
  </si>
  <si>
    <t>ASHRAE 18-87 (R97)</t>
  </si>
  <si>
    <t>CSA C815-99</t>
  </si>
  <si>
    <t>System Complexity and Variations</t>
  </si>
  <si>
    <t>Field Installation Variations</t>
  </si>
  <si>
    <t>Refine understanding of current situation and savings potential</t>
  </si>
  <si>
    <t>Product Variations</t>
  </si>
  <si>
    <t>Energy Star Website (1.2 kWh per day for Hot/Cold units)</t>
  </si>
  <si>
    <t>Reference 1 Annual Primary Energy Use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</si>
</sst>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00"/>
    <numFmt numFmtId="166" formatCode="_(* #,##0.000_);_(* \(#,##0.000\);_(* &quot;-&quot;???_);_(@_)"/>
    <numFmt numFmtId="167" formatCode="_(* #,##0.0_);_(* \(#,##0.0\);_(* &quot;-&quot;??_);_(@_)"/>
    <numFmt numFmtId="168" formatCode="_(* #,##0_);_(* \(#,##0\);_(* &quot;-&quot;??_);_(@_)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sz val="8"/>
      <name val="Tahoma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3" xfId="0" applyFont="1" applyBorder="1" applyAlignment="1">
      <alignment horizontal="right"/>
    </xf>
    <xf numFmtId="0" fontId="0" fillId="2" borderId="0" xfId="0" applyFill="1" applyBorder="1" applyAlignment="1">
      <alignment/>
    </xf>
    <xf numFmtId="0" fontId="1" fillId="0" borderId="2" xfId="0" applyFont="1" applyFill="1" applyBorder="1" applyAlignment="1">
      <alignment wrapText="1"/>
    </xf>
    <xf numFmtId="2" fontId="0" fillId="0" borderId="0" xfId="15" applyNumberFormat="1" applyFill="1" applyBorder="1" applyAlignment="1">
      <alignment/>
    </xf>
    <xf numFmtId="164" fontId="0" fillId="0" borderId="0" xfId="0" applyNumberFormat="1" applyAlignment="1">
      <alignment/>
    </xf>
    <xf numFmtId="9" fontId="0" fillId="0" borderId="0" xfId="19" applyAlignment="1">
      <alignment/>
    </xf>
    <xf numFmtId="0" fontId="0" fillId="0" borderId="0" xfId="0" applyAlignment="1">
      <alignment wrapText="1"/>
    </xf>
    <xf numFmtId="2" fontId="0" fillId="0" borderId="0" xfId="15" applyNumberFormat="1" applyFill="1" applyBorder="1" applyAlignment="1">
      <alignment wrapText="1"/>
    </xf>
    <xf numFmtId="2" fontId="0" fillId="0" borderId="0" xfId="15" applyNumberFormat="1" applyFont="1" applyFill="1" applyBorder="1" applyAlignment="1">
      <alignment/>
    </xf>
    <xf numFmtId="2" fontId="0" fillId="0" borderId="0" xfId="15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168" fontId="0" fillId="0" borderId="0" xfId="15" applyNumberFormat="1" applyAlignment="1">
      <alignment/>
    </xf>
    <xf numFmtId="168" fontId="1" fillId="0" borderId="2" xfId="15" applyNumberFormat="1" applyFont="1" applyBorder="1" applyAlignment="1">
      <alignment wrapText="1"/>
    </xf>
    <xf numFmtId="168" fontId="0" fillId="2" borderId="0" xfId="15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168" fontId="1" fillId="0" borderId="5" xfId="15" applyNumberFormat="1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168" fontId="0" fillId="0" borderId="2" xfId="15" applyNumberFormat="1" applyBorder="1" applyAlignment="1">
      <alignment/>
    </xf>
    <xf numFmtId="164" fontId="0" fillId="0" borderId="2" xfId="15" applyNumberFormat="1" applyBorder="1" applyAlignment="1">
      <alignment/>
    </xf>
    <xf numFmtId="43" fontId="0" fillId="0" borderId="9" xfId="15" applyBorder="1" applyAlignment="1">
      <alignment/>
    </xf>
    <xf numFmtId="43" fontId="0" fillId="0" borderId="2" xfId="15" applyBorder="1" applyAlignment="1">
      <alignment/>
    </xf>
    <xf numFmtId="168" fontId="0" fillId="0" borderId="10" xfId="15" applyNumberFormat="1" applyBorder="1" applyAlignment="1">
      <alignment/>
    </xf>
    <xf numFmtId="9" fontId="0" fillId="0" borderId="2" xfId="15" applyNumberFormat="1" applyBorder="1" applyAlignment="1">
      <alignment/>
    </xf>
    <xf numFmtId="43" fontId="0" fillId="0" borderId="2" xfId="0" applyNumberFormat="1" applyBorder="1" applyAlignment="1">
      <alignment/>
    </xf>
    <xf numFmtId="43" fontId="0" fillId="2" borderId="2" xfId="0" applyNumberFormat="1" applyFill="1" applyBorder="1" applyAlignment="1">
      <alignment/>
    </xf>
    <xf numFmtId="165" fontId="0" fillId="2" borderId="2" xfId="0" applyNumberFormat="1" applyFill="1" applyBorder="1" applyAlignment="1">
      <alignment/>
    </xf>
    <xf numFmtId="2" fontId="0" fillId="0" borderId="2" xfId="15" applyNumberFormat="1" applyFont="1" applyFill="1" applyBorder="1" applyAlignment="1">
      <alignment/>
    </xf>
    <xf numFmtId="2" fontId="0" fillId="0" borderId="2" xfId="15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8" fontId="0" fillId="2" borderId="14" xfId="15" applyNumberForma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6" xfId="0" applyFill="1" applyBorder="1" applyAlignment="1">
      <alignment/>
    </xf>
    <xf numFmtId="43" fontId="0" fillId="0" borderId="14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0" fillId="0" borderId="14" xfId="0" applyBorder="1" applyAlignment="1">
      <alignment wrapText="1"/>
    </xf>
    <xf numFmtId="0" fontId="0" fillId="0" borderId="17" xfId="0" applyBorder="1" applyAlignment="1">
      <alignment wrapText="1"/>
    </xf>
    <xf numFmtId="164" fontId="0" fillId="0" borderId="2" xfId="0" applyNumberFormat="1" applyBorder="1" applyAlignment="1">
      <alignment/>
    </xf>
    <xf numFmtId="9" fontId="0" fillId="0" borderId="2" xfId="15" applyNumberFormat="1" applyFill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left" wrapText="1"/>
    </xf>
    <xf numFmtId="2" fontId="0" fillId="0" borderId="14" xfId="15" applyNumberFormat="1" applyFill="1" applyBorder="1" applyAlignment="1">
      <alignment/>
    </xf>
    <xf numFmtId="2" fontId="0" fillId="0" borderId="14" xfId="15" applyNumberFormat="1" applyFont="1" applyFill="1" applyBorder="1" applyAlignment="1">
      <alignment wrapText="1"/>
    </xf>
    <xf numFmtId="2" fontId="0" fillId="0" borderId="14" xfId="15" applyNumberFormat="1" applyFill="1" applyBorder="1" applyAlignment="1">
      <alignment wrapText="1"/>
    </xf>
    <xf numFmtId="0" fontId="0" fillId="0" borderId="18" xfId="0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0" fillId="0" borderId="2" xfId="0" applyFont="1" applyBorder="1" applyAlignment="1">
      <alignment/>
    </xf>
    <xf numFmtId="164" fontId="0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168" fontId="0" fillId="0" borderId="9" xfId="15" applyNumberFormat="1" applyBorder="1" applyAlignment="1">
      <alignment/>
    </xf>
    <xf numFmtId="9" fontId="0" fillId="0" borderId="2" xfId="15" applyNumberFormat="1" applyFont="1" applyBorder="1" applyAlignment="1">
      <alignment/>
    </xf>
    <xf numFmtId="0" fontId="0" fillId="0" borderId="14" xfId="0" applyFont="1" applyBorder="1" applyAlignment="1">
      <alignment horizontal="right"/>
    </xf>
    <xf numFmtId="0" fontId="1" fillId="3" borderId="2" xfId="0" applyFont="1" applyFill="1" applyBorder="1" applyAlignment="1">
      <alignment wrapText="1"/>
    </xf>
    <xf numFmtId="164" fontId="0" fillId="3" borderId="2" xfId="15" applyNumberFormat="1" applyFill="1" applyBorder="1" applyAlignment="1">
      <alignment/>
    </xf>
    <xf numFmtId="0" fontId="1" fillId="3" borderId="6" xfId="0" applyFont="1" applyFill="1" applyBorder="1" applyAlignment="1">
      <alignment wrapText="1"/>
    </xf>
    <xf numFmtId="0" fontId="0" fillId="2" borderId="9" xfId="0" applyFill="1" applyBorder="1" applyAlignment="1">
      <alignment/>
    </xf>
    <xf numFmtId="2" fontId="0" fillId="2" borderId="10" xfId="15" applyNumberFormat="1" applyFont="1" applyFill="1" applyBorder="1" applyAlignment="1">
      <alignment/>
    </xf>
    <xf numFmtId="9" fontId="0" fillId="0" borderId="7" xfId="19" applyBorder="1" applyAlignment="1">
      <alignment/>
    </xf>
    <xf numFmtId="2" fontId="0" fillId="3" borderId="8" xfId="15" applyNumberFormat="1" applyFill="1" applyBorder="1" applyAlignment="1">
      <alignment/>
    </xf>
    <xf numFmtId="9" fontId="0" fillId="0" borderId="15" xfId="19" applyBorder="1" applyAlignment="1">
      <alignment/>
    </xf>
    <xf numFmtId="2" fontId="0" fillId="3" borderId="16" xfId="15" applyNumberFormat="1" applyFill="1" applyBorder="1" applyAlignment="1">
      <alignment/>
    </xf>
    <xf numFmtId="9" fontId="0" fillId="2" borderId="9" xfId="19" applyFill="1" applyBorder="1" applyAlignment="1">
      <alignment/>
    </xf>
    <xf numFmtId="9" fontId="0" fillId="0" borderId="19" xfId="19" applyBorder="1" applyAlignment="1">
      <alignment/>
    </xf>
    <xf numFmtId="43" fontId="0" fillId="0" borderId="20" xfId="0" applyNumberFormat="1" applyBorder="1" applyAlignment="1">
      <alignment/>
    </xf>
    <xf numFmtId="165" fontId="0" fillId="0" borderId="20" xfId="0" applyNumberFormat="1" applyBorder="1" applyAlignment="1">
      <alignment/>
    </xf>
    <xf numFmtId="2" fontId="0" fillId="3" borderId="21" xfId="15" applyNumberFormat="1" applyFill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19"/>
  <sheetViews>
    <sheetView zoomScale="75" zoomScaleNormal="75" workbookViewId="0" topLeftCell="A1">
      <pane xSplit="2" ySplit="4" topLeftCell="C1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6" sqref="A36"/>
    </sheetView>
  </sheetViews>
  <sheetFormatPr defaultColWidth="9.140625" defaultRowHeight="12.75"/>
  <cols>
    <col min="1" max="1" width="6.7109375" style="0" customWidth="1"/>
    <col min="2" max="2" width="60.7109375" style="0" customWidth="1"/>
    <col min="3" max="3" width="18.7109375" style="17" customWidth="1"/>
    <col min="4" max="4" width="15.7109375" style="0" customWidth="1"/>
    <col min="5" max="5" width="15.7109375" style="0" hidden="1" customWidth="1"/>
    <col min="6" max="6" width="15.7109375" style="0" customWidth="1"/>
    <col min="7" max="7" width="18.7109375" style="0" customWidth="1"/>
    <col min="8" max="8" width="18.7109375" style="17" customWidth="1"/>
    <col min="9" max="19" width="18.7109375" style="0" customWidth="1"/>
    <col min="20" max="20" width="40.7109375" style="12" customWidth="1"/>
    <col min="21" max="22" width="30.7109375" style="12" customWidth="1"/>
    <col min="23" max="23" width="20.7109375" style="12" customWidth="1"/>
    <col min="24" max="24" width="40.7109375" style="12" customWidth="1"/>
    <col min="25" max="25" width="80.7109375" style="12" customWidth="1"/>
  </cols>
  <sheetData>
    <row r="1" ht="12.75"/>
    <row r="2" spans="4:5" ht="12.75">
      <c r="D2" s="10"/>
      <c r="E2" s="10"/>
    </row>
    <row r="3" ht="13.5" thickBot="1"/>
    <row r="4" spans="1:25" ht="64.5" thickBot="1">
      <c r="A4" s="86" t="s">
        <v>0</v>
      </c>
      <c r="B4" s="87"/>
      <c r="C4" s="18" t="s">
        <v>30</v>
      </c>
      <c r="D4" s="2" t="s">
        <v>1</v>
      </c>
      <c r="E4" s="2" t="s">
        <v>114</v>
      </c>
      <c r="F4" s="2" t="s">
        <v>31</v>
      </c>
      <c r="G4" s="24" t="s">
        <v>32</v>
      </c>
      <c r="H4" s="25" t="s">
        <v>16</v>
      </c>
      <c r="I4" s="26" t="s">
        <v>2</v>
      </c>
      <c r="J4" s="27" t="s">
        <v>3</v>
      </c>
      <c r="K4" s="2" t="s">
        <v>4</v>
      </c>
      <c r="L4" s="2" t="s">
        <v>5</v>
      </c>
      <c r="M4" s="2" t="s">
        <v>6</v>
      </c>
      <c r="N4" s="72" t="s">
        <v>7</v>
      </c>
      <c r="O4" s="24" t="s">
        <v>8</v>
      </c>
      <c r="P4" s="26" t="s">
        <v>9</v>
      </c>
      <c r="Q4" s="26" t="s">
        <v>10</v>
      </c>
      <c r="R4" s="74" t="s">
        <v>11</v>
      </c>
      <c r="S4" s="8" t="s">
        <v>18</v>
      </c>
      <c r="T4" s="8" t="s">
        <v>28</v>
      </c>
      <c r="U4" s="8" t="s">
        <v>20</v>
      </c>
      <c r="V4" s="8" t="s">
        <v>21</v>
      </c>
      <c r="W4" s="8" t="s">
        <v>19</v>
      </c>
      <c r="X4" s="1" t="s">
        <v>33</v>
      </c>
      <c r="Y4" s="16" t="s">
        <v>34</v>
      </c>
    </row>
    <row r="5" spans="1:25" ht="38.25">
      <c r="A5" s="30" t="s">
        <v>12</v>
      </c>
      <c r="B5" s="68"/>
      <c r="C5" s="32">
        <v>30</v>
      </c>
      <c r="D5" s="31">
        <v>20</v>
      </c>
      <c r="E5" s="57">
        <v>0.326</v>
      </c>
      <c r="F5" s="33">
        <f>E5*10958/10867</f>
        <v>0.3287299162602374</v>
      </c>
      <c r="G5" s="69">
        <f>H5*10958/1000000</f>
        <v>10957.663875341246</v>
      </c>
      <c r="H5" s="32">
        <f>F5*1000000000000000/10958/C5/1000</f>
        <v>999969.3260942914</v>
      </c>
      <c r="I5" s="35"/>
      <c r="J5" s="36">
        <f>H5</f>
        <v>999969.3260942914</v>
      </c>
      <c r="K5" s="70" t="s">
        <v>17</v>
      </c>
      <c r="L5" s="38"/>
      <c r="M5" s="33">
        <f>0.004+0.026</f>
        <v>0.03</v>
      </c>
      <c r="N5" s="73">
        <f>+(22*M5)-(D5/2)*M5</f>
        <v>0.35999999999999993</v>
      </c>
      <c r="O5" s="75"/>
      <c r="P5" s="39"/>
      <c r="Q5" s="40"/>
      <c r="R5" s="76" t="s">
        <v>17</v>
      </c>
      <c r="S5" s="41"/>
      <c r="T5" s="42" t="s">
        <v>29</v>
      </c>
      <c r="U5" s="42"/>
      <c r="V5" s="42" t="s">
        <v>111</v>
      </c>
      <c r="W5" s="42" t="s">
        <v>109</v>
      </c>
      <c r="X5" s="43" t="s">
        <v>58</v>
      </c>
      <c r="Y5" s="44" t="s">
        <v>54</v>
      </c>
    </row>
    <row r="6" spans="1:25" ht="25.5">
      <c r="A6" s="3">
        <v>1</v>
      </c>
      <c r="B6" s="20" t="s">
        <v>57</v>
      </c>
      <c r="C6" s="19"/>
      <c r="D6" s="19"/>
      <c r="E6" s="19"/>
      <c r="F6" s="19"/>
      <c r="G6" s="28"/>
      <c r="H6" s="19"/>
      <c r="I6" s="7"/>
      <c r="J6" s="29"/>
      <c r="K6" s="7"/>
      <c r="L6" s="7"/>
      <c r="M6" s="7"/>
      <c r="N6" s="7"/>
      <c r="O6" s="77"/>
      <c r="P6" s="4"/>
      <c r="Q6" s="5">
        <v>0.025833333333333333</v>
      </c>
      <c r="R6" s="78">
        <f>22*Q6-(D$5/2)*Q6</f>
        <v>0.31000000000000005</v>
      </c>
      <c r="S6" s="14"/>
      <c r="T6" s="15" t="s">
        <v>65</v>
      </c>
      <c r="U6" s="15"/>
      <c r="V6" s="15"/>
      <c r="W6" s="15" t="s">
        <v>110</v>
      </c>
      <c r="X6" s="45" t="s">
        <v>56</v>
      </c>
      <c r="Y6" s="46" t="s">
        <v>55</v>
      </c>
    </row>
    <row r="7" spans="1:25" ht="51">
      <c r="A7" s="3">
        <v>2</v>
      </c>
      <c r="B7" s="21" t="s">
        <v>61</v>
      </c>
      <c r="C7" s="19"/>
      <c r="D7" s="19"/>
      <c r="E7" s="19"/>
      <c r="F7" s="19"/>
      <c r="G7" s="28"/>
      <c r="H7" s="19"/>
      <c r="I7" s="7"/>
      <c r="J7" s="29"/>
      <c r="K7" s="7"/>
      <c r="L7" s="7"/>
      <c r="M7" s="7"/>
      <c r="N7" s="7"/>
      <c r="O7" s="77"/>
      <c r="P7" s="4"/>
      <c r="Q7" s="5">
        <v>0.023</v>
      </c>
      <c r="R7" s="78">
        <f>22*Q7-(D$5/2)*Q7</f>
        <v>0.276</v>
      </c>
      <c r="S7" s="14"/>
      <c r="T7" s="15"/>
      <c r="U7" s="15"/>
      <c r="V7" s="15"/>
      <c r="W7" s="15"/>
      <c r="X7" s="45" t="s">
        <v>59</v>
      </c>
      <c r="Y7" s="46" t="s">
        <v>60</v>
      </c>
    </row>
    <row r="8" spans="1:25" ht="13.5" thickBot="1">
      <c r="A8" s="59"/>
      <c r="B8" s="71"/>
      <c r="C8" s="49"/>
      <c r="D8" s="49"/>
      <c r="E8" s="49"/>
      <c r="F8" s="49"/>
      <c r="G8" s="50"/>
      <c r="H8" s="49"/>
      <c r="I8" s="51"/>
      <c r="J8" s="52"/>
      <c r="K8" s="51"/>
      <c r="L8" s="51"/>
      <c r="M8" s="51"/>
      <c r="N8" s="51"/>
      <c r="O8" s="79"/>
      <c r="P8" s="53"/>
      <c r="Q8" s="54"/>
      <c r="R8" s="80"/>
      <c r="S8" s="61"/>
      <c r="T8" s="62"/>
      <c r="U8" s="63"/>
      <c r="V8" s="63"/>
      <c r="W8" s="63"/>
      <c r="X8" s="55" t="s">
        <v>62</v>
      </c>
      <c r="Y8" s="64" t="s">
        <v>63</v>
      </c>
    </row>
    <row r="9" spans="1:25" ht="38.25">
      <c r="A9" s="30" t="s">
        <v>22</v>
      </c>
      <c r="B9" s="31"/>
      <c r="C9" s="32">
        <v>540</v>
      </c>
      <c r="D9" s="66">
        <v>20</v>
      </c>
      <c r="E9" s="67">
        <v>0.09506451599999999</v>
      </c>
      <c r="F9" s="33">
        <f>E9*10958/10867</f>
        <v>0.09586058399999998</v>
      </c>
      <c r="G9" s="34"/>
      <c r="H9" s="32">
        <v>16200</v>
      </c>
      <c r="I9" s="35"/>
      <c r="J9" s="36">
        <f>H9</f>
        <v>16200</v>
      </c>
      <c r="K9" s="37"/>
      <c r="L9" s="38"/>
      <c r="M9" s="33"/>
      <c r="N9" s="73">
        <f>+(22*M9)-(D9/2)*M9</f>
        <v>0</v>
      </c>
      <c r="O9" s="81"/>
      <c r="P9" s="39"/>
      <c r="Q9" s="40"/>
      <c r="R9" s="76" t="s">
        <v>17</v>
      </c>
      <c r="S9" s="41"/>
      <c r="T9" s="42" t="s">
        <v>65</v>
      </c>
      <c r="U9" s="42"/>
      <c r="V9" s="42" t="s">
        <v>111</v>
      </c>
      <c r="W9" s="42" t="s">
        <v>110</v>
      </c>
      <c r="X9" s="43" t="s">
        <v>64</v>
      </c>
      <c r="Y9" s="44" t="s">
        <v>54</v>
      </c>
    </row>
    <row r="10" spans="1:25" ht="39" thickBot="1">
      <c r="A10" s="59">
        <v>1</v>
      </c>
      <c r="B10" s="65" t="s">
        <v>77</v>
      </c>
      <c r="C10" s="49"/>
      <c r="D10" s="49"/>
      <c r="E10" s="49"/>
      <c r="F10" s="49"/>
      <c r="G10" s="50"/>
      <c r="H10" s="49"/>
      <c r="I10" s="51"/>
      <c r="J10" s="52"/>
      <c r="K10" s="51"/>
      <c r="L10" s="51"/>
      <c r="M10" s="51"/>
      <c r="N10" s="51"/>
      <c r="O10" s="79">
        <v>0.32</v>
      </c>
      <c r="P10" s="53"/>
      <c r="Q10" s="54">
        <f>O10*F9</f>
        <v>0.030675386879999995</v>
      </c>
      <c r="R10" s="80">
        <f>22*Q10-(D9/2)*Q10</f>
        <v>0.3681046425599999</v>
      </c>
      <c r="S10" s="61"/>
      <c r="T10" s="63"/>
      <c r="U10" s="63"/>
      <c r="V10" s="63"/>
      <c r="W10" s="63"/>
      <c r="X10" s="55" t="s">
        <v>66</v>
      </c>
      <c r="Y10" s="64" t="s">
        <v>67</v>
      </c>
    </row>
    <row r="11" spans="1:25" ht="38.25">
      <c r="A11" s="30" t="s">
        <v>23</v>
      </c>
      <c r="B11" s="31"/>
      <c r="C11" s="32">
        <v>275</v>
      </c>
      <c r="D11" s="66">
        <v>20</v>
      </c>
      <c r="E11" s="67">
        <v>0.063952295</v>
      </c>
      <c r="F11" s="33">
        <f>E11*10958/10867</f>
        <v>0.06448783000000001</v>
      </c>
      <c r="G11" s="34"/>
      <c r="H11" s="32">
        <v>21400</v>
      </c>
      <c r="I11" s="35"/>
      <c r="J11" s="36">
        <f>H11</f>
        <v>21400</v>
      </c>
      <c r="K11" s="37"/>
      <c r="L11" s="38"/>
      <c r="M11" s="33"/>
      <c r="N11" s="73">
        <f>+(22*M11)-(D11/2)*M11</f>
        <v>0</v>
      </c>
      <c r="O11" s="81"/>
      <c r="P11" s="39"/>
      <c r="Q11" s="40"/>
      <c r="R11" s="76" t="s">
        <v>17</v>
      </c>
      <c r="S11" s="41"/>
      <c r="T11" s="42" t="s">
        <v>65</v>
      </c>
      <c r="U11" s="42"/>
      <c r="V11" s="42" t="s">
        <v>111</v>
      </c>
      <c r="W11" s="42"/>
      <c r="X11" s="43" t="s">
        <v>64</v>
      </c>
      <c r="Y11" s="44" t="s">
        <v>54</v>
      </c>
    </row>
    <row r="12" spans="1:25" ht="39" thickBot="1">
      <c r="A12" s="59">
        <v>1</v>
      </c>
      <c r="B12" s="65" t="s">
        <v>76</v>
      </c>
      <c r="C12" s="49"/>
      <c r="D12" s="49"/>
      <c r="E12" s="49"/>
      <c r="F12" s="49"/>
      <c r="G12" s="50"/>
      <c r="H12" s="49"/>
      <c r="I12" s="51"/>
      <c r="J12" s="52"/>
      <c r="K12" s="51"/>
      <c r="L12" s="51"/>
      <c r="M12" s="51"/>
      <c r="N12" s="51"/>
      <c r="O12" s="79">
        <v>0.33</v>
      </c>
      <c r="P12" s="53"/>
      <c r="Q12" s="54">
        <f>O12*F11</f>
        <v>0.021280983900000005</v>
      </c>
      <c r="R12" s="80">
        <f>22*Q12-(D11/2)*Q12</f>
        <v>0.25537180680000005</v>
      </c>
      <c r="S12" s="61"/>
      <c r="T12" s="63"/>
      <c r="U12" s="63"/>
      <c r="V12" s="63"/>
      <c r="W12" s="63"/>
      <c r="X12" s="55" t="s">
        <v>66</v>
      </c>
      <c r="Y12" s="64" t="s">
        <v>68</v>
      </c>
    </row>
    <row r="13" spans="1:25" ht="38.25">
      <c r="A13" s="30" t="s">
        <v>24</v>
      </c>
      <c r="B13" s="31"/>
      <c r="C13" s="32">
        <v>65</v>
      </c>
      <c r="D13" s="66">
        <v>20</v>
      </c>
      <c r="E13" s="67">
        <v>0.021331921</v>
      </c>
      <c r="F13" s="33">
        <f>E13*10958/10867</f>
        <v>0.021510553999999998</v>
      </c>
      <c r="G13" s="34"/>
      <c r="H13" s="32">
        <v>30200</v>
      </c>
      <c r="I13" s="35"/>
      <c r="J13" s="36">
        <f>H13</f>
        <v>30200</v>
      </c>
      <c r="K13" s="37"/>
      <c r="L13" s="38"/>
      <c r="M13" s="33"/>
      <c r="N13" s="73">
        <f>+(22*M13)-(D13/2)*M13</f>
        <v>0</v>
      </c>
      <c r="O13" s="81"/>
      <c r="P13" s="39"/>
      <c r="Q13" s="40"/>
      <c r="R13" s="76" t="s">
        <v>17</v>
      </c>
      <c r="S13" s="41"/>
      <c r="T13" s="42" t="s">
        <v>65</v>
      </c>
      <c r="U13" s="42"/>
      <c r="V13" s="42" t="s">
        <v>111</v>
      </c>
      <c r="W13" s="42"/>
      <c r="X13" s="43" t="s">
        <v>64</v>
      </c>
      <c r="Y13" s="44" t="s">
        <v>54</v>
      </c>
    </row>
    <row r="14" spans="1:25" ht="39" thickBot="1">
      <c r="A14" s="59">
        <v>1</v>
      </c>
      <c r="B14" s="65" t="s">
        <v>76</v>
      </c>
      <c r="C14" s="49"/>
      <c r="D14" s="49"/>
      <c r="E14" s="49"/>
      <c r="F14" s="49"/>
      <c r="G14" s="50"/>
      <c r="H14" s="49"/>
      <c r="I14" s="51"/>
      <c r="J14" s="52"/>
      <c r="K14" s="51"/>
      <c r="L14" s="51"/>
      <c r="M14" s="51"/>
      <c r="N14" s="51"/>
      <c r="O14" s="79">
        <v>0.33</v>
      </c>
      <c r="P14" s="53"/>
      <c r="Q14" s="54">
        <f>O14*F13</f>
        <v>0.00709848282</v>
      </c>
      <c r="R14" s="80">
        <f>22*Q14-(D13/2)*Q14</f>
        <v>0.08518179384</v>
      </c>
      <c r="S14" s="61"/>
      <c r="T14" s="63"/>
      <c r="U14" s="63"/>
      <c r="V14" s="63"/>
      <c r="W14" s="63"/>
      <c r="X14" s="55" t="s">
        <v>66</v>
      </c>
      <c r="Y14" s="64" t="s">
        <v>78</v>
      </c>
    </row>
    <row r="15" spans="1:25" ht="25.5">
      <c r="A15" s="30" t="s">
        <v>13</v>
      </c>
      <c r="B15" s="31"/>
      <c r="C15" s="32">
        <v>4100</v>
      </c>
      <c r="D15" s="66">
        <v>20</v>
      </c>
      <c r="E15" s="67">
        <v>0.134</v>
      </c>
      <c r="F15" s="33">
        <f>E15*10958/10867</f>
        <v>0.1351221128186252</v>
      </c>
      <c r="G15" s="34"/>
      <c r="H15" s="32">
        <f>F15*1000000000000000/10867/C15/1000</f>
        <v>3032.724108087928</v>
      </c>
      <c r="I15" s="35"/>
      <c r="J15" s="36">
        <f>H15</f>
        <v>3032.724108087928</v>
      </c>
      <c r="K15" s="37"/>
      <c r="L15" s="38"/>
      <c r="M15" s="33"/>
      <c r="N15" s="73">
        <f>+(22*M15)-(D15/2)*M15</f>
        <v>0</v>
      </c>
      <c r="O15" s="81"/>
      <c r="P15" s="39"/>
      <c r="Q15" s="40"/>
      <c r="R15" s="76" t="s">
        <v>17</v>
      </c>
      <c r="S15" s="41"/>
      <c r="T15" s="42" t="s">
        <v>80</v>
      </c>
      <c r="U15" s="42" t="s">
        <v>98</v>
      </c>
      <c r="V15" s="42"/>
      <c r="W15" s="42"/>
      <c r="X15" s="43" t="s">
        <v>64</v>
      </c>
      <c r="Y15" s="44" t="s">
        <v>54</v>
      </c>
    </row>
    <row r="16" spans="1:25" ht="26.25" thickBot="1">
      <c r="A16" s="59">
        <v>1</v>
      </c>
      <c r="B16" s="65" t="s">
        <v>79</v>
      </c>
      <c r="C16" s="49"/>
      <c r="D16" s="49"/>
      <c r="E16" s="49"/>
      <c r="F16" s="49"/>
      <c r="G16" s="50"/>
      <c r="H16" s="49"/>
      <c r="I16" s="51"/>
      <c r="J16" s="52"/>
      <c r="K16" s="51"/>
      <c r="L16" s="51"/>
      <c r="M16" s="51"/>
      <c r="N16" s="51"/>
      <c r="O16" s="79">
        <v>0.28</v>
      </c>
      <c r="P16" s="53"/>
      <c r="Q16" s="54">
        <f>O16*F15</f>
        <v>0.03783419158921506</v>
      </c>
      <c r="R16" s="80">
        <f>22*Q16-(D15/2)*Q16</f>
        <v>0.45401029907058077</v>
      </c>
      <c r="S16" s="61"/>
      <c r="T16" s="62" t="s">
        <v>81</v>
      </c>
      <c r="U16" s="62" t="s">
        <v>83</v>
      </c>
      <c r="V16" s="63"/>
      <c r="W16" s="63"/>
      <c r="X16" s="55" t="s">
        <v>66</v>
      </c>
      <c r="Y16" s="64" t="s">
        <v>69</v>
      </c>
    </row>
    <row r="17" spans="1:25" ht="25.5">
      <c r="A17" s="30" t="s">
        <v>14</v>
      </c>
      <c r="B17" s="31"/>
      <c r="C17" s="32">
        <v>800</v>
      </c>
      <c r="D17" s="66">
        <v>20</v>
      </c>
      <c r="E17" s="67">
        <v>0.052</v>
      </c>
      <c r="F17" s="33">
        <f>E17*10958/10867</f>
        <v>0.052435446765436634</v>
      </c>
      <c r="G17" s="34"/>
      <c r="H17" s="32">
        <f>F17*1000000000000000/10867/C17/1000</f>
        <v>6031.49981198084</v>
      </c>
      <c r="I17" s="35"/>
      <c r="J17" s="36">
        <f>H17</f>
        <v>6031.49981198084</v>
      </c>
      <c r="K17" s="37"/>
      <c r="L17" s="38"/>
      <c r="M17" s="33"/>
      <c r="N17" s="73">
        <f>+(22*M17)-(D17/2)*M17</f>
        <v>0</v>
      </c>
      <c r="O17" s="81"/>
      <c r="P17" s="39"/>
      <c r="Q17" s="40"/>
      <c r="R17" s="76" t="s">
        <v>17</v>
      </c>
      <c r="S17" s="41"/>
      <c r="T17" s="42" t="s">
        <v>86</v>
      </c>
      <c r="U17" s="42" t="s">
        <v>82</v>
      </c>
      <c r="V17" s="42"/>
      <c r="W17" s="42"/>
      <c r="X17" s="43" t="s">
        <v>64</v>
      </c>
      <c r="Y17" s="44" t="s">
        <v>54</v>
      </c>
    </row>
    <row r="18" spans="1:25" ht="26.25" thickBot="1">
      <c r="A18" s="59">
        <v>1</v>
      </c>
      <c r="B18" s="65" t="s">
        <v>79</v>
      </c>
      <c r="C18" s="49"/>
      <c r="D18" s="49"/>
      <c r="E18" s="49"/>
      <c r="F18" s="49"/>
      <c r="G18" s="50"/>
      <c r="H18" s="49"/>
      <c r="I18" s="51"/>
      <c r="J18" s="52"/>
      <c r="K18" s="51"/>
      <c r="L18" s="51"/>
      <c r="M18" s="51"/>
      <c r="N18" s="51"/>
      <c r="O18" s="79">
        <v>0.35</v>
      </c>
      <c r="P18" s="53"/>
      <c r="Q18" s="54">
        <f>O18*F17</f>
        <v>0.01835240636790282</v>
      </c>
      <c r="R18" s="80">
        <f>22*Q18-(D17/2)*Q18</f>
        <v>0.22022887641483388</v>
      </c>
      <c r="S18" s="61"/>
      <c r="T18" s="63"/>
      <c r="U18" s="63"/>
      <c r="V18" s="63"/>
      <c r="W18" s="63"/>
      <c r="X18" s="55" t="s">
        <v>66</v>
      </c>
      <c r="Y18" s="64" t="s">
        <v>70</v>
      </c>
    </row>
    <row r="19" spans="1:25" ht="25.5">
      <c r="A19" s="30" t="s">
        <v>25</v>
      </c>
      <c r="B19" s="31"/>
      <c r="C19" s="32">
        <v>1300</v>
      </c>
      <c r="D19" s="31">
        <v>20</v>
      </c>
      <c r="E19" s="57">
        <v>0.054</v>
      </c>
      <c r="F19" s="33">
        <f>E19*10958/10867</f>
        <v>0.054452194717953435</v>
      </c>
      <c r="G19" s="34"/>
      <c r="H19" s="32">
        <f>F19*1000000000000000/10867/C19/1000</f>
        <v>3854.4495839877573</v>
      </c>
      <c r="I19" s="35"/>
      <c r="J19" s="36">
        <f>H19</f>
        <v>3854.4495839877573</v>
      </c>
      <c r="K19" s="58"/>
      <c r="L19" s="38"/>
      <c r="M19" s="33"/>
      <c r="N19" s="73">
        <f>+(22*M19)-(D19/2)*M19</f>
        <v>0</v>
      </c>
      <c r="O19" s="81"/>
      <c r="P19" s="39"/>
      <c r="Q19" s="40"/>
      <c r="R19" s="76" t="s">
        <v>17</v>
      </c>
      <c r="S19" s="41"/>
      <c r="T19" s="42" t="s">
        <v>84</v>
      </c>
      <c r="U19" s="42" t="s">
        <v>98</v>
      </c>
      <c r="V19" s="42"/>
      <c r="W19" s="42"/>
      <c r="X19" s="43" t="s">
        <v>64</v>
      </c>
      <c r="Y19" s="44" t="s">
        <v>54</v>
      </c>
    </row>
    <row r="20" spans="1:25" ht="25.5">
      <c r="A20" s="6">
        <v>1</v>
      </c>
      <c r="B20" s="22" t="s">
        <v>88</v>
      </c>
      <c r="C20" s="19"/>
      <c r="D20" s="19"/>
      <c r="E20" s="19"/>
      <c r="F20" s="19"/>
      <c r="G20" s="28"/>
      <c r="H20" s="19"/>
      <c r="I20" s="7"/>
      <c r="J20" s="29"/>
      <c r="K20" s="7"/>
      <c r="L20" s="7"/>
      <c r="M20" s="7"/>
      <c r="N20" s="7"/>
      <c r="O20" s="77">
        <v>0.44</v>
      </c>
      <c r="P20" s="4"/>
      <c r="Q20" s="5">
        <f>O20*F$19</f>
        <v>0.023958965675899512</v>
      </c>
      <c r="R20" s="78">
        <f>22*Q20-(D$19/2)*Q20</f>
        <v>0.28750758811079413</v>
      </c>
      <c r="S20" s="9"/>
      <c r="T20" s="15" t="s">
        <v>85</v>
      </c>
      <c r="U20" s="15" t="s">
        <v>87</v>
      </c>
      <c r="V20" s="13"/>
      <c r="W20" s="13"/>
      <c r="X20" s="45" t="s">
        <v>90</v>
      </c>
      <c r="Y20" s="46" t="s">
        <v>71</v>
      </c>
    </row>
    <row r="21" spans="1:25" ht="63.75">
      <c r="A21" s="6">
        <v>2</v>
      </c>
      <c r="B21" s="22" t="s">
        <v>89</v>
      </c>
      <c r="C21" s="19"/>
      <c r="D21" s="19"/>
      <c r="E21" s="19"/>
      <c r="F21" s="19"/>
      <c r="G21" s="28"/>
      <c r="H21" s="19"/>
      <c r="I21" s="7"/>
      <c r="J21" s="29"/>
      <c r="K21" s="7"/>
      <c r="L21" s="7"/>
      <c r="M21" s="7"/>
      <c r="N21" s="7"/>
      <c r="O21" s="77">
        <v>0.67</v>
      </c>
      <c r="P21" s="4"/>
      <c r="Q21" s="5">
        <f>O21*F$19</f>
        <v>0.0364829704610288</v>
      </c>
      <c r="R21" s="78">
        <f>22*Q21-(D$19/2)*Q21</f>
        <v>0.4377956455323457</v>
      </c>
      <c r="S21" s="9"/>
      <c r="T21" s="15"/>
      <c r="U21" s="15"/>
      <c r="V21" s="13"/>
      <c r="W21" s="13"/>
      <c r="X21" s="45" t="s">
        <v>91</v>
      </c>
      <c r="Y21" s="46" t="s">
        <v>94</v>
      </c>
    </row>
    <row r="22" spans="1:25" ht="26.25" thickBot="1">
      <c r="A22" s="59">
        <v>3</v>
      </c>
      <c r="B22" s="60" t="s">
        <v>87</v>
      </c>
      <c r="C22" s="49"/>
      <c r="D22" s="49"/>
      <c r="E22" s="49"/>
      <c r="F22" s="49"/>
      <c r="G22" s="50"/>
      <c r="H22" s="49"/>
      <c r="I22" s="51"/>
      <c r="J22" s="52"/>
      <c r="K22" s="51"/>
      <c r="L22" s="51"/>
      <c r="M22" s="51"/>
      <c r="N22" s="51"/>
      <c r="O22" s="79">
        <v>0.29</v>
      </c>
      <c r="P22" s="53"/>
      <c r="Q22" s="54">
        <f>O22*F$19</f>
        <v>0.015791136468206495</v>
      </c>
      <c r="R22" s="80">
        <f>22*Q22-(D$19/2)*Q22</f>
        <v>0.18949363761847793</v>
      </c>
      <c r="S22" s="61"/>
      <c r="T22" s="62"/>
      <c r="U22" s="62"/>
      <c r="V22" s="63"/>
      <c r="W22" s="63"/>
      <c r="X22" s="55" t="s">
        <v>92</v>
      </c>
      <c r="Y22" s="64" t="s">
        <v>93</v>
      </c>
    </row>
    <row r="23" spans="1:25" ht="25.5">
      <c r="A23" s="30" t="s">
        <v>26</v>
      </c>
      <c r="B23" s="31"/>
      <c r="C23" s="32">
        <v>800</v>
      </c>
      <c r="D23" s="31">
        <v>20</v>
      </c>
      <c r="E23" s="57">
        <v>0.065</v>
      </c>
      <c r="F23" s="33">
        <f>E23*10958/10867</f>
        <v>0.0655443084567958</v>
      </c>
      <c r="G23" s="34"/>
      <c r="H23" s="32">
        <f>F23*1000000000000000/10867/C23/1000</f>
        <v>7539.374764976052</v>
      </c>
      <c r="I23" s="35"/>
      <c r="J23" s="36">
        <f>H23</f>
        <v>7539.374764976052</v>
      </c>
      <c r="K23" s="58"/>
      <c r="L23" s="38"/>
      <c r="M23" s="33"/>
      <c r="N23" s="73">
        <f>+(22*M23)-(D23/2)*M23</f>
        <v>0</v>
      </c>
      <c r="O23" s="81"/>
      <c r="P23" s="39"/>
      <c r="Q23" s="40"/>
      <c r="R23" s="76" t="s">
        <v>17</v>
      </c>
      <c r="S23" s="41"/>
      <c r="T23" s="42" t="s">
        <v>84</v>
      </c>
      <c r="U23" s="42" t="s">
        <v>98</v>
      </c>
      <c r="V23" s="42"/>
      <c r="W23" s="42"/>
      <c r="X23" s="43" t="s">
        <v>64</v>
      </c>
      <c r="Y23" s="44" t="s">
        <v>54</v>
      </c>
    </row>
    <row r="24" spans="1:25" ht="26.25" thickBot="1">
      <c r="A24" s="59">
        <v>1</v>
      </c>
      <c r="B24" s="65" t="s">
        <v>88</v>
      </c>
      <c r="C24" s="49"/>
      <c r="D24" s="49"/>
      <c r="E24" s="49"/>
      <c r="F24" s="49"/>
      <c r="G24" s="50"/>
      <c r="H24" s="49"/>
      <c r="I24" s="51"/>
      <c r="J24" s="52"/>
      <c r="K24" s="51"/>
      <c r="L24" s="51"/>
      <c r="M24" s="51"/>
      <c r="N24" s="51"/>
      <c r="O24" s="79">
        <v>0.35</v>
      </c>
      <c r="P24" s="53"/>
      <c r="Q24" s="54">
        <f>O24*F23</f>
        <v>0.02294050795987853</v>
      </c>
      <c r="R24" s="80">
        <f>22*Q24-(D23/2)*Q24</f>
        <v>0.27528609551854233</v>
      </c>
      <c r="S24" s="61"/>
      <c r="T24" s="62" t="s">
        <v>85</v>
      </c>
      <c r="U24" s="62" t="s">
        <v>87</v>
      </c>
      <c r="V24" s="63"/>
      <c r="W24" s="63"/>
      <c r="X24" s="55" t="s">
        <v>90</v>
      </c>
      <c r="Y24" s="64" t="s">
        <v>72</v>
      </c>
    </row>
    <row r="25" spans="1:25" ht="12.75">
      <c r="A25" s="30" t="s">
        <v>15</v>
      </c>
      <c r="B25" s="31"/>
      <c r="C25" s="32">
        <v>1200</v>
      </c>
      <c r="D25" s="31">
        <v>20</v>
      </c>
      <c r="E25" s="57">
        <v>0.102</v>
      </c>
      <c r="F25" s="33">
        <f>E25*10958/10867</f>
        <v>0.10285414557835648</v>
      </c>
      <c r="G25" s="34"/>
      <c r="H25" s="32">
        <f>F25*1000000000000000/10867/C25/1000</f>
        <v>7887.3459079749455</v>
      </c>
      <c r="I25" s="35"/>
      <c r="J25" s="36">
        <f>H25</f>
        <v>7887.3459079749455</v>
      </c>
      <c r="K25" s="58"/>
      <c r="L25" s="38"/>
      <c r="M25" s="33"/>
      <c r="N25" s="73">
        <f>+(22*M25)-(D25/2)*M25</f>
        <v>0</v>
      </c>
      <c r="O25" s="81"/>
      <c r="P25" s="39"/>
      <c r="Q25" s="40"/>
      <c r="R25" s="76" t="s">
        <v>17</v>
      </c>
      <c r="S25" s="41"/>
      <c r="T25" s="42" t="s">
        <v>96</v>
      </c>
      <c r="U25" s="42" t="s">
        <v>99</v>
      </c>
      <c r="V25" s="42"/>
      <c r="W25" s="42" t="s">
        <v>112</v>
      </c>
      <c r="X25" s="43" t="s">
        <v>64</v>
      </c>
      <c r="Y25" s="44" t="s">
        <v>54</v>
      </c>
    </row>
    <row r="26" spans="1:25" ht="25.5">
      <c r="A26" s="6">
        <v>1</v>
      </c>
      <c r="B26" s="22" t="s">
        <v>95</v>
      </c>
      <c r="C26" s="19"/>
      <c r="D26" s="19"/>
      <c r="E26" s="19"/>
      <c r="F26" s="19"/>
      <c r="G26" s="28"/>
      <c r="H26" s="19"/>
      <c r="I26" s="7"/>
      <c r="J26" s="29"/>
      <c r="K26" s="7"/>
      <c r="L26" s="7"/>
      <c r="M26" s="7"/>
      <c r="N26" s="7"/>
      <c r="O26" s="77">
        <v>0.1</v>
      </c>
      <c r="P26" s="4"/>
      <c r="Q26" s="5">
        <f>O26*F$25</f>
        <v>0.010285414557835649</v>
      </c>
      <c r="R26" s="78">
        <f>22*Q26-(D$25/2)*Q26</f>
        <v>0.1234249746940278</v>
      </c>
      <c r="S26" s="9"/>
      <c r="T26" s="15" t="s">
        <v>97</v>
      </c>
      <c r="U26" s="15" t="s">
        <v>100</v>
      </c>
      <c r="V26" s="13"/>
      <c r="W26" s="13"/>
      <c r="X26" s="45" t="s">
        <v>90</v>
      </c>
      <c r="Y26" s="46" t="s">
        <v>73</v>
      </c>
    </row>
    <row r="27" spans="1:25" ht="51">
      <c r="A27" s="6">
        <v>2</v>
      </c>
      <c r="B27" s="23" t="s">
        <v>101</v>
      </c>
      <c r="C27" s="19"/>
      <c r="D27" s="19"/>
      <c r="E27" s="19"/>
      <c r="F27" s="19"/>
      <c r="G27" s="28"/>
      <c r="H27" s="19"/>
      <c r="I27" s="7"/>
      <c r="J27" s="29"/>
      <c r="K27" s="7"/>
      <c r="L27" s="7"/>
      <c r="M27" s="7"/>
      <c r="N27" s="7"/>
      <c r="O27" s="77">
        <v>0.09</v>
      </c>
      <c r="P27" s="4"/>
      <c r="Q27" s="5">
        <f>O27*F$25</f>
        <v>0.009256873102052083</v>
      </c>
      <c r="R27" s="78">
        <f>22*Q27-(D$25/2)*Q27</f>
        <v>0.111082477224625</v>
      </c>
      <c r="S27" s="9"/>
      <c r="T27" s="15"/>
      <c r="U27" s="15"/>
      <c r="V27" s="13"/>
      <c r="W27" s="13"/>
      <c r="X27" s="45" t="s">
        <v>103</v>
      </c>
      <c r="Y27" s="46" t="s">
        <v>104</v>
      </c>
    </row>
    <row r="28" spans="1:25" ht="13.5" thickBot="1">
      <c r="A28" s="59">
        <v>3</v>
      </c>
      <c r="B28" s="60" t="s">
        <v>102</v>
      </c>
      <c r="C28" s="49"/>
      <c r="D28" s="49"/>
      <c r="E28" s="49"/>
      <c r="F28" s="49"/>
      <c r="G28" s="50"/>
      <c r="H28" s="49"/>
      <c r="I28" s="51"/>
      <c r="J28" s="52"/>
      <c r="K28" s="51"/>
      <c r="L28" s="51"/>
      <c r="M28" s="51"/>
      <c r="N28" s="51"/>
      <c r="O28" s="79">
        <v>0.17</v>
      </c>
      <c r="P28" s="53"/>
      <c r="Q28" s="54">
        <f>O28*F$25</f>
        <v>0.017485204748320604</v>
      </c>
      <c r="R28" s="80">
        <f>22*Q28-(D$25/2)*Q28</f>
        <v>0.20982245697984725</v>
      </c>
      <c r="S28" s="61"/>
      <c r="T28" s="62"/>
      <c r="U28" s="62"/>
      <c r="V28" s="63"/>
      <c r="W28" s="63"/>
      <c r="X28" s="55"/>
      <c r="Y28" s="64"/>
    </row>
    <row r="29" spans="1:25" ht="12.75">
      <c r="A29" s="30" t="s">
        <v>27</v>
      </c>
      <c r="B29" s="31"/>
      <c r="C29" s="32">
        <v>6030</v>
      </c>
      <c r="D29" s="31">
        <v>10</v>
      </c>
      <c r="E29" s="31"/>
      <c r="F29" s="33">
        <f>0.044*10958/11200</f>
        <v>0.043049285714285714</v>
      </c>
      <c r="G29" s="34"/>
      <c r="H29" s="32">
        <f>F29*1000000000000000/10867/C29/1000</f>
        <v>656.9600650818744</v>
      </c>
      <c r="I29" s="35"/>
      <c r="J29" s="36">
        <f>H29</f>
        <v>656.9600650818744</v>
      </c>
      <c r="K29" s="37"/>
      <c r="L29" s="38"/>
      <c r="M29" s="33"/>
      <c r="N29" s="73">
        <f>+(22*M29)-(D29/2)*M29</f>
        <v>0</v>
      </c>
      <c r="O29" s="81"/>
      <c r="P29" s="39"/>
      <c r="Q29" s="40"/>
      <c r="R29" s="76" t="s">
        <v>17</v>
      </c>
      <c r="S29" s="41"/>
      <c r="T29" s="42" t="s">
        <v>107</v>
      </c>
      <c r="U29" s="43" t="s">
        <v>106</v>
      </c>
      <c r="V29" s="42"/>
      <c r="W29" s="42"/>
      <c r="X29" s="43" t="s">
        <v>64</v>
      </c>
      <c r="Y29" s="44" t="s">
        <v>74</v>
      </c>
    </row>
    <row r="30" spans="1:25" ht="51">
      <c r="A30" s="6">
        <v>1</v>
      </c>
      <c r="B30" s="22" t="s">
        <v>105</v>
      </c>
      <c r="C30" s="19"/>
      <c r="D30" s="19"/>
      <c r="E30" s="19"/>
      <c r="F30" s="19"/>
      <c r="G30" s="28"/>
      <c r="H30" s="19"/>
      <c r="I30" s="7"/>
      <c r="J30" s="29"/>
      <c r="K30" s="7"/>
      <c r="L30" s="7"/>
      <c r="M30" s="7"/>
      <c r="N30" s="7"/>
      <c r="O30" s="77">
        <v>0.35</v>
      </c>
      <c r="P30" s="4"/>
      <c r="Q30" s="5">
        <f>O30*F29</f>
        <v>0.015067249999999999</v>
      </c>
      <c r="R30" s="78">
        <f>22*Q30-(D29/2)*Q30</f>
        <v>0.25614325</v>
      </c>
      <c r="S30" s="9"/>
      <c r="T30" s="15" t="s">
        <v>108</v>
      </c>
      <c r="U30" s="15" t="s">
        <v>87</v>
      </c>
      <c r="V30" s="13"/>
      <c r="W30" s="13"/>
      <c r="X30" s="45" t="s">
        <v>90</v>
      </c>
      <c r="Y30" s="46" t="s">
        <v>75</v>
      </c>
    </row>
    <row r="31" spans="1:25" ht="13.5" thickBot="1">
      <c r="A31" s="47">
        <v>2</v>
      </c>
      <c r="B31" s="48" t="s">
        <v>87</v>
      </c>
      <c r="C31" s="49"/>
      <c r="D31" s="49"/>
      <c r="E31" s="49"/>
      <c r="F31" s="49"/>
      <c r="G31" s="50"/>
      <c r="H31" s="49"/>
      <c r="I31" s="51"/>
      <c r="J31" s="52"/>
      <c r="K31" s="51"/>
      <c r="L31" s="51"/>
      <c r="M31" s="51"/>
      <c r="N31" s="51"/>
      <c r="O31" s="82">
        <f>1-1.2*365/H29</f>
        <v>0.3332928083757819</v>
      </c>
      <c r="P31" s="83"/>
      <c r="Q31" s="84">
        <f>O31*F29</f>
        <v>0.014348017334285713</v>
      </c>
      <c r="R31" s="85">
        <f>22*Q31-(D29/2)*Q31</f>
        <v>0.24391629468285714</v>
      </c>
      <c r="S31" s="48"/>
      <c r="T31" s="55" t="s">
        <v>87</v>
      </c>
      <c r="U31" s="55"/>
      <c r="V31" s="55"/>
      <c r="W31" s="55"/>
      <c r="X31" s="55" t="s">
        <v>92</v>
      </c>
      <c r="Y31" s="56" t="s">
        <v>113</v>
      </c>
    </row>
    <row r="32" ht="12.75">
      <c r="O32" s="11"/>
    </row>
    <row r="33" ht="12.75">
      <c r="O33" s="11"/>
    </row>
    <row r="34" ht="12.75">
      <c r="O34" s="11"/>
    </row>
    <row r="35" spans="1:15" ht="12.75">
      <c r="A35" t="s">
        <v>17</v>
      </c>
      <c r="B35" t="s">
        <v>17</v>
      </c>
      <c r="O35" s="11"/>
    </row>
    <row r="36" spans="2:15" ht="12.75">
      <c r="B36" t="s">
        <v>17</v>
      </c>
      <c r="O36" s="11"/>
    </row>
    <row r="37" spans="2:15" ht="12.75">
      <c r="B37" t="s">
        <v>17</v>
      </c>
      <c r="O37" s="11"/>
    </row>
    <row r="38" ht="12.75">
      <c r="O38" s="11"/>
    </row>
    <row r="39" ht="12.75">
      <c r="O39" s="11"/>
    </row>
    <row r="40" ht="12.75">
      <c r="O40" s="11"/>
    </row>
    <row r="41" ht="12.75">
      <c r="O41" s="11"/>
    </row>
    <row r="42" ht="12.75">
      <c r="O42" s="11"/>
    </row>
    <row r="43" ht="12.75">
      <c r="O43" s="11"/>
    </row>
    <row r="44" ht="12.75">
      <c r="O44" s="11"/>
    </row>
    <row r="45" ht="12.75">
      <c r="O45" s="11"/>
    </row>
    <row r="46" ht="12.75">
      <c r="O46" s="11"/>
    </row>
    <row r="47" ht="12.75">
      <c r="O47" s="11"/>
    </row>
    <row r="48" ht="12.75">
      <c r="O48" s="11"/>
    </row>
    <row r="49" ht="12.75">
      <c r="O49" s="11"/>
    </row>
    <row r="50" ht="12.75">
      <c r="O50" s="11"/>
    </row>
    <row r="51" ht="12.75">
      <c r="O51" s="11"/>
    </row>
    <row r="52" ht="12.75">
      <c r="O52" s="11"/>
    </row>
    <row r="53" ht="12.75">
      <c r="O53" s="11"/>
    </row>
    <row r="54" ht="12.75">
      <c r="O54" s="11"/>
    </row>
    <row r="55" ht="12.75">
      <c r="O55" s="11"/>
    </row>
    <row r="56" ht="12.75">
      <c r="O56" s="11"/>
    </row>
    <row r="57" ht="12.75">
      <c r="O57" s="11"/>
    </row>
    <row r="58" ht="12.75">
      <c r="O58" s="11"/>
    </row>
    <row r="59" ht="12.75">
      <c r="O59" s="11"/>
    </row>
    <row r="60" ht="12.75">
      <c r="O60" s="11"/>
    </row>
    <row r="61" ht="12.75">
      <c r="O61" s="11"/>
    </row>
    <row r="62" ht="12.75">
      <c r="O62" s="11"/>
    </row>
    <row r="63" ht="12.75">
      <c r="O63" s="11"/>
    </row>
    <row r="64" ht="12.75">
      <c r="O64" s="11"/>
    </row>
    <row r="65" ht="12.75">
      <c r="O65" s="11"/>
    </row>
    <row r="66" ht="12.75">
      <c r="O66" s="11"/>
    </row>
    <row r="67" ht="12.75">
      <c r="O67" s="11"/>
    </row>
    <row r="68" ht="12.75">
      <c r="O68" s="11"/>
    </row>
    <row r="69" ht="12.75">
      <c r="O69" s="11"/>
    </row>
    <row r="70" ht="12.75">
      <c r="O70" s="11"/>
    </row>
    <row r="71" ht="12.75">
      <c r="O71" s="11"/>
    </row>
    <row r="72" ht="12.75">
      <c r="O72" s="11"/>
    </row>
    <row r="73" ht="12.75">
      <c r="O73" s="11"/>
    </row>
    <row r="74" ht="12.75">
      <c r="O74" s="11"/>
    </row>
    <row r="75" ht="12.75">
      <c r="O75" s="11"/>
    </row>
    <row r="76" ht="12.75">
      <c r="O76" s="11"/>
    </row>
    <row r="77" ht="12.75">
      <c r="O77" s="11"/>
    </row>
    <row r="78" ht="12.75">
      <c r="O78" s="11"/>
    </row>
    <row r="79" ht="12.75">
      <c r="O79" s="11"/>
    </row>
    <row r="80" ht="12.75">
      <c r="O80" s="11"/>
    </row>
    <row r="81" ht="12.75">
      <c r="O81" s="11"/>
    </row>
    <row r="82" ht="12.75">
      <c r="O82" s="11"/>
    </row>
    <row r="83" ht="12.75">
      <c r="O83" s="11"/>
    </row>
    <row r="84" ht="12.75">
      <c r="O84" s="11"/>
    </row>
    <row r="85" ht="12.75">
      <c r="O85" s="11"/>
    </row>
    <row r="86" ht="12.75">
      <c r="O86" s="11"/>
    </row>
    <row r="87" ht="12.75">
      <c r="O87" s="11"/>
    </row>
    <row r="88" ht="12.75">
      <c r="O88" s="11"/>
    </row>
    <row r="89" ht="12.75">
      <c r="O89" s="11"/>
    </row>
    <row r="90" ht="12.75">
      <c r="O90" s="11"/>
    </row>
    <row r="91" ht="12.75">
      <c r="O91" s="11"/>
    </row>
    <row r="92" ht="12.75">
      <c r="O92" s="11"/>
    </row>
    <row r="93" ht="12.75">
      <c r="O93" s="11"/>
    </row>
    <row r="94" ht="12.75">
      <c r="O94" s="11"/>
    </row>
    <row r="95" ht="12.75">
      <c r="O95" s="11"/>
    </row>
    <row r="96" ht="12.75">
      <c r="O96" s="11"/>
    </row>
    <row r="97" ht="12.75">
      <c r="O97" s="11"/>
    </row>
    <row r="98" ht="12.75">
      <c r="O98" s="11"/>
    </row>
    <row r="99" ht="12.75">
      <c r="O99" s="11"/>
    </row>
    <row r="100" ht="12.75">
      <c r="O100" s="11"/>
    </row>
    <row r="101" ht="12.75">
      <c r="O101" s="11"/>
    </row>
    <row r="102" ht="12.75">
      <c r="O102" s="11"/>
    </row>
    <row r="103" ht="12.75">
      <c r="O103" s="11"/>
    </row>
    <row r="104" ht="12.75">
      <c r="O104" s="11"/>
    </row>
    <row r="105" ht="12.75">
      <c r="O105" s="11"/>
    </row>
    <row r="106" ht="12.75">
      <c r="O106" s="11"/>
    </row>
    <row r="107" ht="12.75">
      <c r="O107" s="11"/>
    </row>
    <row r="108" ht="12.75">
      <c r="O108" s="11"/>
    </row>
    <row r="109" ht="12.75">
      <c r="O109" s="11"/>
    </row>
    <row r="110" ht="12.75">
      <c r="O110" s="11"/>
    </row>
    <row r="111" ht="12.75">
      <c r="O111" s="11"/>
    </row>
    <row r="112" ht="12.75">
      <c r="O112" s="11"/>
    </row>
    <row r="113" ht="12.75">
      <c r="O113" s="11"/>
    </row>
    <row r="114" ht="12.75">
      <c r="O114" s="11"/>
    </row>
    <row r="115" ht="12.75">
      <c r="O115" s="11"/>
    </row>
    <row r="116" ht="12.75">
      <c r="O116" s="11"/>
    </row>
    <row r="117" ht="12.75">
      <c r="O117" s="11"/>
    </row>
    <row r="118" ht="12.75">
      <c r="O118" s="11"/>
    </row>
    <row r="119" ht="12.75">
      <c r="O119" s="11"/>
    </row>
    <row r="120" ht="12.75">
      <c r="O120" s="11"/>
    </row>
    <row r="121" ht="12.75">
      <c r="O121" s="11"/>
    </row>
    <row r="122" ht="12.75">
      <c r="O122" s="11"/>
    </row>
    <row r="123" ht="12.75">
      <c r="O123" s="11"/>
    </row>
    <row r="124" ht="12.75">
      <c r="O124" s="11"/>
    </row>
    <row r="125" ht="12.75">
      <c r="O125" s="11"/>
    </row>
    <row r="126" ht="12.75">
      <c r="O126" s="11"/>
    </row>
    <row r="127" ht="12.75">
      <c r="O127" s="11"/>
    </row>
    <row r="128" ht="12.75">
      <c r="O128" s="11"/>
    </row>
    <row r="129" ht="12.75">
      <c r="O129" s="11"/>
    </row>
    <row r="130" ht="12.75">
      <c r="O130" s="11"/>
    </row>
    <row r="131" ht="12.75">
      <c r="O131" s="11"/>
    </row>
    <row r="132" ht="12.75">
      <c r="O132" s="11"/>
    </row>
    <row r="133" ht="12.75">
      <c r="O133" s="11"/>
    </row>
    <row r="134" ht="12.75">
      <c r="O134" s="11"/>
    </row>
    <row r="135" ht="12.75">
      <c r="O135" s="11"/>
    </row>
    <row r="136" ht="12.75">
      <c r="O136" s="11"/>
    </row>
    <row r="137" ht="12.75">
      <c r="O137" s="11"/>
    </row>
    <row r="138" ht="12.75">
      <c r="O138" s="11"/>
    </row>
    <row r="139" ht="12.75">
      <c r="O139" s="11"/>
    </row>
    <row r="140" ht="12.75">
      <c r="O140" s="11"/>
    </row>
    <row r="141" ht="12.75">
      <c r="O141" s="11"/>
    </row>
    <row r="142" ht="12.75">
      <c r="O142" s="11"/>
    </row>
    <row r="143" ht="12.75">
      <c r="O143" s="11"/>
    </row>
    <row r="144" ht="12.75">
      <c r="O144" s="11"/>
    </row>
    <row r="145" ht="12.75">
      <c r="O145" s="11"/>
    </row>
    <row r="146" ht="12.75">
      <c r="O146" s="11"/>
    </row>
    <row r="147" ht="12.75">
      <c r="O147" s="11"/>
    </row>
    <row r="148" ht="12.75">
      <c r="O148" s="11"/>
    </row>
    <row r="149" ht="12.75">
      <c r="O149" s="11"/>
    </row>
    <row r="150" ht="12.75">
      <c r="O150" s="11"/>
    </row>
    <row r="151" ht="12.75">
      <c r="O151" s="11"/>
    </row>
    <row r="152" ht="12.75">
      <c r="O152" s="11"/>
    </row>
    <row r="153" ht="12.75">
      <c r="O153" s="11"/>
    </row>
    <row r="154" ht="12.75">
      <c r="O154" s="11"/>
    </row>
    <row r="155" ht="12.75">
      <c r="O155" s="11"/>
    </row>
    <row r="156" ht="12.75">
      <c r="O156" s="11"/>
    </row>
    <row r="157" ht="12.75">
      <c r="O157" s="11"/>
    </row>
    <row r="158" ht="12.75">
      <c r="O158" s="11"/>
    </row>
    <row r="159" ht="12.75">
      <c r="O159" s="11"/>
    </row>
    <row r="160" ht="12.75">
      <c r="O160" s="11"/>
    </row>
    <row r="161" ht="12.75">
      <c r="O161" s="11"/>
    </row>
    <row r="162" ht="12.75">
      <c r="O162" s="11"/>
    </row>
    <row r="163" ht="12.75">
      <c r="O163" s="11"/>
    </row>
    <row r="164" ht="12.75">
      <c r="O164" s="11"/>
    </row>
    <row r="165" ht="12.75">
      <c r="O165" s="11"/>
    </row>
    <row r="166" ht="12.75">
      <c r="O166" s="11"/>
    </row>
    <row r="167" ht="12.75">
      <c r="O167" s="11"/>
    </row>
    <row r="168" ht="12.75">
      <c r="O168" s="11"/>
    </row>
    <row r="169" ht="12.75">
      <c r="O169" s="11"/>
    </row>
    <row r="170" ht="12.75">
      <c r="O170" s="11"/>
    </row>
    <row r="171" ht="12.75">
      <c r="O171" s="11"/>
    </row>
    <row r="172" ht="12.75">
      <c r="O172" s="11"/>
    </row>
    <row r="173" ht="12.75">
      <c r="O173" s="11"/>
    </row>
    <row r="174" ht="12.75">
      <c r="O174" s="11"/>
    </row>
    <row r="175" ht="12.75">
      <c r="O175" s="11"/>
    </row>
    <row r="176" ht="12.75">
      <c r="O176" s="11"/>
    </row>
    <row r="177" ht="12.75">
      <c r="O177" s="11"/>
    </row>
    <row r="178" ht="12.75">
      <c r="O178" s="11"/>
    </row>
    <row r="179" ht="12.75">
      <c r="O179" s="11"/>
    </row>
    <row r="180" ht="12.75">
      <c r="O180" s="11"/>
    </row>
    <row r="181" ht="12.75">
      <c r="O181" s="11"/>
    </row>
    <row r="182" ht="12.75">
      <c r="O182" s="11"/>
    </row>
    <row r="183" ht="12.75">
      <c r="O183" s="11"/>
    </row>
    <row r="184" ht="12.75">
      <c r="O184" s="11"/>
    </row>
    <row r="185" ht="12.75">
      <c r="O185" s="11"/>
    </row>
    <row r="186" ht="12.75">
      <c r="O186" s="11"/>
    </row>
    <row r="187" ht="12.75">
      <c r="O187" s="11"/>
    </row>
    <row r="188" ht="12.75">
      <c r="O188" s="11"/>
    </row>
    <row r="189" ht="12.75">
      <c r="O189" s="11"/>
    </row>
    <row r="190" ht="12.75">
      <c r="O190" s="11"/>
    </row>
    <row r="191" ht="12.75">
      <c r="O191" s="11"/>
    </row>
    <row r="192" ht="12.75">
      <c r="O192" s="11"/>
    </row>
    <row r="193" ht="12.75">
      <c r="O193" s="11"/>
    </row>
    <row r="194" ht="12.75">
      <c r="O194" s="11"/>
    </row>
    <row r="195" ht="12.75">
      <c r="O195" s="11"/>
    </row>
    <row r="196" ht="12.75">
      <c r="O196" s="11"/>
    </row>
    <row r="197" ht="12.75">
      <c r="O197" s="11"/>
    </row>
    <row r="198" ht="12.75">
      <c r="O198" s="11"/>
    </row>
    <row r="199" ht="12.75">
      <c r="O199" s="11"/>
    </row>
    <row r="200" ht="12.75">
      <c r="O200" s="11"/>
    </row>
    <row r="201" ht="12.75">
      <c r="O201" s="11"/>
    </row>
    <row r="202" ht="12.75">
      <c r="O202" s="11"/>
    </row>
    <row r="203" ht="12.75">
      <c r="O203" s="11"/>
    </row>
    <row r="204" ht="12.75">
      <c r="O204" s="11"/>
    </row>
    <row r="205" ht="12.75">
      <c r="O205" s="11"/>
    </row>
    <row r="206" ht="12.75">
      <c r="O206" s="11"/>
    </row>
    <row r="207" ht="12.75">
      <c r="O207" s="11"/>
    </row>
    <row r="208" ht="12.75">
      <c r="O208" s="11"/>
    </row>
    <row r="209" ht="12.75">
      <c r="O209" s="11"/>
    </row>
    <row r="210" ht="12.75">
      <c r="O210" s="11"/>
    </row>
    <row r="211" ht="12.75">
      <c r="O211" s="11"/>
    </row>
    <row r="212" ht="12.75">
      <c r="O212" s="11"/>
    </row>
    <row r="213" ht="12.75">
      <c r="O213" s="11"/>
    </row>
    <row r="214" ht="12.75">
      <c r="O214" s="11"/>
    </row>
    <row r="215" ht="12.75">
      <c r="O215" s="11"/>
    </row>
    <row r="216" ht="12.75">
      <c r="O216" s="11"/>
    </row>
    <row r="217" ht="12.75">
      <c r="O217" s="11"/>
    </row>
    <row r="218" ht="12.75">
      <c r="O218" s="11"/>
    </row>
    <row r="219" ht="12.75">
      <c r="O219" s="11"/>
    </row>
  </sheetData>
  <mergeCells count="1">
    <mergeCell ref="A4:B4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0"/>
  <sheetViews>
    <sheetView tabSelected="1" workbookViewId="0" topLeftCell="A1">
      <selection activeCell="C15" sqref="C15"/>
    </sheetView>
  </sheetViews>
  <sheetFormatPr defaultColWidth="9.140625" defaultRowHeight="12.75"/>
  <sheetData>
    <row r="2" ht="12.75">
      <c r="A2" t="s">
        <v>35</v>
      </c>
    </row>
    <row r="3" ht="12.75">
      <c r="A3" t="s">
        <v>36</v>
      </c>
    </row>
    <row r="4" ht="12.75">
      <c r="A4" t="s">
        <v>37</v>
      </c>
    </row>
    <row r="5" ht="12.75">
      <c r="A5" t="s">
        <v>38</v>
      </c>
    </row>
    <row r="6" ht="12.75">
      <c r="A6" t="s">
        <v>39</v>
      </c>
    </row>
    <row r="7" ht="12.75">
      <c r="A7" t="s">
        <v>40</v>
      </c>
    </row>
    <row r="8" ht="12.75">
      <c r="A8" t="s">
        <v>41</v>
      </c>
    </row>
    <row r="9" ht="12.75">
      <c r="A9" t="s">
        <v>42</v>
      </c>
    </row>
    <row r="10" ht="12.75">
      <c r="A10" t="s">
        <v>43</v>
      </c>
    </row>
    <row r="11" ht="12.75">
      <c r="A11" t="s">
        <v>44</v>
      </c>
    </row>
    <row r="12" ht="12.75">
      <c r="A12" t="s">
        <v>45</v>
      </c>
    </row>
    <row r="13" ht="12.75">
      <c r="A13" t="s">
        <v>46</v>
      </c>
    </row>
    <row r="14" ht="12.75">
      <c r="A14" t="s">
        <v>47</v>
      </c>
    </row>
    <row r="15" ht="12.75">
      <c r="A15" t="s">
        <v>48</v>
      </c>
    </row>
    <row r="16" ht="12.75">
      <c r="A16" t="s">
        <v>49</v>
      </c>
    </row>
    <row r="17" ht="12.75">
      <c r="A17" t="s">
        <v>50</v>
      </c>
    </row>
    <row r="18" ht="12.75">
      <c r="A18" t="s">
        <v>51</v>
      </c>
    </row>
    <row r="19" ht="12.75">
      <c r="A19" t="s">
        <v>52</v>
      </c>
    </row>
    <row r="20" ht="12.75">
      <c r="A20" t="s">
        <v>53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Arthur D. Little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</dc:creator>
  <cp:keywords/>
  <dc:description/>
  <cp:lastModifiedBy>ADL</cp:lastModifiedBy>
  <dcterms:created xsi:type="dcterms:W3CDTF">2001-07-12T14:29:42Z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