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340" windowHeight="10545" activeTab="1"/>
  </bookViews>
  <sheets>
    <sheet name="strength chart" sheetId="1" r:id="rId1"/>
    <sheet name="nonlin strength" sheetId="2" r:id="rId2"/>
    <sheet name="strength vs time" sheetId="3" r:id="rId3"/>
    <sheet name="excitation" sheetId="4" r:id="rId4"/>
    <sheet name="remnant" sheetId="5" r:id="rId5"/>
    <sheet name="attributes" sheetId="6" r:id="rId6"/>
  </sheets>
  <externalReferences>
    <externalReference r:id="rId9"/>
  </externalReferences>
  <definedNames>
    <definedName name="l_eff" localSheetId="5">'attributes'!$B$5</definedName>
    <definedName name="l_eff">'[1]attributes'!$B$5</definedName>
    <definedName name="n_turns" localSheetId="5">'attributes'!$B$6</definedName>
    <definedName name="r_ap" localSheetId="5">'attributes'!$B$4</definedName>
    <definedName name="rem">'remnant'!$C$12</definedName>
    <definedName name="tf" localSheetId="5">'attributes'!$B$8</definedName>
    <definedName name="tf">'[1]attributes'!$B$8</definedName>
  </definedNames>
  <calcPr fullCalcOnLoad="1"/>
</workbook>
</file>

<file path=xl/sharedStrings.xml><?xml version="1.0" encoding="utf-8"?>
<sst xmlns="http://schemas.openxmlformats.org/spreadsheetml/2006/main" count="48" uniqueCount="36">
  <si>
    <t>EDWA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</si>
  <si>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</si>
  <si>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</si>
  <si>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</si>
  <si>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</si>
  <si>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</si>
  <si>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</si>
  <si>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</si>
  <si>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</si>
  <si>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!Sep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</si>
  <si>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</si>
  <si>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</si>
  <si>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</si>
  <si>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</si>
  <si>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</si>
  <si>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</si>
  <si>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</si>
  <si>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</si>
  <si>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</si>
  <si>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error</t>
  </si>
  <si>
    <t>B(0) avg</t>
  </si>
  <si>
    <t>T-m</t>
  </si>
  <si>
    <t>B(180) avg</t>
  </si>
  <si>
    <t>B_rem</t>
  </si>
  <si>
    <t>B0</t>
  </si>
  <si>
    <t>T</t>
  </si>
  <si>
    <t>time</t>
  </si>
  <si>
    <t>strength+remnant</t>
  </si>
  <si>
    <t>calc linear part</t>
  </si>
  <si>
    <t>meas-calc</t>
  </si>
  <si>
    <t>dt (sec)</t>
  </si>
  <si>
    <t>strength</t>
  </si>
  <si>
    <t>EDWA001</t>
  </si>
  <si>
    <t>d(002-001)/001</t>
  </si>
  <si>
    <t>scaled</t>
  </si>
  <si>
    <t>&lt;B&gt;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</si>
</sst>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E+00"/>
    <numFmt numFmtId="166" formatCode="0.00000"/>
    <numFmt numFmtId="167" formatCode="0.0"/>
    <numFmt numFmtId="168" formatCode="0.0000"/>
    <numFmt numFmtId="169" formatCode="0.0E+00"/>
    <numFmt numFmtId="170" formatCode="0.0000000"/>
    <numFmt numFmtId="171" formatCode="0.000E+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EDWA002-0 stretched wire excitation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excitation!$B$3:$B$45</c:f>
              <c:numCache>
                <c:ptCount val="43"/>
                <c:pt idx="0">
                  <c:v>-0.02</c:v>
                </c:pt>
                <c:pt idx="1">
                  <c:v>102.76</c:v>
                </c:pt>
                <c:pt idx="2">
                  <c:v>202.57</c:v>
                </c:pt>
                <c:pt idx="3">
                  <c:v>302.28</c:v>
                </c:pt>
                <c:pt idx="4">
                  <c:v>401.91</c:v>
                </c:pt>
                <c:pt idx="5">
                  <c:v>501.76</c:v>
                </c:pt>
                <c:pt idx="6">
                  <c:v>601.47</c:v>
                </c:pt>
                <c:pt idx="7">
                  <c:v>701.31</c:v>
                </c:pt>
                <c:pt idx="8">
                  <c:v>801.03</c:v>
                </c:pt>
                <c:pt idx="9">
                  <c:v>820.69</c:v>
                </c:pt>
                <c:pt idx="10">
                  <c:v>820.69</c:v>
                </c:pt>
                <c:pt idx="11">
                  <c:v>820.69</c:v>
                </c:pt>
                <c:pt idx="12">
                  <c:v>820.68</c:v>
                </c:pt>
                <c:pt idx="13">
                  <c:v>820.68</c:v>
                </c:pt>
                <c:pt idx="14">
                  <c:v>820.7</c:v>
                </c:pt>
                <c:pt idx="15">
                  <c:v>820.68</c:v>
                </c:pt>
                <c:pt idx="16">
                  <c:v>820.69</c:v>
                </c:pt>
                <c:pt idx="17">
                  <c:v>820.68</c:v>
                </c:pt>
                <c:pt idx="18">
                  <c:v>820.68</c:v>
                </c:pt>
                <c:pt idx="19">
                  <c:v>900.75</c:v>
                </c:pt>
                <c:pt idx="20">
                  <c:v>1000.53</c:v>
                </c:pt>
                <c:pt idx="21">
                  <c:v>1100.24</c:v>
                </c:pt>
                <c:pt idx="22">
                  <c:v>1000.54</c:v>
                </c:pt>
                <c:pt idx="23">
                  <c:v>900.75</c:v>
                </c:pt>
                <c:pt idx="24">
                  <c:v>820.99</c:v>
                </c:pt>
                <c:pt idx="25">
                  <c:v>820.99</c:v>
                </c:pt>
                <c:pt idx="26">
                  <c:v>820.99</c:v>
                </c:pt>
                <c:pt idx="27">
                  <c:v>820.99</c:v>
                </c:pt>
                <c:pt idx="28">
                  <c:v>820.99</c:v>
                </c:pt>
                <c:pt idx="29">
                  <c:v>820.99</c:v>
                </c:pt>
                <c:pt idx="30">
                  <c:v>820.99</c:v>
                </c:pt>
                <c:pt idx="31">
                  <c:v>820.99</c:v>
                </c:pt>
                <c:pt idx="32">
                  <c:v>820.99</c:v>
                </c:pt>
                <c:pt idx="33">
                  <c:v>820.99</c:v>
                </c:pt>
                <c:pt idx="34">
                  <c:v>801.04</c:v>
                </c:pt>
                <c:pt idx="35">
                  <c:v>701.33</c:v>
                </c:pt>
                <c:pt idx="36">
                  <c:v>601.48</c:v>
                </c:pt>
                <c:pt idx="37">
                  <c:v>501.76</c:v>
                </c:pt>
                <c:pt idx="38">
                  <c:v>401.91</c:v>
                </c:pt>
                <c:pt idx="39">
                  <c:v>302.29</c:v>
                </c:pt>
                <c:pt idx="40">
                  <c:v>202.56</c:v>
                </c:pt>
                <c:pt idx="41">
                  <c:v>102.75</c:v>
                </c:pt>
                <c:pt idx="42">
                  <c:v>-0.02</c:v>
                </c:pt>
              </c:numCache>
            </c:numRef>
          </c:xVal>
          <c:yVal>
            <c:numRef>
              <c:f>excitation!$G$3:$G$45</c:f>
              <c:numCache>
                <c:ptCount val="43"/>
                <c:pt idx="0">
                  <c:v>0.0033231287413733337</c:v>
                </c:pt>
                <c:pt idx="1">
                  <c:v>0.46592919483333334</c:v>
                </c:pt>
                <c:pt idx="2">
                  <c:v>0.9166641948333333</c:v>
                </c:pt>
                <c:pt idx="3">
                  <c:v>1.3660061948333335</c:v>
                </c:pt>
                <c:pt idx="4">
                  <c:v>1.8110321948333334</c:v>
                </c:pt>
                <c:pt idx="5">
                  <c:v>2.2530831948333336</c:v>
                </c:pt>
                <c:pt idx="6">
                  <c:v>2.6856691948333333</c:v>
                </c:pt>
                <c:pt idx="7">
                  <c:v>3.0881831948333334</c:v>
                </c:pt>
                <c:pt idx="8">
                  <c:v>3.4202381948333334</c:v>
                </c:pt>
                <c:pt idx="9">
                  <c:v>3.4767981948333335</c:v>
                </c:pt>
                <c:pt idx="10">
                  <c:v>3.4767431948333334</c:v>
                </c:pt>
                <c:pt idx="11">
                  <c:v>3.4766931948333335</c:v>
                </c:pt>
                <c:pt idx="12">
                  <c:v>3.4766431948333336</c:v>
                </c:pt>
                <c:pt idx="13">
                  <c:v>3.4765881948333335</c:v>
                </c:pt>
                <c:pt idx="14">
                  <c:v>3.4765021948333334</c:v>
                </c:pt>
                <c:pt idx="15">
                  <c:v>3.4763941948333335</c:v>
                </c:pt>
                <c:pt idx="16">
                  <c:v>3.4763901948333333</c:v>
                </c:pt>
                <c:pt idx="17">
                  <c:v>3.4763481948333332</c:v>
                </c:pt>
                <c:pt idx="18">
                  <c:v>3.4763541948333336</c:v>
                </c:pt>
                <c:pt idx="19">
                  <c:v>3.6843051948333336</c:v>
                </c:pt>
                <c:pt idx="20">
                  <c:v>3.9053861948333335</c:v>
                </c:pt>
                <c:pt idx="21">
                  <c:v>4.096036194833333</c:v>
                </c:pt>
                <c:pt idx="22">
                  <c:v>3.9109701948333333</c:v>
                </c:pt>
                <c:pt idx="23">
                  <c:v>3.6960331948333334</c:v>
                </c:pt>
                <c:pt idx="24">
                  <c:v>3.4946791948333336</c:v>
                </c:pt>
                <c:pt idx="25">
                  <c:v>3.4945911948333332</c:v>
                </c:pt>
                <c:pt idx="26">
                  <c:v>3.4945581948333335</c:v>
                </c:pt>
                <c:pt idx="27">
                  <c:v>3.4945261948333335</c:v>
                </c:pt>
                <c:pt idx="28">
                  <c:v>3.494505194833333</c:v>
                </c:pt>
                <c:pt idx="29">
                  <c:v>3.4945301948333336</c:v>
                </c:pt>
                <c:pt idx="30">
                  <c:v>3.4945521948333336</c:v>
                </c:pt>
                <c:pt idx="31">
                  <c:v>3.4945651948333336</c:v>
                </c:pt>
                <c:pt idx="32">
                  <c:v>3.4945201948333335</c:v>
                </c:pt>
                <c:pt idx="33">
                  <c:v>3.4944671948333332</c:v>
                </c:pt>
                <c:pt idx="34">
                  <c:v>3.4380881948333335</c:v>
                </c:pt>
                <c:pt idx="35">
                  <c:v>3.1075261948333335</c:v>
                </c:pt>
                <c:pt idx="36">
                  <c:v>2.6957531948333333</c:v>
                </c:pt>
                <c:pt idx="37">
                  <c:v>2.2593441948333335</c:v>
                </c:pt>
                <c:pt idx="38">
                  <c:v>1.8157571948333335</c:v>
                </c:pt>
                <c:pt idx="39">
                  <c:v>1.3690671948333335</c:v>
                </c:pt>
                <c:pt idx="40">
                  <c:v>0.9191451948333333</c:v>
                </c:pt>
                <c:pt idx="41">
                  <c:v>0.4681791948333333</c:v>
                </c:pt>
                <c:pt idx="42">
                  <c:v>0.0033232609252933335</c:v>
                </c:pt>
              </c:numCache>
            </c:numRef>
          </c:yVal>
          <c:smooth val="1"/>
        </c:ser>
        <c:axId val="44389881"/>
        <c:axId val="63964610"/>
      </c:scatterChart>
      <c:valAx>
        <c:axId val="4438988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64610"/>
        <c:crosses val="autoZero"/>
        <c:crossBetween val="midCat"/>
        <c:dispUnits/>
      </c:valAx>
      <c:valAx>
        <c:axId val="63964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 B*dl,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43898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EDWA002-0, non-linear part of strength (Stretched wire)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excitation!$B$3:$B$45</c:f>
              <c:numCache>
                <c:ptCount val="43"/>
                <c:pt idx="0">
                  <c:v>-0.02</c:v>
                </c:pt>
                <c:pt idx="1">
                  <c:v>102.76</c:v>
                </c:pt>
                <c:pt idx="2">
                  <c:v>202.57</c:v>
                </c:pt>
                <c:pt idx="3">
                  <c:v>302.28</c:v>
                </c:pt>
                <c:pt idx="4">
                  <c:v>401.91</c:v>
                </c:pt>
                <c:pt idx="5">
                  <c:v>501.76</c:v>
                </c:pt>
                <c:pt idx="6">
                  <c:v>601.47</c:v>
                </c:pt>
                <c:pt idx="7">
                  <c:v>701.31</c:v>
                </c:pt>
                <c:pt idx="8">
                  <c:v>801.03</c:v>
                </c:pt>
                <c:pt idx="9">
                  <c:v>820.69</c:v>
                </c:pt>
                <c:pt idx="10">
                  <c:v>820.69</c:v>
                </c:pt>
                <c:pt idx="11">
                  <c:v>820.69</c:v>
                </c:pt>
                <c:pt idx="12">
                  <c:v>820.68</c:v>
                </c:pt>
                <c:pt idx="13">
                  <c:v>820.68</c:v>
                </c:pt>
                <c:pt idx="14">
                  <c:v>820.7</c:v>
                </c:pt>
                <c:pt idx="15">
                  <c:v>820.68</c:v>
                </c:pt>
                <c:pt idx="16">
                  <c:v>820.69</c:v>
                </c:pt>
                <c:pt idx="17">
                  <c:v>820.68</c:v>
                </c:pt>
                <c:pt idx="18">
                  <c:v>820.68</c:v>
                </c:pt>
                <c:pt idx="19">
                  <c:v>900.75</c:v>
                </c:pt>
                <c:pt idx="20">
                  <c:v>1000.53</c:v>
                </c:pt>
                <c:pt idx="21">
                  <c:v>1100.24</c:v>
                </c:pt>
                <c:pt idx="22">
                  <c:v>1000.54</c:v>
                </c:pt>
                <c:pt idx="23">
                  <c:v>900.75</c:v>
                </c:pt>
                <c:pt idx="24">
                  <c:v>820.99</c:v>
                </c:pt>
                <c:pt idx="25">
                  <c:v>820.99</c:v>
                </c:pt>
                <c:pt idx="26">
                  <c:v>820.99</c:v>
                </c:pt>
                <c:pt idx="27">
                  <c:v>820.99</c:v>
                </c:pt>
                <c:pt idx="28">
                  <c:v>820.99</c:v>
                </c:pt>
                <c:pt idx="29">
                  <c:v>820.99</c:v>
                </c:pt>
                <c:pt idx="30">
                  <c:v>820.99</c:v>
                </c:pt>
                <c:pt idx="31">
                  <c:v>820.99</c:v>
                </c:pt>
                <c:pt idx="32">
                  <c:v>820.99</c:v>
                </c:pt>
                <c:pt idx="33">
                  <c:v>820.99</c:v>
                </c:pt>
                <c:pt idx="34">
                  <c:v>801.04</c:v>
                </c:pt>
                <c:pt idx="35">
                  <c:v>701.33</c:v>
                </c:pt>
                <c:pt idx="36">
                  <c:v>601.48</c:v>
                </c:pt>
                <c:pt idx="37">
                  <c:v>501.76</c:v>
                </c:pt>
                <c:pt idx="38">
                  <c:v>401.91</c:v>
                </c:pt>
                <c:pt idx="39">
                  <c:v>302.29</c:v>
                </c:pt>
                <c:pt idx="40">
                  <c:v>202.56</c:v>
                </c:pt>
                <c:pt idx="41">
                  <c:v>102.75</c:v>
                </c:pt>
                <c:pt idx="42">
                  <c:v>-0.02</c:v>
                </c:pt>
              </c:numCache>
            </c:numRef>
          </c:xVal>
          <c:yVal>
            <c:numRef>
              <c:f>excitation!$I$3:$I$45</c:f>
              <c:numCache>
                <c:ptCount val="43"/>
                <c:pt idx="0">
                  <c:v>0.0034137550314968894</c:v>
                </c:pt>
                <c:pt idx="1">
                  <c:v>0.0002913161785044749</c:v>
                </c:pt>
                <c:pt idx="2">
                  <c:v>-0.001244184683099947</c:v>
                </c:pt>
                <c:pt idx="3">
                  <c:v>-0.003719554094086197</c:v>
                </c:pt>
                <c:pt idx="4">
                  <c:v>-0.010148418344579024</c:v>
                </c:pt>
                <c:pt idx="5">
                  <c:v>-0.020549171786430342</c:v>
                </c:pt>
                <c:pt idx="6">
                  <c:v>-0.03978054119741703</c:v>
                </c:pt>
                <c:pt idx="7">
                  <c:v>-0.08967298149420655</c:v>
                </c:pt>
                <c:pt idx="8">
                  <c:v>-0.2094806640502549</c:v>
                </c:pt>
                <c:pt idx="9">
                  <c:v>-0.24200630724171068</c:v>
                </c:pt>
                <c:pt idx="10">
                  <c:v>-0.24206130724171082</c:v>
                </c:pt>
                <c:pt idx="11">
                  <c:v>-0.2421113072417107</c:v>
                </c:pt>
                <c:pt idx="12">
                  <c:v>-0.2421159940966482</c:v>
                </c:pt>
                <c:pt idx="13">
                  <c:v>-0.24217099409664833</c:v>
                </c:pt>
                <c:pt idx="14">
                  <c:v>-0.24234762038677227</c:v>
                </c:pt>
                <c:pt idx="15">
                  <c:v>-0.24236499409664836</c:v>
                </c:pt>
                <c:pt idx="16">
                  <c:v>-0.24241430724171087</c:v>
                </c:pt>
                <c:pt idx="17">
                  <c:v>-0.24241099409664857</c:v>
                </c:pt>
                <c:pt idx="18">
                  <c:v>-0.24240499409664817</c:v>
                </c:pt>
                <c:pt idx="19">
                  <c:v>-0.3972763466063034</c:v>
                </c:pt>
                <c:pt idx="20">
                  <c:v>-0.6283299080327227</c:v>
                </c:pt>
                <c:pt idx="21">
                  <c:v>-0.8894972774437093</c:v>
                </c:pt>
                <c:pt idx="22">
                  <c:v>-0.622791221177784</c:v>
                </c:pt>
                <c:pt idx="23">
                  <c:v>-0.38554834660630366</c:v>
                </c:pt>
                <c:pt idx="24">
                  <c:v>-0.22548470159356349</c:v>
                </c:pt>
                <c:pt idx="25">
                  <c:v>-0.2255727015935638</c:v>
                </c:pt>
                <c:pt idx="26">
                  <c:v>-0.22560570159356352</c:v>
                </c:pt>
                <c:pt idx="27">
                  <c:v>-0.22563770159356356</c:v>
                </c:pt>
                <c:pt idx="28">
                  <c:v>-0.22565870159356383</c:v>
                </c:pt>
                <c:pt idx="29">
                  <c:v>-0.22563370159356344</c:v>
                </c:pt>
                <c:pt idx="30">
                  <c:v>-0.22561170159356347</c:v>
                </c:pt>
                <c:pt idx="31">
                  <c:v>-0.22559870159356343</c:v>
                </c:pt>
                <c:pt idx="32">
                  <c:v>-0.2256437015935635</c:v>
                </c:pt>
                <c:pt idx="33">
                  <c:v>-0.2256967015935638</c:v>
                </c:pt>
                <c:pt idx="34">
                  <c:v>-0.1916759771953167</c:v>
                </c:pt>
                <c:pt idx="35">
                  <c:v>-0.07042060778433035</c:v>
                </c:pt>
                <c:pt idx="36">
                  <c:v>-0.029741854342479</c:v>
                </c:pt>
                <c:pt idx="37">
                  <c:v>-0.014288171786430492</c:v>
                </c:pt>
                <c:pt idx="38">
                  <c:v>-0.005423418344578934</c:v>
                </c:pt>
                <c:pt idx="39">
                  <c:v>-0.0007038672391481704</c:v>
                </c:pt>
                <c:pt idx="40">
                  <c:v>0.0012821284619618512</c:v>
                </c:pt>
                <c:pt idx="41">
                  <c:v>0.0025866293235662363</c:v>
                </c:pt>
                <c:pt idx="42">
                  <c:v>0.003413887215416889</c:v>
                </c:pt>
              </c:numCache>
            </c:numRef>
          </c:yVal>
          <c:smooth val="1"/>
        </c:ser>
        <c:axId val="38810579"/>
        <c:axId val="13750892"/>
      </c:scatterChart>
      <c:valAx>
        <c:axId val="3881057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50892"/>
        <c:crosses val="autoZero"/>
        <c:crossBetween val="midCat"/>
        <c:dispUnits/>
      </c:valAx>
      <c:valAx>
        <c:axId val="13750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int(B*dl)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88105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EDWA002-0, stretched wire strength at 820 A
(50 A/s ramp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55"/>
          <c:w val="0.944"/>
          <c:h val="0.84975"/>
        </c:manualLayout>
      </c:layout>
      <c:scatterChart>
        <c:scatterStyle val="smoothMarker"/>
        <c:varyColors val="0"/>
        <c:ser>
          <c:idx val="0"/>
          <c:order val="0"/>
          <c:tx>
            <c:v>EDWA002-0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excitation!$K$12:$K$21</c:f>
              <c:numCache>
                <c:ptCount val="10"/>
                <c:pt idx="0">
                  <c:v>0</c:v>
                </c:pt>
                <c:pt idx="1">
                  <c:v>30.75</c:v>
                </c:pt>
                <c:pt idx="2">
                  <c:v>61.329999999999984</c:v>
                </c:pt>
                <c:pt idx="3">
                  <c:v>93.97000000000003</c:v>
                </c:pt>
                <c:pt idx="4">
                  <c:v>124.37</c:v>
                </c:pt>
                <c:pt idx="5">
                  <c:v>155.23000000000002</c:v>
                </c:pt>
                <c:pt idx="6">
                  <c:v>186.33999999999997</c:v>
                </c:pt>
                <c:pt idx="7">
                  <c:v>216.81</c:v>
                </c:pt>
                <c:pt idx="8">
                  <c:v>249.52000000000004</c:v>
                </c:pt>
                <c:pt idx="9">
                  <c:v>280.17</c:v>
                </c:pt>
              </c:numCache>
            </c:numRef>
          </c:xVal>
          <c:yVal>
            <c:numRef>
              <c:f>excitation!$L$12:$L$21</c:f>
              <c:numCache>
                <c:ptCount val="10"/>
                <c:pt idx="0">
                  <c:v>3.4767981948333335</c:v>
                </c:pt>
                <c:pt idx="1">
                  <c:v>3.4767431948333334</c:v>
                </c:pt>
                <c:pt idx="2">
                  <c:v>3.4766931948333335</c:v>
                </c:pt>
                <c:pt idx="3">
                  <c:v>3.4766431948333336</c:v>
                </c:pt>
                <c:pt idx="4">
                  <c:v>3.4765881948333335</c:v>
                </c:pt>
                <c:pt idx="5">
                  <c:v>3.4765021948333334</c:v>
                </c:pt>
                <c:pt idx="6">
                  <c:v>3.4763941948333335</c:v>
                </c:pt>
                <c:pt idx="7">
                  <c:v>3.4763901948333333</c:v>
                </c:pt>
                <c:pt idx="8">
                  <c:v>3.4763481948333332</c:v>
                </c:pt>
                <c:pt idx="9">
                  <c:v>3.4763541948333336</c:v>
                </c:pt>
              </c:numCache>
            </c:numRef>
          </c:yVal>
          <c:smooth val="1"/>
        </c:ser>
        <c:ser>
          <c:idx val="1"/>
          <c:order val="1"/>
          <c:tx>
            <c:v>EDWA001-0, scaled down ~40 units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excitation!$Q$12:$Q$21</c:f>
              <c:numCache>
                <c:ptCount val="10"/>
                <c:pt idx="0">
                  <c:v>0</c:v>
                </c:pt>
                <c:pt idx="1">
                  <c:v>30.41999999999996</c:v>
                </c:pt>
                <c:pt idx="2">
                  <c:v>61.049999999999955</c:v>
                </c:pt>
                <c:pt idx="3">
                  <c:v>91.79999999999995</c:v>
                </c:pt>
                <c:pt idx="4">
                  <c:v>123.03999999999996</c:v>
                </c:pt>
                <c:pt idx="5">
                  <c:v>153.84999999999997</c:v>
                </c:pt>
                <c:pt idx="6">
                  <c:v>184.41999999999996</c:v>
                </c:pt>
                <c:pt idx="7">
                  <c:v>214.83999999999992</c:v>
                </c:pt>
                <c:pt idx="8">
                  <c:v>245.33999999999992</c:v>
                </c:pt>
                <c:pt idx="9">
                  <c:v>276.4</c:v>
                </c:pt>
              </c:numCache>
            </c:numRef>
          </c:xVal>
          <c:yVal>
            <c:numRef>
              <c:f>excitation!$S$12:$S$21</c:f>
              <c:numCache>
                <c:ptCount val="10"/>
                <c:pt idx="0">
                  <c:v>3.4767981948333335</c:v>
                </c:pt>
                <c:pt idx="1">
                  <c:v>3.4767135399245066</c:v>
                </c:pt>
                <c:pt idx="2">
                  <c:v>3.476647807877653</c:v>
                </c:pt>
                <c:pt idx="3">
                  <c:v>3.476570124549553</c:v>
                </c:pt>
                <c:pt idx="4">
                  <c:v>3.4764924412214526</c:v>
                </c:pt>
                <c:pt idx="5">
                  <c:v>3.476438660455845</c:v>
                </c:pt>
                <c:pt idx="6">
                  <c:v>3.4763808959298226</c:v>
                </c:pt>
                <c:pt idx="7">
                  <c:v>3.4762942491407878</c:v>
                </c:pt>
                <c:pt idx="8">
                  <c:v>3.476286281619957</c:v>
                </c:pt>
                <c:pt idx="9">
                  <c:v>3.476208598291857</c:v>
                </c:pt>
              </c:numCache>
            </c:numRef>
          </c:yVal>
          <c:smooth val="1"/>
        </c:ser>
        <c:axId val="56649165"/>
        <c:axId val="40080438"/>
      </c:scatterChart>
      <c:valAx>
        <c:axId val="5664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at flattop,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80438"/>
        <c:crosses val="autoZero"/>
        <c:crossBetween val="midCat"/>
        <c:dispUnits/>
      </c:valAx>
      <c:valAx>
        <c:axId val="40080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integral(B*dl),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56649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15"/>
          <c:y val="0.1745"/>
          <c:w val="0.31975"/>
          <c:h val="0.07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edwa\edwa001-0\EDWA001-0_stretched_w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strength"/>
      <sheetName val="strength vs time"/>
      <sheetName val="excitation"/>
      <sheetName val="remnant"/>
      <sheetName val="shape chart"/>
      <sheetName val="shape"/>
      <sheetName val="attributes"/>
    </sheetNames>
    <sheetDataSet>
      <sheetData sheetId="3">
        <row r="3">
          <cell r="G3">
            <v>0.0026050637724333334</v>
          </cell>
        </row>
        <row r="4">
          <cell r="G4">
            <v>0.4667891752833333</v>
          </cell>
        </row>
        <row r="5">
          <cell r="G5">
            <v>0.9187871752833334</v>
          </cell>
        </row>
        <row r="6">
          <cell r="G6">
            <v>1.3696741752833335</v>
          </cell>
        </row>
        <row r="7">
          <cell r="G7">
            <v>1.8167621752833334</v>
          </cell>
        </row>
        <row r="8">
          <cell r="G8">
            <v>2.261409175283333</v>
          </cell>
        </row>
        <row r="9">
          <cell r="G9">
            <v>2.697351175283333</v>
          </cell>
        </row>
        <row r="10">
          <cell r="G10">
            <v>3.103100175283333</v>
          </cell>
        </row>
        <row r="11">
          <cell r="G11">
            <v>3.4347941752833333</v>
          </cell>
          <cell r="K11" t="str">
            <v>dt (sec)</v>
          </cell>
          <cell r="L11" t="str">
            <v>strength</v>
          </cell>
        </row>
        <row r="12">
          <cell r="G12">
            <v>3.4909711752833332</v>
          </cell>
          <cell r="K12">
            <v>0</v>
          </cell>
          <cell r="L12">
            <v>3.4909711752833332</v>
          </cell>
        </row>
        <row r="13">
          <cell r="G13">
            <v>3.4908861752833333</v>
          </cell>
          <cell r="K13">
            <v>30.41999999999996</v>
          </cell>
          <cell r="L13">
            <v>3.4908861752833333</v>
          </cell>
        </row>
        <row r="14">
          <cell r="G14">
            <v>3.490820175283333</v>
          </cell>
          <cell r="K14">
            <v>61.049999999999955</v>
          </cell>
          <cell r="L14">
            <v>3.490820175283333</v>
          </cell>
        </row>
        <row r="15">
          <cell r="G15">
            <v>3.490742175283333</v>
          </cell>
          <cell r="K15">
            <v>91.79999999999995</v>
          </cell>
          <cell r="L15">
            <v>3.490742175283333</v>
          </cell>
        </row>
        <row r="16">
          <cell r="G16">
            <v>3.490664175283333</v>
          </cell>
          <cell r="K16">
            <v>123.03999999999996</v>
          </cell>
          <cell r="L16">
            <v>3.490664175283333</v>
          </cell>
        </row>
        <row r="17">
          <cell r="G17">
            <v>3.490610175283333</v>
          </cell>
          <cell r="K17">
            <v>153.84999999999997</v>
          </cell>
          <cell r="L17">
            <v>3.490610175283333</v>
          </cell>
        </row>
        <row r="18">
          <cell r="G18">
            <v>3.4905521752833333</v>
          </cell>
          <cell r="K18">
            <v>184.41999999999996</v>
          </cell>
          <cell r="L18">
            <v>3.4905521752833333</v>
          </cell>
        </row>
        <row r="19">
          <cell r="G19">
            <v>3.490465175283333</v>
          </cell>
          <cell r="K19">
            <v>214.83999999999992</v>
          </cell>
          <cell r="L19">
            <v>3.490465175283333</v>
          </cell>
        </row>
        <row r="20">
          <cell r="G20">
            <v>3.4904571752833333</v>
          </cell>
          <cell r="K20">
            <v>245.33999999999992</v>
          </cell>
          <cell r="L20">
            <v>3.4904571752833333</v>
          </cell>
        </row>
        <row r="21">
          <cell r="G21">
            <v>3.490379175283333</v>
          </cell>
          <cell r="K21">
            <v>276.4</v>
          </cell>
          <cell r="L21">
            <v>3.490379175283333</v>
          </cell>
        </row>
        <row r="22">
          <cell r="G22">
            <v>3.697554175283333</v>
          </cell>
        </row>
        <row r="23">
          <cell r="G23">
            <v>3.918250175283333</v>
          </cell>
        </row>
        <row r="24">
          <cell r="G24">
            <v>4.1092091752833335</v>
          </cell>
        </row>
        <row r="25">
          <cell r="G25">
            <v>3.923691175283333</v>
          </cell>
        </row>
        <row r="26">
          <cell r="G26">
            <v>3.709128175283333</v>
          </cell>
        </row>
        <row r="27">
          <cell r="G27">
            <v>3.508521175283333</v>
          </cell>
        </row>
        <row r="28">
          <cell r="G28">
            <v>3.508463175283333</v>
          </cell>
        </row>
        <row r="29">
          <cell r="G29">
            <v>3.508361175283333</v>
          </cell>
        </row>
        <row r="30">
          <cell r="G30">
            <v>3.508308175283333</v>
          </cell>
        </row>
        <row r="31">
          <cell r="G31">
            <v>3.508270175283333</v>
          </cell>
        </row>
        <row r="32">
          <cell r="G32">
            <v>3.5082801752833332</v>
          </cell>
        </row>
        <row r="33">
          <cell r="G33">
            <v>3.508240175283333</v>
          </cell>
        </row>
        <row r="34">
          <cell r="G34">
            <v>3.5082231752833333</v>
          </cell>
        </row>
        <row r="35">
          <cell r="G35">
            <v>3.508187175283333</v>
          </cell>
        </row>
        <row r="36">
          <cell r="G36">
            <v>3.508157175283333</v>
          </cell>
        </row>
        <row r="37">
          <cell r="G37">
            <v>3.4522051752833334</v>
          </cell>
        </row>
        <row r="38">
          <cell r="G38">
            <v>3.122022175283333</v>
          </cell>
        </row>
        <row r="39">
          <cell r="G39">
            <v>2.7065291752833334</v>
          </cell>
        </row>
        <row r="40">
          <cell r="G40">
            <v>2.266937175283333</v>
          </cell>
        </row>
        <row r="41">
          <cell r="G41">
            <v>1.8209671752833334</v>
          </cell>
        </row>
        <row r="42">
          <cell r="G42">
            <v>1.3720391752833334</v>
          </cell>
        </row>
        <row r="43">
          <cell r="G43">
            <v>0.9206081752833334</v>
          </cell>
        </row>
        <row r="44">
          <cell r="G44">
            <v>0.4684281752833333</v>
          </cell>
        </row>
        <row r="45">
          <cell r="G45">
            <v>0.0026052867942333332</v>
          </cell>
        </row>
      </sheetData>
      <sheetData sheetId="7">
        <row r="5">
          <cell r="B5">
            <v>3.053</v>
          </cell>
        </row>
        <row r="8">
          <cell r="B8">
            <v>0.004531314506177782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E1">
      <selection activeCell="I24" sqref="I24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15.7109375" style="0" bestFit="1" customWidth="1"/>
    <col min="8" max="8" width="13.28125" style="0" bestFit="1" customWidth="1"/>
    <col min="9" max="9" width="9.57421875" style="0" bestFit="1" customWidth="1"/>
    <col min="15" max="15" width="9.57421875" style="0" bestFit="1" customWidth="1"/>
    <col min="16" max="16" width="10.00390625" style="0" bestFit="1" customWidth="1"/>
  </cols>
  <sheetData>
    <row r="1" spans="1:8" ht="12.75">
      <c r="A1" t="s">
        <v>9</v>
      </c>
      <c r="B1">
        <v>13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4022264</v>
      </c>
    </row>
    <row r="2" spans="1:16" ht="12.7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26</v>
      </c>
      <c r="G2" t="s">
        <v>27</v>
      </c>
      <c r="H2" t="s">
        <v>28</v>
      </c>
      <c r="I2" t="s">
        <v>29</v>
      </c>
      <c r="O2" t="s">
        <v>32</v>
      </c>
      <c r="P2" t="s">
        <v>33</v>
      </c>
    </row>
    <row r="3" spans="1:16" ht="12.75">
      <c r="A3">
        <v>1</v>
      </c>
      <c r="B3">
        <v>-0.02</v>
      </c>
      <c r="C3">
        <v>0</v>
      </c>
      <c r="D3" s="3">
        <v>-6.609196E-08</v>
      </c>
      <c r="E3" s="3">
        <v>4.244197E-06</v>
      </c>
      <c r="F3">
        <v>28.24</v>
      </c>
      <c r="G3" s="2">
        <f>D3+rem</f>
        <v>0.0033231287413733337</v>
      </c>
      <c r="H3" s="2">
        <f>B3*tf</f>
        <v>-9.062629012355564E-05</v>
      </c>
      <c r="I3" s="3">
        <f>G3-H3</f>
        <v>0.0034137550314968894</v>
      </c>
      <c r="O3" s="2">
        <f>'[1]excitation'!G3</f>
        <v>0.0026050637724333334</v>
      </c>
      <c r="P3" s="7">
        <f>(G3-O3)/O3</f>
        <v>0.27564199254487787</v>
      </c>
    </row>
    <row r="4" spans="1:16" ht="12.75">
      <c r="A4">
        <v>2</v>
      </c>
      <c r="B4">
        <v>102.76</v>
      </c>
      <c r="C4">
        <v>0</v>
      </c>
      <c r="D4">
        <v>0.462606</v>
      </c>
      <c r="E4" s="3">
        <v>1.276823E-05</v>
      </c>
      <c r="F4">
        <v>65.44</v>
      </c>
      <c r="G4" s="2">
        <f aca="true" t="shared" si="0" ref="G4:G45">D4+rem</f>
        <v>0.46592919483333334</v>
      </c>
      <c r="H4" s="2">
        <f aca="true" t="shared" si="1" ref="H4:H45">B4*tf</f>
        <v>0.46563787865482886</v>
      </c>
      <c r="I4" s="3">
        <f aca="true" t="shared" si="2" ref="I4:I45">G4-H4</f>
        <v>0.0002913161785044749</v>
      </c>
      <c r="O4" s="2">
        <f>'[1]excitation'!G4</f>
        <v>0.4667891752833333</v>
      </c>
      <c r="P4" s="7">
        <f aca="true" t="shared" si="3" ref="P4:P45">(G4-O4)/O4</f>
        <v>-0.001842331603936553</v>
      </c>
    </row>
    <row r="5" spans="1:16" ht="12.75">
      <c r="A5">
        <v>3</v>
      </c>
      <c r="B5">
        <v>202.57</v>
      </c>
      <c r="C5">
        <v>0</v>
      </c>
      <c r="D5">
        <v>0.913341</v>
      </c>
      <c r="E5" s="3">
        <v>2.876652E-06</v>
      </c>
      <c r="F5">
        <v>100.73</v>
      </c>
      <c r="G5" s="2">
        <f t="shared" si="0"/>
        <v>0.9166641948333333</v>
      </c>
      <c r="H5" s="2">
        <f t="shared" si="1"/>
        <v>0.9179083795164332</v>
      </c>
      <c r="I5" s="3">
        <f t="shared" si="2"/>
        <v>-0.001244184683099947</v>
      </c>
      <c r="O5" s="2">
        <f>'[1]excitation'!G5</f>
        <v>0.9187871752833334</v>
      </c>
      <c r="P5" s="7">
        <f t="shared" si="3"/>
        <v>-0.0023106335254902367</v>
      </c>
    </row>
    <row r="6" spans="1:16" ht="12.75">
      <c r="A6">
        <v>4</v>
      </c>
      <c r="B6">
        <v>302.28</v>
      </c>
      <c r="C6">
        <v>0</v>
      </c>
      <c r="D6">
        <v>1.362683</v>
      </c>
      <c r="E6" s="3">
        <v>7.777535E-06</v>
      </c>
      <c r="F6">
        <v>137.89</v>
      </c>
      <c r="G6" s="2">
        <f t="shared" si="0"/>
        <v>1.3660061948333335</v>
      </c>
      <c r="H6" s="2">
        <f t="shared" si="1"/>
        <v>1.3697257489274197</v>
      </c>
      <c r="I6" s="3">
        <f t="shared" si="2"/>
        <v>-0.003719554094086197</v>
      </c>
      <c r="O6" s="2">
        <f>'[1]excitation'!G6</f>
        <v>1.3696741752833335</v>
      </c>
      <c r="P6" s="7">
        <f t="shared" si="3"/>
        <v>-0.002677994895567901</v>
      </c>
    </row>
    <row r="7" spans="1:16" ht="12.75">
      <c r="A7">
        <v>5</v>
      </c>
      <c r="B7">
        <v>401.91</v>
      </c>
      <c r="C7">
        <v>0</v>
      </c>
      <c r="D7">
        <v>1.807709</v>
      </c>
      <c r="E7" s="3">
        <v>1.091549E-05</v>
      </c>
      <c r="F7">
        <v>173.14</v>
      </c>
      <c r="G7" s="2">
        <f t="shared" si="0"/>
        <v>1.8110321948333334</v>
      </c>
      <c r="H7" s="2">
        <f t="shared" si="1"/>
        <v>1.8211806131779125</v>
      </c>
      <c r="I7" s="3">
        <f t="shared" si="2"/>
        <v>-0.010148418344579024</v>
      </c>
      <c r="O7" s="2">
        <f>'[1]excitation'!G7</f>
        <v>1.8167621752833334</v>
      </c>
      <c r="P7" s="7">
        <f t="shared" si="3"/>
        <v>-0.0031539518644515645</v>
      </c>
    </row>
    <row r="8" spans="1:16" ht="12.75">
      <c r="A8">
        <v>6</v>
      </c>
      <c r="B8">
        <v>501.76</v>
      </c>
      <c r="C8">
        <v>0</v>
      </c>
      <c r="D8">
        <v>2.24976</v>
      </c>
      <c r="E8" s="3">
        <v>2.02615E-07</v>
      </c>
      <c r="F8">
        <v>208.47</v>
      </c>
      <c r="G8" s="2">
        <f t="shared" si="0"/>
        <v>2.2530831948333336</v>
      </c>
      <c r="H8" s="2">
        <f t="shared" si="1"/>
        <v>2.273632366619764</v>
      </c>
      <c r="I8" s="3">
        <f t="shared" si="2"/>
        <v>-0.020549171786430342</v>
      </c>
      <c r="O8" s="2">
        <f>'[1]excitation'!G8</f>
        <v>2.261409175283333</v>
      </c>
      <c r="P8" s="7">
        <f t="shared" si="3"/>
        <v>-0.003681766458277672</v>
      </c>
    </row>
    <row r="9" spans="1:16" ht="12.75">
      <c r="A9">
        <v>7</v>
      </c>
      <c r="B9">
        <v>601.47</v>
      </c>
      <c r="C9">
        <v>0</v>
      </c>
      <c r="D9">
        <v>2.682346</v>
      </c>
      <c r="E9" s="3">
        <v>1.321334E-05</v>
      </c>
      <c r="F9">
        <v>244.02</v>
      </c>
      <c r="G9" s="2">
        <f t="shared" si="0"/>
        <v>2.6856691948333333</v>
      </c>
      <c r="H9" s="2">
        <f t="shared" si="1"/>
        <v>2.7254497360307504</v>
      </c>
      <c r="I9" s="3">
        <f t="shared" si="2"/>
        <v>-0.03978054119741703</v>
      </c>
      <c r="O9" s="2">
        <f>'[1]excitation'!G9</f>
        <v>2.697351175283333</v>
      </c>
      <c r="P9" s="7">
        <f t="shared" si="3"/>
        <v>-0.004330908246966618</v>
      </c>
    </row>
    <row r="10" spans="1:16" ht="12.75">
      <c r="A10">
        <v>8</v>
      </c>
      <c r="B10">
        <v>701.31</v>
      </c>
      <c r="C10">
        <v>0</v>
      </c>
      <c r="D10">
        <v>3.08486</v>
      </c>
      <c r="E10" s="3">
        <v>3.498787E-05</v>
      </c>
      <c r="F10">
        <v>279.3</v>
      </c>
      <c r="G10" s="2">
        <f t="shared" si="0"/>
        <v>3.0881831948333334</v>
      </c>
      <c r="H10" s="2">
        <f t="shared" si="1"/>
        <v>3.17785617632754</v>
      </c>
      <c r="I10" s="3">
        <f t="shared" si="2"/>
        <v>-0.08967298149420655</v>
      </c>
      <c r="O10" s="2">
        <f>'[1]excitation'!G10</f>
        <v>3.103100175283333</v>
      </c>
      <c r="P10" s="7">
        <f t="shared" si="3"/>
        <v>-0.00480712178382632</v>
      </c>
    </row>
    <row r="11" spans="1:19" ht="12.75">
      <c r="A11">
        <v>9</v>
      </c>
      <c r="B11">
        <v>801.03</v>
      </c>
      <c r="C11">
        <v>0</v>
      </c>
      <c r="D11">
        <v>3.416915</v>
      </c>
      <c r="E11" s="3">
        <v>6.208334E-05</v>
      </c>
      <c r="F11">
        <v>314.38</v>
      </c>
      <c r="G11" s="2">
        <f t="shared" si="0"/>
        <v>3.4202381948333334</v>
      </c>
      <c r="H11" s="2">
        <f t="shared" si="1"/>
        <v>3.6297188588835883</v>
      </c>
      <c r="I11" s="3">
        <f t="shared" si="2"/>
        <v>-0.2094806640502549</v>
      </c>
      <c r="K11" t="s">
        <v>30</v>
      </c>
      <c r="L11" t="s">
        <v>31</v>
      </c>
      <c r="M11" t="s">
        <v>35</v>
      </c>
      <c r="O11" s="2">
        <f>'[1]excitation'!G11</f>
        <v>3.4347941752833333</v>
      </c>
      <c r="P11" s="7">
        <f t="shared" si="3"/>
        <v>-0.004237802822289705</v>
      </c>
      <c r="Q11" t="str">
        <f>'[1]excitation'!K11</f>
        <v>dt (sec)</v>
      </c>
      <c r="R11" t="str">
        <f>'[1]excitation'!L11</f>
        <v>strength</v>
      </c>
      <c r="S11" t="s">
        <v>34</v>
      </c>
    </row>
    <row r="12" spans="1:19" ht="12.75">
      <c r="A12">
        <v>10</v>
      </c>
      <c r="B12">
        <v>820.69</v>
      </c>
      <c r="C12">
        <v>0</v>
      </c>
      <c r="D12">
        <v>3.473475</v>
      </c>
      <c r="E12" s="3">
        <v>2.088993E-05</v>
      </c>
      <c r="F12">
        <v>347.57</v>
      </c>
      <c r="G12" s="2">
        <f t="shared" si="0"/>
        <v>3.4767981948333335</v>
      </c>
      <c r="H12" s="2">
        <f t="shared" si="1"/>
        <v>3.718804502075044</v>
      </c>
      <c r="I12" s="3">
        <f t="shared" si="2"/>
        <v>-0.24200630724171068</v>
      </c>
      <c r="K12" s="6">
        <f>F12-$F$12</f>
        <v>0</v>
      </c>
      <c r="L12" s="2">
        <f>G12</f>
        <v>3.4767981948333335</v>
      </c>
      <c r="M12" s="2">
        <f>L12/l_eff</f>
        <v>1.1388136897587073</v>
      </c>
      <c r="O12" s="2">
        <f>'[1]excitation'!G12</f>
        <v>3.4909711752833332</v>
      </c>
      <c r="P12" s="7">
        <f t="shared" si="3"/>
        <v>-0.004059896154499014</v>
      </c>
      <c r="Q12">
        <f>'[1]excitation'!K12</f>
        <v>0</v>
      </c>
      <c r="R12">
        <f>'[1]excitation'!L12</f>
        <v>3.4909711752833332</v>
      </c>
      <c r="S12">
        <f>R12*$L$12/$R$12</f>
        <v>3.4767981948333335</v>
      </c>
    </row>
    <row r="13" spans="1:19" ht="12.75">
      <c r="A13">
        <v>11</v>
      </c>
      <c r="B13">
        <v>820.69</v>
      </c>
      <c r="C13">
        <v>0</v>
      </c>
      <c r="D13">
        <v>3.47342</v>
      </c>
      <c r="E13" s="3">
        <v>1.862139E-05</v>
      </c>
      <c r="F13">
        <v>378.32</v>
      </c>
      <c r="G13" s="2">
        <f t="shared" si="0"/>
        <v>3.4767431948333334</v>
      </c>
      <c r="H13" s="2">
        <f t="shared" si="1"/>
        <v>3.718804502075044</v>
      </c>
      <c r="I13" s="3">
        <f t="shared" si="2"/>
        <v>-0.24206130724171082</v>
      </c>
      <c r="K13" s="6">
        <f aca="true" t="shared" si="4" ref="K13:K21">F13-$F$12</f>
        <v>30.75</v>
      </c>
      <c r="L13" s="2">
        <f aca="true" t="shared" si="5" ref="L13:L21">G13</f>
        <v>3.4767431948333334</v>
      </c>
      <c r="M13" s="2">
        <f aca="true" t="shared" si="6" ref="M13:M21">L13/l_eff</f>
        <v>1.1387956746915602</v>
      </c>
      <c r="O13" s="2">
        <f>'[1]excitation'!G13</f>
        <v>3.4908861752833333</v>
      </c>
      <c r="P13" s="7">
        <f t="shared" si="3"/>
        <v>-0.004051401202977366</v>
      </c>
      <c r="Q13">
        <f>'[1]excitation'!K13</f>
        <v>30.41999999999996</v>
      </c>
      <c r="R13">
        <f>'[1]excitation'!L13</f>
        <v>3.4908861752833333</v>
      </c>
      <c r="S13">
        <f aca="true" t="shared" si="7" ref="S13:S21">R13*$L$12/$R$12</f>
        <v>3.4767135399245066</v>
      </c>
    </row>
    <row r="14" spans="1:19" ht="12.75">
      <c r="A14">
        <v>12</v>
      </c>
      <c r="B14">
        <v>820.69</v>
      </c>
      <c r="C14">
        <v>0</v>
      </c>
      <c r="D14">
        <v>3.47337</v>
      </c>
      <c r="E14" s="3">
        <v>7.723756E-06</v>
      </c>
      <c r="F14">
        <v>408.9</v>
      </c>
      <c r="G14" s="2">
        <f t="shared" si="0"/>
        <v>3.4766931948333335</v>
      </c>
      <c r="H14" s="2">
        <f t="shared" si="1"/>
        <v>3.718804502075044</v>
      </c>
      <c r="I14" s="3">
        <f t="shared" si="2"/>
        <v>-0.2421113072417107</v>
      </c>
      <c r="K14" s="6">
        <f t="shared" si="4"/>
        <v>61.329999999999984</v>
      </c>
      <c r="L14" s="2">
        <f t="shared" si="5"/>
        <v>3.4766931948333335</v>
      </c>
      <c r="M14" s="2">
        <f t="shared" si="6"/>
        <v>1.1387792973577902</v>
      </c>
      <c r="O14" s="2">
        <f>'[1]excitation'!G14</f>
        <v>3.490820175283333</v>
      </c>
      <c r="P14" s="7">
        <f t="shared" si="3"/>
        <v>-0.004046894351655589</v>
      </c>
      <c r="Q14">
        <f>'[1]excitation'!K14</f>
        <v>61.049999999999955</v>
      </c>
      <c r="R14">
        <f>'[1]excitation'!L14</f>
        <v>3.490820175283333</v>
      </c>
      <c r="S14">
        <f t="shared" si="7"/>
        <v>3.476647807877653</v>
      </c>
    </row>
    <row r="15" spans="1:19" ht="12.75">
      <c r="A15">
        <v>13</v>
      </c>
      <c r="B15">
        <v>820.68</v>
      </c>
      <c r="C15">
        <v>0.01</v>
      </c>
      <c r="D15">
        <v>3.47332</v>
      </c>
      <c r="E15" s="3">
        <v>1.967888E-05</v>
      </c>
      <c r="F15">
        <v>441.54</v>
      </c>
      <c r="G15" s="2">
        <f t="shared" si="0"/>
        <v>3.4766431948333336</v>
      </c>
      <c r="H15" s="2">
        <f t="shared" si="1"/>
        <v>3.718759188929982</v>
      </c>
      <c r="I15" s="3">
        <f t="shared" si="2"/>
        <v>-0.2421159940966482</v>
      </c>
      <c r="K15" s="6">
        <f t="shared" si="4"/>
        <v>93.97000000000003</v>
      </c>
      <c r="L15" s="2">
        <f t="shared" si="5"/>
        <v>3.4766431948333336</v>
      </c>
      <c r="M15" s="2">
        <f t="shared" si="6"/>
        <v>1.1387629200240201</v>
      </c>
      <c r="O15" s="2">
        <f>'[1]excitation'!G15</f>
        <v>3.490742175283333</v>
      </c>
      <c r="P15" s="7">
        <f t="shared" si="3"/>
        <v>-0.004038963561912219</v>
      </c>
      <c r="Q15">
        <f>'[1]excitation'!K15</f>
        <v>91.79999999999995</v>
      </c>
      <c r="R15">
        <f>'[1]excitation'!L15</f>
        <v>3.490742175283333</v>
      </c>
      <c r="S15">
        <f t="shared" si="7"/>
        <v>3.476570124549553</v>
      </c>
    </row>
    <row r="16" spans="1:19" ht="12.75">
      <c r="A16">
        <v>14</v>
      </c>
      <c r="B16">
        <v>820.68</v>
      </c>
      <c r="C16">
        <v>0</v>
      </c>
      <c r="D16">
        <v>3.473265</v>
      </c>
      <c r="E16" s="3">
        <v>1.716733E-05</v>
      </c>
      <c r="F16">
        <v>471.94</v>
      </c>
      <c r="G16" s="2">
        <f t="shared" si="0"/>
        <v>3.4765881948333335</v>
      </c>
      <c r="H16" s="2">
        <f t="shared" si="1"/>
        <v>3.718759188929982</v>
      </c>
      <c r="I16" s="3">
        <f t="shared" si="2"/>
        <v>-0.24217099409664833</v>
      </c>
      <c r="K16" s="6">
        <f t="shared" si="4"/>
        <v>124.37</v>
      </c>
      <c r="L16" s="2">
        <f t="shared" si="5"/>
        <v>3.4765881948333335</v>
      </c>
      <c r="M16" s="2">
        <f t="shared" si="6"/>
        <v>1.1387449049568732</v>
      </c>
      <c r="O16" s="2">
        <f>'[1]excitation'!G16</f>
        <v>3.490664175283333</v>
      </c>
      <c r="P16" s="7">
        <f t="shared" si="3"/>
        <v>-0.004032464809897372</v>
      </c>
      <c r="Q16">
        <f>'[1]excitation'!K16</f>
        <v>123.03999999999996</v>
      </c>
      <c r="R16">
        <f>'[1]excitation'!L16</f>
        <v>3.490664175283333</v>
      </c>
      <c r="S16">
        <f t="shared" si="7"/>
        <v>3.4764924412214526</v>
      </c>
    </row>
    <row r="17" spans="1:19" ht="12.75">
      <c r="A17">
        <v>15</v>
      </c>
      <c r="B17">
        <v>820.7</v>
      </c>
      <c r="C17">
        <v>0</v>
      </c>
      <c r="D17">
        <v>3.473179</v>
      </c>
      <c r="E17" s="3">
        <v>1.557957E-05</v>
      </c>
      <c r="F17">
        <v>502.8</v>
      </c>
      <c r="G17" s="2">
        <f t="shared" si="0"/>
        <v>3.4765021948333334</v>
      </c>
      <c r="H17" s="2">
        <f t="shared" si="1"/>
        <v>3.7188498152201057</v>
      </c>
      <c r="I17" s="3">
        <f t="shared" si="2"/>
        <v>-0.24234762038677227</v>
      </c>
      <c r="K17" s="6">
        <f t="shared" si="4"/>
        <v>155.23000000000002</v>
      </c>
      <c r="L17" s="2">
        <f t="shared" si="5"/>
        <v>3.4765021948333334</v>
      </c>
      <c r="M17" s="2">
        <f t="shared" si="6"/>
        <v>1.1387167359427885</v>
      </c>
      <c r="O17" s="2">
        <f>'[1]excitation'!G17</f>
        <v>3.490610175283333</v>
      </c>
      <c r="P17" s="7">
        <f t="shared" si="3"/>
        <v>-0.004041694644075905</v>
      </c>
      <c r="Q17">
        <f>'[1]excitation'!K17</f>
        <v>153.84999999999997</v>
      </c>
      <c r="R17">
        <f>'[1]excitation'!L17</f>
        <v>3.490610175283333</v>
      </c>
      <c r="S17">
        <f t="shared" si="7"/>
        <v>3.476438660455845</v>
      </c>
    </row>
    <row r="18" spans="1:19" ht="12.75">
      <c r="A18">
        <v>16</v>
      </c>
      <c r="B18">
        <v>820.68</v>
      </c>
      <c r="C18">
        <v>0</v>
      </c>
      <c r="D18">
        <v>3.473071</v>
      </c>
      <c r="E18" s="3">
        <v>1.102933E-05</v>
      </c>
      <c r="F18">
        <v>533.91</v>
      </c>
      <c r="G18" s="2">
        <f t="shared" si="0"/>
        <v>3.4763941948333335</v>
      </c>
      <c r="H18" s="2">
        <f t="shared" si="1"/>
        <v>3.718759188929982</v>
      </c>
      <c r="I18" s="3">
        <f t="shared" si="2"/>
        <v>-0.24236499409664836</v>
      </c>
      <c r="K18" s="6">
        <f t="shared" si="4"/>
        <v>186.33999999999997</v>
      </c>
      <c r="L18" s="2">
        <f t="shared" si="5"/>
        <v>3.4763941948333335</v>
      </c>
      <c r="M18" s="2">
        <f t="shared" si="6"/>
        <v>1.1386813609018454</v>
      </c>
      <c r="O18" s="2">
        <f>'[1]excitation'!G18</f>
        <v>3.4905521752833333</v>
      </c>
      <c r="P18" s="7">
        <f t="shared" si="3"/>
        <v>-0.004056086183227043</v>
      </c>
      <c r="Q18">
        <f>'[1]excitation'!K18</f>
        <v>184.41999999999996</v>
      </c>
      <c r="R18">
        <f>'[1]excitation'!L18</f>
        <v>3.4905521752833333</v>
      </c>
      <c r="S18">
        <f t="shared" si="7"/>
        <v>3.4763808959298226</v>
      </c>
    </row>
    <row r="19" spans="1:19" ht="12.75">
      <c r="A19">
        <v>17</v>
      </c>
      <c r="B19">
        <v>820.69</v>
      </c>
      <c r="C19">
        <v>0</v>
      </c>
      <c r="D19">
        <v>3.473067</v>
      </c>
      <c r="E19" s="3">
        <v>3.922178E-05</v>
      </c>
      <c r="F19">
        <v>564.38</v>
      </c>
      <c r="G19" s="2">
        <f t="shared" si="0"/>
        <v>3.4763901948333333</v>
      </c>
      <c r="H19" s="2">
        <f t="shared" si="1"/>
        <v>3.718804502075044</v>
      </c>
      <c r="I19" s="3">
        <f t="shared" si="2"/>
        <v>-0.24241430724171087</v>
      </c>
      <c r="K19" s="6">
        <f t="shared" si="4"/>
        <v>216.81</v>
      </c>
      <c r="L19" s="2">
        <f t="shared" si="5"/>
        <v>3.4763901948333333</v>
      </c>
      <c r="M19" s="2">
        <f t="shared" si="6"/>
        <v>1.1386800507151436</v>
      </c>
      <c r="O19" s="2">
        <f>'[1]excitation'!G19</f>
        <v>3.490465175283333</v>
      </c>
      <c r="P19" s="7">
        <f t="shared" si="3"/>
        <v>-0.004032408215864024</v>
      </c>
      <c r="Q19">
        <f>'[1]excitation'!K19</f>
        <v>214.83999999999992</v>
      </c>
      <c r="R19">
        <f>'[1]excitation'!L19</f>
        <v>3.490465175283333</v>
      </c>
      <c r="S19">
        <f t="shared" si="7"/>
        <v>3.4762942491407878</v>
      </c>
    </row>
    <row r="20" spans="1:19" ht="12.75">
      <c r="A20">
        <v>18</v>
      </c>
      <c r="B20">
        <v>820.68</v>
      </c>
      <c r="C20">
        <v>0</v>
      </c>
      <c r="D20">
        <v>3.473025</v>
      </c>
      <c r="E20" s="3">
        <v>1.061313E-05</v>
      </c>
      <c r="F20">
        <v>597.09</v>
      </c>
      <c r="G20" s="2">
        <f t="shared" si="0"/>
        <v>3.4763481948333332</v>
      </c>
      <c r="H20" s="2">
        <f t="shared" si="1"/>
        <v>3.718759188929982</v>
      </c>
      <c r="I20" s="3">
        <f t="shared" si="2"/>
        <v>-0.24241099409664857</v>
      </c>
      <c r="K20" s="6">
        <f t="shared" si="4"/>
        <v>249.52000000000004</v>
      </c>
      <c r="L20" s="2">
        <f t="shared" si="5"/>
        <v>3.4763481948333332</v>
      </c>
      <c r="M20" s="2">
        <f t="shared" si="6"/>
        <v>1.1386662937547767</v>
      </c>
      <c r="O20" s="2">
        <f>'[1]excitation'!G20</f>
        <v>3.4904571752833333</v>
      </c>
      <c r="P20" s="7">
        <f t="shared" si="3"/>
        <v>-0.004042158302330355</v>
      </c>
      <c r="Q20">
        <f>'[1]excitation'!K20</f>
        <v>245.33999999999992</v>
      </c>
      <c r="R20">
        <f>'[1]excitation'!L20</f>
        <v>3.4904571752833333</v>
      </c>
      <c r="S20">
        <f t="shared" si="7"/>
        <v>3.476286281619957</v>
      </c>
    </row>
    <row r="21" spans="1:19" ht="12.75">
      <c r="A21">
        <v>19</v>
      </c>
      <c r="B21">
        <v>820.68</v>
      </c>
      <c r="C21">
        <v>0</v>
      </c>
      <c r="D21">
        <v>3.473031</v>
      </c>
      <c r="E21" s="3">
        <v>1.276169E-05</v>
      </c>
      <c r="F21">
        <v>627.74</v>
      </c>
      <c r="G21" s="2">
        <f t="shared" si="0"/>
        <v>3.4763541948333336</v>
      </c>
      <c r="H21" s="2">
        <f t="shared" si="1"/>
        <v>3.718759188929982</v>
      </c>
      <c r="I21" s="3">
        <f t="shared" si="2"/>
        <v>-0.24240499409664817</v>
      </c>
      <c r="K21" s="6">
        <f t="shared" si="4"/>
        <v>280.17</v>
      </c>
      <c r="L21" s="2">
        <f t="shared" si="5"/>
        <v>3.4763541948333336</v>
      </c>
      <c r="M21" s="2">
        <f t="shared" si="6"/>
        <v>1.1386682590348292</v>
      </c>
      <c r="O21" s="2">
        <f>'[1]excitation'!G21</f>
        <v>3.490379175283333</v>
      </c>
      <c r="P21" s="7">
        <f t="shared" si="3"/>
        <v>-0.004018182479804924</v>
      </c>
      <c r="Q21">
        <f>'[1]excitation'!K21</f>
        <v>276.4</v>
      </c>
      <c r="R21">
        <f>'[1]excitation'!L21</f>
        <v>3.490379175283333</v>
      </c>
      <c r="S21">
        <f t="shared" si="7"/>
        <v>3.476208598291857</v>
      </c>
    </row>
    <row r="22" spans="1:16" ht="12.75">
      <c r="A22">
        <v>20</v>
      </c>
      <c r="B22">
        <v>900.75</v>
      </c>
      <c r="C22">
        <v>0</v>
      </c>
      <c r="D22">
        <v>3.680982</v>
      </c>
      <c r="E22" s="3">
        <v>6.788408E-06</v>
      </c>
      <c r="F22">
        <v>660.64</v>
      </c>
      <c r="G22" s="2">
        <f t="shared" si="0"/>
        <v>3.6843051948333336</v>
      </c>
      <c r="H22" s="2">
        <f t="shared" si="1"/>
        <v>4.081581541439637</v>
      </c>
      <c r="I22" s="3">
        <f t="shared" si="2"/>
        <v>-0.3972763466063034</v>
      </c>
      <c r="O22" s="2">
        <f>'[1]excitation'!G22</f>
        <v>3.697554175283333</v>
      </c>
      <c r="P22" s="7">
        <f t="shared" si="3"/>
        <v>-0.0035831741259028625</v>
      </c>
    </row>
    <row r="23" spans="1:16" ht="12.75">
      <c r="A23">
        <v>21</v>
      </c>
      <c r="B23">
        <v>1000.53</v>
      </c>
      <c r="C23">
        <v>0.01</v>
      </c>
      <c r="D23">
        <v>3.902063</v>
      </c>
      <c r="E23" s="3">
        <v>7.805113E-06</v>
      </c>
      <c r="F23">
        <v>695.88</v>
      </c>
      <c r="G23" s="2">
        <f t="shared" si="0"/>
        <v>3.9053861948333335</v>
      </c>
      <c r="H23" s="2">
        <f t="shared" si="1"/>
        <v>4.533716102866056</v>
      </c>
      <c r="I23" s="3">
        <f t="shared" si="2"/>
        <v>-0.6283299080327227</v>
      </c>
      <c r="O23" s="2">
        <f>'[1]excitation'!G23</f>
        <v>3.918250175283333</v>
      </c>
      <c r="P23" s="7">
        <f t="shared" si="3"/>
        <v>-0.003283093185613012</v>
      </c>
    </row>
    <row r="24" spans="1:16" ht="12.75">
      <c r="A24">
        <v>22</v>
      </c>
      <c r="B24">
        <v>1100.24</v>
      </c>
      <c r="C24">
        <v>0</v>
      </c>
      <c r="D24">
        <v>4.092713</v>
      </c>
      <c r="E24" s="3">
        <v>1.911993E-05</v>
      </c>
      <c r="F24">
        <v>731.37</v>
      </c>
      <c r="G24" s="2">
        <f t="shared" si="0"/>
        <v>4.096036194833333</v>
      </c>
      <c r="H24" s="2">
        <f t="shared" si="1"/>
        <v>4.985533472277043</v>
      </c>
      <c r="I24" s="3">
        <f t="shared" si="2"/>
        <v>-0.8894972774437093</v>
      </c>
      <c r="O24" s="2">
        <f>'[1]excitation'!G24</f>
        <v>4.1092091752833335</v>
      </c>
      <c r="P24" s="7">
        <f t="shared" si="3"/>
        <v>-0.003205721560546251</v>
      </c>
    </row>
    <row r="25" spans="1:16" ht="12.75">
      <c r="A25">
        <v>23</v>
      </c>
      <c r="B25">
        <v>1000.54</v>
      </c>
      <c r="C25">
        <v>0</v>
      </c>
      <c r="D25">
        <v>3.907647</v>
      </c>
      <c r="E25" s="3">
        <v>9.187922E-06</v>
      </c>
      <c r="F25">
        <v>766.76</v>
      </c>
      <c r="G25" s="2">
        <f t="shared" si="0"/>
        <v>3.9109701948333333</v>
      </c>
      <c r="H25" s="2">
        <f t="shared" si="1"/>
        <v>4.533761416011117</v>
      </c>
      <c r="I25" s="3">
        <f t="shared" si="2"/>
        <v>-0.622791221177784</v>
      </c>
      <c r="O25" s="2">
        <f>'[1]excitation'!G25</f>
        <v>3.923691175283333</v>
      </c>
      <c r="P25" s="7">
        <f t="shared" si="3"/>
        <v>-0.0032420952316873164</v>
      </c>
    </row>
    <row r="26" spans="1:16" ht="12.75">
      <c r="A26">
        <v>24</v>
      </c>
      <c r="B26">
        <v>900.75</v>
      </c>
      <c r="C26">
        <v>0</v>
      </c>
      <c r="D26">
        <v>3.69271</v>
      </c>
      <c r="E26" s="3">
        <v>1.772778E-05</v>
      </c>
      <c r="F26">
        <v>803.11</v>
      </c>
      <c r="G26" s="2">
        <f t="shared" si="0"/>
        <v>3.6960331948333334</v>
      </c>
      <c r="H26" s="2">
        <f t="shared" si="1"/>
        <v>4.081581541439637</v>
      </c>
      <c r="I26" s="3">
        <f t="shared" si="2"/>
        <v>-0.38554834660630366</v>
      </c>
      <c r="O26" s="2">
        <f>'[1]excitation'!G26</f>
        <v>3.709128175283333</v>
      </c>
      <c r="P26" s="7">
        <f t="shared" si="3"/>
        <v>-0.0035304739634669734</v>
      </c>
    </row>
    <row r="27" spans="1:16" ht="12.75">
      <c r="A27">
        <v>25</v>
      </c>
      <c r="B27">
        <v>820.99</v>
      </c>
      <c r="C27">
        <v>0</v>
      </c>
      <c r="D27">
        <v>3.491356</v>
      </c>
      <c r="E27" s="3">
        <v>1.299572E-05</v>
      </c>
      <c r="F27">
        <v>836.99</v>
      </c>
      <c r="G27" s="2">
        <f t="shared" si="0"/>
        <v>3.4946791948333336</v>
      </c>
      <c r="H27" s="2">
        <f t="shared" si="1"/>
        <v>3.720163896426897</v>
      </c>
      <c r="I27" s="3">
        <f t="shared" si="2"/>
        <v>-0.22548470159356349</v>
      </c>
      <c r="O27" s="2">
        <f>'[1]excitation'!G27</f>
        <v>3.508521175283333</v>
      </c>
      <c r="P27" s="7">
        <f t="shared" si="3"/>
        <v>-0.003945246375456692</v>
      </c>
    </row>
    <row r="28" spans="1:16" ht="12.75">
      <c r="A28">
        <v>26</v>
      </c>
      <c r="B28">
        <v>820.99</v>
      </c>
      <c r="C28">
        <v>0.01</v>
      </c>
      <c r="D28">
        <v>3.491268</v>
      </c>
      <c r="E28" s="3">
        <v>1.295132E-05</v>
      </c>
      <c r="F28">
        <v>867.73</v>
      </c>
      <c r="G28" s="2">
        <f t="shared" si="0"/>
        <v>3.4945911948333332</v>
      </c>
      <c r="H28" s="2">
        <f t="shared" si="1"/>
        <v>3.720163896426897</v>
      </c>
      <c r="I28" s="3">
        <f t="shared" si="2"/>
        <v>-0.2255727015935638</v>
      </c>
      <c r="O28" s="2">
        <f>'[1]excitation'!G28</f>
        <v>3.508463175283333</v>
      </c>
      <c r="P28" s="7">
        <f t="shared" si="3"/>
        <v>-0.003953862348542268</v>
      </c>
    </row>
    <row r="29" spans="1:16" ht="12.75">
      <c r="A29">
        <v>27</v>
      </c>
      <c r="B29">
        <v>820.99</v>
      </c>
      <c r="C29">
        <v>0</v>
      </c>
      <c r="D29">
        <v>3.491235</v>
      </c>
      <c r="E29" s="3">
        <v>8.772507E-06</v>
      </c>
      <c r="F29">
        <v>898.27</v>
      </c>
      <c r="G29" s="2">
        <f t="shared" si="0"/>
        <v>3.4945581948333335</v>
      </c>
      <c r="H29" s="2">
        <f t="shared" si="1"/>
        <v>3.720163896426897</v>
      </c>
      <c r="I29" s="3">
        <f t="shared" si="2"/>
        <v>-0.22560570159356352</v>
      </c>
      <c r="O29" s="2">
        <f>'[1]excitation'!G29</f>
        <v>3.508361175283333</v>
      </c>
      <c r="P29" s="7">
        <f t="shared" si="3"/>
        <v>-0.003934309998423917</v>
      </c>
    </row>
    <row r="30" spans="1:16" ht="12.75">
      <c r="A30">
        <v>28</v>
      </c>
      <c r="B30">
        <v>820.99</v>
      </c>
      <c r="C30">
        <v>0.01</v>
      </c>
      <c r="D30">
        <v>3.491203</v>
      </c>
      <c r="E30" s="3">
        <v>2.896762E-05</v>
      </c>
      <c r="F30">
        <v>929</v>
      </c>
      <c r="G30" s="2">
        <f t="shared" si="0"/>
        <v>3.4945261948333335</v>
      </c>
      <c r="H30" s="2">
        <f t="shared" si="1"/>
        <v>3.720163896426897</v>
      </c>
      <c r="I30" s="3">
        <f t="shared" si="2"/>
        <v>-0.22563770159356356</v>
      </c>
      <c r="O30" s="2">
        <f>'[1]excitation'!G30</f>
        <v>3.508308175283333</v>
      </c>
      <c r="P30" s="7">
        <f t="shared" si="3"/>
        <v>-0.003928383642889819</v>
      </c>
    </row>
    <row r="31" spans="1:16" ht="12.75">
      <c r="A31">
        <v>29</v>
      </c>
      <c r="B31">
        <v>820.99</v>
      </c>
      <c r="C31">
        <v>0</v>
      </c>
      <c r="D31">
        <v>3.491182</v>
      </c>
      <c r="E31" s="3">
        <v>1.400897E-05</v>
      </c>
      <c r="F31">
        <v>959.68</v>
      </c>
      <c r="G31" s="2">
        <f t="shared" si="0"/>
        <v>3.494505194833333</v>
      </c>
      <c r="H31" s="2">
        <f t="shared" si="1"/>
        <v>3.720163896426897</v>
      </c>
      <c r="I31" s="3">
        <f t="shared" si="2"/>
        <v>-0.22565870159356383</v>
      </c>
      <c r="O31" s="2">
        <f>'[1]excitation'!G31</f>
        <v>3.508270175283333</v>
      </c>
      <c r="P31" s="7">
        <f t="shared" si="3"/>
        <v>-0.00392358050043517</v>
      </c>
    </row>
    <row r="32" spans="1:16" ht="12.75">
      <c r="A32">
        <v>30</v>
      </c>
      <c r="B32">
        <v>820.99</v>
      </c>
      <c r="C32">
        <v>0</v>
      </c>
      <c r="D32">
        <v>3.491207</v>
      </c>
      <c r="E32" s="3">
        <v>7.439391E-06</v>
      </c>
      <c r="F32">
        <v>990.18</v>
      </c>
      <c r="G32" s="2">
        <f t="shared" si="0"/>
        <v>3.4945301948333336</v>
      </c>
      <c r="H32" s="2">
        <f t="shared" si="1"/>
        <v>3.720163896426897</v>
      </c>
      <c r="I32" s="3">
        <f t="shared" si="2"/>
        <v>-0.22563370159356344</v>
      </c>
      <c r="O32" s="2">
        <f>'[1]excitation'!G32</f>
        <v>3.5082801752833332</v>
      </c>
      <c r="P32" s="7">
        <f t="shared" si="3"/>
        <v>-0.003919293717437826</v>
      </c>
    </row>
    <row r="33" spans="1:16" ht="12.75">
      <c r="A33">
        <v>31</v>
      </c>
      <c r="B33">
        <v>820.99</v>
      </c>
      <c r="C33">
        <v>0</v>
      </c>
      <c r="D33">
        <v>3.491229</v>
      </c>
      <c r="E33" s="3">
        <v>1.661491E-05</v>
      </c>
      <c r="F33">
        <v>1020.72</v>
      </c>
      <c r="G33" s="2">
        <f t="shared" si="0"/>
        <v>3.4945521948333336</v>
      </c>
      <c r="H33" s="2">
        <f t="shared" si="1"/>
        <v>3.720163896426897</v>
      </c>
      <c r="I33" s="3">
        <f t="shared" si="2"/>
        <v>-0.22561170159356347</v>
      </c>
      <c r="O33" s="2">
        <f>'[1]excitation'!G33</f>
        <v>3.508240175283333</v>
      </c>
      <c r="P33" s="7">
        <f t="shared" si="3"/>
        <v>-0.003901665725863237</v>
      </c>
    </row>
    <row r="34" spans="1:16" ht="12.75">
      <c r="A34">
        <v>32</v>
      </c>
      <c r="B34">
        <v>820.99</v>
      </c>
      <c r="C34">
        <v>0</v>
      </c>
      <c r="D34">
        <v>3.491242</v>
      </c>
      <c r="E34" s="3">
        <v>3.960074E-06</v>
      </c>
      <c r="F34">
        <v>1051.28</v>
      </c>
      <c r="G34" s="2">
        <f t="shared" si="0"/>
        <v>3.4945651948333336</v>
      </c>
      <c r="H34" s="2">
        <f t="shared" si="1"/>
        <v>3.720163896426897</v>
      </c>
      <c r="I34" s="3">
        <f t="shared" si="2"/>
        <v>-0.22559870159356343</v>
      </c>
      <c r="O34" s="2">
        <f>'[1]excitation'!G34</f>
        <v>3.5082231752833333</v>
      </c>
      <c r="P34" s="7">
        <f t="shared" si="3"/>
        <v>-0.0038931332950038473</v>
      </c>
    </row>
    <row r="35" spans="1:16" ht="12.75">
      <c r="A35">
        <v>33</v>
      </c>
      <c r="B35">
        <v>820.99</v>
      </c>
      <c r="C35">
        <v>0</v>
      </c>
      <c r="D35">
        <v>3.491197</v>
      </c>
      <c r="E35" s="3">
        <v>4.362944E-06</v>
      </c>
      <c r="F35">
        <v>1081.73</v>
      </c>
      <c r="G35" s="2">
        <f t="shared" si="0"/>
        <v>3.4945201948333335</v>
      </c>
      <c r="H35" s="2">
        <f t="shared" si="1"/>
        <v>3.720163896426897</v>
      </c>
      <c r="I35" s="3">
        <f t="shared" si="2"/>
        <v>-0.2256437015935635</v>
      </c>
      <c r="O35" s="2">
        <f>'[1]excitation'!G35</f>
        <v>3.508187175283333</v>
      </c>
      <c r="P35" s="7">
        <f t="shared" si="3"/>
        <v>-0.0038957386727507767</v>
      </c>
    </row>
    <row r="36" spans="1:16" ht="12.75">
      <c r="A36">
        <v>34</v>
      </c>
      <c r="B36">
        <v>820.99</v>
      </c>
      <c r="C36">
        <v>0</v>
      </c>
      <c r="D36">
        <v>3.491144</v>
      </c>
      <c r="E36" s="3">
        <v>9.19138E-06</v>
      </c>
      <c r="F36">
        <v>1112.89</v>
      </c>
      <c r="G36" s="2">
        <f t="shared" si="0"/>
        <v>3.4944671948333332</v>
      </c>
      <c r="H36" s="2">
        <f t="shared" si="1"/>
        <v>3.720163896426897</v>
      </c>
      <c r="I36" s="3">
        <f t="shared" si="2"/>
        <v>-0.2256967015935638</v>
      </c>
      <c r="O36" s="2">
        <f>'[1]excitation'!G36</f>
        <v>3.508157175283333</v>
      </c>
      <c r="P36" s="7">
        <f t="shared" si="3"/>
        <v>-0.0039023281358236284</v>
      </c>
    </row>
    <row r="37" spans="1:16" ht="12.75">
      <c r="A37">
        <v>35</v>
      </c>
      <c r="B37">
        <v>801.04</v>
      </c>
      <c r="C37">
        <v>0</v>
      </c>
      <c r="D37">
        <v>3.434765</v>
      </c>
      <c r="E37" s="3">
        <v>6.923044E-06</v>
      </c>
      <c r="F37">
        <v>1146.2</v>
      </c>
      <c r="G37" s="2">
        <f t="shared" si="0"/>
        <v>3.4380881948333335</v>
      </c>
      <c r="H37" s="2">
        <f t="shared" si="1"/>
        <v>3.62976417202865</v>
      </c>
      <c r="I37" s="3">
        <f t="shared" si="2"/>
        <v>-0.1916759771953167</v>
      </c>
      <c r="O37" s="2">
        <f>'[1]excitation'!G37</f>
        <v>3.4522051752833334</v>
      </c>
      <c r="P37" s="7">
        <f t="shared" si="3"/>
        <v>-0.004089264610073834</v>
      </c>
    </row>
    <row r="38" spans="1:16" ht="12.75">
      <c r="A38">
        <v>36</v>
      </c>
      <c r="B38">
        <v>701.33</v>
      </c>
      <c r="C38">
        <v>0</v>
      </c>
      <c r="D38">
        <v>3.104203</v>
      </c>
      <c r="E38" s="3">
        <v>2.75492E-05</v>
      </c>
      <c r="F38">
        <v>1182.28</v>
      </c>
      <c r="G38" s="2">
        <f t="shared" si="0"/>
        <v>3.1075261948333335</v>
      </c>
      <c r="H38" s="2">
        <f t="shared" si="1"/>
        <v>3.177946802617664</v>
      </c>
      <c r="I38" s="3">
        <f t="shared" si="2"/>
        <v>-0.07042060778433035</v>
      </c>
      <c r="O38" s="2">
        <f>'[1]excitation'!G38</f>
        <v>3.122022175283333</v>
      </c>
      <c r="P38" s="7">
        <f t="shared" si="3"/>
        <v>-0.004643138208550362</v>
      </c>
    </row>
    <row r="39" spans="1:16" ht="12.75">
      <c r="A39">
        <v>37</v>
      </c>
      <c r="B39">
        <v>601.48</v>
      </c>
      <c r="C39">
        <v>0</v>
      </c>
      <c r="D39">
        <v>2.69243</v>
      </c>
      <c r="E39" s="3">
        <v>1.194736E-05</v>
      </c>
      <c r="F39">
        <v>1219.53</v>
      </c>
      <c r="G39" s="2">
        <f t="shared" si="0"/>
        <v>2.6957531948333333</v>
      </c>
      <c r="H39" s="2">
        <f t="shared" si="1"/>
        <v>2.7254950491758123</v>
      </c>
      <c r="I39" s="3">
        <f t="shared" si="2"/>
        <v>-0.029741854342479</v>
      </c>
      <c r="O39" s="2">
        <f>'[1]excitation'!G39</f>
        <v>2.7065291752833334</v>
      </c>
      <c r="P39" s="7">
        <f t="shared" si="3"/>
        <v>-0.003981475813528583</v>
      </c>
    </row>
    <row r="40" spans="1:16" ht="12.75">
      <c r="A40">
        <v>38</v>
      </c>
      <c r="B40">
        <v>501.76</v>
      </c>
      <c r="C40">
        <v>0</v>
      </c>
      <c r="D40">
        <v>2.256021</v>
      </c>
      <c r="E40" s="3">
        <v>2.434951E-05</v>
      </c>
      <c r="F40">
        <v>1254.8</v>
      </c>
      <c r="G40" s="2">
        <f t="shared" si="0"/>
        <v>2.2593441948333335</v>
      </c>
      <c r="H40" s="2">
        <f t="shared" si="1"/>
        <v>2.273632366619764</v>
      </c>
      <c r="I40" s="3">
        <f t="shared" si="2"/>
        <v>-0.014288171786430492</v>
      </c>
      <c r="O40" s="2">
        <f>'[1]excitation'!G40</f>
        <v>2.266937175283333</v>
      </c>
      <c r="P40" s="7">
        <f t="shared" si="3"/>
        <v>-0.0033494445866373277</v>
      </c>
    </row>
    <row r="41" spans="1:16" ht="12.75">
      <c r="A41">
        <v>39</v>
      </c>
      <c r="B41">
        <v>401.91</v>
      </c>
      <c r="C41">
        <v>0.01</v>
      </c>
      <c r="D41">
        <v>1.812434</v>
      </c>
      <c r="E41" s="3">
        <v>3.379886E-05</v>
      </c>
      <c r="F41">
        <v>1292.36</v>
      </c>
      <c r="G41" s="2">
        <f t="shared" si="0"/>
        <v>1.8157571948333335</v>
      </c>
      <c r="H41" s="2">
        <f t="shared" si="1"/>
        <v>1.8211806131779125</v>
      </c>
      <c r="I41" s="3">
        <f t="shared" si="2"/>
        <v>-0.005423418344578934</v>
      </c>
      <c r="O41" s="2">
        <f>'[1]excitation'!G41</f>
        <v>1.8209671752833334</v>
      </c>
      <c r="P41" s="7">
        <f t="shared" si="3"/>
        <v>-0.002861106186161333</v>
      </c>
    </row>
    <row r="42" spans="1:16" ht="12.75">
      <c r="A42">
        <v>40</v>
      </c>
      <c r="B42">
        <v>302.29</v>
      </c>
      <c r="C42">
        <v>0</v>
      </c>
      <c r="D42">
        <v>1.365744</v>
      </c>
      <c r="E42" s="3">
        <v>2.526572E-05</v>
      </c>
      <c r="F42">
        <v>1327.73</v>
      </c>
      <c r="G42" s="2">
        <f t="shared" si="0"/>
        <v>1.3690671948333335</v>
      </c>
      <c r="H42" s="2">
        <f t="shared" si="1"/>
        <v>1.3697710620724817</v>
      </c>
      <c r="I42" s="3">
        <f t="shared" si="2"/>
        <v>-0.0007038672391481704</v>
      </c>
      <c r="O42" s="2">
        <f>'[1]excitation'!G42</f>
        <v>1.3720391752833334</v>
      </c>
      <c r="P42" s="7">
        <f t="shared" si="3"/>
        <v>-0.0021661046590642588</v>
      </c>
    </row>
    <row r="43" spans="1:16" ht="12.75">
      <c r="A43">
        <v>41</v>
      </c>
      <c r="B43">
        <v>202.56</v>
      </c>
      <c r="C43">
        <v>0</v>
      </c>
      <c r="D43">
        <v>0.915822</v>
      </c>
      <c r="E43" s="3">
        <v>1.051595E-05</v>
      </c>
      <c r="F43">
        <v>1363.01</v>
      </c>
      <c r="G43" s="2">
        <f t="shared" si="0"/>
        <v>0.9191451948333333</v>
      </c>
      <c r="H43" s="2">
        <f t="shared" si="1"/>
        <v>0.9178630663713715</v>
      </c>
      <c r="I43" s="3">
        <f t="shared" si="2"/>
        <v>0.0012821284619618512</v>
      </c>
      <c r="O43" s="2">
        <f>'[1]excitation'!G43</f>
        <v>0.9206081752833334</v>
      </c>
      <c r="P43" s="7">
        <f t="shared" si="3"/>
        <v>-0.0015891456205565217</v>
      </c>
    </row>
    <row r="44" spans="1:16" ht="12.75">
      <c r="A44">
        <v>42</v>
      </c>
      <c r="B44">
        <v>102.75</v>
      </c>
      <c r="C44">
        <v>0</v>
      </c>
      <c r="D44">
        <v>0.464856</v>
      </c>
      <c r="E44" s="3">
        <v>4.837836E-05</v>
      </c>
      <c r="F44">
        <v>1398.21</v>
      </c>
      <c r="G44" s="2">
        <f t="shared" si="0"/>
        <v>0.4681791948333333</v>
      </c>
      <c r="H44" s="2">
        <f t="shared" si="1"/>
        <v>0.4655925655097671</v>
      </c>
      <c r="I44" s="3">
        <f t="shared" si="2"/>
        <v>0.0025866293235662363</v>
      </c>
      <c r="O44" s="2">
        <f>'[1]excitation'!G44</f>
        <v>0.4684281752833333</v>
      </c>
      <c r="P44" s="7">
        <f t="shared" si="3"/>
        <v>-0.0005315232155909351</v>
      </c>
    </row>
    <row r="45" spans="1:16" ht="12.75">
      <c r="A45">
        <v>43</v>
      </c>
      <c r="B45">
        <v>-0.02</v>
      </c>
      <c r="C45">
        <v>0</v>
      </c>
      <c r="D45" s="3">
        <v>6.609196E-08</v>
      </c>
      <c r="E45" s="3">
        <v>4.634881E-05</v>
      </c>
      <c r="F45">
        <v>1433.65</v>
      </c>
      <c r="G45" s="2">
        <f t="shared" si="0"/>
        <v>0.0033232609252933335</v>
      </c>
      <c r="H45" s="2">
        <f t="shared" si="1"/>
        <v>-9.062629012355564E-05</v>
      </c>
      <c r="I45" s="3">
        <f t="shared" si="2"/>
        <v>0.003413887215416889</v>
      </c>
      <c r="O45" s="2">
        <f>'[1]excitation'!G45</f>
        <v>0.0026052867942333332</v>
      </c>
      <c r="P45" s="7">
        <f t="shared" si="3"/>
        <v>0.2755835298628921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2" sqref="C12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9</v>
      </c>
      <c r="B1">
        <v>13</v>
      </c>
      <c r="C1">
        <v>2002</v>
      </c>
      <c r="D1" t="s">
        <v>10</v>
      </c>
      <c r="E1" t="s">
        <v>11</v>
      </c>
      <c r="F1" t="s">
        <v>12</v>
      </c>
      <c r="G1" t="s">
        <v>13</v>
      </c>
      <c r="H1">
        <v>4022293</v>
      </c>
    </row>
    <row r="2" spans="1:5" ht="12.75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ht="12.75">
      <c r="A3">
        <v>1</v>
      </c>
      <c r="B3">
        <v>-0.03</v>
      </c>
      <c r="C3">
        <v>0</v>
      </c>
      <c r="D3" s="3">
        <v>-1.569091E-08</v>
      </c>
      <c r="E3" s="3">
        <v>8.562078E-07</v>
      </c>
    </row>
    <row r="4" spans="1:5" ht="12.75">
      <c r="A4">
        <v>2</v>
      </c>
      <c r="B4">
        <v>-0.02</v>
      </c>
      <c r="C4">
        <v>0</v>
      </c>
      <c r="D4">
        <v>-0.00659</v>
      </c>
      <c r="E4" s="3">
        <v>2.639802E-06</v>
      </c>
    </row>
    <row r="5" spans="1:5" ht="12.75">
      <c r="A5">
        <v>3</v>
      </c>
      <c r="B5">
        <v>-0.02</v>
      </c>
      <c r="C5">
        <v>0</v>
      </c>
      <c r="D5" s="3">
        <v>9.4169E-05</v>
      </c>
      <c r="E5" s="3">
        <v>2.85766E-06</v>
      </c>
    </row>
    <row r="6" spans="1:5" ht="12.75">
      <c r="A6">
        <v>4</v>
      </c>
      <c r="B6">
        <v>-0.02</v>
      </c>
      <c r="C6">
        <v>0</v>
      </c>
      <c r="D6">
        <v>-0.00664</v>
      </c>
      <c r="E6" s="3">
        <v>1.151367E-06</v>
      </c>
    </row>
    <row r="7" spans="1:5" ht="12.75">
      <c r="A7">
        <v>5</v>
      </c>
      <c r="B7">
        <v>-0.02</v>
      </c>
      <c r="C7">
        <v>0</v>
      </c>
      <c r="D7" s="3">
        <v>1.569091E-08</v>
      </c>
      <c r="E7" s="3">
        <v>6.531524E-06</v>
      </c>
    </row>
    <row r="9" ht="12.75">
      <c r="E9" s="4" t="s">
        <v>19</v>
      </c>
    </row>
    <row r="10" spans="2:5" ht="12.75">
      <c r="B10" t="s">
        <v>20</v>
      </c>
      <c r="C10" s="5">
        <f>AVERAGE(D3,D5,D7)</f>
        <v>3.138966666666667E-05</v>
      </c>
      <c r="D10" t="s">
        <v>21</v>
      </c>
      <c r="E10" s="5">
        <f>STDEV(D3,D5)</f>
        <v>6.659863362641998E-05</v>
      </c>
    </row>
    <row r="11" spans="2:5" ht="12.75">
      <c r="B11" t="s">
        <v>22</v>
      </c>
      <c r="C11" s="5">
        <f>AVERAGE(D4,D6)</f>
        <v>-0.006615</v>
      </c>
      <c r="D11" t="s">
        <v>21</v>
      </c>
      <c r="E11" s="5">
        <f>STDEV(D4,D6)</f>
        <v>3.535533905922239E-05</v>
      </c>
    </row>
    <row r="12" spans="2:5" ht="12.75">
      <c r="B12" t="s">
        <v>23</v>
      </c>
      <c r="C12" s="5">
        <f>(C10-C11)/2</f>
        <v>0.0033231948333333336</v>
      </c>
      <c r="D12" t="s">
        <v>21</v>
      </c>
      <c r="E12" s="5">
        <f>0.5*SQRT(E10^2+E11^2)</f>
        <v>3.7700722807721786E-05</v>
      </c>
    </row>
    <row r="13" spans="2:4" ht="12.75">
      <c r="B13" t="s">
        <v>24</v>
      </c>
      <c r="C13" s="5">
        <f>C12/l_eff</f>
        <v>0.001088501419368927</v>
      </c>
      <c r="D13" t="s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40" sqref="A40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</cols>
  <sheetData>
    <row r="1" ht="12.75">
      <c r="A1" s="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0.0254</v>
      </c>
    </row>
    <row r="5" spans="1:2" ht="12.75">
      <c r="A5" t="s">
        <v>6</v>
      </c>
      <c r="B5">
        <v>3.053</v>
      </c>
    </row>
    <row r="6" spans="1:2" ht="12.75">
      <c r="A6" t="s">
        <v>7</v>
      </c>
      <c r="B6">
        <v>60</v>
      </c>
    </row>
    <row r="8" spans="1:2" ht="12.75">
      <c r="A8" t="s">
        <v>8</v>
      </c>
      <c r="B8" s="2">
        <f>4*PI()*0.0000001*n_turns*l_eff/(2*r_ap)</f>
        <v>0.004531314506177782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2002-09-13T20:23:23Z</dcterms:created>
  <dcterms:modified xsi:type="dcterms:W3CDTF">2002-09-17T22:55:29Z</dcterms:modified>
  <cp:category/>
  <cp:version/>
  <cp:contentType/>
  <cp:contentStatus/>
</cp:coreProperties>
</file>