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8880" windowHeight="3570" activeTab="0"/>
  </bookViews>
  <sheets>
    <sheet name="Plate Cooler Deemed Calc" sheetId="1" r:id="rId1"/>
    <sheet name="Heat Exchanger Data and Calcs" sheetId="2" r:id="rId2"/>
  </sheets>
  <definedNames>
    <definedName name="BC_Ratio">'Heat Exchanger Data and Calcs'!$B$64</definedName>
    <definedName name="BPA_Reimbursement">'Plate Cooler Deemed Calc'!$F$40</definedName>
    <definedName name="Btu_kWh">'Plate Cooler Deemed Calc'!$F$13</definedName>
    <definedName name="Btu_lb_F">'Plate Cooler Deemed Calc'!$F$14</definedName>
    <definedName name="COP">'Plate Cooler Deemed Calc'!$F$16</definedName>
    <definedName name="Days_yr">'Plate Cooler Deemed Calc'!$F$15</definedName>
    <definedName name="DiscountRate">'Heat Exchanger Data and Calcs'!$F$58</definedName>
    <definedName name="EnergyCost_Savings">'Plate Cooler Deemed Calc'!$F$34</definedName>
    <definedName name="lbs_day">'Plate Cooler Deemed Calc'!$F$18</definedName>
    <definedName name="MeasureLife">'Heat Exchanger Data and Calcs'!$F$59</definedName>
    <definedName name="MilkTemp_drop">'Plate Cooler Deemed Calc'!$F$23</definedName>
    <definedName name="MilkTemp_In">'Plate Cooler Deemed Calc'!$F$19</definedName>
    <definedName name="MilkTemp_out">'Plate Cooler Deemed Calc'!$F$20</definedName>
    <definedName name="OandM">'Plate Cooler Deemed Calc'!$F$25</definedName>
    <definedName name="Post_Use">'Plate Cooler Deemed Calc'!$F$30</definedName>
    <definedName name="Pre_Use">'Plate Cooler Deemed Calc'!$F$29</definedName>
    <definedName name="Project_Cost">'Plate Cooler Deemed Calc'!$F$24</definedName>
    <definedName name="PV_Energy_Savings">'Heat Exchanger Data and Calcs'!$C$66</definedName>
    <definedName name="PV_Energy_Use">'Heat Exchanger Data and Calcs'!$C$67</definedName>
    <definedName name="PV_OandM">'Heat Exchanger Data and Calcs'!$F$61</definedName>
    <definedName name="RetailRate">'Plate Cooler Deemed Calc'!$F$26</definedName>
    <definedName name="Savings_Busbar">'Plate Cooler Deemed Calc'!$F$33</definedName>
    <definedName name="Savings_Site">'Plate Cooler Deemed Calc'!$F$32</definedName>
    <definedName name="Simple_Payback">'Plate Cooler Deemed Calc'!$F$36</definedName>
    <definedName name="Water_to_Milk_Flow">'Plate Cooler Deemed Calc'!$F$22</definedName>
    <definedName name="WaterTemp_in">'Plate Cooler Deemed Calc'!$F$21</definedName>
  </definedNames>
  <calcPr fullCalcOnLoad="1"/>
</workbook>
</file>

<file path=xl/comments1.xml><?xml version="1.0" encoding="utf-8"?>
<comments xmlns="http://schemas.openxmlformats.org/spreadsheetml/2006/main">
  <authors>
    <author>Power Business Line</author>
  </authors>
  <commentList>
    <comment ref="F23" authorId="0">
      <text>
        <r>
          <rPr>
            <b/>
            <sz val="8"/>
            <rFont val="Tahoma"/>
            <family val="0"/>
          </rPr>
          <t>Dependent upon Plate Cooler type, incoming fluid temperatures and flow rates.</t>
        </r>
        <r>
          <rPr>
            <sz val="8"/>
            <rFont val="Tahoma"/>
            <family val="0"/>
          </rPr>
          <t xml:space="preserve">
</t>
        </r>
        <r>
          <rPr>
            <b/>
            <sz val="8"/>
            <rFont val="Tahoma"/>
            <family val="2"/>
          </rPr>
          <t>Determine value from Plate Cooler Literature.</t>
        </r>
      </text>
    </comment>
    <comment ref="F22" authorId="0">
      <text>
        <r>
          <rPr>
            <b/>
            <sz val="8"/>
            <rFont val="Tahoma"/>
            <family val="0"/>
          </rPr>
          <t>Typical Ratios from Plate Cooler Product Literature</t>
        </r>
        <r>
          <rPr>
            <sz val="8"/>
            <rFont val="Tahoma"/>
            <family val="0"/>
          </rPr>
          <t xml:space="preserve">
</t>
        </r>
      </text>
    </comment>
    <comment ref="F14" authorId="0">
      <text>
        <r>
          <rPr>
            <b/>
            <sz val="8"/>
            <rFont val="Tahoma"/>
            <family val="0"/>
          </rPr>
          <t>Milk's specific heat is approximately equal to water, from 0.93-1.0.</t>
        </r>
        <r>
          <rPr>
            <sz val="8"/>
            <rFont val="Tahoma"/>
            <family val="0"/>
          </rPr>
          <t xml:space="preserve">
</t>
        </r>
      </text>
    </comment>
    <comment ref="F16" authorId="0">
      <text>
        <r>
          <rPr>
            <b/>
            <sz val="8"/>
            <rFont val="Tahoma"/>
            <family val="0"/>
          </rPr>
          <t>This is the average C.O.P. for the Compressor</t>
        </r>
        <r>
          <rPr>
            <sz val="8"/>
            <rFont val="Tahoma"/>
            <family val="0"/>
          </rPr>
          <t xml:space="preserve"> (Use a conservative value)</t>
        </r>
      </text>
    </comment>
    <comment ref="F18" authorId="0">
      <text>
        <r>
          <rPr>
            <sz val="8"/>
            <rFont val="Tahoma"/>
            <family val="0"/>
          </rPr>
          <t xml:space="preserve">Pounds of milk per day roughly equal to (gallons of milk per day)x(8.34 lb/gallon)
</t>
        </r>
      </text>
    </comment>
    <comment ref="F31" authorId="0">
      <text>
        <r>
          <rPr>
            <b/>
            <sz val="8"/>
            <rFont val="Tahoma"/>
            <family val="0"/>
          </rPr>
          <t>This is a theoretical value, for comparison purposes only.
If the Annual Energy Savings Estimate exceeds this value, it will be necessary to redetermine the Milk Temperature Drop value, using plate cooler product literature.</t>
        </r>
      </text>
    </comment>
  </commentList>
</comments>
</file>

<file path=xl/sharedStrings.xml><?xml version="1.0" encoding="utf-8"?>
<sst xmlns="http://schemas.openxmlformats.org/spreadsheetml/2006/main" count="258" uniqueCount="134">
  <si>
    <t>Annual days of Milk Production</t>
  </si>
  <si>
    <t>(GPM Water-to-GPM Milk)</t>
  </si>
  <si>
    <t>days/year</t>
  </si>
  <si>
    <t>kWh/year</t>
  </si>
  <si>
    <t>lbs/day</t>
  </si>
  <si>
    <t>Contact Person:</t>
  </si>
  <si>
    <t>Phone Number:</t>
  </si>
  <si>
    <t>degree F</t>
  </si>
  <si>
    <t>BTU/lb/F</t>
  </si>
  <si>
    <t>BTU</t>
  </si>
  <si>
    <t>Average Coefficient of Performance (C.O.P.) of Compressor</t>
  </si>
  <si>
    <t>One kilowatt-hr (kWh) equals</t>
  </si>
  <si>
    <t>Steady Operating Conditions</t>
  </si>
  <si>
    <t>BTU's required to lower one pound of milk one degree F</t>
  </si>
  <si>
    <t>Today's Date=&gt;</t>
  </si>
  <si>
    <t>INPUTS</t>
  </si>
  <si>
    <t>Select Approximate Entering Water Temperature</t>
  </si>
  <si>
    <t>Default Assumptions</t>
  </si>
  <si>
    <t>RESULTS</t>
  </si>
  <si>
    <t>AT Accu-Therm® Milk Degree Drop Chart*</t>
  </si>
  <si>
    <t>(For use with milk pumps up to 50 GPM)</t>
  </si>
  <si>
    <t>Water Temp.</t>
  </si>
  <si>
    <t>Water To Milk Flow Ratio</t>
  </si>
  <si>
    <r>
      <t>1</t>
    </r>
    <r>
      <rPr>
        <sz val="10"/>
        <rFont val="Arial"/>
        <family val="0"/>
      </rPr>
      <t>/</t>
    </r>
    <r>
      <rPr>
        <vertAlign val="subscript"/>
        <sz val="10"/>
        <rFont val="Arial"/>
        <family val="0"/>
      </rPr>
      <t>2</t>
    </r>
    <r>
      <rPr>
        <sz val="10"/>
        <rFont val="Arial"/>
        <family val="0"/>
      </rPr>
      <t xml:space="preserve"> to 1</t>
    </r>
  </si>
  <si>
    <t>1 to 1</t>
  </si>
  <si>
    <t>2 to 1</t>
  </si>
  <si>
    <t>AT 4 DW 21</t>
  </si>
  <si>
    <t>50°</t>
  </si>
  <si>
    <t>16°</t>
  </si>
  <si>
    <t>25°</t>
  </si>
  <si>
    <t>35°</t>
  </si>
  <si>
    <t>60°</t>
  </si>
  <si>
    <t>13°</t>
  </si>
  <si>
    <t>20°</t>
  </si>
  <si>
    <t>28°</t>
  </si>
  <si>
    <t>70°</t>
  </si>
  <si>
    <t>9°</t>
  </si>
  <si>
    <t>14°</t>
  </si>
  <si>
    <t>AT 4 DW 31</t>
  </si>
  <si>
    <t>17°</t>
  </si>
  <si>
    <t>27°</t>
  </si>
  <si>
    <t>37°</t>
  </si>
  <si>
    <t>21°</t>
  </si>
  <si>
    <t>29°</t>
  </si>
  <si>
    <t>10°</t>
  </si>
  <si>
    <t>15°</t>
  </si>
  <si>
    <t>AT 4 DWD 51</t>
  </si>
  <si>
    <t>22°</t>
  </si>
  <si>
    <t>34°</t>
  </si>
  <si>
    <t>43°</t>
  </si>
  <si>
    <t>26°</t>
  </si>
  <si>
    <t>36°</t>
  </si>
  <si>
    <t>AT 4 DWD 61</t>
  </si>
  <si>
    <t>23°</t>
  </si>
  <si>
    <t>45°</t>
  </si>
  <si>
    <t>38°</t>
  </si>
  <si>
    <t>AT 10 DW 12</t>
  </si>
  <si>
    <t>12°</t>
  </si>
  <si>
    <t>19°</t>
  </si>
  <si>
    <t>AT 10 WB 16</t>
  </si>
  <si>
    <t>AT 10 DWD 20</t>
  </si>
  <si>
    <t>18°</t>
  </si>
  <si>
    <t>31°</t>
  </si>
  <si>
    <t>11°</t>
  </si>
  <si>
    <t>AT 10 DWD 30</t>
  </si>
  <si>
    <t>44°</t>
  </si>
  <si>
    <t>AT 10 DWD 40 - AT 10 DFD 40</t>
  </si>
  <si>
    <t>40°</t>
  </si>
  <si>
    <t>*Actual degree drop and energy savings may vary depending on field conditioins.</t>
  </si>
  <si>
    <t>Precooling Degree Drop Chart</t>
  </si>
  <si>
    <t>AT 20 DFM-71 Well Water Section</t>
  </si>
  <si>
    <t>Well Water Flow GPM</t>
  </si>
  <si>
    <t>Milk Flow GPM</t>
  </si>
  <si>
    <t>Well Water Temp.</t>
  </si>
  <si>
    <t>32°</t>
  </si>
  <si>
    <t>80°</t>
  </si>
  <si>
    <t>Paul Mueller Company</t>
  </si>
  <si>
    <t>Source:</t>
  </si>
  <si>
    <t xml:space="preserve">Single-Pass Plate Heat Exchanger for Milk Cooling Deemed Calculation Method </t>
  </si>
  <si>
    <t>BPA Project Reimbursement</t>
  </si>
  <si>
    <t>Line No.</t>
  </si>
  <si>
    <t>Farm Address</t>
  </si>
  <si>
    <t>Heat Exchanger description (make, model, etc)</t>
  </si>
  <si>
    <t>dollars</t>
  </si>
  <si>
    <t>Enter Average # milk/day production</t>
  </si>
  <si>
    <t>Enter Entering Milk Temperature</t>
  </si>
  <si>
    <t>Enter Water-to-Milk Flow Rate Ratio</t>
  </si>
  <si>
    <t>Select Milk Temperature Drop</t>
  </si>
  <si>
    <t>Present Value of Energy Savings:</t>
  </si>
  <si>
    <t>Benefit/Cost Ratio Calculation</t>
  </si>
  <si>
    <t>Cost</t>
  </si>
  <si>
    <t>Benefit</t>
  </si>
  <si>
    <t>Calculation of Present Value of O&amp;M</t>
  </si>
  <si>
    <t>Capital Cost</t>
  </si>
  <si>
    <t>Real Discount Rate</t>
  </si>
  <si>
    <t>Where:</t>
  </si>
  <si>
    <t>PV O&amp;M Cost</t>
  </si>
  <si>
    <t>Periods</t>
  </si>
  <si>
    <t>PV = Present Value Stream of Equal Payments</t>
  </si>
  <si>
    <t>PV Energy Savings</t>
  </si>
  <si>
    <t>Annual O&amp;M</t>
  </si>
  <si>
    <t>PMT = Amount of each payment</t>
  </si>
  <si>
    <t>Total</t>
  </si>
  <si>
    <t>PV of O&amp;M</t>
  </si>
  <si>
    <t>i = Discount Rate Per Period</t>
  </si>
  <si>
    <t>N = Number of Periods</t>
  </si>
  <si>
    <t>B/C Ratio</t>
  </si>
  <si>
    <t>Simple Payback</t>
  </si>
  <si>
    <t>years</t>
  </si>
  <si>
    <t>Project Cost Life Cycle Cost</t>
  </si>
  <si>
    <t>Project Benefit Cost Ratio</t>
  </si>
  <si>
    <t>Present Value of Change in Operation and Maintenance Cost</t>
  </si>
  <si>
    <t>PMT*[1-((1/(1+i))^N)]/I</t>
  </si>
  <si>
    <t>Account Number:</t>
  </si>
  <si>
    <t>Useful Energy Output / 
Electrical Energy Consumed</t>
  </si>
  <si>
    <r>
      <t xml:space="preserve">Enter </t>
    </r>
    <r>
      <rPr>
        <b/>
        <sz val="10"/>
        <color indexed="10"/>
        <rFont val="Arial"/>
        <family val="2"/>
      </rPr>
      <t>Project Cost</t>
    </r>
  </si>
  <si>
    <r>
      <t xml:space="preserve">Enter </t>
    </r>
    <r>
      <rPr>
        <b/>
        <sz val="10"/>
        <color indexed="10"/>
        <rFont val="Arial"/>
        <family val="2"/>
      </rPr>
      <t>Change in Annual O&amp;M Cost</t>
    </r>
    <r>
      <rPr>
        <b/>
        <sz val="10"/>
        <rFont val="Arial"/>
        <family val="2"/>
      </rPr>
      <t xml:space="preserve"> (Savings -$ or Increases +$)</t>
    </r>
  </si>
  <si>
    <r>
      <t xml:space="preserve">Enter </t>
    </r>
    <r>
      <rPr>
        <b/>
        <sz val="10"/>
        <color indexed="10"/>
        <rFont val="Arial"/>
        <family val="2"/>
      </rPr>
      <t>Customer's Retail Rate</t>
    </r>
  </si>
  <si>
    <r>
      <t xml:space="preserve">Estimated Annual </t>
    </r>
    <r>
      <rPr>
        <b/>
        <sz val="10"/>
        <color indexed="10"/>
        <rFont val="Arial"/>
        <family val="2"/>
      </rPr>
      <t>Busbar Energy Savings</t>
    </r>
    <r>
      <rPr>
        <b/>
        <sz val="10"/>
        <rFont val="Arial"/>
        <family val="2"/>
      </rPr>
      <t>:</t>
    </r>
  </si>
  <si>
    <t>Measure Life</t>
  </si>
  <si>
    <t>PV Energy Use</t>
  </si>
  <si>
    <t>cents/kWh</t>
  </si>
  <si>
    <t>Annual Baseline Site Energy Use</t>
  </si>
  <si>
    <t>Annual Site Energy Use with Flat Plat Heat Exchanger</t>
  </si>
  <si>
    <t>Enter Desired Exiting Milk Temperature</t>
  </si>
  <si>
    <r>
      <t>Annual Site</t>
    </r>
    <r>
      <rPr>
        <b/>
        <sz val="10"/>
        <color indexed="10"/>
        <rFont val="Arial"/>
        <family val="2"/>
      </rPr>
      <t xml:space="preserve"> Energy Savings</t>
    </r>
  </si>
  <si>
    <t>Maximum Site Energy Savings</t>
  </si>
  <si>
    <t>Theoretical Maximum Site Energy Savings</t>
  </si>
  <si>
    <t>Annual Energy Cost Savings</t>
  </si>
  <si>
    <t>Zip</t>
  </si>
  <si>
    <t>Installation Date</t>
  </si>
  <si>
    <r>
      <t xml:space="preserve">This spreadsheet permits the user estimate the energy savings and the amount of the Conservation Rate Credit or the amount of the reimbursement under a Conservation Acquisition Agreement contract that is available as a result of the installation of single-pass plate cooler heat exchangers to pre-cool milk prior to refrigeration. Users are required to provide  the inputs on Lines 6 - 14. Results are shown on lines 15 - 27.
</t>
    </r>
    <r>
      <rPr>
        <sz val="10"/>
        <color indexed="10"/>
        <rFont val="Arial"/>
        <family val="2"/>
      </rPr>
      <t>Items in red correlate to fields on the custom project proposal template.</t>
    </r>
  </si>
  <si>
    <t>Note: All user supplied input assumptions must be documented through a measurement and verification plan that must be submitted to BPA for review. If the project results in savings of 200,000 kWh per year or a projected BPA credit/reimbursement of $30,000 or larger, then BPA must accept this measurement and verification plan prior to project implementation</t>
  </si>
  <si>
    <t>Deemed Calculator Last Revised : 12/09/05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</si>
</sst>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_(* #,##0.000_);_(* \(#,##0.000\);_(* &quot;-&quot;???_);_(@_)"/>
    <numFmt numFmtId="171" formatCode="_(* #,##0.00000000000000_);_(* \(#,##0.00000000000000\);_(* &quot;-&quot;??????????????_);_(@_)"/>
    <numFmt numFmtId="172" formatCode="_(&quot;$&quot;* #,##0.0_);_(&quot;$&quot;* \(#,##0.0\);_(&quot;$&quot;* &quot;-&quot;??_);_(@_)"/>
    <numFmt numFmtId="173" formatCode="_(&quot;$&quot;* #,##0_);_(&quot;$&quot;* \(#,##0\);_(&quot;$&quot;* &quot;-&quot;??_);_(@_)"/>
    <numFmt numFmtId="174" formatCode="_(&quot;$&quot;* #,##0.000_);_(&quot;$&quot;* \(#,##0.000\);_(&quot;$&quot;* &quot;-&quot;??_);_(@_)"/>
    <numFmt numFmtId="175" formatCode="0.0&quot; &quot;"/>
    <numFmt numFmtId="176" formatCode="0.0_);\(0.0\)"/>
    <numFmt numFmtId="177" formatCode="#,##0.000"/>
    <numFmt numFmtId="178" formatCode="&quot;$&quot;#,##0.000"/>
    <numFmt numFmtId="179" formatCode="&quot;$&quot;\ #,##0.000"/>
    <numFmt numFmtId="180" formatCode="&quot;$&quot;\ \ #,##0.000"/>
    <numFmt numFmtId="181" formatCode="_(* #,##0.0000_);_(* \(#,##0.0000\);_(* &quot;-&quot;????_);_(@_)"/>
    <numFmt numFmtId="182" formatCode="_(&quot;$&quot;* #,##0.000_);_(&quot;$&quot;* \(#,##0.000\);_(&quot;$&quot;* &quot;-&quot;???_);_(@_)"/>
    <numFmt numFmtId="183" formatCode="_(&quot;$&quot;* #,##0.00_);_(&quot;$&quot;* \(#,##0.00\);_(&quot;$&quot;* &quot;-&quot;???_);_(@_)"/>
    <numFmt numFmtId="184" formatCode="_(&quot;$&quot;* #,##0.0_);_(&quot;$&quot;* \(#,##0.0\);_(&quot;$&quot;* &quot;-&quot;???_);_(@_)"/>
    <numFmt numFmtId="185" formatCode="_(&quot;$&quot;* #,##0_);_(&quot;$&quot;* \(#,##0\);_(&quot;$&quot;* &quot;-&quot;???_);_(@_)"/>
  </numFmts>
  <fonts count="17">
    <font>
      <sz val="10"/>
      <name val="Arial"/>
      <family val="0"/>
    </font>
    <font>
      <sz val="8"/>
      <name val="Tahoma"/>
      <family val="0"/>
    </font>
    <font>
      <b/>
      <sz val="8"/>
      <name val="Tahoma"/>
      <family val="0"/>
    </font>
    <font>
      <b/>
      <sz val="10"/>
      <name val="Arial"/>
      <family val="2"/>
    </font>
    <font>
      <b/>
      <sz val="12"/>
      <name val="Arial"/>
      <family val="2"/>
    </font>
    <font>
      <b/>
      <sz val="10"/>
      <color indexed="12"/>
      <name val="Arial"/>
      <family val="2"/>
    </font>
    <font>
      <b/>
      <i/>
      <sz val="10"/>
      <name val="Arial"/>
      <family val="2"/>
    </font>
    <font>
      <vertAlign val="superscript"/>
      <sz val="10"/>
      <name val="Arial"/>
      <family val="0"/>
    </font>
    <font>
      <vertAlign val="subscript"/>
      <sz val="10"/>
      <name val="Arial"/>
      <family val="0"/>
    </font>
    <font>
      <sz val="9"/>
      <name val="Arial"/>
      <family val="2"/>
    </font>
    <font>
      <b/>
      <sz val="10"/>
      <color indexed="8"/>
      <name val="Verdana"/>
      <family val="2"/>
    </font>
    <font>
      <b/>
      <sz val="10"/>
      <color indexed="8"/>
      <name val="Arial"/>
      <family val="0"/>
    </font>
    <font>
      <sz val="10"/>
      <color indexed="8"/>
      <name val="Arial"/>
      <family val="0"/>
    </font>
    <font>
      <b/>
      <sz val="10"/>
      <color indexed="10"/>
      <name val="Arial"/>
      <family val="2"/>
    </font>
    <font>
      <sz val="10"/>
      <color indexed="48"/>
      <name val="Arial"/>
      <family val="2"/>
    </font>
    <font>
      <sz val="10"/>
      <color indexed="10"/>
      <name val="Arial"/>
      <family val="2"/>
    </font>
    <font>
      <b/>
      <sz val="8"/>
      <name val="Arial"/>
      <family val="2"/>
    </font>
  </fonts>
  <fills count="13">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s>
  <borders count="56">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style="thin">
        <color indexed="8"/>
      </left>
      <right style="thin">
        <color indexed="8"/>
      </right>
      <top>
        <color indexed="63"/>
      </top>
      <bottom style="thin">
        <color indexed="8"/>
      </bottom>
    </border>
    <border>
      <left style="medium"/>
      <right style="medium"/>
      <top style="thin"/>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style="medium"/>
      <top>
        <color indexed="63"/>
      </top>
      <bottom style="thin"/>
    </border>
    <border>
      <left style="medium"/>
      <right style="medium"/>
      <top style="medium"/>
      <bottom>
        <color indexed="63"/>
      </bottom>
    </border>
    <border>
      <left style="thin"/>
      <right style="thin"/>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medium"/>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0" fillId="0" borderId="0" xfId="0" applyAlignment="1">
      <alignment horizontal="center"/>
    </xf>
    <xf numFmtId="0" fontId="0" fillId="2" borderId="1" xfId="0" applyFill="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7" fillId="3" borderId="2" xfId="0" applyFont="1" applyFill="1" applyBorder="1" applyAlignment="1">
      <alignment horizontal="center" wrapText="1"/>
    </xf>
    <xf numFmtId="0" fontId="0" fillId="3" borderId="2" xfId="0" applyFill="1" applyBorder="1" applyAlignment="1">
      <alignment horizontal="center" wrapText="1"/>
    </xf>
    <xf numFmtId="0" fontId="0" fillId="4" borderId="3" xfId="0" applyFill="1" applyBorder="1" applyAlignment="1">
      <alignment horizontal="center" wrapText="1"/>
    </xf>
    <xf numFmtId="0" fontId="0" fillId="3" borderId="4" xfId="0" applyFill="1" applyBorder="1" applyAlignment="1">
      <alignment horizontal="center" wrapText="1"/>
    </xf>
    <xf numFmtId="0" fontId="3" fillId="0" borderId="5" xfId="0" applyFont="1" applyBorder="1" applyAlignment="1">
      <alignment/>
    </xf>
    <xf numFmtId="0" fontId="0" fillId="2" borderId="6" xfId="0" applyFill="1" applyBorder="1" applyAlignment="1">
      <alignment horizontal="center" wrapText="1"/>
    </xf>
    <xf numFmtId="3" fontId="5" fillId="0" borderId="7" xfId="0" applyNumberFormat="1" applyFont="1" applyFill="1" applyBorder="1" applyAlignment="1" applyProtection="1">
      <alignment horizontal="center"/>
      <protection locked="0"/>
    </xf>
    <xf numFmtId="164" fontId="5" fillId="0" borderId="7" xfId="0" applyNumberFormat="1"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173" fontId="5" fillId="0" borderId="7" xfId="17" applyNumberFormat="1" applyFont="1" applyFill="1" applyBorder="1" applyAlignment="1" applyProtection="1">
      <alignment horizontal="center"/>
      <protection locked="0"/>
    </xf>
    <xf numFmtId="0" fontId="0" fillId="5" borderId="8" xfId="0" applyFill="1" applyBorder="1" applyAlignment="1">
      <alignment horizontal="left" wrapText="1"/>
    </xf>
    <xf numFmtId="0" fontId="0" fillId="5" borderId="9" xfId="0" applyFill="1" applyBorder="1" applyAlignment="1">
      <alignment horizontal="left" wrapText="1"/>
    </xf>
    <xf numFmtId="0" fontId="0" fillId="6" borderId="10" xfId="0" applyFill="1" applyBorder="1" applyAlignment="1">
      <alignment/>
    </xf>
    <xf numFmtId="0" fontId="0" fillId="0" borderId="11" xfId="0" applyBorder="1" applyAlignment="1">
      <alignment/>
    </xf>
    <xf numFmtId="173" fontId="0" fillId="0" borderId="12" xfId="17" applyNumberFormat="1" applyBorder="1" applyAlignment="1">
      <alignment/>
    </xf>
    <xf numFmtId="173" fontId="0" fillId="0" borderId="13" xfId="17" applyNumberFormat="1" applyBorder="1" applyAlignment="1">
      <alignment/>
    </xf>
    <xf numFmtId="0" fontId="0" fillId="0" borderId="3" xfId="0" applyBorder="1" applyAlignment="1">
      <alignment/>
    </xf>
    <xf numFmtId="9" fontId="0" fillId="0" borderId="13" xfId="0" applyNumberFormat="1" applyBorder="1" applyAlignment="1">
      <alignment/>
    </xf>
    <xf numFmtId="0" fontId="11" fillId="0" borderId="0" xfId="0" applyFont="1" applyAlignment="1">
      <alignment vertical="top" wrapText="1"/>
    </xf>
    <xf numFmtId="173" fontId="0" fillId="0" borderId="2" xfId="17" applyNumberFormat="1" applyBorder="1" applyAlignment="1">
      <alignment/>
    </xf>
    <xf numFmtId="173" fontId="0" fillId="0" borderId="4" xfId="17" applyNumberFormat="1" applyBorder="1" applyAlignment="1">
      <alignment/>
    </xf>
    <xf numFmtId="0" fontId="0" fillId="0" borderId="4" xfId="0" applyBorder="1" applyAlignment="1">
      <alignment/>
    </xf>
    <xf numFmtId="0" fontId="12" fillId="0" borderId="0" xfId="0" applyFont="1" applyAlignment="1">
      <alignment horizontal="left" vertical="top" wrapText="1" indent="1"/>
    </xf>
    <xf numFmtId="173" fontId="0" fillId="0" borderId="14" xfId="17" applyNumberFormat="1" applyBorder="1" applyAlignment="1">
      <alignment/>
    </xf>
    <xf numFmtId="0" fontId="0" fillId="0" borderId="15" xfId="0" applyBorder="1" applyAlignment="1">
      <alignment/>
    </xf>
    <xf numFmtId="166" fontId="0" fillId="0" borderId="16" xfId="0" applyNumberFormat="1" applyBorder="1" applyAlignment="1">
      <alignment/>
    </xf>
    <xf numFmtId="166" fontId="0" fillId="0" borderId="17" xfId="0" applyNumberFormat="1" applyBorder="1" applyAlignment="1">
      <alignment/>
    </xf>
    <xf numFmtId="0" fontId="0" fillId="0" borderId="18" xfId="0" applyFill="1" applyBorder="1" applyAlignment="1">
      <alignment/>
    </xf>
    <xf numFmtId="166" fontId="0" fillId="0" borderId="0" xfId="0" applyNumberFormat="1" applyAlignment="1">
      <alignment/>
    </xf>
    <xf numFmtId="43" fontId="0" fillId="7" borderId="10" xfId="15" applyFill="1" applyBorder="1" applyAlignment="1">
      <alignment/>
    </xf>
    <xf numFmtId="0" fontId="0" fillId="4" borderId="2" xfId="0" applyFill="1" applyBorder="1" applyAlignment="1">
      <alignment/>
    </xf>
    <xf numFmtId="8" fontId="0" fillId="0" borderId="0" xfId="0" applyNumberFormat="1" applyAlignment="1">
      <alignment/>
    </xf>
    <xf numFmtId="173" fontId="0" fillId="7" borderId="5" xfId="17" applyNumberFormat="1" applyFill="1" applyBorder="1" applyAlignment="1">
      <alignment/>
    </xf>
    <xf numFmtId="0" fontId="12" fillId="0" borderId="0" xfId="0" applyFont="1" applyAlignment="1">
      <alignment horizontal="left" wrapText="1" indent="1"/>
    </xf>
    <xf numFmtId="0" fontId="0" fillId="0" borderId="2" xfId="0" applyFill="1" applyBorder="1" applyAlignment="1">
      <alignment/>
    </xf>
    <xf numFmtId="44" fontId="0" fillId="0" borderId="2" xfId="17" applyFill="1" applyBorder="1" applyAlignment="1">
      <alignment/>
    </xf>
    <xf numFmtId="3" fontId="5" fillId="0" borderId="19" xfId="0" applyNumberFormat="1" applyFont="1" applyFill="1" applyBorder="1" applyAlignment="1" applyProtection="1">
      <alignment horizontal="center"/>
      <protection locked="0"/>
    </xf>
    <xf numFmtId="0" fontId="0" fillId="0" borderId="0" xfId="0" applyAlignment="1" applyProtection="1">
      <alignment/>
      <protection/>
    </xf>
    <xf numFmtId="14" fontId="3" fillId="0" borderId="20" xfId="0" applyNumberFormat="1" applyFont="1" applyBorder="1" applyAlignment="1" applyProtection="1">
      <alignment horizontal="left"/>
      <protection/>
    </xf>
    <xf numFmtId="0" fontId="0" fillId="0" borderId="2" xfId="0" applyBorder="1" applyAlignment="1" applyProtection="1">
      <alignment horizontal="left"/>
      <protection/>
    </xf>
    <xf numFmtId="0" fontId="14" fillId="0" borderId="12" xfId="0" applyFont="1" applyBorder="1" applyAlignment="1" applyProtection="1">
      <alignment horizontal="center"/>
      <protection/>
    </xf>
    <xf numFmtId="0" fontId="14" fillId="0" borderId="13" xfId="0" applyFont="1" applyBorder="1" applyAlignment="1" applyProtection="1">
      <alignment horizontal="left"/>
      <protection/>
    </xf>
    <xf numFmtId="0" fontId="14" fillId="0" borderId="2" xfId="0" applyFont="1" applyBorder="1" applyAlignment="1" applyProtection="1">
      <alignment horizontal="center"/>
      <protection/>
    </xf>
    <xf numFmtId="0" fontId="14" fillId="0" borderId="4" xfId="0" applyFont="1" applyBorder="1" applyAlignment="1" applyProtection="1">
      <alignment horizontal="left"/>
      <protection/>
    </xf>
    <xf numFmtId="0" fontId="14" fillId="0" borderId="21" xfId="0" applyFont="1" applyBorder="1" applyAlignment="1" applyProtection="1">
      <alignment horizontal="center"/>
      <protection/>
    </xf>
    <xf numFmtId="0" fontId="14" fillId="0" borderId="14" xfId="0" applyFont="1" applyBorder="1" applyAlignment="1" applyProtection="1">
      <alignment horizontal="left" wrapText="1"/>
      <protection/>
    </xf>
    <xf numFmtId="0" fontId="3" fillId="0" borderId="22" xfId="0" applyFont="1" applyBorder="1" applyAlignment="1" applyProtection="1">
      <alignment horizontal="left"/>
      <protection/>
    </xf>
    <xf numFmtId="0" fontId="3" fillId="0" borderId="23" xfId="0" applyFont="1" applyBorder="1" applyAlignment="1" applyProtection="1">
      <alignment horizontal="left"/>
      <protection/>
    </xf>
    <xf numFmtId="0" fontId="3" fillId="0" borderId="24" xfId="0" applyFont="1" applyBorder="1" applyAlignment="1" applyProtection="1">
      <alignment horizontal="left"/>
      <protection/>
    </xf>
    <xf numFmtId="166" fontId="3" fillId="5" borderId="19" xfId="15" applyNumberFormat="1" applyFont="1" applyFill="1" applyBorder="1" applyAlignment="1" applyProtection="1">
      <alignment horizontal="center" vertical="center"/>
      <protection/>
    </xf>
    <xf numFmtId="0" fontId="3" fillId="5" borderId="25" xfId="0" applyFont="1" applyFill="1" applyBorder="1" applyAlignment="1" applyProtection="1">
      <alignment horizontal="left"/>
      <protection/>
    </xf>
    <xf numFmtId="166" fontId="3" fillId="5" borderId="7" xfId="15" applyNumberFormat="1" applyFont="1" applyFill="1" applyBorder="1" applyAlignment="1" applyProtection="1">
      <alignment horizontal="center" vertical="center"/>
      <protection/>
    </xf>
    <xf numFmtId="0" fontId="3" fillId="5" borderId="26" xfId="0" applyFont="1" applyFill="1" applyBorder="1" applyAlignment="1" applyProtection="1">
      <alignment horizontal="left"/>
      <protection/>
    </xf>
    <xf numFmtId="0" fontId="3" fillId="5" borderId="23" xfId="0" applyFont="1" applyFill="1" applyBorder="1" applyAlignment="1" applyProtection="1">
      <alignment horizontal="left"/>
      <protection/>
    </xf>
    <xf numFmtId="166" fontId="3" fillId="5" borderId="27" xfId="15" applyNumberFormat="1" applyFont="1" applyFill="1" applyBorder="1" applyAlignment="1" applyProtection="1">
      <alignment horizontal="center" vertical="center"/>
      <protection/>
    </xf>
    <xf numFmtId="166" fontId="3" fillId="5" borderId="7" xfId="15" applyNumberFormat="1" applyFont="1" applyFill="1" applyBorder="1" applyAlignment="1" applyProtection="1">
      <alignment horizontal="center"/>
      <protection/>
    </xf>
    <xf numFmtId="173" fontId="3" fillId="5" borderId="28" xfId="17" applyNumberFormat="1" applyFont="1" applyFill="1" applyBorder="1" applyAlignment="1" applyProtection="1">
      <alignment horizontal="right"/>
      <protection/>
    </xf>
    <xf numFmtId="0" fontId="3" fillId="5" borderId="24" xfId="0" applyFont="1" applyFill="1" applyBorder="1" applyAlignment="1" applyProtection="1">
      <alignment horizontal="left"/>
      <protection/>
    </xf>
    <xf numFmtId="164" fontId="3" fillId="5" borderId="28" xfId="17" applyNumberFormat="1" applyFont="1" applyFill="1" applyBorder="1" applyAlignment="1" applyProtection="1">
      <alignment horizontal="right"/>
      <protection/>
    </xf>
    <xf numFmtId="176" fontId="3" fillId="5" borderId="28" xfId="17" applyNumberFormat="1" applyFont="1" applyFill="1" applyBorder="1" applyAlignment="1" applyProtection="1">
      <alignment horizontal="right"/>
      <protection/>
    </xf>
    <xf numFmtId="173" fontId="3" fillId="5" borderId="29" xfId="17" applyNumberFormat="1" applyFont="1" applyFill="1" applyBorder="1" applyAlignment="1" applyProtection="1">
      <alignment horizontal="center"/>
      <protection/>
    </xf>
    <xf numFmtId="0" fontId="3" fillId="5" borderId="30" xfId="0" applyFont="1" applyFill="1" applyBorder="1" applyAlignment="1" applyProtection="1">
      <alignment horizontal="left"/>
      <protection/>
    </xf>
    <xf numFmtId="0" fontId="0" fillId="0" borderId="4" xfId="0" applyBorder="1" applyAlignment="1" applyProtection="1">
      <alignment horizontal="left"/>
      <protection locked="0"/>
    </xf>
    <xf numFmtId="0" fontId="3" fillId="5" borderId="10" xfId="0" applyFont="1" applyFill="1" applyBorder="1" applyAlignment="1" applyProtection="1">
      <alignment horizontal="right" vertical="center"/>
      <protection/>
    </xf>
    <xf numFmtId="0" fontId="3" fillId="0" borderId="11" xfId="0" applyFont="1" applyBorder="1" applyAlignment="1" applyProtection="1">
      <alignment horizontal="right"/>
      <protection/>
    </xf>
    <xf numFmtId="0" fontId="0" fillId="0" borderId="3" xfId="0" applyBorder="1" applyAlignment="1" applyProtection="1">
      <alignment/>
      <protection/>
    </xf>
    <xf numFmtId="0" fontId="0" fillId="0" borderId="4" xfId="0" applyBorder="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3" fillId="0" borderId="2" xfId="0" applyFont="1" applyFill="1" applyBorder="1" applyAlignment="1" applyProtection="1">
      <alignment horizontal="center"/>
      <protection locked="0"/>
    </xf>
    <xf numFmtId="0" fontId="3" fillId="0" borderId="15"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6" borderId="31" xfId="0" applyFont="1" applyFill="1" applyBorder="1" applyAlignment="1" applyProtection="1">
      <alignment horizontal="right" vertical="center"/>
      <protection/>
    </xf>
    <xf numFmtId="0" fontId="0" fillId="0" borderId="31" xfId="0" applyBorder="1" applyAlignment="1" applyProtection="1">
      <alignment/>
      <protection/>
    </xf>
    <xf numFmtId="0" fontId="0" fillId="0" borderId="23" xfId="0" applyBorder="1" applyAlignment="1" applyProtection="1">
      <alignment/>
      <protection/>
    </xf>
    <xf numFmtId="0" fontId="3" fillId="5" borderId="32" xfId="0" applyFont="1" applyFill="1" applyBorder="1" applyAlignment="1" applyProtection="1">
      <alignment horizontal="right" vertical="center"/>
      <protection/>
    </xf>
    <xf numFmtId="0" fontId="0" fillId="5" borderId="32" xfId="0" applyFill="1" applyBorder="1" applyAlignment="1" applyProtection="1">
      <alignment/>
      <protection/>
    </xf>
    <xf numFmtId="0" fontId="0" fillId="5" borderId="10" xfId="0" applyFill="1" applyBorder="1" applyAlignment="1" applyProtection="1">
      <alignment/>
      <protection/>
    </xf>
    <xf numFmtId="0" fontId="3" fillId="0" borderId="13" xfId="0" applyFont="1" applyBorder="1" applyAlignment="1" applyProtection="1">
      <alignment horizontal="right"/>
      <protection/>
    </xf>
    <xf numFmtId="0" fontId="13" fillId="5" borderId="32" xfId="0" applyFont="1" applyFill="1" applyBorder="1" applyAlignment="1" applyProtection="1">
      <alignment horizontal="right" vertical="center"/>
      <protection/>
    </xf>
    <xf numFmtId="0" fontId="3" fillId="0" borderId="33" xfId="0" applyFont="1" applyFill="1" applyBorder="1" applyAlignment="1" applyProtection="1">
      <alignment horizontal="left"/>
      <protection/>
    </xf>
    <xf numFmtId="0" fontId="3" fillId="0" borderId="34" xfId="0" applyFont="1" applyFill="1" applyBorder="1" applyAlignment="1" applyProtection="1">
      <alignment horizontal="left"/>
      <protection/>
    </xf>
    <xf numFmtId="0" fontId="0" fillId="0" borderId="34" xfId="0" applyBorder="1" applyAlignment="1" applyProtection="1">
      <alignment horizontal="left"/>
      <protection/>
    </xf>
    <xf numFmtId="0" fontId="3" fillId="0" borderId="3" xfId="0" applyFont="1" applyFill="1" applyBorder="1" applyAlignment="1" applyProtection="1">
      <alignment horizontal="left"/>
      <protection/>
    </xf>
    <xf numFmtId="0" fontId="3" fillId="0" borderId="2" xfId="0" applyFont="1" applyFill="1" applyBorder="1" applyAlignment="1" applyProtection="1">
      <alignment horizontal="left"/>
      <protection/>
    </xf>
    <xf numFmtId="0" fontId="0" fillId="0" borderId="2" xfId="0" applyBorder="1" applyAlignment="1" applyProtection="1">
      <alignment horizontal="left"/>
      <protection/>
    </xf>
    <xf numFmtId="0" fontId="3" fillId="8" borderId="35" xfId="0" applyFont="1" applyFill="1" applyBorder="1" applyAlignment="1" applyProtection="1">
      <alignment horizontal="center"/>
      <protection/>
    </xf>
    <xf numFmtId="0" fontId="0" fillId="0" borderId="35" xfId="0" applyBorder="1" applyAlignment="1" applyProtection="1">
      <alignment/>
      <protection/>
    </xf>
    <xf numFmtId="0" fontId="0" fillId="0" borderId="36" xfId="0" applyBorder="1" applyAlignment="1" applyProtection="1">
      <alignment/>
      <protection/>
    </xf>
    <xf numFmtId="0" fontId="3" fillId="6" borderId="37" xfId="0" applyFont="1" applyFill="1" applyBorder="1" applyAlignment="1" applyProtection="1">
      <alignment horizontal="right" vertical="center"/>
      <protection/>
    </xf>
    <xf numFmtId="0" fontId="0" fillId="0" borderId="37" xfId="0" applyBorder="1" applyAlignment="1" applyProtection="1">
      <alignment/>
      <protection/>
    </xf>
    <xf numFmtId="0" fontId="0" fillId="0" borderId="24" xfId="0" applyBorder="1" applyAlignment="1" applyProtection="1">
      <alignment/>
      <protection/>
    </xf>
    <xf numFmtId="0" fontId="6" fillId="9" borderId="32" xfId="0" applyFont="1" applyFill="1" applyBorder="1" applyAlignment="1" applyProtection="1">
      <alignment horizontal="center"/>
      <protection/>
    </xf>
    <xf numFmtId="0" fontId="0" fillId="0" borderId="32" xfId="0" applyBorder="1" applyAlignment="1" applyProtection="1">
      <alignment/>
      <protection/>
    </xf>
    <xf numFmtId="0" fontId="0" fillId="0" borderId="10" xfId="0" applyBorder="1" applyAlignment="1" applyProtection="1">
      <alignment/>
      <protection/>
    </xf>
    <xf numFmtId="0" fontId="13" fillId="5" borderId="35" xfId="0" applyFont="1" applyFill="1" applyBorder="1" applyAlignment="1" applyProtection="1">
      <alignment horizontal="right" vertical="center"/>
      <protection/>
    </xf>
    <xf numFmtId="0" fontId="0" fillId="5" borderId="35" xfId="0" applyFill="1" applyBorder="1" applyAlignment="1" applyProtection="1">
      <alignment/>
      <protection/>
    </xf>
    <xf numFmtId="0" fontId="0" fillId="5" borderId="36" xfId="0" applyFill="1" applyBorder="1" applyAlignment="1" applyProtection="1">
      <alignment/>
      <protection/>
    </xf>
    <xf numFmtId="0" fontId="14" fillId="0" borderId="37" xfId="0" applyFont="1" applyBorder="1" applyAlignment="1" applyProtection="1">
      <alignment/>
      <protection/>
    </xf>
    <xf numFmtId="0" fontId="14" fillId="0" borderId="38" xfId="0" applyFont="1" applyBorder="1" applyAlignment="1" applyProtection="1">
      <alignment/>
      <protection/>
    </xf>
    <xf numFmtId="0" fontId="6" fillId="9" borderId="10" xfId="0" applyFont="1" applyFill="1" applyBorder="1" applyAlignment="1" applyProtection="1">
      <alignment horizontal="center"/>
      <protection/>
    </xf>
    <xf numFmtId="0" fontId="3" fillId="6" borderId="39" xfId="0" applyFont="1" applyFill="1" applyBorder="1" applyAlignment="1" applyProtection="1">
      <alignment horizontal="right" vertical="center"/>
      <protection/>
    </xf>
    <xf numFmtId="0" fontId="0" fillId="0" borderId="39" xfId="0" applyBorder="1" applyAlignment="1" applyProtection="1">
      <alignment/>
      <protection/>
    </xf>
    <xf numFmtId="0" fontId="0" fillId="0" borderId="22" xfId="0" applyBorder="1" applyAlignment="1" applyProtection="1">
      <alignment/>
      <protection/>
    </xf>
    <xf numFmtId="0" fontId="14" fillId="0" borderId="39" xfId="0" applyFont="1" applyBorder="1" applyAlignment="1" applyProtection="1">
      <alignment/>
      <protection/>
    </xf>
    <xf numFmtId="0" fontId="14" fillId="0" borderId="40" xfId="0" applyFont="1" applyBorder="1" applyAlignment="1" applyProtection="1">
      <alignment/>
      <protection/>
    </xf>
    <xf numFmtId="0" fontId="14" fillId="0" borderId="31" xfId="0" applyFont="1" applyBorder="1" applyAlignment="1" applyProtection="1">
      <alignment/>
      <protection/>
    </xf>
    <xf numFmtId="0" fontId="14" fillId="0" borderId="41" xfId="0" applyFont="1" applyBorder="1" applyAlignment="1" applyProtection="1">
      <alignment/>
      <protection/>
    </xf>
    <xf numFmtId="0" fontId="3" fillId="0" borderId="3"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3" fillId="0" borderId="2" xfId="0" applyFont="1"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4" fillId="10" borderId="42" xfId="0" applyFont="1" applyFill="1" applyBorder="1" applyAlignment="1" applyProtection="1">
      <alignment horizontal="center" vertical="center"/>
      <protection/>
    </xf>
    <xf numFmtId="0" fontId="4" fillId="10" borderId="32" xfId="0" applyFont="1" applyFill="1" applyBorder="1" applyAlignment="1" applyProtection="1">
      <alignment horizontal="center" vertical="center"/>
      <protection/>
    </xf>
    <xf numFmtId="0" fontId="4" fillId="10" borderId="10" xfId="0" applyFont="1" applyFill="1" applyBorder="1" applyAlignment="1" applyProtection="1">
      <alignment horizontal="center" vertical="center"/>
      <protection/>
    </xf>
    <xf numFmtId="0" fontId="3" fillId="0" borderId="43" xfId="0" applyFont="1" applyBorder="1" applyAlignment="1" applyProtection="1">
      <alignment horizontal="center"/>
      <protection/>
    </xf>
    <xf numFmtId="0" fontId="3" fillId="0" borderId="44" xfId="0" applyFont="1" applyBorder="1" applyAlignment="1" applyProtection="1">
      <alignment horizontal="center"/>
      <protection/>
    </xf>
    <xf numFmtId="0" fontId="3" fillId="0" borderId="45" xfId="0" applyFont="1" applyFill="1" applyBorder="1" applyAlignment="1" applyProtection="1">
      <alignment horizontal="center"/>
      <protection/>
    </xf>
    <xf numFmtId="0" fontId="3" fillId="0" borderId="46" xfId="0" applyFont="1" applyFill="1" applyBorder="1" applyAlignment="1" applyProtection="1">
      <alignment horizontal="center"/>
      <protection/>
    </xf>
    <xf numFmtId="0" fontId="3" fillId="0" borderId="47" xfId="0" applyFont="1" applyFill="1" applyBorder="1" applyAlignment="1" applyProtection="1">
      <alignment horizontal="center"/>
      <protection/>
    </xf>
    <xf numFmtId="0" fontId="0" fillId="0" borderId="34" xfId="0" applyBorder="1" applyAlignment="1" applyProtection="1">
      <alignment horizontal="left"/>
      <protection locked="0"/>
    </xf>
    <xf numFmtId="0" fontId="0" fillId="0" borderId="48" xfId="0" applyBorder="1" applyAlignment="1" applyProtection="1">
      <alignment horizontal="left"/>
      <protection locked="0"/>
    </xf>
    <xf numFmtId="0" fontId="0" fillId="0" borderId="42" xfId="0" applyFont="1" applyBorder="1" applyAlignment="1" applyProtection="1">
      <alignment horizontal="left" wrapText="1"/>
      <protection/>
    </xf>
    <xf numFmtId="0" fontId="0" fillId="0" borderId="32" xfId="0" applyFont="1" applyBorder="1" applyAlignment="1" applyProtection="1">
      <alignment horizontal="left" wrapText="1"/>
      <protection/>
    </xf>
    <xf numFmtId="0" fontId="0" fillId="0" borderId="10" xfId="0" applyFont="1" applyBorder="1" applyAlignment="1" applyProtection="1">
      <alignment horizontal="left" wrapText="1"/>
      <protection/>
    </xf>
    <xf numFmtId="0" fontId="0" fillId="11" borderId="42" xfId="0" applyFont="1" applyFill="1" applyBorder="1" applyAlignment="1" applyProtection="1">
      <alignment horizontal="left" wrapText="1"/>
      <protection/>
    </xf>
    <xf numFmtId="0" fontId="0" fillId="11" borderId="32" xfId="0" applyFont="1" applyFill="1" applyBorder="1" applyAlignment="1" applyProtection="1">
      <alignment horizontal="left" wrapText="1"/>
      <protection/>
    </xf>
    <xf numFmtId="0" fontId="0" fillId="11" borderId="10" xfId="0" applyFont="1" applyFill="1" applyBorder="1" applyAlignment="1" applyProtection="1">
      <alignment horizontal="left" wrapText="1"/>
      <protection/>
    </xf>
    <xf numFmtId="0" fontId="0" fillId="3" borderId="49" xfId="0" applyFill="1" applyBorder="1" applyAlignment="1">
      <alignment horizontal="center" wrapText="1"/>
    </xf>
    <xf numFmtId="0" fontId="0" fillId="3" borderId="50" xfId="0" applyFill="1" applyBorder="1" applyAlignment="1">
      <alignment horizontal="center" wrapText="1"/>
    </xf>
    <xf numFmtId="0" fontId="0" fillId="3" borderId="51" xfId="0" applyFill="1" applyBorder="1" applyAlignment="1">
      <alignment horizontal="center" wrapText="1"/>
    </xf>
    <xf numFmtId="0" fontId="0" fillId="3" borderId="52" xfId="0" applyFill="1" applyBorder="1" applyAlignment="1">
      <alignment horizontal="center" wrapText="1"/>
    </xf>
    <xf numFmtId="0" fontId="0" fillId="3" borderId="53" xfId="0" applyFill="1" applyBorder="1" applyAlignment="1">
      <alignment horizontal="center" wrapText="1"/>
    </xf>
    <xf numFmtId="0" fontId="3" fillId="12" borderId="3" xfId="0" applyFont="1" applyFill="1" applyBorder="1" applyAlignment="1">
      <alignment horizontal="center" wrapText="1"/>
    </xf>
    <xf numFmtId="0" fontId="3" fillId="12" borderId="2" xfId="0" applyFont="1" applyFill="1" applyBorder="1" applyAlignment="1">
      <alignment horizontal="center" wrapText="1"/>
    </xf>
    <xf numFmtId="0" fontId="3" fillId="12" borderId="4" xfId="0" applyFont="1" applyFill="1" applyBorder="1" applyAlignment="1">
      <alignment horizontal="center" wrapText="1"/>
    </xf>
    <xf numFmtId="0" fontId="9" fillId="0" borderId="18" xfId="0" applyFont="1" applyBorder="1" applyAlignment="1">
      <alignment horizontal="left" wrapText="1"/>
    </xf>
    <xf numFmtId="0" fontId="9" fillId="0" borderId="54" xfId="0" applyFont="1" applyBorder="1" applyAlignment="1">
      <alignment horizontal="left" wrapText="1"/>
    </xf>
    <xf numFmtId="0" fontId="9" fillId="0" borderId="30" xfId="0" applyFont="1" applyBorder="1" applyAlignment="1">
      <alignment horizontal="left" wrapText="1"/>
    </xf>
    <xf numFmtId="0" fontId="3" fillId="0" borderId="42" xfId="0" applyFont="1" applyBorder="1" applyAlignment="1">
      <alignment horizontal="center" wrapText="1"/>
    </xf>
    <xf numFmtId="0" fontId="3" fillId="0" borderId="32" xfId="0" applyFont="1" applyBorder="1" applyAlignment="1">
      <alignment horizontal="center" wrapText="1"/>
    </xf>
    <xf numFmtId="0" fontId="3" fillId="0" borderId="10" xfId="0" applyFont="1" applyBorder="1" applyAlignment="1">
      <alignment horizontal="center" wrapText="1"/>
    </xf>
    <xf numFmtId="0" fontId="0" fillId="5" borderId="8" xfId="0" applyFill="1" applyBorder="1" applyAlignment="1">
      <alignment horizontal="left" wrapText="1"/>
    </xf>
    <xf numFmtId="0" fontId="0" fillId="5" borderId="55" xfId="0" applyFill="1" applyBorder="1" applyAlignment="1">
      <alignment horizontal="left" wrapText="1"/>
    </xf>
    <xf numFmtId="0" fontId="10" fillId="0" borderId="42" xfId="0" applyFont="1" applyBorder="1" applyAlignment="1">
      <alignment horizontal="center"/>
    </xf>
    <xf numFmtId="0" fontId="10" fillId="0" borderId="32" xfId="0" applyFont="1" applyBorder="1" applyAlignment="1">
      <alignment horizontal="center"/>
    </xf>
    <xf numFmtId="0" fontId="10" fillId="0" borderId="10" xfId="0" applyFont="1" applyBorder="1" applyAlignment="1">
      <alignment horizontal="center"/>
    </xf>
    <xf numFmtId="0" fontId="0" fillId="4" borderId="33" xfId="0" applyFill="1" applyBorder="1" applyAlignment="1">
      <alignment horizontal="center" wrapText="1"/>
    </xf>
    <xf numFmtId="0" fontId="0" fillId="4" borderId="3" xfId="0" applyFill="1" applyBorder="1" applyAlignment="1">
      <alignment horizontal="center" wrapText="1"/>
    </xf>
    <xf numFmtId="0" fontId="3" fillId="12" borderId="34" xfId="0" applyFont="1" applyFill="1" applyBorder="1" applyAlignment="1">
      <alignment horizontal="center" wrapText="1"/>
    </xf>
    <xf numFmtId="0" fontId="3" fillId="12" borderId="48"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0"/>
  <sheetViews>
    <sheetView tabSelected="1" zoomScale="90" zoomScaleNormal="90" workbookViewId="0" topLeftCell="A1">
      <selection activeCell="H16" sqref="H16"/>
    </sheetView>
  </sheetViews>
  <sheetFormatPr defaultColWidth="9.140625" defaultRowHeight="12.75"/>
  <cols>
    <col min="1" max="2" width="4.421875" style="42" customWidth="1"/>
    <col min="3" max="3" width="9.140625" style="42" customWidth="1"/>
    <col min="4" max="4" width="22.28125" style="42" customWidth="1"/>
    <col min="5" max="5" width="23.8515625" style="42" customWidth="1"/>
    <col min="6" max="6" width="9.28125" style="42" customWidth="1"/>
    <col min="7" max="7" width="25.8515625" style="42" customWidth="1"/>
    <col min="8" max="9" width="9.140625" style="42" customWidth="1"/>
    <col min="10" max="10" width="15.8515625" style="42" customWidth="1"/>
    <col min="11" max="16384" width="9.140625" style="42" customWidth="1"/>
  </cols>
  <sheetData>
    <row r="1" spans="1:7" ht="16.5" thickBot="1">
      <c r="A1" s="120" t="s">
        <v>78</v>
      </c>
      <c r="B1" s="121"/>
      <c r="C1" s="121"/>
      <c r="D1" s="121"/>
      <c r="E1" s="121"/>
      <c r="F1" s="121"/>
      <c r="G1" s="122"/>
    </row>
    <row r="2" spans="1:7" ht="66" customHeight="1" thickBot="1">
      <c r="A2" s="130" t="s">
        <v>131</v>
      </c>
      <c r="B2" s="131"/>
      <c r="C2" s="131"/>
      <c r="D2" s="131"/>
      <c r="E2" s="131"/>
      <c r="F2" s="131"/>
      <c r="G2" s="132"/>
    </row>
    <row r="3" spans="1:7" ht="57" customHeight="1" thickBot="1">
      <c r="A3" s="133" t="s">
        <v>132</v>
      </c>
      <c r="B3" s="134"/>
      <c r="C3" s="134"/>
      <c r="D3" s="134"/>
      <c r="E3" s="134"/>
      <c r="F3" s="134"/>
      <c r="G3" s="135"/>
    </row>
    <row r="4" spans="1:7" ht="13.5" thickBot="1">
      <c r="A4" s="125" t="s">
        <v>133</v>
      </c>
      <c r="B4" s="126"/>
      <c r="C4" s="126"/>
      <c r="D4" s="127"/>
      <c r="E4" s="123" t="s">
        <v>14</v>
      </c>
      <c r="F4" s="124"/>
      <c r="G4" s="43">
        <f ca="1">TODAY()</f>
        <v>39276</v>
      </c>
    </row>
    <row r="5" spans="1:7" ht="12.75">
      <c r="A5" s="87" t="s">
        <v>5</v>
      </c>
      <c r="B5" s="88"/>
      <c r="C5" s="89"/>
      <c r="D5" s="128"/>
      <c r="E5" s="128"/>
      <c r="F5" s="128"/>
      <c r="G5" s="129"/>
    </row>
    <row r="6" spans="1:7" ht="12.75">
      <c r="A6" s="90" t="s">
        <v>81</v>
      </c>
      <c r="B6" s="91"/>
      <c r="C6" s="92"/>
      <c r="D6" s="74"/>
      <c r="E6" s="74"/>
      <c r="F6" s="44" t="s">
        <v>129</v>
      </c>
      <c r="G6" s="67"/>
    </row>
    <row r="7" spans="1:7" ht="12.75">
      <c r="A7" s="90" t="s">
        <v>6</v>
      </c>
      <c r="B7" s="91"/>
      <c r="C7" s="92"/>
      <c r="D7" s="118"/>
      <c r="E7" s="118"/>
      <c r="F7" s="118"/>
      <c r="G7" s="119"/>
    </row>
    <row r="8" spans="1:7" ht="12.75">
      <c r="A8" s="90" t="s">
        <v>113</v>
      </c>
      <c r="B8" s="91"/>
      <c r="C8" s="92"/>
      <c r="D8" s="117"/>
      <c r="E8" s="118"/>
      <c r="F8" s="118"/>
      <c r="G8" s="119"/>
    </row>
    <row r="9" spans="1:7" ht="15" customHeight="1">
      <c r="A9" s="115" t="s">
        <v>82</v>
      </c>
      <c r="B9" s="116"/>
      <c r="C9" s="116"/>
      <c r="D9" s="116"/>
      <c r="E9" s="117"/>
      <c r="F9" s="118"/>
      <c r="G9" s="119"/>
    </row>
    <row r="10" spans="1:7" ht="15" customHeight="1" thickBot="1">
      <c r="A10" s="75" t="s">
        <v>130</v>
      </c>
      <c r="B10" s="76"/>
      <c r="C10" s="76"/>
      <c r="D10" s="77"/>
      <c r="E10" s="77"/>
      <c r="F10" s="77"/>
      <c r="G10" s="78"/>
    </row>
    <row r="11" spans="1:7" ht="13.5" thickBot="1">
      <c r="A11" s="69" t="s">
        <v>80</v>
      </c>
      <c r="B11" s="85"/>
      <c r="C11" s="93" t="s">
        <v>17</v>
      </c>
      <c r="D11" s="94"/>
      <c r="E11" s="94"/>
      <c r="F11" s="94"/>
      <c r="G11" s="95"/>
    </row>
    <row r="12" spans="1:7" ht="15" customHeight="1">
      <c r="A12" s="70">
        <v>1</v>
      </c>
      <c r="B12" s="71"/>
      <c r="C12" s="111" t="s">
        <v>12</v>
      </c>
      <c r="D12" s="111"/>
      <c r="E12" s="112"/>
      <c r="F12" s="45"/>
      <c r="G12" s="46"/>
    </row>
    <row r="13" spans="1:12" ht="12.75">
      <c r="A13" s="70">
        <v>2</v>
      </c>
      <c r="B13" s="71">
        <v>2</v>
      </c>
      <c r="C13" s="113" t="s">
        <v>11</v>
      </c>
      <c r="D13" s="113"/>
      <c r="E13" s="114"/>
      <c r="F13" s="47">
        <v>3413</v>
      </c>
      <c r="G13" s="48" t="s">
        <v>9</v>
      </c>
      <c r="L13" s="42" t="s">
        <v>126</v>
      </c>
    </row>
    <row r="14" spans="1:7" ht="12.75">
      <c r="A14" s="70">
        <v>3</v>
      </c>
      <c r="B14" s="71">
        <v>3</v>
      </c>
      <c r="C14" s="113" t="s">
        <v>13</v>
      </c>
      <c r="D14" s="113"/>
      <c r="E14" s="114"/>
      <c r="F14" s="47">
        <v>0.93</v>
      </c>
      <c r="G14" s="48" t="s">
        <v>8</v>
      </c>
    </row>
    <row r="15" spans="1:7" ht="12.75">
      <c r="A15" s="70">
        <v>4</v>
      </c>
      <c r="B15" s="71"/>
      <c r="C15" s="113" t="s">
        <v>0</v>
      </c>
      <c r="D15" s="113"/>
      <c r="E15" s="114"/>
      <c r="F15" s="47">
        <v>365</v>
      </c>
      <c r="G15" s="48" t="s">
        <v>2</v>
      </c>
    </row>
    <row r="16" spans="1:7" ht="39" thickBot="1">
      <c r="A16" s="70">
        <v>5</v>
      </c>
      <c r="B16" s="71">
        <v>4</v>
      </c>
      <c r="C16" s="105" t="s">
        <v>10</v>
      </c>
      <c r="D16" s="105"/>
      <c r="E16" s="106"/>
      <c r="F16" s="49">
        <v>2.5</v>
      </c>
      <c r="G16" s="50" t="s">
        <v>114</v>
      </c>
    </row>
    <row r="17" spans="1:7" ht="13.5" thickBot="1">
      <c r="A17" s="70"/>
      <c r="B17" s="71"/>
      <c r="C17" s="99" t="s">
        <v>15</v>
      </c>
      <c r="D17" s="99"/>
      <c r="E17" s="99"/>
      <c r="F17" s="99"/>
      <c r="G17" s="107"/>
    </row>
    <row r="18" spans="1:7" ht="12.75">
      <c r="A18" s="70">
        <v>6</v>
      </c>
      <c r="B18" s="71">
        <v>6</v>
      </c>
      <c r="C18" s="108" t="s">
        <v>84</v>
      </c>
      <c r="D18" s="109"/>
      <c r="E18" s="110"/>
      <c r="F18" s="41">
        <v>4000</v>
      </c>
      <c r="G18" s="51" t="s">
        <v>4</v>
      </c>
    </row>
    <row r="19" spans="1:7" ht="12.75">
      <c r="A19" s="70">
        <v>7</v>
      </c>
      <c r="B19" s="71">
        <v>7</v>
      </c>
      <c r="C19" s="79" t="s">
        <v>85</v>
      </c>
      <c r="D19" s="80"/>
      <c r="E19" s="81"/>
      <c r="F19" s="11">
        <v>90</v>
      </c>
      <c r="G19" s="52" t="s">
        <v>7</v>
      </c>
    </row>
    <row r="20" spans="1:7" ht="12.75">
      <c r="A20" s="70">
        <v>8</v>
      </c>
      <c r="B20" s="71">
        <v>8</v>
      </c>
      <c r="C20" s="79" t="s">
        <v>124</v>
      </c>
      <c r="D20" s="80"/>
      <c r="E20" s="81"/>
      <c r="F20" s="11">
        <v>35</v>
      </c>
      <c r="G20" s="52" t="s">
        <v>7</v>
      </c>
    </row>
    <row r="21" spans="1:7" ht="12.75">
      <c r="A21" s="70">
        <v>9</v>
      </c>
      <c r="B21" s="71">
        <v>9</v>
      </c>
      <c r="C21" s="79" t="s">
        <v>16</v>
      </c>
      <c r="D21" s="80"/>
      <c r="E21" s="81"/>
      <c r="F21" s="11">
        <v>50</v>
      </c>
      <c r="G21" s="52" t="s">
        <v>7</v>
      </c>
    </row>
    <row r="22" spans="1:7" ht="12.75">
      <c r="A22" s="70">
        <v>10</v>
      </c>
      <c r="B22" s="71">
        <v>10</v>
      </c>
      <c r="C22" s="79" t="s">
        <v>86</v>
      </c>
      <c r="D22" s="80"/>
      <c r="E22" s="81"/>
      <c r="F22" s="12">
        <v>1</v>
      </c>
      <c r="G22" s="52" t="s">
        <v>1</v>
      </c>
    </row>
    <row r="23" spans="1:7" ht="12.75">
      <c r="A23" s="70">
        <v>11</v>
      </c>
      <c r="B23" s="71">
        <v>11</v>
      </c>
      <c r="C23" s="79" t="s">
        <v>87</v>
      </c>
      <c r="D23" s="80"/>
      <c r="E23" s="81"/>
      <c r="F23" s="13">
        <v>35</v>
      </c>
      <c r="G23" s="52" t="s">
        <v>7</v>
      </c>
    </row>
    <row r="24" spans="1:7" ht="12.75" customHeight="1">
      <c r="A24" s="70">
        <v>12</v>
      </c>
      <c r="B24" s="71">
        <v>12</v>
      </c>
      <c r="C24" s="79" t="s">
        <v>115</v>
      </c>
      <c r="D24" s="80"/>
      <c r="E24" s="81"/>
      <c r="F24" s="14">
        <v>1500</v>
      </c>
      <c r="G24" s="52" t="s">
        <v>83</v>
      </c>
    </row>
    <row r="25" spans="1:7" ht="12.75">
      <c r="A25" s="70">
        <v>13</v>
      </c>
      <c r="B25" s="71">
        <v>13</v>
      </c>
      <c r="C25" s="79" t="s">
        <v>116</v>
      </c>
      <c r="D25" s="80"/>
      <c r="E25" s="81"/>
      <c r="F25" s="14">
        <v>0</v>
      </c>
      <c r="G25" s="52" t="s">
        <v>83</v>
      </c>
    </row>
    <row r="26" spans="1:7" ht="12.75" customHeight="1" thickBot="1">
      <c r="A26" s="70">
        <v>14</v>
      </c>
      <c r="B26" s="71">
        <v>14</v>
      </c>
      <c r="C26" s="96" t="s">
        <v>117</v>
      </c>
      <c r="D26" s="97"/>
      <c r="E26" s="98"/>
      <c r="F26" s="13">
        <v>4.5</v>
      </c>
      <c r="G26" s="53" t="s">
        <v>121</v>
      </c>
    </row>
    <row r="27" spans="1:7" ht="13.5" customHeight="1" thickBot="1">
      <c r="A27" s="70"/>
      <c r="B27" s="71"/>
      <c r="C27" s="99" t="s">
        <v>18</v>
      </c>
      <c r="D27" s="100"/>
      <c r="E27" s="100"/>
      <c r="F27" s="100"/>
      <c r="G27" s="101"/>
    </row>
    <row r="28" spans="1:7" ht="12" customHeight="1" thickBot="1">
      <c r="A28" s="70">
        <v>15</v>
      </c>
      <c r="B28" s="71">
        <v>15</v>
      </c>
      <c r="C28" s="102" t="s">
        <v>119</v>
      </c>
      <c r="D28" s="103"/>
      <c r="E28" s="104"/>
      <c r="F28" s="54">
        <f>MeasureLife</f>
        <v>10</v>
      </c>
      <c r="G28" s="55" t="s">
        <v>108</v>
      </c>
    </row>
    <row r="29" spans="1:7" ht="13.5" thickBot="1">
      <c r="A29" s="70">
        <v>16</v>
      </c>
      <c r="B29" s="71">
        <v>16</v>
      </c>
      <c r="C29" s="82" t="s">
        <v>122</v>
      </c>
      <c r="D29" s="83"/>
      <c r="E29" s="84"/>
      <c r="F29" s="56">
        <f>IF(lbs_day="","",Btu_lb_F*(MilkTemp_In-MilkTemp_out)*lbs_day*Days_yr/(Btu_kWh*COP))</f>
        <v>8752.300029299739</v>
      </c>
      <c r="G29" s="57" t="s">
        <v>3</v>
      </c>
    </row>
    <row r="30" spans="1:7" ht="13.5" thickBot="1">
      <c r="A30" s="70">
        <v>17</v>
      </c>
      <c r="B30" s="71">
        <v>17</v>
      </c>
      <c r="C30" s="82" t="s">
        <v>123</v>
      </c>
      <c r="D30" s="83"/>
      <c r="E30" s="84"/>
      <c r="F30" s="56">
        <f>Btu_lb_F*(MilkTemp_In-MilkTemp_out-MilkTemp_drop)*lbs_day*Days_yr/(Btu_kWh*COP)</f>
        <v>3182.654556108995</v>
      </c>
      <c r="G30" s="58" t="s">
        <v>3</v>
      </c>
    </row>
    <row r="31" spans="1:7" ht="13.5" thickBot="1">
      <c r="A31" s="70">
        <v>18</v>
      </c>
      <c r="B31" s="71">
        <v>18</v>
      </c>
      <c r="C31" s="82" t="s">
        <v>127</v>
      </c>
      <c r="D31" s="82"/>
      <c r="E31" s="68"/>
      <c r="F31" s="59">
        <f>Btu_lb_F*Days_yr*lbs_day*(MilkTemp_In-WaterTemp_in)/Btu_kWh/COP</f>
        <v>6365.309112217991</v>
      </c>
      <c r="G31" s="58" t="s">
        <v>3</v>
      </c>
    </row>
    <row r="32" spans="1:7" ht="13.5" thickBot="1">
      <c r="A32" s="70">
        <v>19</v>
      </c>
      <c r="B32" s="71">
        <v>19</v>
      </c>
      <c r="C32" s="82" t="s">
        <v>125</v>
      </c>
      <c r="D32" s="83"/>
      <c r="E32" s="84"/>
      <c r="F32" s="54">
        <f>Pre_Use-Post_Use</f>
        <v>5569.645473190743</v>
      </c>
      <c r="G32" s="58" t="s">
        <v>3</v>
      </c>
    </row>
    <row r="33" spans="1:7" ht="12" customHeight="1" thickBot="1">
      <c r="A33" s="70">
        <v>20</v>
      </c>
      <c r="B33" s="71">
        <v>20</v>
      </c>
      <c r="C33" s="82" t="s">
        <v>118</v>
      </c>
      <c r="D33" s="83"/>
      <c r="E33" s="84"/>
      <c r="F33" s="60">
        <f>Savings_Site*1.05*1.025</f>
        <v>5994.330940521537</v>
      </c>
      <c r="G33" s="58" t="s">
        <v>3</v>
      </c>
    </row>
    <row r="34" spans="1:7" ht="12" customHeight="1" thickBot="1">
      <c r="A34" s="70">
        <v>21</v>
      </c>
      <c r="B34" s="71">
        <v>21</v>
      </c>
      <c r="C34" s="86" t="s">
        <v>128</v>
      </c>
      <c r="D34" s="83"/>
      <c r="E34" s="84"/>
      <c r="F34" s="61">
        <f>Savings_Site*RetailRate/100</f>
        <v>250.63404629358345</v>
      </c>
      <c r="G34" s="62" t="s">
        <v>83</v>
      </c>
    </row>
    <row r="35" spans="1:7" ht="12" customHeight="1" thickBot="1">
      <c r="A35" s="70">
        <v>22</v>
      </c>
      <c r="B35" s="71">
        <v>22</v>
      </c>
      <c r="C35" s="86" t="s">
        <v>88</v>
      </c>
      <c r="D35" s="83"/>
      <c r="E35" s="84"/>
      <c r="F35" s="61">
        <f>PV_Energy_Savings</f>
        <v>2144.172177424554</v>
      </c>
      <c r="G35" s="62" t="s">
        <v>83</v>
      </c>
    </row>
    <row r="36" spans="1:7" ht="12" customHeight="1" thickBot="1">
      <c r="A36" s="70">
        <v>23</v>
      </c>
      <c r="B36" s="71">
        <v>23</v>
      </c>
      <c r="C36" s="86" t="s">
        <v>107</v>
      </c>
      <c r="D36" s="83"/>
      <c r="E36" s="84"/>
      <c r="F36" s="63">
        <f>Project_Cost/EnergyCost_Savings</f>
        <v>5.984821384733004</v>
      </c>
      <c r="G36" s="62" t="s">
        <v>108</v>
      </c>
    </row>
    <row r="37" spans="1:7" ht="12" customHeight="1" thickBot="1">
      <c r="A37" s="70">
        <v>24</v>
      </c>
      <c r="B37" s="71">
        <v>24</v>
      </c>
      <c r="C37" s="86" t="s">
        <v>111</v>
      </c>
      <c r="D37" s="83"/>
      <c r="E37" s="84"/>
      <c r="F37" s="61">
        <f>PV_OandM</f>
        <v>0</v>
      </c>
      <c r="G37" s="62" t="s">
        <v>83</v>
      </c>
    </row>
    <row r="38" spans="1:7" ht="12" customHeight="1" thickBot="1">
      <c r="A38" s="70">
        <v>25</v>
      </c>
      <c r="B38" s="71">
        <v>25</v>
      </c>
      <c r="C38" s="86" t="s">
        <v>109</v>
      </c>
      <c r="D38" s="83"/>
      <c r="E38" s="84"/>
      <c r="F38" s="61">
        <f>Project_Cost+PV_Energy_Use+PV_OandM</f>
        <v>2725.241244242602</v>
      </c>
      <c r="G38" s="62" t="s">
        <v>83</v>
      </c>
    </row>
    <row r="39" spans="1:7" ht="13.5" thickBot="1">
      <c r="A39" s="70">
        <v>26</v>
      </c>
      <c r="B39" s="71">
        <v>26</v>
      </c>
      <c r="C39" s="86" t="s">
        <v>110</v>
      </c>
      <c r="D39" s="83"/>
      <c r="E39" s="84"/>
      <c r="F39" s="64">
        <f>BC_Ratio</f>
        <v>1.4294481182830359</v>
      </c>
      <c r="G39" s="62"/>
    </row>
    <row r="40" spans="1:7" ht="13.5" thickBot="1">
      <c r="A40" s="72">
        <v>27</v>
      </c>
      <c r="B40" s="73">
        <v>27</v>
      </c>
      <c r="C40" s="86" t="s">
        <v>79</v>
      </c>
      <c r="D40" s="83"/>
      <c r="E40" s="84"/>
      <c r="F40" s="65">
        <f>IF(BC_Ratio&gt;=1,(IF((Savings_Busbar*0.15)&lt;=(Project_Cost*0.7),(Savings_Busbar*0.15),(Project_Cost*0.7))),0)</f>
        <v>899.1496410782305</v>
      </c>
      <c r="G40" s="66" t="s">
        <v>83</v>
      </c>
    </row>
  </sheetData>
  <sheetProtection password="C4BA" sheet="1" objects="1"/>
  <mergeCells count="77">
    <mergeCell ref="A9:D9"/>
    <mergeCell ref="E9:G9"/>
    <mergeCell ref="D8:G8"/>
    <mergeCell ref="A1:G1"/>
    <mergeCell ref="E4:F4"/>
    <mergeCell ref="A4:D4"/>
    <mergeCell ref="D5:G5"/>
    <mergeCell ref="A2:G2"/>
    <mergeCell ref="D7:G7"/>
    <mergeCell ref="A3:G3"/>
    <mergeCell ref="C12:E12"/>
    <mergeCell ref="C13:E13"/>
    <mergeCell ref="C14:E14"/>
    <mergeCell ref="C15:E15"/>
    <mergeCell ref="C16:E16"/>
    <mergeCell ref="C17:G17"/>
    <mergeCell ref="C18:E18"/>
    <mergeCell ref="C19:E19"/>
    <mergeCell ref="C21:E21"/>
    <mergeCell ref="C22:E22"/>
    <mergeCell ref="C23:E23"/>
    <mergeCell ref="C24:E24"/>
    <mergeCell ref="C25:E25"/>
    <mergeCell ref="C26:E26"/>
    <mergeCell ref="C27:G27"/>
    <mergeCell ref="C28:E28"/>
    <mergeCell ref="C38:E38"/>
    <mergeCell ref="C29:E29"/>
    <mergeCell ref="C30:E30"/>
    <mergeCell ref="C33:E33"/>
    <mergeCell ref="C34:E34"/>
    <mergeCell ref="C39:E39"/>
    <mergeCell ref="C40:E40"/>
    <mergeCell ref="A5:C5"/>
    <mergeCell ref="A6:C6"/>
    <mergeCell ref="A7:C7"/>
    <mergeCell ref="A8:C8"/>
    <mergeCell ref="C11:G11"/>
    <mergeCell ref="C35:E35"/>
    <mergeCell ref="C36:E36"/>
    <mergeCell ref="C37:E37"/>
    <mergeCell ref="C20:E20"/>
    <mergeCell ref="C32:E32"/>
    <mergeCell ref="C31:E31"/>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8:B38"/>
    <mergeCell ref="A39:B39"/>
    <mergeCell ref="A40:B40"/>
    <mergeCell ref="D6:E6"/>
    <mergeCell ref="A10:C10"/>
    <mergeCell ref="D10:G10"/>
    <mergeCell ref="A34:B34"/>
    <mergeCell ref="A35:B35"/>
    <mergeCell ref="A36:B36"/>
    <mergeCell ref="A37:B37"/>
  </mergeCells>
  <dataValidations count="3">
    <dataValidation type="list" operator="equal" allowBlank="1" showInputMessage="1" showErrorMessage="1" sqref="F22">
      <formula1>"0.5,1.0,2.0"</formula1>
    </dataValidation>
    <dataValidation type="list" allowBlank="1" showInputMessage="1" showErrorMessage="1" sqref="F21">
      <formula1>"50,55,60,65,70"</formula1>
    </dataValidation>
    <dataValidation type="custom" allowBlank="1" showErrorMessage="1" error="You have enter a milk temperature drop that exceeds the theoretical maximum achievable through the use of a flat plate heat exchanger. Please enter a temperture drop that is consistent with manufacturer data." sqref="F23">
      <formula1>F32&lt;=F31</formula1>
    </dataValidation>
  </dataValidations>
  <printOptions horizontalCentered="1"/>
  <pageMargins left="0.5" right="0.5" top="0.5" bottom="0.5" header="0.5" footer="0.5"/>
  <pageSetup horizontalDpi="360" verticalDpi="36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I67"/>
  <sheetViews>
    <sheetView workbookViewId="0" topLeftCell="A49">
      <selection activeCell="B60" sqref="B60"/>
    </sheetView>
  </sheetViews>
  <sheetFormatPr defaultColWidth="9.140625" defaultRowHeight="12.75"/>
  <cols>
    <col min="1" max="1" width="17.28125" style="0" customWidth="1"/>
    <col min="3" max="3" width="13.28125" style="0" customWidth="1"/>
    <col min="5" max="5" width="24.28125" style="0" customWidth="1"/>
    <col min="6" max="6" width="9.57421875" style="0" bestFit="1" customWidth="1"/>
    <col min="9" max="9" width="46.140625" style="0" customWidth="1"/>
    <col min="10" max="10" width="10.7109375" style="0" customWidth="1"/>
  </cols>
  <sheetData>
    <row r="1" spans="1:4" ht="13.5" thickBot="1">
      <c r="A1" s="9" t="s">
        <v>77</v>
      </c>
      <c r="B1" s="152" t="s">
        <v>76</v>
      </c>
      <c r="C1" s="153"/>
      <c r="D1" s="154"/>
    </row>
    <row r="2" spans="1:4" ht="13.5" thickBot="1">
      <c r="A2" s="147" t="s">
        <v>19</v>
      </c>
      <c r="B2" s="148"/>
      <c r="C2" s="148"/>
      <c r="D2" s="149"/>
    </row>
    <row r="3" spans="1:4" ht="13.5" thickBot="1">
      <c r="A3" s="147" t="s">
        <v>20</v>
      </c>
      <c r="B3" s="148"/>
      <c r="C3" s="148"/>
      <c r="D3" s="149"/>
    </row>
    <row r="4" spans="1:4" ht="12.75">
      <c r="A4" s="155" t="s">
        <v>21</v>
      </c>
      <c r="B4" s="157" t="s">
        <v>22</v>
      </c>
      <c r="C4" s="157"/>
      <c r="D4" s="158"/>
    </row>
    <row r="5" spans="1:4" ht="15.75">
      <c r="A5" s="156"/>
      <c r="B5" s="5" t="s">
        <v>23</v>
      </c>
      <c r="C5" s="6" t="s">
        <v>24</v>
      </c>
      <c r="D5" s="8" t="s">
        <v>25</v>
      </c>
    </row>
    <row r="6" spans="1:4" ht="12.75">
      <c r="A6" s="141" t="s">
        <v>26</v>
      </c>
      <c r="B6" s="142"/>
      <c r="C6" s="142"/>
      <c r="D6" s="143"/>
    </row>
    <row r="7" spans="1:4" ht="12.75">
      <c r="A7" s="7" t="s">
        <v>27</v>
      </c>
      <c r="B7" s="6" t="s">
        <v>28</v>
      </c>
      <c r="C7" s="6" t="s">
        <v>29</v>
      </c>
      <c r="D7" s="8" t="s">
        <v>30</v>
      </c>
    </row>
    <row r="8" spans="1:4" ht="12.75">
      <c r="A8" s="7" t="s">
        <v>31</v>
      </c>
      <c r="B8" s="6" t="s">
        <v>32</v>
      </c>
      <c r="C8" s="6" t="s">
        <v>33</v>
      </c>
      <c r="D8" s="8" t="s">
        <v>34</v>
      </c>
    </row>
    <row r="9" spans="1:4" ht="12.75">
      <c r="A9" s="7" t="s">
        <v>35</v>
      </c>
      <c r="B9" s="6" t="s">
        <v>36</v>
      </c>
      <c r="C9" s="6" t="s">
        <v>37</v>
      </c>
      <c r="D9" s="8" t="s">
        <v>33</v>
      </c>
    </row>
    <row r="10" spans="1:4" ht="12.75">
      <c r="A10" s="141" t="s">
        <v>38</v>
      </c>
      <c r="B10" s="142"/>
      <c r="C10" s="142"/>
      <c r="D10" s="143"/>
    </row>
    <row r="11" spans="1:4" ht="12.75">
      <c r="A11" s="7" t="s">
        <v>27</v>
      </c>
      <c r="B11" s="6" t="s">
        <v>39</v>
      </c>
      <c r="C11" s="6" t="s">
        <v>40</v>
      </c>
      <c r="D11" s="8" t="s">
        <v>41</v>
      </c>
    </row>
    <row r="12" spans="1:4" ht="12.75">
      <c r="A12" s="7" t="s">
        <v>31</v>
      </c>
      <c r="B12" s="6" t="s">
        <v>37</v>
      </c>
      <c r="C12" s="6" t="s">
        <v>42</v>
      </c>
      <c r="D12" s="8" t="s">
        <v>43</v>
      </c>
    </row>
    <row r="13" spans="1:4" ht="12.75">
      <c r="A13" s="7" t="s">
        <v>35</v>
      </c>
      <c r="B13" s="6" t="s">
        <v>44</v>
      </c>
      <c r="C13" s="6" t="s">
        <v>45</v>
      </c>
      <c r="D13" s="8" t="s">
        <v>42</v>
      </c>
    </row>
    <row r="14" spans="1:4" ht="12.75">
      <c r="A14" s="141" t="s">
        <v>46</v>
      </c>
      <c r="B14" s="142"/>
      <c r="C14" s="142"/>
      <c r="D14" s="143"/>
    </row>
    <row r="15" spans="1:4" ht="12.75">
      <c r="A15" s="7" t="s">
        <v>27</v>
      </c>
      <c r="B15" s="6" t="s">
        <v>47</v>
      </c>
      <c r="C15" s="6" t="s">
        <v>48</v>
      </c>
      <c r="D15" s="8" t="s">
        <v>49</v>
      </c>
    </row>
    <row r="16" spans="1:4" ht="12.75">
      <c r="A16" s="7" t="s">
        <v>31</v>
      </c>
      <c r="B16" s="6" t="s">
        <v>39</v>
      </c>
      <c r="C16" s="6" t="s">
        <v>50</v>
      </c>
      <c r="D16" s="8" t="s">
        <v>51</v>
      </c>
    </row>
    <row r="17" spans="1:4" ht="12.75">
      <c r="A17" s="7" t="s">
        <v>35</v>
      </c>
      <c r="B17" s="6" t="s">
        <v>32</v>
      </c>
      <c r="C17" s="6" t="s">
        <v>33</v>
      </c>
      <c r="D17" s="8" t="s">
        <v>34</v>
      </c>
    </row>
    <row r="18" spans="1:4" ht="12.75">
      <c r="A18" s="141" t="s">
        <v>52</v>
      </c>
      <c r="B18" s="142"/>
      <c r="C18" s="142"/>
      <c r="D18" s="143"/>
    </row>
    <row r="19" spans="1:4" ht="12.75">
      <c r="A19" s="7" t="s">
        <v>27</v>
      </c>
      <c r="B19" s="6" t="s">
        <v>53</v>
      </c>
      <c r="C19" s="6" t="s">
        <v>30</v>
      </c>
      <c r="D19" s="8" t="s">
        <v>54</v>
      </c>
    </row>
    <row r="20" spans="1:4" ht="12.75">
      <c r="A20" s="7" t="s">
        <v>31</v>
      </c>
      <c r="B20" s="6" t="s">
        <v>39</v>
      </c>
      <c r="C20" s="6" t="s">
        <v>40</v>
      </c>
      <c r="D20" s="8" t="s">
        <v>55</v>
      </c>
    </row>
    <row r="21" spans="1:4" ht="12.75">
      <c r="A21" s="7" t="s">
        <v>35</v>
      </c>
      <c r="B21" s="6" t="s">
        <v>37</v>
      </c>
      <c r="C21" s="6" t="s">
        <v>42</v>
      </c>
      <c r="D21" s="8" t="s">
        <v>43</v>
      </c>
    </row>
    <row r="22" spans="1:4" ht="12.75">
      <c r="A22" s="141" t="s">
        <v>56</v>
      </c>
      <c r="B22" s="142"/>
      <c r="C22" s="142"/>
      <c r="D22" s="143"/>
    </row>
    <row r="23" spans="1:4" ht="12.75">
      <c r="A23" s="7" t="s">
        <v>27</v>
      </c>
      <c r="B23" s="6" t="s">
        <v>28</v>
      </c>
      <c r="C23" s="6" t="s">
        <v>29</v>
      </c>
      <c r="D23" s="8" t="s">
        <v>30</v>
      </c>
    </row>
    <row r="24" spans="1:4" ht="12.75">
      <c r="A24" s="7" t="s">
        <v>31</v>
      </c>
      <c r="B24" s="6" t="s">
        <v>57</v>
      </c>
      <c r="C24" s="6" t="s">
        <v>58</v>
      </c>
      <c r="D24" s="8" t="s">
        <v>40</v>
      </c>
    </row>
    <row r="25" spans="1:4" ht="12.75">
      <c r="A25" s="7" t="s">
        <v>35</v>
      </c>
      <c r="B25" s="6" t="s">
        <v>36</v>
      </c>
      <c r="C25" s="6" t="s">
        <v>37</v>
      </c>
      <c r="D25" s="8" t="s">
        <v>33</v>
      </c>
    </row>
    <row r="26" spans="1:4" ht="12.75">
      <c r="A26" s="141" t="s">
        <v>59</v>
      </c>
      <c r="B26" s="142"/>
      <c r="C26" s="142"/>
      <c r="D26" s="143"/>
    </row>
    <row r="27" spans="1:4" ht="12.75">
      <c r="A27" s="7" t="s">
        <v>27</v>
      </c>
      <c r="B27" s="6" t="s">
        <v>39</v>
      </c>
      <c r="C27" s="6" t="s">
        <v>50</v>
      </c>
      <c r="D27" s="8" t="s">
        <v>51</v>
      </c>
    </row>
    <row r="28" spans="1:4" ht="12.75">
      <c r="A28" s="7" t="s">
        <v>31</v>
      </c>
      <c r="B28" s="6" t="s">
        <v>37</v>
      </c>
      <c r="C28" s="6" t="s">
        <v>42</v>
      </c>
      <c r="D28" s="8" t="s">
        <v>43</v>
      </c>
    </row>
    <row r="29" spans="1:4" ht="12.75">
      <c r="A29" s="7" t="s">
        <v>35</v>
      </c>
      <c r="B29" s="6" t="s">
        <v>44</v>
      </c>
      <c r="C29" s="6" t="s">
        <v>45</v>
      </c>
      <c r="D29" s="8" t="s">
        <v>42</v>
      </c>
    </row>
    <row r="30" spans="1:4" ht="12.75">
      <c r="A30" s="141" t="s">
        <v>60</v>
      </c>
      <c r="B30" s="142"/>
      <c r="C30" s="142"/>
      <c r="D30" s="143"/>
    </row>
    <row r="31" spans="1:4" ht="12.75">
      <c r="A31" s="7" t="s">
        <v>27</v>
      </c>
      <c r="B31" s="6" t="s">
        <v>61</v>
      </c>
      <c r="C31" s="6" t="s">
        <v>34</v>
      </c>
      <c r="D31" s="8" t="s">
        <v>55</v>
      </c>
    </row>
    <row r="32" spans="1:4" ht="12.75">
      <c r="A32" s="7" t="s">
        <v>31</v>
      </c>
      <c r="B32" s="6" t="s">
        <v>37</v>
      </c>
      <c r="C32" s="6" t="s">
        <v>47</v>
      </c>
      <c r="D32" s="8" t="s">
        <v>62</v>
      </c>
    </row>
    <row r="33" spans="1:4" ht="12.75">
      <c r="A33" s="7" t="s">
        <v>35</v>
      </c>
      <c r="B33" s="6" t="s">
        <v>63</v>
      </c>
      <c r="C33" s="6" t="s">
        <v>28</v>
      </c>
      <c r="D33" s="8" t="s">
        <v>47</v>
      </c>
    </row>
    <row r="34" spans="1:4" ht="12.75">
      <c r="A34" s="141" t="s">
        <v>64</v>
      </c>
      <c r="B34" s="142"/>
      <c r="C34" s="142"/>
      <c r="D34" s="143"/>
    </row>
    <row r="35" spans="1:4" ht="12.75">
      <c r="A35" s="7" t="s">
        <v>27</v>
      </c>
      <c r="B35" s="6" t="s">
        <v>53</v>
      </c>
      <c r="C35" s="6" t="s">
        <v>30</v>
      </c>
      <c r="D35" s="8" t="s">
        <v>65</v>
      </c>
    </row>
    <row r="36" spans="1:4" ht="12.75">
      <c r="A36" s="7" t="s">
        <v>31</v>
      </c>
      <c r="B36" s="6" t="s">
        <v>61</v>
      </c>
      <c r="C36" s="6" t="s">
        <v>34</v>
      </c>
      <c r="D36" s="8" t="s">
        <v>55</v>
      </c>
    </row>
    <row r="37" spans="1:4" ht="12.75">
      <c r="A37" s="7" t="s">
        <v>35</v>
      </c>
      <c r="B37" s="6" t="s">
        <v>32</v>
      </c>
      <c r="C37" s="6" t="s">
        <v>33</v>
      </c>
      <c r="D37" s="8" t="s">
        <v>34</v>
      </c>
    </row>
    <row r="38" spans="1:4" ht="12.75">
      <c r="A38" s="141" t="s">
        <v>66</v>
      </c>
      <c r="B38" s="142"/>
      <c r="C38" s="142"/>
      <c r="D38" s="143"/>
    </row>
    <row r="39" spans="1:4" ht="12.75">
      <c r="A39" s="7" t="s">
        <v>27</v>
      </c>
      <c r="B39" s="6" t="s">
        <v>53</v>
      </c>
      <c r="C39" s="6" t="s">
        <v>51</v>
      </c>
      <c r="D39" s="8" t="s">
        <v>54</v>
      </c>
    </row>
    <row r="40" spans="1:4" ht="12.75">
      <c r="A40" s="7" t="s">
        <v>31</v>
      </c>
      <c r="B40" s="6" t="s">
        <v>58</v>
      </c>
      <c r="C40" s="6" t="s">
        <v>43</v>
      </c>
      <c r="D40" s="8" t="s">
        <v>67</v>
      </c>
    </row>
    <row r="41" spans="1:4" ht="12.75">
      <c r="A41" s="7" t="s">
        <v>35</v>
      </c>
      <c r="B41" s="6" t="s">
        <v>37</v>
      </c>
      <c r="C41" s="6" t="s">
        <v>42</v>
      </c>
      <c r="D41" s="8" t="s">
        <v>43</v>
      </c>
    </row>
    <row r="42" spans="1:4" ht="13.5" thickBot="1">
      <c r="A42" s="144" t="s">
        <v>68</v>
      </c>
      <c r="B42" s="145"/>
      <c r="C42" s="145"/>
      <c r="D42" s="146"/>
    </row>
    <row r="43" ht="13.5" thickBot="1">
      <c r="A43" s="1"/>
    </row>
    <row r="44" spans="1:9" ht="13.5" thickBot="1">
      <c r="A44" s="147" t="s">
        <v>69</v>
      </c>
      <c r="B44" s="148"/>
      <c r="C44" s="148"/>
      <c r="D44" s="148"/>
      <c r="E44" s="148"/>
      <c r="F44" s="148"/>
      <c r="G44" s="148"/>
      <c r="H44" s="148"/>
      <c r="I44" s="149"/>
    </row>
    <row r="45" spans="1:9" ht="13.5" thickBot="1">
      <c r="A45" s="147" t="s">
        <v>70</v>
      </c>
      <c r="B45" s="148"/>
      <c r="C45" s="148"/>
      <c r="D45" s="148"/>
      <c r="E45" s="148"/>
      <c r="F45" s="148"/>
      <c r="G45" s="148"/>
      <c r="H45" s="148"/>
      <c r="I45" s="149"/>
    </row>
    <row r="46" spans="1:9" ht="25.5">
      <c r="A46" s="10" t="s">
        <v>71</v>
      </c>
      <c r="B46" s="139">
        <v>20</v>
      </c>
      <c r="C46" s="140"/>
      <c r="D46" s="139">
        <v>30</v>
      </c>
      <c r="E46" s="140"/>
      <c r="F46" s="139">
        <v>40</v>
      </c>
      <c r="G46" s="140"/>
      <c r="H46" s="139">
        <v>50</v>
      </c>
      <c r="I46" s="140"/>
    </row>
    <row r="47" spans="1:9" ht="12.75">
      <c r="A47" s="2" t="s">
        <v>72</v>
      </c>
      <c r="B47" s="3">
        <v>20</v>
      </c>
      <c r="C47" s="3">
        <v>30</v>
      </c>
      <c r="D47" s="3">
        <v>20</v>
      </c>
      <c r="E47" s="3">
        <v>30</v>
      </c>
      <c r="F47" s="3">
        <v>20</v>
      </c>
      <c r="G47" s="3">
        <v>30</v>
      </c>
      <c r="H47" s="3">
        <v>20</v>
      </c>
      <c r="I47" s="3">
        <v>30</v>
      </c>
    </row>
    <row r="48" spans="1:9" ht="12.75">
      <c r="A48" s="2" t="s">
        <v>73</v>
      </c>
      <c r="B48" s="136"/>
      <c r="C48" s="137"/>
      <c r="D48" s="137"/>
      <c r="E48" s="137"/>
      <c r="F48" s="137"/>
      <c r="G48" s="137"/>
      <c r="H48" s="137"/>
      <c r="I48" s="138"/>
    </row>
    <row r="49" spans="1:9" ht="12.75">
      <c r="A49" s="4" t="s">
        <v>27</v>
      </c>
      <c r="B49" s="3" t="s">
        <v>40</v>
      </c>
      <c r="C49" s="3" t="s">
        <v>47</v>
      </c>
      <c r="D49" s="3" t="s">
        <v>74</v>
      </c>
      <c r="E49" s="3" t="s">
        <v>50</v>
      </c>
      <c r="F49" s="3" t="s">
        <v>48</v>
      </c>
      <c r="G49" s="3" t="s">
        <v>43</v>
      </c>
      <c r="H49" s="3" t="s">
        <v>51</v>
      </c>
      <c r="I49" s="3" t="s">
        <v>62</v>
      </c>
    </row>
    <row r="50" spans="1:9" ht="12.75">
      <c r="A50" s="4" t="s">
        <v>31</v>
      </c>
      <c r="B50" s="3" t="s">
        <v>47</v>
      </c>
      <c r="C50" s="3" t="s">
        <v>39</v>
      </c>
      <c r="D50" s="3" t="s">
        <v>50</v>
      </c>
      <c r="E50" s="3" t="s">
        <v>42</v>
      </c>
      <c r="F50" s="3" t="s">
        <v>40</v>
      </c>
      <c r="G50" s="3" t="s">
        <v>53</v>
      </c>
      <c r="H50" s="3" t="s">
        <v>43</v>
      </c>
      <c r="I50" s="3" t="s">
        <v>29</v>
      </c>
    </row>
    <row r="51" spans="1:9" ht="12.75">
      <c r="A51" s="4" t="s">
        <v>35</v>
      </c>
      <c r="B51" s="3" t="s">
        <v>28</v>
      </c>
      <c r="C51" s="3" t="s">
        <v>32</v>
      </c>
      <c r="D51" s="3" t="s">
        <v>58</v>
      </c>
      <c r="E51" s="3" t="s">
        <v>28</v>
      </c>
      <c r="F51" s="3" t="s">
        <v>42</v>
      </c>
      <c r="G51" s="3" t="s">
        <v>39</v>
      </c>
      <c r="H51" s="3" t="s">
        <v>42</v>
      </c>
      <c r="I51" s="3" t="s">
        <v>58</v>
      </c>
    </row>
    <row r="52" spans="1:9" ht="12.75">
      <c r="A52" s="4" t="s">
        <v>75</v>
      </c>
      <c r="B52" s="3" t="s">
        <v>63</v>
      </c>
      <c r="C52" s="3" t="s">
        <v>36</v>
      </c>
      <c r="D52" s="3" t="s">
        <v>32</v>
      </c>
      <c r="E52" s="3" t="s">
        <v>44</v>
      </c>
      <c r="F52" s="3" t="s">
        <v>32</v>
      </c>
      <c r="G52" s="3" t="s">
        <v>63</v>
      </c>
      <c r="H52" s="3" t="s">
        <v>37</v>
      </c>
      <c r="I52" s="3" t="s">
        <v>57</v>
      </c>
    </row>
    <row r="56" ht="13.5" thickBot="1"/>
    <row r="57" spans="1:9" ht="26.25" thickBot="1">
      <c r="A57" s="15" t="s">
        <v>89</v>
      </c>
      <c r="B57" s="16" t="s">
        <v>90</v>
      </c>
      <c r="C57" s="17" t="s">
        <v>91</v>
      </c>
      <c r="E57" s="150" t="s">
        <v>92</v>
      </c>
      <c r="F57" s="151"/>
      <c r="I57" s="38" t="s">
        <v>112</v>
      </c>
    </row>
    <row r="58" spans="1:9" ht="12.75">
      <c r="A58" s="18" t="s">
        <v>93</v>
      </c>
      <c r="B58" s="19">
        <f>IF(Project_Cost&gt;0,Project_Cost,0)</f>
        <v>1500</v>
      </c>
      <c r="C58" s="20">
        <f>(IF(Project_Cost&lt;0,Project_Cost,0))*-1</f>
        <v>0</v>
      </c>
      <c r="E58" s="21" t="s">
        <v>94</v>
      </c>
      <c r="F58" s="22">
        <v>0.04</v>
      </c>
      <c r="I58" s="23" t="s">
        <v>95</v>
      </c>
    </row>
    <row r="59" spans="1:9" ht="12.75">
      <c r="A59" s="21" t="s">
        <v>96</v>
      </c>
      <c r="B59" s="24">
        <f>IF(PV_OandM&gt;0,PV_OandM,0)</f>
        <v>0</v>
      </c>
      <c r="C59" s="25">
        <f>(IF(PV_OandM&lt;0,PV_OandM,0))*-1</f>
        <v>0</v>
      </c>
      <c r="E59" s="21" t="s">
        <v>97</v>
      </c>
      <c r="F59" s="26">
        <v>10</v>
      </c>
      <c r="I59" s="27" t="s">
        <v>98</v>
      </c>
    </row>
    <row r="60" spans="1:9" ht="13.5" thickBot="1">
      <c r="A60" s="21" t="s">
        <v>99</v>
      </c>
      <c r="B60" s="24">
        <f>IF(PV_Energy_Savings&lt;0,(-1*PV_Energy_Savings),0)</f>
        <v>0</v>
      </c>
      <c r="C60" s="25">
        <f>IF(PV_Energy_Savings&gt;0,PV_Energy_Savings,0)</f>
        <v>2144.172177424554</v>
      </c>
      <c r="E60" s="21" t="s">
        <v>100</v>
      </c>
      <c r="F60" s="28">
        <f>OandM</f>
        <v>0</v>
      </c>
      <c r="I60" s="27" t="s">
        <v>101</v>
      </c>
    </row>
    <row r="61" spans="1:9" ht="13.5" thickBot="1">
      <c r="A61" s="29" t="s">
        <v>102</v>
      </c>
      <c r="B61" s="30">
        <f>SUM(B58:B60)</f>
        <v>1500</v>
      </c>
      <c r="C61" s="31">
        <f>SUM(C58:C60)</f>
        <v>2144.172177424554</v>
      </c>
      <c r="E61" s="32" t="s">
        <v>103</v>
      </c>
      <c r="F61" s="37">
        <f>OandM*(1-((1/(1+DiscountRate))^MeasureLife))/DiscountRate</f>
        <v>0</v>
      </c>
      <c r="I61" s="27" t="s">
        <v>104</v>
      </c>
    </row>
    <row r="62" spans="2:9" ht="12.75">
      <c r="B62" s="33"/>
      <c r="I62" s="27" t="s">
        <v>105</v>
      </c>
    </row>
    <row r="63" ht="13.5" thickBot="1"/>
    <row r="64" spans="1:6" ht="13.5" thickBot="1">
      <c r="A64" s="35" t="s">
        <v>106</v>
      </c>
      <c r="B64" s="34">
        <f>C61/B61</f>
        <v>1.4294481182830359</v>
      </c>
      <c r="F64" s="36"/>
    </row>
    <row r="65" ht="13.5" thickBot="1"/>
    <row r="66" spans="1:3" ht="13.5" thickBot="1">
      <c r="A66" s="39" t="s">
        <v>99</v>
      </c>
      <c r="B66" s="40">
        <v>0.3577</v>
      </c>
      <c r="C66" s="37">
        <f>B66*Savings_Busbar</f>
        <v>2144.172177424554</v>
      </c>
    </row>
    <row r="67" spans="1:3" ht="13.5" thickBot="1">
      <c r="A67" s="39" t="s">
        <v>120</v>
      </c>
      <c r="B67" s="40">
        <v>0.3577</v>
      </c>
      <c r="C67" s="37">
        <f>B67*Post_Use*1.05*1.025</f>
        <v>1225.2412442426019</v>
      </c>
    </row>
  </sheetData>
  <mergeCells count="23">
    <mergeCell ref="E57:F57"/>
    <mergeCell ref="B1:D1"/>
    <mergeCell ref="A2:D2"/>
    <mergeCell ref="A3:D3"/>
    <mergeCell ref="A4:A5"/>
    <mergeCell ref="B4:D4"/>
    <mergeCell ref="A6:D6"/>
    <mergeCell ref="A10:D10"/>
    <mergeCell ref="A14:D14"/>
    <mergeCell ref="A18:D18"/>
    <mergeCell ref="A22:D22"/>
    <mergeCell ref="A26:D26"/>
    <mergeCell ref="A30:D30"/>
    <mergeCell ref="A34:D34"/>
    <mergeCell ref="A38:D38"/>
    <mergeCell ref="A42:D42"/>
    <mergeCell ref="A44:I44"/>
    <mergeCell ref="A45:I45"/>
    <mergeCell ref="B48:I48"/>
    <mergeCell ref="B46:C46"/>
    <mergeCell ref="D46:E46"/>
    <mergeCell ref="F46:G46"/>
    <mergeCell ref="H46:I4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Power Business Line</dc:creator>
  <cp:keywords/>
  <dc:description/>
  <cp:lastModifiedBy>tro6171</cp:lastModifiedBy>
  <cp:lastPrinted>2001-11-14T19:54:56Z</cp:lastPrinted>
  <dcterms:created xsi:type="dcterms:W3CDTF">2001-10-22T17:10:48Z</dcterms:created>
  <dcterms:modified xsi:type="dcterms:W3CDTF">2007-07-13T17:22:06Z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