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096" yWindow="60" windowWidth="24840" windowHeight="16000" tabRatio="5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<sst xmlns="http://schemas.openxmlformats.org/spreadsheetml/2006/main" count="47" uniqueCount="38">
  <si>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I-V Curves for a pair of DOM MBs, series resistor, power supply, and current meter.</t>
  </si>
  <si>
    <t>V</t>
  </si>
  <si>
    <t>I (mA) - Reverse</t>
  </si>
  <si>
    <t>Series Resistor</t>
  </si>
  <si>
    <t>W</t>
  </si>
  <si>
    <t>Slope</t>
  </si>
  <si>
    <t>1000/slope</t>
  </si>
  <si>
    <t>Notes:</t>
  </si>
  <si>
    <t>I (mA) - Normal</t>
  </si>
  <si>
    <t>Above 19V, for NORMAL current, the DC-DC converter enters start-up mode, resulting in current pulsations.</t>
  </si>
  <si>
    <t xml:space="preserve">Trend line: 1/Slope should equals series resistance. </t>
  </si>
  <si>
    <t>pulses@19.08</t>
  </si>
  <si>
    <t>Vshunt - Normal</t>
  </si>
  <si>
    <t>I-V Curves for a pair of DOM MBs, 100+100 ohm series resistor, power supply, and DMM across 100 ohm shunt.</t>
  </si>
  <si>
    <t>Vshunt - Reverse</t>
  </si>
  <si>
    <t>Shunt Resistor</t>
  </si>
  <si>
    <t>Total Series Resistance</t>
  </si>
  <si>
    <t>Main Board Equiv R</t>
  </si>
  <si>
    <t>constant || R=</t>
  </si>
  <si>
    <t>Vset</t>
  </si>
  <si>
    <t>Vcorrected</t>
  </si>
  <si>
    <t>Shunt Voltage</t>
  </si>
  <si>
    <t>Current</t>
  </si>
  <si>
    <t>Shunt Comp Current</t>
  </si>
  <si>
    <r>
      <t>k</t>
    </r>
    <r>
      <rPr>
        <sz val="10"/>
        <rFont val="Symbol"/>
        <family val="0"/>
      </rPr>
      <t xml:space="preserve"> W</t>
    </r>
  </si>
  <si>
    <t>-</t>
  </si>
  <si>
    <t>=</t>
  </si>
  <si>
    <t>+</t>
  </si>
  <si>
    <t>Slope from best fit line</t>
  </si>
  <si>
    <t>1.2K shunt at DOM MB</t>
  </si>
  <si>
    <t>I (mA) - Reverse 1.2K</t>
  </si>
  <si>
    <t>I (mA) - Normal 1.2K</t>
  </si>
  <si>
    <t xml:space="preserve">Board </t>
  </si>
  <si>
    <t>Board</t>
  </si>
  <si>
    <t>Temperature (deg C)</t>
  </si>
  <si>
    <t>Switcher Threshold Voltage vs.</t>
  </si>
  <si>
    <t xml:space="preserve">Shunting the DOM MB with 1.2K increased the switcher threshold setting of the voltage source to 22.82V due to the voltage </t>
  </si>
  <si>
    <t>drop of the 215 ohm series resistance.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</si>
</sst>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vertAlign val="superscript"/>
      <sz val="10.75"/>
      <name val="Verdana"/>
      <family val="0"/>
    </font>
    <font>
      <sz val="10"/>
      <name val="Symbol"/>
      <family val="0"/>
    </font>
    <font>
      <sz val="10.75"/>
      <name val="Verdana"/>
      <family val="0"/>
    </font>
    <font>
      <b/>
      <sz val="12"/>
      <name val="Verdana"/>
      <family val="0"/>
    </font>
    <font>
      <b/>
      <sz val="10.75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sz val="8"/>
      <name val="Verdana"/>
      <family val="0"/>
    </font>
    <font>
      <sz val="8.75"/>
      <name val="Verdana"/>
      <family val="0"/>
    </font>
    <font>
      <sz val="8.5"/>
      <name val="Verdana"/>
      <family val="0"/>
    </font>
    <font>
      <b/>
      <sz val="8.5"/>
      <name val="Verdana"/>
      <family val="0"/>
    </font>
    <font>
      <b/>
      <sz val="8"/>
      <name val="Verdana"/>
      <family val="0"/>
    </font>
    <font>
      <sz val="9.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5" fillId="0" borderId="0" xfId="0" applyFont="1" applyAlignment="1">
      <alignment/>
    </xf>
    <xf numFmtId="0" fontId="9" fillId="0" borderId="0" xfId="2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DOM I-V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875"/>
          <c:w val="0.9145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I (mA) - Reverse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Sheet1!$A$14:$A$31</c:f>
              <c:numCache/>
            </c:numRef>
          </c:xVal>
          <c:yVal>
            <c:numRef>
              <c:f>Sheet1!$C$14:$C$31</c:f>
              <c:numCache/>
            </c:numRef>
          </c:yVal>
          <c:smooth val="1"/>
        </c:ser>
        <c:axId val="15785478"/>
        <c:axId val="7851575"/>
      </c:scatterChart>
      <c:scatterChart>
        <c:scatterStyle val="lineMarker"/>
        <c:varyColors val="0"/>
        <c:ser>
          <c:idx val="2"/>
          <c:order val="1"/>
          <c:tx>
            <c:strRef>
              <c:f>Sheet1!$D$3</c:f>
              <c:strCache>
                <c:ptCount val="1"/>
                <c:pt idx="0">
                  <c:v>I (mA) - Normal</c:v>
                </c:pt>
              </c:strCache>
            </c:strRef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Sheet1!$A$14:$A$31</c:f>
              <c:numCache/>
            </c:numRef>
          </c:xVal>
          <c:yVal>
            <c:numRef>
              <c:f>Sheet1!$D$14:$D$31</c:f>
              <c:numCache/>
            </c:numRef>
          </c:yVal>
          <c:smooth val="1"/>
        </c:ser>
        <c:axId val="3555312"/>
        <c:axId val="31997809"/>
      </c:scatterChart>
      <c:valAx>
        <c:axId val="1578547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51575"/>
        <c:crossesAt val="0"/>
        <c:crossBetween val="midCat"/>
        <c:dispUnits/>
      </c:valAx>
      <c:valAx>
        <c:axId val="7851575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Reverse 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85478"/>
        <c:crosses val="autoZero"/>
        <c:crossBetween val="midCat"/>
        <c:dispUnits/>
      </c:valAx>
      <c:valAx>
        <c:axId val="3555312"/>
        <c:scaling>
          <c:orientation val="minMax"/>
        </c:scaling>
        <c:axPos val="b"/>
        <c:delete val="1"/>
        <c:majorTickMark val="in"/>
        <c:minorTickMark val="none"/>
        <c:tickLblPos val="nextTo"/>
        <c:crossAx val="31997809"/>
        <c:crosses val="max"/>
        <c:crossBetween val="midCat"/>
        <c:dispUnits/>
      </c:valAx>
      <c:valAx>
        <c:axId val="319978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75" b="1" i="0" u="none" baseline="0">
                    <a:latin typeface="Verdana"/>
                    <a:ea typeface="Verdana"/>
                    <a:cs typeface="Verdana"/>
                  </a:rPr>
                  <a:t>Normal 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55312"/>
        <c:crosses val="max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56125"/>
          <c:w val="0.2245"/>
          <c:h val="0.26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Reverse  I-V Curve, at low current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65"/>
          <c:w val="0.8925"/>
          <c:h val="0.822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Sheet1!$C$3</c:f>
              <c:strCache>
                <c:ptCount val="1"/>
                <c:pt idx="0">
                  <c:v>I (mA) - Reverse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Sheet1!$A$4:$A$13</c:f>
              <c:numCache/>
            </c:numRef>
          </c:xVal>
          <c:yVal>
            <c:numRef>
              <c:f>Sheet1!$C$4:$C$13</c:f>
              <c:numCache/>
            </c:numRef>
          </c:yVal>
          <c:smooth val="1"/>
        </c:ser>
        <c:axId val="19544826"/>
        <c:axId val="41685707"/>
      </c:scatterChart>
      <c:valAx>
        <c:axId val="19544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85707"/>
        <c:crosses val="autoZero"/>
        <c:crossBetween val="midCat"/>
        <c:dispUnits/>
      </c:valAx>
      <c:valAx>
        <c:axId val="41685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4482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625"/>
          <c:y val="0.68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I-V curve below 1V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35"/>
          <c:w val="0.898"/>
          <c:h val="0.880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Sheet2!$C$3</c:f>
              <c:strCache>
                <c:ptCount val="1"/>
                <c:pt idx="0">
                  <c:v>I (mA) - Reverse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Sheet2!$A$4:$A$24</c:f>
              <c:numCache/>
            </c:numRef>
          </c:xVal>
          <c:yVal>
            <c:numRef>
              <c:f>Sheet2!$C$4:$C$24</c:f>
              <c:numCache/>
            </c:numRef>
          </c:yVal>
          <c:smooth val="1"/>
        </c:ser>
        <c:axId val="39627044"/>
        <c:axId val="21099077"/>
      </c:scatterChart>
      <c:scatterChart>
        <c:scatterStyle val="lineMarker"/>
        <c:varyColors val="0"/>
        <c:ser>
          <c:idx val="3"/>
          <c:order val="1"/>
          <c:tx>
            <c:strRef>
              <c:f>Sheet2!$E$3</c:f>
              <c:strCache>
                <c:ptCount val="1"/>
                <c:pt idx="0">
                  <c:v>I (mA) - Normal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Sheet2!$A$4:$A$24</c:f>
              <c:numCache/>
            </c:numRef>
          </c:xVal>
          <c:yVal>
            <c:numRef>
              <c:f>Sheet2!$E$4:$E$24</c:f>
              <c:numCache/>
            </c:numRef>
          </c:yVal>
          <c:smooth val="1"/>
        </c:ser>
        <c:axId val="55673966"/>
        <c:axId val="31303647"/>
      </c:scatterChart>
      <c:valAx>
        <c:axId val="39627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99077"/>
        <c:crosses val="autoZero"/>
        <c:crossBetween val="midCat"/>
        <c:dispUnits/>
      </c:valAx>
      <c:valAx>
        <c:axId val="21099077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mA Reverse connected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27044"/>
        <c:crosses val="autoZero"/>
        <c:crossBetween val="midCat"/>
        <c:dispUnits/>
      </c:valAx>
      <c:valAx>
        <c:axId val="55673966"/>
        <c:scaling>
          <c:orientation val="minMax"/>
        </c:scaling>
        <c:axPos val="b"/>
        <c:delete val="1"/>
        <c:majorTickMark val="in"/>
        <c:minorTickMark val="none"/>
        <c:tickLblPos val="nextTo"/>
        <c:crossAx val="31303647"/>
        <c:crosses val="max"/>
        <c:crossBetween val="midCat"/>
        <c:dispUnits/>
      </c:valAx>
      <c:valAx>
        <c:axId val="31303647"/>
        <c:scaling>
          <c:orientation val="minMax"/>
          <c:max val="0.02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/>
                  <a:t>mA Normal connected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673966"/>
        <c:crosses val="max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275"/>
          <c:y val="0.80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Verdana"/>
                <a:ea typeface="Verdana"/>
                <a:cs typeface="Verdana"/>
              </a:rPr>
              <a:t>DOM MB I-V curve above 1V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065"/>
          <c:w val="0.8855"/>
          <c:h val="0.81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I (mA) - Reverse</c:v>
                </c:pt>
              </c:strCache>
            </c:strRef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Sheet2!$A$24:$A$39</c:f>
              <c:numCache/>
            </c:numRef>
          </c:xVal>
          <c:yVal>
            <c:numRef>
              <c:f>Sheet2!$C$24:$C$39</c:f>
              <c:numCache/>
            </c:numRef>
          </c:yVal>
          <c:smooth val="1"/>
        </c:ser>
        <c:axId val="13297368"/>
        <c:axId val="52567449"/>
      </c:scatterChart>
      <c:scatterChart>
        <c:scatterStyle val="lineMarker"/>
        <c:varyColors val="0"/>
        <c:ser>
          <c:idx val="1"/>
          <c:order val="1"/>
          <c:tx>
            <c:strRef>
              <c:f>Sheet2!$E$3</c:f>
              <c:strCache>
                <c:ptCount val="1"/>
                <c:pt idx="0">
                  <c:v>I (mA) - Normal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Sheet2!$A$24:$A$39</c:f>
              <c:numCache/>
            </c:numRef>
          </c:xVal>
          <c:yVal>
            <c:numRef>
              <c:f>Sheet2!$E$24:$E$39</c:f>
              <c:numCache/>
            </c:numRef>
          </c:yVal>
          <c:smooth val="1"/>
        </c:ser>
        <c:axId val="3344994"/>
        <c:axId val="30104947"/>
      </c:scatterChart>
      <c:valAx>
        <c:axId val="13297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67449"/>
        <c:crosses val="autoZero"/>
        <c:crossBetween val="midCat"/>
        <c:dispUnits/>
      </c:valAx>
      <c:valAx>
        <c:axId val="52567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Current (mA) (Reverse)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97368"/>
        <c:crosses val="autoZero"/>
        <c:crossBetween val="midCat"/>
        <c:dispUnits/>
      </c:valAx>
      <c:valAx>
        <c:axId val="3344994"/>
        <c:scaling>
          <c:orientation val="minMax"/>
        </c:scaling>
        <c:axPos val="b"/>
        <c:delete val="1"/>
        <c:majorTickMark val="in"/>
        <c:minorTickMark val="none"/>
        <c:tickLblPos val="nextTo"/>
        <c:crossAx val="30104947"/>
        <c:crosses val="max"/>
        <c:crossBetween val="midCat"/>
        <c:dispUnits/>
      </c:valAx>
      <c:valAx>
        <c:axId val="30104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Current (mA) (Normal)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44994"/>
        <c:crosses val="max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125"/>
          <c:y val="0.7545"/>
          <c:w val="0.3495"/>
          <c:h val="0.09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Verdana"/>
                <a:ea typeface="Verdana"/>
                <a:cs typeface="Verdana"/>
              </a:rPr>
              <a:t>DOM MB I-V curve above 1V, 1.2K Shunt at DOM MB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095"/>
          <c:w val="0.88675"/>
          <c:h val="0.80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Sheet2!$G$3</c:f>
              <c:strCache>
                <c:ptCount val="1"/>
                <c:pt idx="0">
                  <c:v>I (mA) - Reverse 1.2K</c:v>
                </c:pt>
              </c:strCache>
            </c:strRef>
          </c:tx>
          <c:spPr>
            <a:ln w="254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Sheet2!$A$24:$A$39</c:f>
              <c:numCache/>
            </c:numRef>
          </c:xVal>
          <c:yVal>
            <c:numRef>
              <c:f>Sheet2!$G$24:$G$39</c:f>
              <c:numCache/>
            </c:numRef>
          </c:yVal>
          <c:smooth val="1"/>
        </c:ser>
        <c:axId val="2509068"/>
        <c:axId val="22581613"/>
      </c:scatterChart>
      <c:scatterChart>
        <c:scatterStyle val="lineMarker"/>
        <c:varyColors val="0"/>
        <c:ser>
          <c:idx val="1"/>
          <c:order val="1"/>
          <c:tx>
            <c:strRef>
              <c:f>Sheet2!$I$3</c:f>
              <c:strCache>
                <c:ptCount val="1"/>
                <c:pt idx="0">
                  <c:v>I (mA) - Normal 1.2K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Sheet2!$A$24:$A$39</c:f>
              <c:numCache/>
            </c:numRef>
          </c:xVal>
          <c:yVal>
            <c:numRef>
              <c:f>Sheet2!$I$24:$I$39</c:f>
              <c:numCache/>
            </c:numRef>
          </c:yVal>
          <c:smooth val="1"/>
        </c:ser>
        <c:axId val="1907926"/>
        <c:axId val="17171335"/>
      </c:scatterChart>
      <c:valAx>
        <c:axId val="2509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81613"/>
        <c:crosses val="autoZero"/>
        <c:crossBetween val="midCat"/>
        <c:dispUnits/>
      </c:valAx>
      <c:valAx>
        <c:axId val="22581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Current (mA) (Reverse)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9068"/>
        <c:crosses val="autoZero"/>
        <c:crossBetween val="midCat"/>
        <c:dispUnits/>
      </c:valAx>
      <c:valAx>
        <c:axId val="1907926"/>
        <c:scaling>
          <c:orientation val="minMax"/>
        </c:scaling>
        <c:axPos val="b"/>
        <c:delete val="1"/>
        <c:majorTickMark val="in"/>
        <c:minorTickMark val="none"/>
        <c:tickLblPos val="nextTo"/>
        <c:crossAx val="17171335"/>
        <c:crosses val="max"/>
        <c:crossBetween val="midCat"/>
        <c:dispUnits/>
      </c:valAx>
      <c:valAx>
        <c:axId val="17171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Current (mA) (Normal)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07926"/>
        <c:crosses val="max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35"/>
          <c:y val="0.76925"/>
          <c:w val="0.448"/>
          <c:h val="0.0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Verdana"/>
                <a:ea typeface="Verdana"/>
                <a:cs typeface="Verdana"/>
              </a:rPr>
              <a:t>I-V curve below 1V with 1.2K shunt at DOM MB</a:t>
            </a:r>
          </a:p>
        </c:rich>
      </c:tx>
      <c:layout>
        <c:manualLayout>
          <c:xMode val="factor"/>
          <c:yMode val="factor"/>
          <c:x val="-0.011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8"/>
          <c:w val="0.897"/>
          <c:h val="0.842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Sheet2!$G$3</c:f>
              <c:strCache>
                <c:ptCount val="1"/>
                <c:pt idx="0">
                  <c:v>I (mA) - Reverse 1.2K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Sheet2!$A$4:$A$24</c:f>
              <c:numCache/>
            </c:numRef>
          </c:xVal>
          <c:yVal>
            <c:numRef>
              <c:f>Sheet2!$G$4:$G$24</c:f>
              <c:numCache/>
            </c:numRef>
          </c:yVal>
          <c:smooth val="1"/>
        </c:ser>
        <c:axId val="20324288"/>
        <c:axId val="48700865"/>
      </c:scatterChart>
      <c:scatterChart>
        <c:scatterStyle val="lineMarker"/>
        <c:varyColors val="0"/>
        <c:ser>
          <c:idx val="3"/>
          <c:order val="1"/>
          <c:tx>
            <c:strRef>
              <c:f>Sheet2!$I$3</c:f>
              <c:strCache>
                <c:ptCount val="1"/>
                <c:pt idx="0">
                  <c:v>I (mA) - Normal 1.2K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xVal>
            <c:numRef>
              <c:f>Sheet2!$A$4:$A$24</c:f>
              <c:numCache/>
            </c:numRef>
          </c:xVal>
          <c:yVal>
            <c:numRef>
              <c:f>Sheet2!$I$4:$I$24</c:f>
              <c:numCache/>
            </c:numRef>
          </c:yVal>
          <c:smooth val="1"/>
        </c:ser>
        <c:axId val="35654602"/>
        <c:axId val="52455963"/>
      </c:scatterChart>
      <c:valAx>
        <c:axId val="2032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00865"/>
        <c:crosses val="autoZero"/>
        <c:crossBetween val="midCat"/>
        <c:dispUnits/>
      </c:valAx>
      <c:valAx>
        <c:axId val="48700865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mA Reverse connected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24288"/>
        <c:crosses val="autoZero"/>
        <c:crossBetween val="midCat"/>
        <c:dispUnits/>
      </c:valAx>
      <c:valAx>
        <c:axId val="35654602"/>
        <c:scaling>
          <c:orientation val="minMax"/>
        </c:scaling>
        <c:axPos val="b"/>
        <c:delete val="1"/>
        <c:majorTickMark val="in"/>
        <c:minorTickMark val="none"/>
        <c:tickLblPos val="nextTo"/>
        <c:crossAx val="52455963"/>
        <c:crosses val="max"/>
        <c:crossBetween val="midCat"/>
        <c:dispUnits/>
      </c:valAx>
      <c:valAx>
        <c:axId val="5245596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/>
                  <a:t>mA Normal connected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654602"/>
        <c:crosses val="max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675"/>
          <c:y val="0.79275"/>
          <c:w val="0.3905"/>
          <c:h val="0.08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Start Voltage vs Temperature</a:t>
            </a:r>
          </a:p>
        </c:rich>
      </c:tx>
      <c:layout>
        <c:manualLayout>
          <c:xMode val="factor"/>
          <c:yMode val="factor"/>
          <c:x val="0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6275"/>
          <c:w val="0.8605"/>
          <c:h val="0.87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Sheet2!$M$19</c:f>
              <c:strCache>
                <c:ptCount val="1"/>
                <c:pt idx="0">
                  <c:v>367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Sheet2!$L$20:$L$26</c:f>
              <c:numCache/>
            </c:numRef>
          </c:xVal>
          <c:yVal>
            <c:numRef>
              <c:f>Sheet2!$M$20:$M$26</c:f>
              <c:numCache/>
            </c:numRef>
          </c:yVal>
          <c:smooth val="0"/>
        </c:ser>
        <c:ser>
          <c:idx val="1"/>
          <c:order val="1"/>
          <c:tx>
            <c:strRef>
              <c:f>Sheet2!$N$19</c:f>
              <c:strCache>
                <c:ptCount val="1"/>
                <c:pt idx="0">
                  <c:v>433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Sheet2!$L$20:$L$26</c:f>
              <c:numCache/>
            </c:numRef>
          </c:xVal>
          <c:yVal>
            <c:numRef>
              <c:f>Sheet2!$N$20:$N$26</c:f>
              <c:numCache/>
            </c:numRef>
          </c:yVal>
          <c:smooth val="0"/>
        </c:ser>
        <c:axId val="2341620"/>
        <c:axId val="21074581"/>
      </c:scatterChart>
      <c:valAx>
        <c:axId val="2341620"/>
        <c:scaling>
          <c:orientation val="minMax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Temperature Centigrade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74581"/>
        <c:crosses val="autoZero"/>
        <c:crossBetween val="midCat"/>
        <c:dispUnits/>
      </c:valAx>
      <c:valAx>
        <c:axId val="21074581"/>
        <c:scaling>
          <c:orientation val="minMax"/>
          <c:max val="19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Threshold Voltage</a:t>
                </a:r>
              </a:p>
            </c:rich>
          </c:tx>
          <c:layout>
            <c:manualLayout>
              <c:xMode val="factor"/>
              <c:yMode val="factor"/>
              <c:x val="-0.02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1620"/>
        <c:crossesAt val="-50"/>
        <c:crossBetween val="midCat"/>
        <c:dispUnits/>
        <c:majorUnit val="0.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65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3775"/>
          <c:w val="0.93625"/>
          <c:h val="0.91675"/>
        </c:manualLayout>
      </c:layout>
      <c:scatterChart>
        <c:scatterStyle val="smoothMarker"/>
        <c:varyColors val="0"/>
        <c:ser>
          <c:idx val="2"/>
          <c:order val="0"/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Sheet3!$A$2:$A$37</c:f>
              <c:numCache/>
            </c:numRef>
          </c:xVal>
          <c:yVal>
            <c:numRef>
              <c:f>Sheet3!$D$2:$D$37</c:f>
              <c:numCache/>
            </c:numRef>
          </c:yVal>
          <c:smooth val="1"/>
        </c:ser>
        <c:axId val="55453502"/>
        <c:axId val="29319471"/>
      </c:scatterChart>
      <c:valAx>
        <c:axId val="554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19471"/>
        <c:crosses val="autoZero"/>
        <c:crossBetween val="midCat"/>
        <c:dispUnits/>
      </c:valAx>
      <c:valAx>
        <c:axId val="29319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53502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70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35</xdr:row>
      <xdr:rowOff>85725</xdr:rowOff>
    </xdr:from>
    <xdr:to>
      <xdr:col>11</xdr:col>
      <xdr:colOff>666750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266700" y="5915025"/>
        <a:ext cx="67627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4</xdr:row>
      <xdr:rowOff>123825</xdr:rowOff>
    </xdr:from>
    <xdr:to>
      <xdr:col>11</xdr:col>
      <xdr:colOff>523875</xdr:colOff>
      <xdr:row>31</xdr:row>
      <xdr:rowOff>133350</xdr:rowOff>
    </xdr:to>
    <xdr:graphicFrame>
      <xdr:nvGraphicFramePr>
        <xdr:cNvPr id="2" name="Chart 2"/>
        <xdr:cNvGraphicFramePr/>
      </xdr:nvGraphicFramePr>
      <xdr:xfrm>
        <a:off x="2276475" y="933450"/>
        <a:ext cx="461010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95250</xdr:colOff>
      <xdr:row>60</xdr:row>
      <xdr:rowOff>0</xdr:rowOff>
    </xdr:from>
    <xdr:to>
      <xdr:col>10</xdr:col>
      <xdr:colOff>333375</xdr:colOff>
      <xdr:row>70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9877425"/>
          <a:ext cx="53911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83</xdr:row>
      <xdr:rowOff>28575</xdr:rowOff>
    </xdr:from>
    <xdr:to>
      <xdr:col>7</xdr:col>
      <xdr:colOff>390525</xdr:colOff>
      <xdr:row>111</xdr:row>
      <xdr:rowOff>0</xdr:rowOff>
    </xdr:to>
    <xdr:graphicFrame>
      <xdr:nvGraphicFramePr>
        <xdr:cNvPr id="1" name="Chart 2"/>
        <xdr:cNvGraphicFramePr/>
      </xdr:nvGraphicFramePr>
      <xdr:xfrm>
        <a:off x="76200" y="13630275"/>
        <a:ext cx="4295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400050</xdr:colOff>
      <xdr:row>69</xdr:row>
      <xdr:rowOff>123825</xdr:rowOff>
    </xdr:from>
    <xdr:to>
      <xdr:col>11</xdr:col>
      <xdr:colOff>1228725</xdr:colOff>
      <xdr:row>82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1458575"/>
          <a:ext cx="63436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7</xdr:col>
      <xdr:colOff>361950</xdr:colOff>
      <xdr:row>70</xdr:row>
      <xdr:rowOff>0</xdr:rowOff>
    </xdr:to>
    <xdr:graphicFrame>
      <xdr:nvGraphicFramePr>
        <xdr:cNvPr id="3" name="Chart 5"/>
        <xdr:cNvGraphicFramePr/>
      </xdr:nvGraphicFramePr>
      <xdr:xfrm>
        <a:off x="0" y="6838950"/>
        <a:ext cx="4343400" cy="4657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409575</xdr:colOff>
      <xdr:row>41</xdr:row>
      <xdr:rowOff>38100</xdr:rowOff>
    </xdr:from>
    <xdr:to>
      <xdr:col>13</xdr:col>
      <xdr:colOff>819150</xdr:colOff>
      <xdr:row>70</xdr:row>
      <xdr:rowOff>0</xdr:rowOff>
    </xdr:to>
    <xdr:graphicFrame>
      <xdr:nvGraphicFramePr>
        <xdr:cNvPr id="4" name="Chart 6"/>
        <xdr:cNvGraphicFramePr/>
      </xdr:nvGraphicFramePr>
      <xdr:xfrm>
        <a:off x="4391025" y="6838950"/>
        <a:ext cx="4400550" cy="4657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419100</xdr:colOff>
      <xdr:row>83</xdr:row>
      <xdr:rowOff>28575</xdr:rowOff>
    </xdr:from>
    <xdr:to>
      <xdr:col>14</xdr:col>
      <xdr:colOff>0</xdr:colOff>
      <xdr:row>111</xdr:row>
      <xdr:rowOff>9525</xdr:rowOff>
    </xdr:to>
    <xdr:graphicFrame>
      <xdr:nvGraphicFramePr>
        <xdr:cNvPr id="5" name="Chart 7"/>
        <xdr:cNvGraphicFramePr/>
      </xdr:nvGraphicFramePr>
      <xdr:xfrm>
        <a:off x="4400550" y="13630275"/>
        <a:ext cx="4410075" cy="4514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26</xdr:row>
      <xdr:rowOff>9525</xdr:rowOff>
    </xdr:from>
    <xdr:to>
      <xdr:col>14</xdr:col>
      <xdr:colOff>0</xdr:colOff>
      <xdr:row>41</xdr:row>
      <xdr:rowOff>38100</xdr:rowOff>
    </xdr:to>
    <xdr:graphicFrame>
      <xdr:nvGraphicFramePr>
        <xdr:cNvPr id="6" name="Chart 8"/>
        <xdr:cNvGraphicFramePr/>
      </xdr:nvGraphicFramePr>
      <xdr:xfrm>
        <a:off x="5162550" y="4381500"/>
        <a:ext cx="3648075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20</xdr:row>
      <xdr:rowOff>28575</xdr:rowOff>
    </xdr:from>
    <xdr:to>
      <xdr:col>8</xdr:col>
      <xdr:colOff>647700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3952875" y="3429000"/>
        <a:ext cx="32956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ulses@19.08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L63" sqref="L63"/>
    </sheetView>
  </sheetViews>
  <sheetFormatPr defaultColWidth="11.00390625" defaultRowHeight="12.75"/>
  <cols>
    <col min="1" max="1" width="4.875" style="0" customWidth="1"/>
    <col min="2" max="3" width="7.00390625" style="0" customWidth="1"/>
    <col min="4" max="4" width="7.125" style="0" customWidth="1"/>
    <col min="5" max="5" width="1.00390625" style="0" customWidth="1"/>
    <col min="6" max="6" width="7.25390625" style="0" customWidth="1"/>
    <col min="7" max="7" width="5.25390625" style="0" customWidth="1"/>
  </cols>
  <sheetData>
    <row r="1" ht="12.75">
      <c r="A1" t="s">
        <v>0</v>
      </c>
    </row>
    <row r="3" spans="1:9" s="1" customFormat="1" ht="25.5" customHeight="1">
      <c r="A3" s="1" t="s">
        <v>1</v>
      </c>
      <c r="B3" s="1" t="s">
        <v>2</v>
      </c>
      <c r="C3" s="1" t="s">
        <v>2</v>
      </c>
      <c r="D3" s="1" t="s">
        <v>8</v>
      </c>
      <c r="F3" s="1" t="s">
        <v>5</v>
      </c>
      <c r="G3" t="s">
        <v>6</v>
      </c>
      <c r="I3" s="1" t="s">
        <v>3</v>
      </c>
    </row>
    <row r="4" spans="1:10" ht="12.75">
      <c r="A4">
        <v>0.1</v>
      </c>
      <c r="B4">
        <v>-0.01</v>
      </c>
      <c r="C4">
        <f>B4+0.02</f>
        <v>0.01</v>
      </c>
      <c r="F4">
        <v>2.4648</v>
      </c>
      <c r="G4">
        <f>1000/F4</f>
        <v>405.7124310288867</v>
      </c>
      <c r="H4" s="2" t="s">
        <v>4</v>
      </c>
      <c r="I4">
        <v>393.9</v>
      </c>
      <c r="J4" s="2" t="s">
        <v>4</v>
      </c>
    </row>
    <row r="5" spans="1:3" ht="12.75">
      <c r="A5">
        <v>0.2</v>
      </c>
      <c r="B5">
        <v>-0.02</v>
      </c>
      <c r="C5">
        <f aca="true" t="shared" si="0" ref="C5:C31">B5+0.02</f>
        <v>0</v>
      </c>
    </row>
    <row r="6" spans="1:3" ht="12.75">
      <c r="A6">
        <v>0.3</v>
      </c>
      <c r="B6">
        <v>-0.01</v>
      </c>
      <c r="C6">
        <f t="shared" si="0"/>
        <v>0.01</v>
      </c>
    </row>
    <row r="7" spans="1:3" ht="12.75">
      <c r="A7">
        <v>0.4</v>
      </c>
      <c r="B7">
        <v>0</v>
      </c>
      <c r="C7">
        <f t="shared" si="0"/>
        <v>0.02</v>
      </c>
    </row>
    <row r="8" spans="1:3" ht="12.75">
      <c r="A8">
        <v>0.5</v>
      </c>
      <c r="B8">
        <v>0.07</v>
      </c>
      <c r="C8">
        <f t="shared" si="0"/>
        <v>0.09000000000000001</v>
      </c>
    </row>
    <row r="9" spans="1:3" ht="12.75">
      <c r="A9">
        <v>0.55</v>
      </c>
      <c r="B9">
        <v>0.13</v>
      </c>
      <c r="C9">
        <f t="shared" si="0"/>
        <v>0.15</v>
      </c>
    </row>
    <row r="10" spans="1:3" ht="12.75">
      <c r="A10">
        <v>0.6</v>
      </c>
      <c r="B10">
        <v>0.23</v>
      </c>
      <c r="C10">
        <f t="shared" si="0"/>
        <v>0.25</v>
      </c>
    </row>
    <row r="11" spans="1:3" ht="12.75">
      <c r="A11">
        <v>0.7</v>
      </c>
      <c r="B11">
        <v>0.44</v>
      </c>
      <c r="C11">
        <f t="shared" si="0"/>
        <v>0.46</v>
      </c>
    </row>
    <row r="12" spans="1:3" ht="12.75">
      <c r="A12">
        <v>0.8</v>
      </c>
      <c r="B12">
        <v>0.66</v>
      </c>
      <c r="C12">
        <f t="shared" si="0"/>
        <v>0.68</v>
      </c>
    </row>
    <row r="13" spans="1:3" ht="12.75">
      <c r="A13">
        <v>0.9</v>
      </c>
      <c r="B13">
        <v>0.89</v>
      </c>
      <c r="C13">
        <f t="shared" si="0"/>
        <v>0.91</v>
      </c>
    </row>
    <row r="14" spans="1:4" ht="12.75">
      <c r="A14">
        <v>1</v>
      </c>
      <c r="B14">
        <v>2.6</v>
      </c>
      <c r="C14">
        <f t="shared" si="0"/>
        <v>2.62</v>
      </c>
      <c r="D14">
        <v>0.02</v>
      </c>
    </row>
    <row r="15" spans="1:4" ht="12.75">
      <c r="A15">
        <v>2</v>
      </c>
      <c r="B15">
        <v>3.73</v>
      </c>
      <c r="C15">
        <f t="shared" si="0"/>
        <v>3.75</v>
      </c>
      <c r="D15">
        <v>0.05</v>
      </c>
    </row>
    <row r="16" spans="1:4" ht="12.75">
      <c r="A16">
        <v>3</v>
      </c>
      <c r="B16">
        <v>6.2</v>
      </c>
      <c r="C16">
        <f t="shared" si="0"/>
        <v>6.22</v>
      </c>
      <c r="D16">
        <v>0.07</v>
      </c>
    </row>
    <row r="17" spans="1:4" ht="12.75">
      <c r="A17">
        <v>4</v>
      </c>
      <c r="B17">
        <v>8.69</v>
      </c>
      <c r="C17">
        <f t="shared" si="0"/>
        <v>8.709999999999999</v>
      </c>
      <c r="D17">
        <v>0.11</v>
      </c>
    </row>
    <row r="18" spans="1:4" ht="12.75">
      <c r="A18">
        <v>5</v>
      </c>
      <c r="B18">
        <v>11.11</v>
      </c>
      <c r="C18">
        <f t="shared" si="0"/>
        <v>11.129999999999999</v>
      </c>
      <c r="D18">
        <v>0.16</v>
      </c>
    </row>
    <row r="19" spans="1:4" ht="12.75">
      <c r="A19">
        <v>6</v>
      </c>
      <c r="B19">
        <v>13.6</v>
      </c>
      <c r="C19">
        <f t="shared" si="0"/>
        <v>13.62</v>
      </c>
      <c r="D19">
        <v>0.18</v>
      </c>
    </row>
    <row r="20" spans="1:4" ht="12.75">
      <c r="A20">
        <v>7</v>
      </c>
      <c r="B20">
        <v>16.11</v>
      </c>
      <c r="C20">
        <f t="shared" si="0"/>
        <v>16.13</v>
      </c>
      <c r="D20">
        <v>0.21</v>
      </c>
    </row>
    <row r="21" spans="1:4" ht="12.75">
      <c r="A21">
        <v>8</v>
      </c>
      <c r="B21">
        <v>18.65</v>
      </c>
      <c r="C21">
        <f t="shared" si="0"/>
        <v>18.669999999999998</v>
      </c>
      <c r="D21">
        <v>0.23</v>
      </c>
    </row>
    <row r="22" spans="1:4" ht="12.75">
      <c r="A22">
        <v>9</v>
      </c>
      <c r="B22">
        <v>21.17</v>
      </c>
      <c r="C22">
        <f t="shared" si="0"/>
        <v>21.19</v>
      </c>
      <c r="D22">
        <v>0.24</v>
      </c>
    </row>
    <row r="23" spans="1:4" ht="12.75">
      <c r="A23">
        <v>10</v>
      </c>
      <c r="B23">
        <v>23.65</v>
      </c>
      <c r="C23">
        <f t="shared" si="0"/>
        <v>23.669999999999998</v>
      </c>
      <c r="D23">
        <v>0.27</v>
      </c>
    </row>
    <row r="24" spans="1:4" ht="12.75">
      <c r="A24">
        <v>12</v>
      </c>
      <c r="B24">
        <v>28.58</v>
      </c>
      <c r="C24">
        <f t="shared" si="0"/>
        <v>28.599999999999998</v>
      </c>
      <c r="D24">
        <v>0.3</v>
      </c>
    </row>
    <row r="25" spans="1:4" ht="12.75">
      <c r="A25">
        <v>14</v>
      </c>
      <c r="B25">
        <v>33.62</v>
      </c>
      <c r="C25">
        <f t="shared" si="0"/>
        <v>33.64</v>
      </c>
      <c r="D25">
        <v>0.32</v>
      </c>
    </row>
    <row r="26" spans="1:4" ht="12.75">
      <c r="A26">
        <v>16</v>
      </c>
      <c r="B26">
        <v>38.65</v>
      </c>
      <c r="C26">
        <f t="shared" si="0"/>
        <v>38.67</v>
      </c>
      <c r="D26">
        <v>0.36</v>
      </c>
    </row>
    <row r="27" spans="1:4" ht="12.75">
      <c r="A27">
        <v>18</v>
      </c>
      <c r="B27">
        <v>43.64</v>
      </c>
      <c r="C27">
        <f t="shared" si="0"/>
        <v>43.660000000000004</v>
      </c>
      <c r="D27">
        <v>0.39</v>
      </c>
    </row>
    <row r="28" spans="1:4" ht="12.75">
      <c r="A28">
        <v>19</v>
      </c>
      <c r="D28">
        <v>0.4</v>
      </c>
    </row>
    <row r="29" spans="1:3" ht="12.75">
      <c r="A29">
        <v>20</v>
      </c>
      <c r="B29">
        <v>48.58</v>
      </c>
      <c r="C29">
        <f t="shared" si="0"/>
        <v>48.6</v>
      </c>
    </row>
    <row r="30" spans="1:3" ht="12.75">
      <c r="A30">
        <v>25</v>
      </c>
      <c r="B30">
        <v>61.1</v>
      </c>
      <c r="C30">
        <f t="shared" si="0"/>
        <v>61.120000000000005</v>
      </c>
    </row>
    <row r="31" spans="1:3" ht="12.75">
      <c r="A31">
        <v>30</v>
      </c>
      <c r="B31">
        <v>72.7</v>
      </c>
      <c r="C31">
        <f t="shared" si="0"/>
        <v>72.72</v>
      </c>
    </row>
    <row r="33" ht="12.75">
      <c r="A33" t="s">
        <v>7</v>
      </c>
    </row>
    <row r="34" ht="12.75">
      <c r="A34" t="s">
        <v>9</v>
      </c>
    </row>
    <row r="35" ht="12.75">
      <c r="A35" t="s">
        <v>10</v>
      </c>
    </row>
  </sheetData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="90" zoomScaleNormal="90" workbookViewId="0" topLeftCell="A81">
      <selection activeCell="A115" sqref="A115"/>
    </sheetView>
  </sheetViews>
  <sheetFormatPr defaultColWidth="11.00390625" defaultRowHeight="12.75"/>
  <cols>
    <col min="1" max="1" width="5.875" style="0" customWidth="1"/>
    <col min="2" max="2" width="7.625" style="0" customWidth="1"/>
    <col min="3" max="3" width="8.00390625" style="0" customWidth="1"/>
    <col min="4" max="4" width="7.25390625" style="0" customWidth="1"/>
    <col min="5" max="5" width="7.625" style="0" customWidth="1"/>
    <col min="6" max="6" width="8.00390625" style="0" customWidth="1"/>
    <col min="7" max="7" width="7.875" style="0" customWidth="1"/>
    <col min="8" max="8" width="7.625" style="0" customWidth="1"/>
    <col min="9" max="9" width="7.00390625" style="0" customWidth="1"/>
    <col min="10" max="10" width="1.75390625" style="0" customWidth="1"/>
    <col min="11" max="11" width="3.75390625" style="8" customWidth="1"/>
    <col min="12" max="12" width="25.25390625" style="0" customWidth="1"/>
    <col min="13" max="13" width="7.00390625" style="0" customWidth="1"/>
  </cols>
  <sheetData>
    <row r="1" ht="12.75">
      <c r="A1" t="s">
        <v>13</v>
      </c>
    </row>
    <row r="2" spans="6:10" ht="12.75">
      <c r="F2" s="6" t="s">
        <v>29</v>
      </c>
      <c r="G2" s="6"/>
      <c r="H2" s="6"/>
      <c r="I2" s="6"/>
      <c r="J2" s="7"/>
    </row>
    <row r="3" spans="1:11" s="1" customFormat="1" ht="25.5" customHeight="1">
      <c r="A3" s="1" t="s">
        <v>1</v>
      </c>
      <c r="B3" s="1" t="s">
        <v>14</v>
      </c>
      <c r="C3" s="1" t="s">
        <v>2</v>
      </c>
      <c r="D3" s="1" t="s">
        <v>12</v>
      </c>
      <c r="E3" s="1" t="s">
        <v>8</v>
      </c>
      <c r="F3" s="1" t="s">
        <v>14</v>
      </c>
      <c r="G3" s="1" t="s">
        <v>30</v>
      </c>
      <c r="H3" s="1" t="s">
        <v>12</v>
      </c>
      <c r="I3" s="1" t="s">
        <v>31</v>
      </c>
      <c r="K3" s="9"/>
    </row>
    <row r="4" spans="1:9" ht="12.75">
      <c r="A4">
        <v>0</v>
      </c>
      <c r="B4">
        <v>0.011</v>
      </c>
      <c r="C4">
        <f>(B4-0.011)/107.7</f>
        <v>0</v>
      </c>
      <c r="D4">
        <v>0</v>
      </c>
      <c r="E4">
        <f>(D4-0)/107.7</f>
        <v>0</v>
      </c>
      <c r="F4">
        <v>0</v>
      </c>
      <c r="G4">
        <f>(F4)/107.7</f>
        <v>0</v>
      </c>
      <c r="H4">
        <v>0</v>
      </c>
      <c r="I4">
        <f>(H4)/107.7</f>
        <v>0</v>
      </c>
    </row>
    <row r="5" spans="1:9" ht="12.75">
      <c r="A5">
        <v>0.01</v>
      </c>
      <c r="B5">
        <v>0.019</v>
      </c>
      <c r="C5">
        <f aca="true" t="shared" si="0" ref="C5:C35">(B5-0.011)/107.7</f>
        <v>7.428040854224698E-05</v>
      </c>
      <c r="D5">
        <v>0.008</v>
      </c>
      <c r="E5">
        <f aca="true" t="shared" si="1" ref="E5:F39">(D5-0)/107.7</f>
        <v>7.428040854224698E-05</v>
      </c>
      <c r="F5">
        <v>0.737</v>
      </c>
      <c r="G5">
        <f aca="true" t="shared" si="2" ref="G5:G36">(F5)/107.7</f>
        <v>0.006843082636954503</v>
      </c>
      <c r="H5">
        <v>0.735</v>
      </c>
      <c r="I5">
        <f aca="true" t="shared" si="3" ref="I5:I39">(H5)/107.7</f>
        <v>0.006824512534818941</v>
      </c>
    </row>
    <row r="6" spans="1:9" ht="12.75">
      <c r="A6">
        <v>0.02</v>
      </c>
      <c r="B6">
        <v>0.03</v>
      </c>
      <c r="C6">
        <f t="shared" si="0"/>
        <v>0.00017641597028783657</v>
      </c>
      <c r="D6">
        <v>0.021</v>
      </c>
      <c r="E6">
        <f t="shared" si="1"/>
        <v>0.00019498607242339833</v>
      </c>
      <c r="F6">
        <v>1.484</v>
      </c>
      <c r="G6">
        <f t="shared" si="2"/>
        <v>0.013779015784586814</v>
      </c>
      <c r="H6">
        <v>1.475</v>
      </c>
      <c r="I6">
        <f t="shared" si="3"/>
        <v>0.013695450324976788</v>
      </c>
    </row>
    <row r="7" spans="1:9" ht="12.75">
      <c r="A7">
        <v>0.03</v>
      </c>
      <c r="B7">
        <v>0.043</v>
      </c>
      <c r="C7">
        <f t="shared" si="0"/>
        <v>0.0002971216341689879</v>
      </c>
      <c r="D7">
        <v>0.033</v>
      </c>
      <c r="E7">
        <f t="shared" si="1"/>
        <v>0.0003064066852367688</v>
      </c>
      <c r="F7">
        <v>2.204</v>
      </c>
      <c r="G7">
        <f t="shared" si="2"/>
        <v>0.020464252553389045</v>
      </c>
      <c r="H7">
        <v>2.205</v>
      </c>
      <c r="I7">
        <f t="shared" si="3"/>
        <v>0.020473537604456825</v>
      </c>
    </row>
    <row r="8" spans="1:13" ht="12.75">
      <c r="A8">
        <v>0.04</v>
      </c>
      <c r="B8">
        <v>0.051</v>
      </c>
      <c r="C8">
        <f t="shared" si="0"/>
        <v>0.00037140204271123484</v>
      </c>
      <c r="D8">
        <v>0.045</v>
      </c>
      <c r="E8">
        <f t="shared" si="1"/>
        <v>0.00041782729805013927</v>
      </c>
      <c r="F8">
        <v>2.944</v>
      </c>
      <c r="G8">
        <f t="shared" si="2"/>
        <v>0.027335190343546888</v>
      </c>
      <c r="H8">
        <v>2.94</v>
      </c>
      <c r="I8">
        <f t="shared" si="3"/>
        <v>0.027298050139275765</v>
      </c>
      <c r="L8" s="1" t="s">
        <v>3</v>
      </c>
      <c r="M8">
        <v>106</v>
      </c>
    </row>
    <row r="9" spans="1:13" ht="12.75">
      <c r="A9">
        <v>0.05</v>
      </c>
      <c r="B9">
        <v>0.061</v>
      </c>
      <c r="C9">
        <f t="shared" si="0"/>
        <v>0.00046425255338904364</v>
      </c>
      <c r="D9">
        <v>0.055</v>
      </c>
      <c r="E9">
        <f t="shared" si="1"/>
        <v>0.000510677808727948</v>
      </c>
      <c r="F9">
        <v>3.649</v>
      </c>
      <c r="G9">
        <f t="shared" si="2"/>
        <v>0.033881151346332405</v>
      </c>
      <c r="H9">
        <v>3.667</v>
      </c>
      <c r="I9">
        <f t="shared" si="3"/>
        <v>0.03404828226555246</v>
      </c>
      <c r="K9" s="8" t="s">
        <v>27</v>
      </c>
      <c r="L9" s="1" t="s">
        <v>15</v>
      </c>
      <c r="M9">
        <v>107.7</v>
      </c>
    </row>
    <row r="10" spans="1:13" ht="12.75">
      <c r="A10">
        <v>0.06</v>
      </c>
      <c r="B10">
        <v>0.071</v>
      </c>
      <c r="C10">
        <f t="shared" si="0"/>
        <v>0.0005571030640668523</v>
      </c>
      <c r="D10">
        <v>0.064</v>
      </c>
      <c r="E10">
        <f t="shared" si="1"/>
        <v>0.0005942432683379758</v>
      </c>
      <c r="F10">
        <v>4.391</v>
      </c>
      <c r="G10">
        <f t="shared" si="2"/>
        <v>0.040770659238625814</v>
      </c>
      <c r="H10">
        <v>4.406</v>
      </c>
      <c r="I10">
        <f t="shared" si="3"/>
        <v>0.040909935004642524</v>
      </c>
      <c r="L10" t="s">
        <v>26</v>
      </c>
      <c r="M10">
        <f>M8+M9</f>
        <v>213.7</v>
      </c>
    </row>
    <row r="11" spans="1:9" ht="12.75">
      <c r="A11">
        <v>0.07</v>
      </c>
      <c r="B11">
        <v>0.082</v>
      </c>
      <c r="C11">
        <f t="shared" si="0"/>
        <v>0.000659238625812442</v>
      </c>
      <c r="D11">
        <v>0.073</v>
      </c>
      <c r="E11">
        <f t="shared" si="1"/>
        <v>0.0006778087279480036</v>
      </c>
      <c r="F11">
        <v>5.118</v>
      </c>
      <c r="G11">
        <f t="shared" si="2"/>
        <v>0.04752089136490251</v>
      </c>
      <c r="H11">
        <v>5.134</v>
      </c>
      <c r="I11">
        <f t="shared" si="3"/>
        <v>0.047669452181987</v>
      </c>
    </row>
    <row r="12" spans="1:13" ht="12.75">
      <c r="A12">
        <v>0.08</v>
      </c>
      <c r="B12">
        <v>0.092</v>
      </c>
      <c r="C12">
        <f t="shared" si="0"/>
        <v>0.0007520891364902507</v>
      </c>
      <c r="D12">
        <v>0.084</v>
      </c>
      <c r="E12">
        <f t="shared" si="1"/>
        <v>0.0007799442896935933</v>
      </c>
      <c r="F12">
        <v>5.85</v>
      </c>
      <c r="G12">
        <f t="shared" si="2"/>
        <v>0.054317548746518104</v>
      </c>
      <c r="H12">
        <v>5.87</v>
      </c>
      <c r="I12">
        <f t="shared" si="3"/>
        <v>0.05450324976787372</v>
      </c>
      <c r="L12" s="1" t="s">
        <v>28</v>
      </c>
      <c r="M12">
        <v>4.5659</v>
      </c>
    </row>
    <row r="13" spans="1:9" ht="12.75">
      <c r="A13">
        <v>0.09</v>
      </c>
      <c r="B13">
        <v>0.105</v>
      </c>
      <c r="C13">
        <f t="shared" si="0"/>
        <v>0.000872794800371402</v>
      </c>
      <c r="D13">
        <v>0.091</v>
      </c>
      <c r="E13">
        <f t="shared" si="1"/>
        <v>0.0008449396471680593</v>
      </c>
      <c r="F13">
        <v>6.559</v>
      </c>
      <c r="G13">
        <f t="shared" si="2"/>
        <v>0.06090064995357474</v>
      </c>
      <c r="H13">
        <v>6.598</v>
      </c>
      <c r="I13">
        <f t="shared" si="3"/>
        <v>0.0612627669452182</v>
      </c>
    </row>
    <row r="14" spans="1:13" ht="12.75">
      <c r="A14">
        <v>0.1</v>
      </c>
      <c r="B14">
        <v>0.117</v>
      </c>
      <c r="C14">
        <f t="shared" si="0"/>
        <v>0.0009842154131847725</v>
      </c>
      <c r="D14">
        <v>0.095</v>
      </c>
      <c r="E14">
        <f t="shared" si="1"/>
        <v>0.0008820798514391829</v>
      </c>
      <c r="F14">
        <v>7.314</v>
      </c>
      <c r="G14">
        <f t="shared" si="2"/>
        <v>0.0679108635097493</v>
      </c>
      <c r="H14">
        <v>7.361</v>
      </c>
      <c r="I14">
        <f t="shared" si="3"/>
        <v>0.068347260909935</v>
      </c>
      <c r="L14" t="s">
        <v>6</v>
      </c>
      <c r="M14" s="5">
        <f>1000/M12</f>
        <v>219.01487110974836</v>
      </c>
    </row>
    <row r="15" spans="1:13" ht="12.75">
      <c r="A15">
        <v>0.2</v>
      </c>
      <c r="B15">
        <v>0.243</v>
      </c>
      <c r="C15">
        <f t="shared" si="0"/>
        <v>0.0021541318477251623</v>
      </c>
      <c r="D15">
        <v>0.191</v>
      </c>
      <c r="E15">
        <f t="shared" si="1"/>
        <v>0.0017734447539461467</v>
      </c>
      <c r="F15">
        <v>14.573</v>
      </c>
      <c r="G15">
        <f t="shared" si="2"/>
        <v>0.13531104921077067</v>
      </c>
      <c r="H15">
        <v>14.69</v>
      </c>
      <c r="I15">
        <f t="shared" si="3"/>
        <v>0.136397400185701</v>
      </c>
      <c r="K15" s="8" t="s">
        <v>25</v>
      </c>
      <c r="L15" s="1" t="s">
        <v>16</v>
      </c>
      <c r="M15">
        <f>M8+M9</f>
        <v>213.7</v>
      </c>
    </row>
    <row r="16" spans="1:13" ht="12.75">
      <c r="A16">
        <v>0.3</v>
      </c>
      <c r="B16">
        <v>0.476</v>
      </c>
      <c r="C16">
        <f t="shared" si="0"/>
        <v>0.004317548746518105</v>
      </c>
      <c r="D16">
        <v>0.293</v>
      </c>
      <c r="E16">
        <f t="shared" si="1"/>
        <v>0.0027205199628597956</v>
      </c>
      <c r="F16">
        <v>21.9</v>
      </c>
      <c r="G16">
        <f t="shared" si="2"/>
        <v>0.2033426183844011</v>
      </c>
      <c r="H16">
        <v>22.04</v>
      </c>
      <c r="I16">
        <f t="shared" si="3"/>
        <v>0.20464252553389042</v>
      </c>
      <c r="L16" s="1" t="s">
        <v>17</v>
      </c>
      <c r="M16" s="4">
        <f>M14-M15</f>
        <v>5.314871109748367</v>
      </c>
    </row>
    <row r="17" spans="1:9" ht="12.75">
      <c r="A17">
        <v>0.4</v>
      </c>
      <c r="B17">
        <v>1.614</v>
      </c>
      <c r="C17">
        <f t="shared" si="0"/>
        <v>0.01488393686165274</v>
      </c>
      <c r="D17">
        <v>0.389</v>
      </c>
      <c r="E17">
        <f t="shared" si="1"/>
        <v>0.0036118848653667597</v>
      </c>
      <c r="F17">
        <v>29.297</v>
      </c>
      <c r="G17">
        <f t="shared" si="2"/>
        <v>0.27202414113277623</v>
      </c>
      <c r="H17">
        <v>29.37</v>
      </c>
      <c r="I17">
        <f t="shared" si="3"/>
        <v>0.2727019498607242</v>
      </c>
    </row>
    <row r="18" spans="1:14" ht="12.75">
      <c r="A18">
        <v>0.5</v>
      </c>
      <c r="B18">
        <v>13.97</v>
      </c>
      <c r="C18">
        <f t="shared" si="0"/>
        <v>0.12961002785515321</v>
      </c>
      <c r="D18">
        <v>0.488</v>
      </c>
      <c r="E18">
        <f t="shared" si="1"/>
        <v>0.0045311049210770655</v>
      </c>
      <c r="F18">
        <v>37.86</v>
      </c>
      <c r="G18">
        <f t="shared" si="2"/>
        <v>0.35153203342618383</v>
      </c>
      <c r="H18">
        <v>36.73</v>
      </c>
      <c r="I18">
        <f t="shared" si="3"/>
        <v>0.3410399257195914</v>
      </c>
      <c r="L18" t="s">
        <v>35</v>
      </c>
      <c r="M18" t="s">
        <v>32</v>
      </c>
      <c r="N18" t="s">
        <v>33</v>
      </c>
    </row>
    <row r="19" spans="1:14" ht="12.75">
      <c r="A19">
        <v>0.55</v>
      </c>
      <c r="B19">
        <v>28.06</v>
      </c>
      <c r="C19">
        <f t="shared" si="0"/>
        <v>0.2604363974001857</v>
      </c>
      <c r="D19">
        <v>0.536</v>
      </c>
      <c r="E19">
        <f t="shared" si="1"/>
        <v>0.004976787372330548</v>
      </c>
      <c r="F19">
        <v>44.57</v>
      </c>
      <c r="G19">
        <f t="shared" si="2"/>
        <v>0.4138347260909935</v>
      </c>
      <c r="H19">
        <v>40.35</v>
      </c>
      <c r="I19">
        <f t="shared" si="3"/>
        <v>0.3746518105849582</v>
      </c>
      <c r="L19" t="s">
        <v>34</v>
      </c>
      <c r="M19">
        <v>367</v>
      </c>
      <c r="N19">
        <v>433</v>
      </c>
    </row>
    <row r="20" spans="1:14" ht="12.75">
      <c r="A20">
        <v>0.6</v>
      </c>
      <c r="B20">
        <v>46.05</v>
      </c>
      <c r="C20">
        <f t="shared" si="0"/>
        <v>0.4274744661095635</v>
      </c>
      <c r="D20">
        <v>0.587</v>
      </c>
      <c r="E20">
        <f t="shared" si="1"/>
        <v>0.005450324976787372</v>
      </c>
      <c r="F20">
        <v>55.67</v>
      </c>
      <c r="G20">
        <f t="shared" si="2"/>
        <v>0.5168987929433612</v>
      </c>
      <c r="H20">
        <v>44.06</v>
      </c>
      <c r="I20">
        <f t="shared" si="3"/>
        <v>0.4090993500464253</v>
      </c>
      <c r="L20">
        <v>20</v>
      </c>
      <c r="M20">
        <v>19.5</v>
      </c>
      <c r="N20">
        <v>19.48</v>
      </c>
    </row>
    <row r="21" spans="1:14" ht="12.75">
      <c r="A21">
        <v>0.7</v>
      </c>
      <c r="B21">
        <v>86.32</v>
      </c>
      <c r="C21">
        <f t="shared" si="0"/>
        <v>0.8013834726090993</v>
      </c>
      <c r="D21">
        <v>0.685</v>
      </c>
      <c r="E21">
        <f t="shared" si="1"/>
        <v>0.006360259981429898</v>
      </c>
      <c r="F21">
        <v>88.56</v>
      </c>
      <c r="G21">
        <f t="shared" si="2"/>
        <v>0.8222841225626741</v>
      </c>
      <c r="H21">
        <v>51.39</v>
      </c>
      <c r="I21">
        <f t="shared" si="3"/>
        <v>0.47715877437325904</v>
      </c>
      <c r="L21">
        <v>0</v>
      </c>
      <c r="M21">
        <v>19.53</v>
      </c>
      <c r="N21">
        <v>19.53</v>
      </c>
    </row>
    <row r="22" spans="1:14" ht="12.75">
      <c r="A22">
        <v>0.8</v>
      </c>
      <c r="B22">
        <v>129.6</v>
      </c>
      <c r="C22">
        <f t="shared" si="0"/>
        <v>1.2032404828226555</v>
      </c>
      <c r="D22">
        <v>0.794</v>
      </c>
      <c r="E22">
        <f t="shared" si="1"/>
        <v>0.007372330547818013</v>
      </c>
      <c r="F22">
        <v>148.5</v>
      </c>
      <c r="G22">
        <f t="shared" si="2"/>
        <v>1.3788300835654597</v>
      </c>
      <c r="H22">
        <v>58.73</v>
      </c>
      <c r="I22" s="10">
        <f t="shared" si="3"/>
        <v>0.5453110492107707</v>
      </c>
      <c r="L22">
        <v>-20</v>
      </c>
      <c r="M22">
        <v>19.3</v>
      </c>
      <c r="N22">
        <v>19.27</v>
      </c>
    </row>
    <row r="23" spans="1:14" ht="12.75">
      <c r="A23">
        <v>0.9</v>
      </c>
      <c r="B23">
        <v>174.6</v>
      </c>
      <c r="C23">
        <f t="shared" si="0"/>
        <v>1.6210677808727947</v>
      </c>
      <c r="D23">
        <v>1.302</v>
      </c>
      <c r="E23">
        <f t="shared" si="1"/>
        <v>0.012089136490250696</v>
      </c>
      <c r="F23">
        <v>171.6</v>
      </c>
      <c r="G23">
        <f t="shared" si="2"/>
        <v>1.5933147632311977</v>
      </c>
      <c r="H23">
        <v>66.08</v>
      </c>
      <c r="I23">
        <f t="shared" si="3"/>
        <v>0.61355617455896</v>
      </c>
      <c r="L23">
        <v>-30</v>
      </c>
      <c r="M23">
        <v>19.38</v>
      </c>
      <c r="N23">
        <v>19.36</v>
      </c>
    </row>
    <row r="24" spans="1:14" ht="12.75">
      <c r="A24">
        <v>1</v>
      </c>
      <c r="B24">
        <v>220.4</v>
      </c>
      <c r="C24">
        <f t="shared" si="0"/>
        <v>2.046323119777159</v>
      </c>
      <c r="D24">
        <v>1.498</v>
      </c>
      <c r="E24">
        <f t="shared" si="1"/>
        <v>0.013909006499535748</v>
      </c>
      <c r="F24">
        <v>219.8</v>
      </c>
      <c r="G24">
        <f t="shared" si="2"/>
        <v>2.040854224698236</v>
      </c>
      <c r="H24">
        <v>73.66</v>
      </c>
      <c r="I24">
        <f t="shared" si="3"/>
        <v>0.683936861652739</v>
      </c>
      <c r="L24">
        <v>-40</v>
      </c>
      <c r="M24">
        <v>19.4</v>
      </c>
      <c r="N24">
        <v>19.4</v>
      </c>
    </row>
    <row r="25" spans="1:14" ht="12.75">
      <c r="A25">
        <v>2</v>
      </c>
      <c r="B25">
        <v>697.2</v>
      </c>
      <c r="C25">
        <f t="shared" si="0"/>
        <v>6.4734354688950795</v>
      </c>
      <c r="D25">
        <v>3.398</v>
      </c>
      <c r="E25">
        <f t="shared" si="1"/>
        <v>0.031550603528319406</v>
      </c>
      <c r="F25">
        <v>694.5</v>
      </c>
      <c r="G25">
        <f t="shared" si="2"/>
        <v>6.448467966573816</v>
      </c>
      <c r="H25">
        <v>147.59</v>
      </c>
      <c r="I25">
        <f t="shared" si="3"/>
        <v>1.370380687093779</v>
      </c>
      <c r="L25">
        <v>0</v>
      </c>
      <c r="M25">
        <v>19.26</v>
      </c>
      <c r="N25">
        <v>19.23</v>
      </c>
    </row>
    <row r="26" spans="1:14" ht="12.75">
      <c r="A26">
        <v>3</v>
      </c>
      <c r="B26">
        <v>1184</v>
      </c>
      <c r="C26">
        <f t="shared" si="0"/>
        <v>10.993398328690807</v>
      </c>
      <c r="D26">
        <v>7.03</v>
      </c>
      <c r="E26">
        <f t="shared" si="1"/>
        <v>0.06527390900649954</v>
      </c>
      <c r="F26">
        <v>1180</v>
      </c>
      <c r="G26">
        <f t="shared" si="2"/>
        <v>10.95636025998143</v>
      </c>
      <c r="H26">
        <v>222.6</v>
      </c>
      <c r="I26">
        <f t="shared" si="3"/>
        <v>2.066852367688022</v>
      </c>
      <c r="L26">
        <v>20</v>
      </c>
      <c r="M26">
        <v>19.4</v>
      </c>
      <c r="N26">
        <v>19.6</v>
      </c>
    </row>
    <row r="27" spans="1:9" ht="12.75">
      <c r="A27">
        <v>4</v>
      </c>
      <c r="B27">
        <v>1673</v>
      </c>
      <c r="C27">
        <f t="shared" si="0"/>
        <v>15.533788300835655</v>
      </c>
      <c r="D27">
        <v>10.892</v>
      </c>
      <c r="E27">
        <f t="shared" si="1"/>
        <v>0.10113277623026926</v>
      </c>
      <c r="F27">
        <v>1670</v>
      </c>
      <c r="G27">
        <f t="shared" si="2"/>
        <v>15.506035283194057</v>
      </c>
      <c r="H27">
        <v>298.1</v>
      </c>
      <c r="I27">
        <f t="shared" si="3"/>
        <v>2.7678737233054784</v>
      </c>
    </row>
    <row r="28" spans="1:9" ht="12.75">
      <c r="A28">
        <v>5</v>
      </c>
      <c r="B28">
        <v>2164</v>
      </c>
      <c r="C28">
        <f t="shared" si="0"/>
        <v>20.092748375116063</v>
      </c>
      <c r="D28">
        <v>15.113</v>
      </c>
      <c r="E28">
        <f t="shared" si="1"/>
        <v>0.14032497678737232</v>
      </c>
      <c r="F28">
        <v>2161</v>
      </c>
      <c r="G28">
        <f t="shared" si="2"/>
        <v>20.064995357474466</v>
      </c>
      <c r="H28">
        <v>373.8</v>
      </c>
      <c r="I28">
        <f t="shared" si="3"/>
        <v>3.4707520891364902</v>
      </c>
    </row>
    <row r="29" spans="1:9" ht="12.75">
      <c r="A29">
        <v>6</v>
      </c>
      <c r="B29">
        <v>2657</v>
      </c>
      <c r="C29">
        <f t="shared" si="0"/>
        <v>24.670278551532032</v>
      </c>
      <c r="D29">
        <v>20.29</v>
      </c>
      <c r="E29">
        <f t="shared" si="1"/>
        <v>0.18839368616527388</v>
      </c>
      <c r="F29">
        <v>2653</v>
      </c>
      <c r="G29">
        <f t="shared" si="2"/>
        <v>24.633240482822654</v>
      </c>
      <c r="H29">
        <v>449.4</v>
      </c>
      <c r="I29">
        <f t="shared" si="3"/>
        <v>4.172701949860724</v>
      </c>
    </row>
    <row r="30" spans="1:9" ht="12.75">
      <c r="A30">
        <v>7</v>
      </c>
      <c r="B30">
        <v>3149</v>
      </c>
      <c r="C30">
        <f t="shared" si="0"/>
        <v>29.238523676880224</v>
      </c>
      <c r="D30">
        <v>22.59</v>
      </c>
      <c r="E30">
        <f t="shared" si="1"/>
        <v>0.20974930362116992</v>
      </c>
      <c r="F30">
        <v>3145</v>
      </c>
      <c r="G30">
        <f t="shared" si="2"/>
        <v>29.201485608170845</v>
      </c>
      <c r="H30">
        <v>524.9</v>
      </c>
      <c r="I30">
        <f t="shared" si="3"/>
        <v>4.87372330547818</v>
      </c>
    </row>
    <row r="31" spans="1:9" ht="12.75">
      <c r="A31">
        <v>8</v>
      </c>
      <c r="B31">
        <v>3642</v>
      </c>
      <c r="C31">
        <f t="shared" si="0"/>
        <v>33.81605385329619</v>
      </c>
      <c r="D31">
        <v>24.47</v>
      </c>
      <c r="E31">
        <f t="shared" si="1"/>
        <v>0.22720519962859795</v>
      </c>
      <c r="F31">
        <v>3638</v>
      </c>
      <c r="G31">
        <f t="shared" si="2"/>
        <v>33.77901578458681</v>
      </c>
      <c r="H31">
        <v>599.9</v>
      </c>
      <c r="I31">
        <f t="shared" si="3"/>
        <v>5.570102135561745</v>
      </c>
    </row>
    <row r="32" spans="1:9" ht="12.75">
      <c r="A32">
        <v>9</v>
      </c>
      <c r="B32">
        <v>4136</v>
      </c>
      <c r="C32">
        <f t="shared" si="0"/>
        <v>38.402869080779936</v>
      </c>
      <c r="D32">
        <v>26.18</v>
      </c>
      <c r="E32">
        <f t="shared" si="1"/>
        <v>0.24308263695450325</v>
      </c>
      <c r="F32">
        <v>4132</v>
      </c>
      <c r="G32">
        <f t="shared" si="2"/>
        <v>38.365831012070565</v>
      </c>
      <c r="H32">
        <v>674.5</v>
      </c>
      <c r="I32">
        <f t="shared" si="3"/>
        <v>6.262766945218199</v>
      </c>
    </row>
    <row r="33" spans="1:9" ht="12.75">
      <c r="A33">
        <v>10</v>
      </c>
      <c r="B33">
        <v>4631</v>
      </c>
      <c r="C33">
        <f t="shared" si="0"/>
        <v>42.99896935933147</v>
      </c>
      <c r="D33">
        <v>27.88</v>
      </c>
      <c r="E33">
        <f t="shared" si="1"/>
        <v>0.2588672237697307</v>
      </c>
      <c r="F33">
        <v>4630</v>
      </c>
      <c r="G33">
        <f t="shared" si="2"/>
        <v>42.98978644382544</v>
      </c>
      <c r="H33">
        <v>748.6</v>
      </c>
      <c r="I33">
        <f t="shared" si="3"/>
        <v>6.950789229340762</v>
      </c>
    </row>
    <row r="34" spans="1:9" ht="12.75">
      <c r="A34">
        <v>12</v>
      </c>
      <c r="B34">
        <v>5619</v>
      </c>
      <c r="C34">
        <f t="shared" si="0"/>
        <v>52.17259981429898</v>
      </c>
      <c r="D34">
        <v>30.56</v>
      </c>
      <c r="E34">
        <f t="shared" si="1"/>
        <v>0.28375116063138345</v>
      </c>
      <c r="F34">
        <v>5573</v>
      </c>
      <c r="G34">
        <f t="shared" si="2"/>
        <v>51.745589600742804</v>
      </c>
      <c r="H34">
        <v>896.7</v>
      </c>
      <c r="I34">
        <f t="shared" si="3"/>
        <v>8.325905292479108</v>
      </c>
    </row>
    <row r="35" spans="1:9" ht="12.75">
      <c r="A35">
        <v>13</v>
      </c>
      <c r="B35">
        <v>6110</v>
      </c>
      <c r="C35">
        <f t="shared" si="0"/>
        <v>56.73155988857938</v>
      </c>
      <c r="D35">
        <v>32.25</v>
      </c>
      <c r="E35">
        <f t="shared" si="1"/>
        <v>0.2994428969359331</v>
      </c>
      <c r="F35">
        <v>6114</v>
      </c>
      <c r="G35">
        <f t="shared" si="2"/>
        <v>56.768802228412255</v>
      </c>
      <c r="H35">
        <v>970.8</v>
      </c>
      <c r="I35">
        <f t="shared" si="3"/>
        <v>9.01392757660167</v>
      </c>
    </row>
    <row r="36" spans="1:9" ht="12.75">
      <c r="A36">
        <v>14</v>
      </c>
      <c r="D36">
        <v>33.59</v>
      </c>
      <c r="E36">
        <f t="shared" si="1"/>
        <v>0.3118848653667595</v>
      </c>
      <c r="F36">
        <v>6608</v>
      </c>
      <c r="G36">
        <f t="shared" si="2"/>
        <v>61.355617455896</v>
      </c>
      <c r="H36">
        <v>1044.9</v>
      </c>
      <c r="I36">
        <f t="shared" si="3"/>
        <v>9.701949860724234</v>
      </c>
    </row>
    <row r="37" spans="1:9" ht="12.75">
      <c r="A37">
        <v>16</v>
      </c>
      <c r="D37">
        <v>37.67</v>
      </c>
      <c r="E37">
        <f t="shared" si="1"/>
        <v>0.3497678737233055</v>
      </c>
      <c r="H37">
        <v>1193</v>
      </c>
      <c r="I37">
        <f t="shared" si="3"/>
        <v>11.07706592386258</v>
      </c>
    </row>
    <row r="38" spans="1:9" ht="12.75">
      <c r="A38">
        <v>18</v>
      </c>
      <c r="D38">
        <v>41.05</v>
      </c>
      <c r="E38">
        <f t="shared" si="1"/>
        <v>0.3811513463324048</v>
      </c>
      <c r="H38">
        <v>1341</v>
      </c>
      <c r="I38">
        <f t="shared" si="3"/>
        <v>12.45125348189415</v>
      </c>
    </row>
    <row r="39" spans="1:9" ht="12.75">
      <c r="A39">
        <v>19</v>
      </c>
      <c r="D39">
        <v>42.78</v>
      </c>
      <c r="E39">
        <f t="shared" si="1"/>
        <v>0.39721448467966575</v>
      </c>
      <c r="H39">
        <v>1415</v>
      </c>
      <c r="I39">
        <f t="shared" si="3"/>
        <v>13.138347260909935</v>
      </c>
    </row>
    <row r="40" ht="12.75">
      <c r="D40" s="3" t="s">
        <v>11</v>
      </c>
    </row>
    <row r="41" ht="12.75">
      <c r="G41">
        <f>((A22-A14)*1000/(I22-I14))</f>
        <v>1467.6166559598203</v>
      </c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114" ht="12.75">
      <c r="A114" t="s">
        <v>36</v>
      </c>
    </row>
    <row r="115" ht="12.75">
      <c r="A115" t="s">
        <v>37</v>
      </c>
    </row>
  </sheetData>
  <mergeCells count="1">
    <mergeCell ref="F2:I2"/>
  </mergeCells>
  <hyperlinks>
    <hyperlink ref="D40" r:id="rId1" display="pulses@19.08"/>
  </hyperlinks>
  <printOptions/>
  <pageMargins left="0.75" right="0.75" top="1" bottom="1" header="0.5" footer="0.5"/>
  <pageSetup orientation="landscape" paperSize="9" scale="85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5">
      <selection activeCell="H7" sqref="H7"/>
    </sheetView>
  </sheetViews>
  <sheetFormatPr defaultColWidth="11.00390625" defaultRowHeight="12.75"/>
  <cols>
    <col min="2" max="2" width="7.625" style="0" customWidth="1"/>
    <col min="6" max="6" width="13.00390625" style="0" customWidth="1"/>
  </cols>
  <sheetData>
    <row r="1" spans="1:5" s="1" customFormat="1" ht="25.5" customHeight="1">
      <c r="A1" s="1" t="s">
        <v>19</v>
      </c>
      <c r="B1" s="1" t="s">
        <v>21</v>
      </c>
      <c r="C1" s="1" t="s">
        <v>20</v>
      </c>
      <c r="D1" s="1" t="s">
        <v>22</v>
      </c>
      <c r="E1" s="1" t="s">
        <v>23</v>
      </c>
    </row>
    <row r="2" spans="1:5" ht="12.75">
      <c r="A2">
        <v>0</v>
      </c>
      <c r="B2">
        <v>0</v>
      </c>
      <c r="C2">
        <f>A2-(2*B2/1000)</f>
        <v>0</v>
      </c>
      <c r="D2">
        <v>0</v>
      </c>
      <c r="E2">
        <f>D2-(C2/G$6)</f>
        <v>0</v>
      </c>
    </row>
    <row r="3" spans="1:5" ht="12.75">
      <c r="A3">
        <v>0.01</v>
      </c>
      <c r="B3">
        <v>0.008</v>
      </c>
      <c r="C3">
        <f aca="true" t="shared" si="0" ref="C3:C37">A3-(2*B3/1000)</f>
        <v>0.009984</v>
      </c>
      <c r="D3">
        <v>7.428040854224698E-05</v>
      </c>
      <c r="E3">
        <f aca="true" t="shared" si="1" ref="E3:E37">D3-(C3/G$6)</f>
        <v>-1.8474354473957172E-05</v>
      </c>
    </row>
    <row r="4" spans="1:5" ht="12.75">
      <c r="A4">
        <v>0.02</v>
      </c>
      <c r="B4">
        <v>0.021</v>
      </c>
      <c r="C4">
        <f t="shared" si="0"/>
        <v>0.019958</v>
      </c>
      <c r="D4">
        <v>0.00019498607242339833</v>
      </c>
      <c r="E4">
        <f t="shared" si="1"/>
        <v>9.569449799459793E-06</v>
      </c>
    </row>
    <row r="5" spans="1:5" ht="12.75">
      <c r="A5">
        <v>0.03</v>
      </c>
      <c r="B5">
        <v>0.033</v>
      </c>
      <c r="C5">
        <f t="shared" si="0"/>
        <v>0.029934</v>
      </c>
      <c r="D5">
        <v>0.0003064066852367688</v>
      </c>
      <c r="E5">
        <f t="shared" si="1"/>
        <v>2.8309622323401974E-05</v>
      </c>
    </row>
    <row r="6" spans="1:8" ht="12.75">
      <c r="A6">
        <v>0.04</v>
      </c>
      <c r="B6">
        <v>0.045</v>
      </c>
      <c r="C6">
        <f t="shared" si="0"/>
        <v>0.03991</v>
      </c>
      <c r="D6">
        <v>0.00041782729805013927</v>
      </c>
      <c r="E6">
        <f t="shared" si="1"/>
        <v>4.704979484734405E-05</v>
      </c>
      <c r="F6" t="s">
        <v>18</v>
      </c>
      <c r="G6">
        <f>(C20-C12)/(D20-D12)</f>
        <v>107.63867725321887</v>
      </c>
      <c r="H6" t="s">
        <v>24</v>
      </c>
    </row>
    <row r="7" spans="1:5" ht="12.75">
      <c r="A7">
        <v>0.05</v>
      </c>
      <c r="B7">
        <v>0.055</v>
      </c>
      <c r="C7">
        <f t="shared" si="0"/>
        <v>0.049890000000000004</v>
      </c>
      <c r="D7">
        <v>0.000510677808727948</v>
      </c>
      <c r="E7">
        <f t="shared" si="1"/>
        <v>4.71827038723365E-05</v>
      </c>
    </row>
    <row r="8" spans="1:5" ht="12.75">
      <c r="A8">
        <v>0.06</v>
      </c>
      <c r="B8">
        <v>0.064</v>
      </c>
      <c r="C8">
        <f t="shared" si="0"/>
        <v>0.059871999999999995</v>
      </c>
      <c r="D8">
        <v>0.0005942432683379758</v>
      </c>
      <c r="E8">
        <f t="shared" si="1"/>
        <v>3.8011981147854164E-05</v>
      </c>
    </row>
    <row r="9" spans="1:5" ht="12.75">
      <c r="A9">
        <v>0.07</v>
      </c>
      <c r="B9">
        <v>0.073</v>
      </c>
      <c r="C9">
        <f t="shared" si="0"/>
        <v>0.06985400000000001</v>
      </c>
      <c r="D9">
        <v>0.0006778087279480036</v>
      </c>
      <c r="E9">
        <f t="shared" si="1"/>
        <v>2.8841258423371722E-05</v>
      </c>
    </row>
    <row r="10" spans="1:5" ht="12.75">
      <c r="A10">
        <v>0.08</v>
      </c>
      <c r="B10">
        <v>0.084</v>
      </c>
      <c r="C10">
        <f t="shared" si="0"/>
        <v>0.079832</v>
      </c>
      <c r="D10">
        <v>0.0007799442896935933</v>
      </c>
      <c r="E10">
        <f t="shared" si="1"/>
        <v>3.827779919783917E-05</v>
      </c>
    </row>
    <row r="11" spans="1:5" ht="12.75">
      <c r="A11">
        <v>0.09</v>
      </c>
      <c r="B11">
        <v>0.091</v>
      </c>
      <c r="C11">
        <f t="shared" si="0"/>
        <v>0.089818</v>
      </c>
      <c r="D11">
        <v>0.0008449396471680593</v>
      </c>
      <c r="E11">
        <f t="shared" si="1"/>
        <v>1.0499812974407163E-05</v>
      </c>
    </row>
    <row r="12" spans="1:5" ht="12.75">
      <c r="A12">
        <v>0.1</v>
      </c>
      <c r="B12">
        <v>0.095</v>
      </c>
      <c r="C12">
        <f t="shared" si="0"/>
        <v>0.09981000000000001</v>
      </c>
      <c r="D12">
        <v>0.0008820798514391829</v>
      </c>
      <c r="E12">
        <f t="shared" si="1"/>
        <v>-4.5189068497449416E-05</v>
      </c>
    </row>
    <row r="13" spans="1:5" ht="12.75">
      <c r="A13">
        <v>0.2</v>
      </c>
      <c r="B13">
        <v>0.191</v>
      </c>
      <c r="C13">
        <f t="shared" si="0"/>
        <v>0.19961800000000002</v>
      </c>
      <c r="D13">
        <v>0.0017734447539461467</v>
      </c>
      <c r="E13">
        <f t="shared" si="1"/>
        <v>-8.107450524542383E-05</v>
      </c>
    </row>
    <row r="14" spans="1:5" ht="12.75">
      <c r="A14">
        <v>0.3</v>
      </c>
      <c r="B14">
        <v>0.293</v>
      </c>
      <c r="C14">
        <f t="shared" si="0"/>
        <v>0.299414</v>
      </c>
      <c r="D14">
        <v>0.0027205199628597956</v>
      </c>
      <c r="E14">
        <f t="shared" si="1"/>
        <v>-6.113815149654932E-05</v>
      </c>
    </row>
    <row r="15" spans="1:5" ht="12.75">
      <c r="A15">
        <v>0.4</v>
      </c>
      <c r="B15">
        <v>0.389</v>
      </c>
      <c r="C15">
        <f t="shared" si="0"/>
        <v>0.399222</v>
      </c>
      <c r="D15">
        <v>0.0036118848653667597</v>
      </c>
      <c r="E15">
        <f t="shared" si="1"/>
        <v>-9.702358824452374E-05</v>
      </c>
    </row>
    <row r="16" spans="1:5" ht="12.75">
      <c r="A16">
        <v>0.5</v>
      </c>
      <c r="B16">
        <v>0.488</v>
      </c>
      <c r="C16">
        <f t="shared" si="0"/>
        <v>0.499024</v>
      </c>
      <c r="D16">
        <v>0.0045311049210770655</v>
      </c>
      <c r="E16">
        <f t="shared" si="1"/>
        <v>-0.00010499812974407424</v>
      </c>
    </row>
    <row r="17" spans="1:5" ht="12.75">
      <c r="A17">
        <v>0.55</v>
      </c>
      <c r="B17">
        <v>0.536</v>
      </c>
      <c r="C17">
        <f t="shared" si="0"/>
        <v>0.5489280000000001</v>
      </c>
      <c r="D17">
        <v>0.004976787372330548</v>
      </c>
      <c r="E17">
        <f t="shared" si="1"/>
        <v>-0.00012294084811806123</v>
      </c>
    </row>
    <row r="18" spans="1:5" ht="12.75">
      <c r="A18">
        <v>0.6</v>
      </c>
      <c r="B18">
        <v>0.587</v>
      </c>
      <c r="C18">
        <f t="shared" si="0"/>
        <v>0.598826</v>
      </c>
      <c r="D18">
        <v>0.005450324976787372</v>
      </c>
      <c r="E18">
        <f t="shared" si="1"/>
        <v>-0.00011297267124362343</v>
      </c>
    </row>
    <row r="19" spans="1:5" ht="12.75">
      <c r="A19">
        <v>0.7</v>
      </c>
      <c r="B19">
        <v>0.685</v>
      </c>
      <c r="C19">
        <f t="shared" si="0"/>
        <v>0.69863</v>
      </c>
      <c r="D19">
        <v>0.006360259981429898</v>
      </c>
      <c r="E19">
        <f t="shared" si="1"/>
        <v>-0.00013025084449264784</v>
      </c>
    </row>
    <row r="20" spans="1:5" ht="12.75">
      <c r="A20">
        <v>0.8</v>
      </c>
      <c r="B20">
        <v>0.794</v>
      </c>
      <c r="C20">
        <f t="shared" si="0"/>
        <v>0.798412</v>
      </c>
      <c r="D20">
        <v>0.007372330547818013</v>
      </c>
      <c r="E20">
        <f t="shared" si="1"/>
        <v>-4.5189068497450066E-05</v>
      </c>
    </row>
    <row r="21" spans="1:5" ht="12.75">
      <c r="A21">
        <v>0.9</v>
      </c>
      <c r="B21">
        <v>1.302</v>
      </c>
      <c r="C21">
        <f t="shared" si="0"/>
        <v>0.897396</v>
      </c>
      <c r="D21">
        <v>0.012089136490250696</v>
      </c>
      <c r="E21">
        <f t="shared" si="1"/>
        <v>0.0037520217755382026</v>
      </c>
    </row>
    <row r="22" spans="1:5" ht="12.75">
      <c r="A22">
        <v>1</v>
      </c>
      <c r="B22">
        <v>1.498</v>
      </c>
      <c r="C22">
        <f t="shared" si="0"/>
        <v>0.997004</v>
      </c>
      <c r="D22">
        <v>0.013909006499535748</v>
      </c>
      <c r="E22">
        <f t="shared" si="1"/>
        <v>0.0046464995137377105</v>
      </c>
    </row>
    <row r="23" spans="1:5" ht="12.75">
      <c r="A23">
        <v>2</v>
      </c>
      <c r="B23">
        <v>3.398</v>
      </c>
      <c r="C23">
        <f t="shared" si="0"/>
        <v>1.993204</v>
      </c>
      <c r="D23">
        <v>0.031550603528319406</v>
      </c>
      <c r="E23">
        <f t="shared" si="1"/>
        <v>0.0130330589907643</v>
      </c>
    </row>
    <row r="24" spans="1:5" ht="12.75">
      <c r="A24">
        <v>3</v>
      </c>
      <c r="B24">
        <v>7.03</v>
      </c>
      <c r="C24">
        <f t="shared" si="0"/>
        <v>2.98594</v>
      </c>
      <c r="D24">
        <v>0.06527390900649954</v>
      </c>
      <c r="E24">
        <f t="shared" si="1"/>
        <v>0.0375335086578813</v>
      </c>
    </row>
    <row r="25" spans="1:5" ht="12.75">
      <c r="A25">
        <v>4</v>
      </c>
      <c r="B25">
        <v>10.892</v>
      </c>
      <c r="C25">
        <f t="shared" si="0"/>
        <v>3.978216</v>
      </c>
      <c r="D25">
        <v>0.10113277623026926</v>
      </c>
      <c r="E25">
        <f t="shared" si="1"/>
        <v>0.06417379362737746</v>
      </c>
    </row>
    <row r="26" spans="1:5" ht="12.75">
      <c r="A26">
        <v>5</v>
      </c>
      <c r="B26">
        <v>15.113</v>
      </c>
      <c r="C26">
        <f t="shared" si="0"/>
        <v>4.969774</v>
      </c>
      <c r="D26">
        <v>0.14032497678737232</v>
      </c>
      <c r="E26">
        <f t="shared" si="1"/>
        <v>0.09415408239493514</v>
      </c>
    </row>
    <row r="27" spans="1:5" ht="12.75">
      <c r="A27">
        <v>6</v>
      </c>
      <c r="B27">
        <v>20.29</v>
      </c>
      <c r="C27">
        <f t="shared" si="0"/>
        <v>5.95942</v>
      </c>
      <c r="D27">
        <v>0.18839368616527388</v>
      </c>
      <c r="E27">
        <f t="shared" si="1"/>
        <v>0.1330286431149907</v>
      </c>
    </row>
    <row r="28" spans="1:5" ht="12.75">
      <c r="A28">
        <v>7</v>
      </c>
      <c r="B28">
        <v>22.59</v>
      </c>
      <c r="C28">
        <f t="shared" si="0"/>
        <v>6.95482</v>
      </c>
      <c r="D28">
        <v>0.20974930362116992</v>
      </c>
      <c r="E28">
        <f t="shared" si="1"/>
        <v>0.14513665529180725</v>
      </c>
    </row>
    <row r="29" spans="1:5" ht="12.75">
      <c r="A29">
        <v>8</v>
      </c>
      <c r="B29">
        <v>24.47</v>
      </c>
      <c r="C29">
        <f t="shared" si="0"/>
        <v>7.95106</v>
      </c>
      <c r="D29">
        <v>0.22720519962859795</v>
      </c>
      <c r="E29">
        <f t="shared" si="1"/>
        <v>0.15333714213384433</v>
      </c>
    </row>
    <row r="30" spans="1:5" ht="12.75">
      <c r="A30">
        <v>9</v>
      </c>
      <c r="B30">
        <v>26.18</v>
      </c>
      <c r="C30">
        <f t="shared" si="0"/>
        <v>8.94764</v>
      </c>
      <c r="D30">
        <v>0.24308263695450325</v>
      </c>
      <c r="E30">
        <f t="shared" si="1"/>
        <v>0.15995601157847072</v>
      </c>
    </row>
    <row r="31" spans="1:5" ht="12.75">
      <c r="A31">
        <v>10</v>
      </c>
      <c r="B31">
        <v>27.88</v>
      </c>
      <c r="C31">
        <f t="shared" si="0"/>
        <v>9.94424</v>
      </c>
      <c r="D31">
        <v>0.2588672237697307</v>
      </c>
      <c r="E31">
        <f t="shared" si="1"/>
        <v>0.1664818447056023</v>
      </c>
    </row>
    <row r="32" spans="1:5" ht="12.75">
      <c r="A32">
        <v>12</v>
      </c>
      <c r="B32">
        <v>30.56</v>
      </c>
      <c r="C32">
        <f t="shared" si="0"/>
        <v>11.93888</v>
      </c>
      <c r="D32">
        <v>0.28375116063138345</v>
      </c>
      <c r="E32">
        <f t="shared" si="1"/>
        <v>0.17283489610024372</v>
      </c>
    </row>
    <row r="33" spans="1:5" ht="12.75">
      <c r="A33">
        <v>13</v>
      </c>
      <c r="B33">
        <v>32.25</v>
      </c>
      <c r="C33">
        <f t="shared" si="0"/>
        <v>12.9355</v>
      </c>
      <c r="D33">
        <v>0.2994428969359331</v>
      </c>
      <c r="E33">
        <f t="shared" si="1"/>
        <v>0.1792676929098806</v>
      </c>
    </row>
    <row r="34" spans="1:5" ht="12.75">
      <c r="A34">
        <v>14</v>
      </c>
      <c r="B34">
        <v>33.59</v>
      </c>
      <c r="C34">
        <f t="shared" si="0"/>
        <v>13.93282</v>
      </c>
      <c r="D34">
        <v>0.3118848653667595</v>
      </c>
      <c r="E34">
        <f t="shared" si="1"/>
        <v>0.18244421860720128</v>
      </c>
    </row>
    <row r="35" spans="1:5" ht="12.75">
      <c r="A35">
        <v>16</v>
      </c>
      <c r="B35">
        <v>37.67</v>
      </c>
      <c r="C35">
        <f t="shared" si="0"/>
        <v>15.92466</v>
      </c>
      <c r="D35">
        <v>0.3497678737233055</v>
      </c>
      <c r="E35">
        <f t="shared" si="1"/>
        <v>0.2018223544511074</v>
      </c>
    </row>
    <row r="36" spans="1:5" ht="12.75">
      <c r="A36">
        <v>18</v>
      </c>
      <c r="B36">
        <v>41.05</v>
      </c>
      <c r="C36">
        <f t="shared" si="0"/>
        <v>17.9179</v>
      </c>
      <c r="D36">
        <v>0.3811513463324048</v>
      </c>
      <c r="E36">
        <f t="shared" si="1"/>
        <v>0.2146879480703811</v>
      </c>
    </row>
    <row r="37" spans="1:5" ht="12.75">
      <c r="A37">
        <v>19</v>
      </c>
      <c r="B37">
        <v>42.78</v>
      </c>
      <c r="C37">
        <f t="shared" si="0"/>
        <v>18.91444</v>
      </c>
      <c r="D37">
        <v>0.39721448467966575</v>
      </c>
      <c r="E37">
        <f t="shared" si="1"/>
        <v>0.22149289014999707</v>
      </c>
    </row>
  </sheetData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Przybylski</dc:creator>
  <cp:keywords/>
  <dc:description/>
  <cp:lastModifiedBy>Gerald Przybylski</cp:lastModifiedBy>
  <cp:lastPrinted>2006-01-23T21:58:51Z</cp:lastPrinted>
  <dcterms:created xsi:type="dcterms:W3CDTF">2006-01-18T21:21:52Z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