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0" yWindow="60" windowWidth="21640" windowHeight="13860" activeTab="0"/>
  </bookViews>
  <sheets>
    <sheet name="CPU" sheetId="1" r:id="rId1"/>
    <sheet name="WLCG" sheetId="2" r:id="rId2"/>
  </sheets>
  <definedNames>
    <definedName name="Normalization" localSheetId="0">'CPU'!$B$3:$I$5</definedName>
  </definedNames>
  <calcPr fullCalcOnLoad="1"/>
</workbook>
</file>

<file path=xl/sharedStrings.xml><?xml version="1.0" encoding="utf-8"?>
<sst xmlns="http://schemas.openxmlformats.org/spreadsheetml/2006/main" count="187" uniqueCount="114">
  <si>
    <t>ATLAS 33%  fair share factor applied for SLAC (Wei Yang 7/10/08)</t>
  </si>
  <si>
    <t>15-65-2</t>
  </si>
  <si>
    <t xml:space="preserve">Quad-Core AMD Opteron(tm) Processor 2350 </t>
  </si>
  <si>
    <t>Updated 6/10/08</t>
  </si>
  <si>
    <t>Dual Core AMD Opteron(tm) Processor 285</t>
  </si>
  <si>
    <t>15-4-1</t>
  </si>
  <si>
    <t>Normalization</t>
  </si>
  <si>
    <t>Peak</t>
  </si>
  <si>
    <t>Value</t>
  </si>
  <si>
    <t>Xeon  x5355 Intel</t>
  </si>
  <si>
    <t>Dual Core AMD Opteron(tm) Processor 285</t>
  </si>
  <si>
    <t>See Note 1</t>
  </si>
  <si>
    <t>Note 1:</t>
  </si>
  <si>
    <t>From Shawn McKee: Extrapolated based upon numbers for similar processors and should be correct for OSG consistency.  For example the X5355 is 2.66GHz...compare the SI2K number you use for the 5130 at 2GHz of 2105...the X5355 is definitely faster.</t>
  </si>
  <si>
    <t>Dual Core AMD Opteron(tm) Processor 244</t>
  </si>
  <si>
    <t>15-5-8</t>
  </si>
  <si>
    <t>Xeon(TM) CPU 2.66GHz</t>
  </si>
  <si>
    <t>don</t>
  </si>
  <si>
    <t>cob</t>
  </si>
  <si>
    <t>yili</t>
  </si>
  <si>
    <t>Dual Core AMD Opteron™ Processor 2218</t>
  </si>
  <si>
    <t>boer</t>
  </si>
  <si>
    <t>Subcluster
Name</t>
  </si>
  <si>
    <t>AGLT2 (09/26/2007)</t>
  </si>
  <si>
    <t>Site</t>
  </si>
  <si>
    <t>Xeon(TM) CPU 2.8GHz</t>
  </si>
  <si>
    <t>UC_ATLAS_MWT2 (11/30/2007)</t>
  </si>
  <si>
    <t>Updated 11/30/07</t>
  </si>
  <si>
    <t>Dual Core AMD Opteron(tm) Processor 2218</t>
  </si>
  <si>
    <t>MWT2_IU (4/1/2008)</t>
  </si>
  <si>
    <t>MWT2_UC (4/1/2008)</t>
  </si>
  <si>
    <t>(4/1/08: site no longer in use)</t>
  </si>
  <si>
    <t>BU_ATLAS_Tier2 (10/2/2007)</t>
  </si>
  <si>
    <t>UC_Teraport (10//2/2007)</t>
  </si>
  <si>
    <t>OU_OCHEP_SWT2 (10/2/2007)</t>
  </si>
  <si>
    <t>Updated 6/10/08</t>
  </si>
  <si>
    <t>Updated 7/9/2008</t>
  </si>
  <si>
    <t>PROD_SLAC</t>
  </si>
  <si>
    <t>v9_3</t>
  </si>
  <si>
    <t>cpu</t>
  </si>
  <si>
    <t>disk</t>
  </si>
  <si>
    <t>OU_OSCER_ATLAS (10/2/2007)</t>
  </si>
  <si>
    <t>Xeon-EMT64</t>
  </si>
  <si>
    <t>UTA_SWT2 (10/2/2007)</t>
  </si>
  <si>
    <t>IU_ATLAS_Tier2 (10/2/2007)</t>
  </si>
  <si>
    <t>IU_OSG (10/2/2007)</t>
  </si>
  <si>
    <t>Intel Xeon E5345</t>
  </si>
  <si>
    <t>Note (11/14/07): site deprecated</t>
  </si>
  <si>
    <t>USA, Northeast ATLAS T2</t>
  </si>
  <si>
    <t>CPU (kSI2K)</t>
  </si>
  <si>
    <t>Disk (Tbytes)</t>
  </si>
  <si>
    <t>Nominal WAN (Mbits/sec)</t>
  </si>
  <si>
    <t>USA, Southwest ATLAS T2</t>
  </si>
  <si>
    <t>USA, Midwest ATLAS T2</t>
  </si>
  <si>
    <t>USA, Great Lakes ATLAS T2</t>
  </si>
  <si>
    <t>USA, SLAC ATLAS T2</t>
  </si>
  <si>
    <t>Quad core Intel E5430</t>
  </si>
  <si>
    <t>Quad core Intel x7350</t>
  </si>
  <si>
    <t>BU_ATLAS_Tier2o (4/4/2008)</t>
  </si>
  <si>
    <t>US-ATLAS Tier1</t>
  </si>
  <si>
    <t>Tape (Tbytes)</t>
  </si>
  <si>
    <t xml:space="preserve">US ATLAS FACILITY </t>
  </si>
  <si>
    <t>cores</t>
  </si>
  <si>
    <t xml:space="preserve">THE US ATLAS FACILITY </t>
  </si>
  <si>
    <t>WLCG Pledged Capacities</t>
  </si>
  <si>
    <t>Intel quad core 5335 (2.0 GHz Clovertown)</t>
  </si>
  <si>
    <t>NOTES:</t>
  </si>
  <si>
    <t>Summary</t>
  </si>
  <si>
    <t>UTA_DPCC (in process as of 10/12/07)</t>
  </si>
  <si>
    <t>Note:replaces BNL_OSG and BNL_PANDA 11/8/07</t>
  </si>
  <si>
    <t>US-T1-BNL (11/8/2007)</t>
  </si>
  <si>
    <t>NET2</t>
  </si>
  <si>
    <t>AGLT2</t>
  </si>
  <si>
    <t>MWT2</t>
  </si>
  <si>
    <t>WT2</t>
  </si>
  <si>
    <t>T1</t>
  </si>
  <si>
    <t>SWT2</t>
  </si>
  <si>
    <t>USATLAS FACILITY</t>
  </si>
  <si>
    <t>Intel Xeon ™ 3.4 GHz</t>
  </si>
  <si>
    <t xml:space="preserve"> </t>
  </si>
  <si>
    <t>AMD Opteron ™ 265 dual-core 1.8 GHz</t>
  </si>
  <si>
    <t>Intel Xeon ™ 5150 dual-core 2.6 GHz</t>
  </si>
  <si>
    <t>Intel Xeon ™ E5335 quad-core 2.0 GHz</t>
  </si>
  <si>
    <t>Intel Xeon ™ E5430 quad-core 2.6 GHz</t>
  </si>
  <si>
    <t>CPU Phase V (SI2K)</t>
  </si>
  <si>
    <t>Disk (TB)</t>
  </si>
  <si>
    <t>CPU P2008 (SI2K)</t>
  </si>
  <si>
    <t>Disk P2007 (TB)</t>
  </si>
  <si>
    <t>Disk P2008 (TB)</t>
  </si>
  <si>
    <t>CPU P2007 (SI2K)</t>
  </si>
  <si>
    <t>Intel Xeon(R) X5355</t>
  </si>
  <si>
    <t>7-6-15</t>
  </si>
  <si>
    <t>fell</t>
  </si>
  <si>
    <t>Dual-Core AMD Opteron(tm) Processor 2218</t>
  </si>
  <si>
    <t>Updated 11/14/07</t>
  </si>
  <si>
    <t>Updated number of processors 11/14/07  (SI2K value per Shawn McKee)</t>
  </si>
  <si>
    <t>Total ATLAS</t>
  </si>
  <si>
    <t>bali</t>
  </si>
  <si>
    <t>updated 1/22/08</t>
  </si>
  <si>
    <t>dedicated</t>
  </si>
  <si>
    <t>SPECint 2000</t>
  </si>
  <si>
    <t>Model</t>
  </si>
  <si>
    <t>Version</t>
  </si>
  <si>
    <t>GHz</t>
  </si>
  <si>
    <t>Cores</t>
  </si>
  <si>
    <t>SPECint2000</t>
  </si>
  <si>
    <t>Dual Core AMD Opteron(tm) Processor 270</t>
  </si>
  <si>
    <t>15-33-2</t>
  </si>
  <si>
    <t>AMD Opteron(tm) Processor 248</t>
  </si>
  <si>
    <t>Xeon(TM) CPU 2.40GHz</t>
  </si>
  <si>
    <t>Xeon(TM) CPU 3.06GHz</t>
  </si>
  <si>
    <t>Totals</t>
  </si>
  <si>
    <t>Dual Core AMD Opteron(tm) Processor 275</t>
  </si>
  <si>
    <t>Dual-Core AMD Opteron(tm) Processor 2216</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</si>
</sst>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_);\(\$#,##0\)"/>
    <numFmt numFmtId="169" formatCode="\$#,##0_);[Red]\(\$#,##0\)"/>
    <numFmt numFmtId="170" formatCode="\$#,##0.00_);\(\$#,##0.00\)"/>
    <numFmt numFmtId="171" formatCode="\$#,##0.00_);[Red]\(\$#,##0.00\)"/>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_);[Red]\(#,##0.0\)"/>
    <numFmt numFmtId="178" formatCode="General"/>
    <numFmt numFmtId="179" formatCode="#,##0_);[Red]\(#,##0\)"/>
    <numFmt numFmtId="180" formatCode="0.00"/>
    <numFmt numFmtId="181" formatCode="0.0"/>
    <numFmt numFmtId="182" formatCode="0"/>
  </numFmts>
  <fonts count="33">
    <font>
      <sz val="10"/>
      <name val="Arial"/>
      <family val="2"/>
    </font>
    <font>
      <b/>
      <sz val="10"/>
      <name val="Arial"/>
      <family val="2"/>
    </font>
    <font>
      <b/>
      <sz val="10"/>
      <color indexed="12"/>
      <name val="Arial"/>
      <family val="2"/>
    </font>
    <font>
      <sz val="8"/>
      <name val="Arial"/>
      <family val="2"/>
    </font>
    <font>
      <sz val="10"/>
      <name val="Arial Unicode MS"/>
      <family val="2"/>
    </font>
    <font>
      <b/>
      <sz val="12"/>
      <name val="Arial"/>
      <family val="2"/>
    </font>
    <font>
      <b/>
      <sz val="14"/>
      <name val="Arial"/>
      <family val="2"/>
    </font>
    <font>
      <b/>
      <sz val="14"/>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61"/>
      <name val="Arial"/>
      <family val="2"/>
    </font>
    <font>
      <sz val="12"/>
      <name val="Arial"/>
      <family val="2"/>
    </font>
    <font>
      <b/>
      <sz val="16"/>
      <name val="Arial"/>
      <family val="0"/>
    </font>
    <font>
      <sz val="10"/>
      <color indexed="8"/>
      <name val="Verdana"/>
      <family val="0"/>
    </font>
    <font>
      <b/>
      <sz val="10"/>
      <color indexed="8"/>
      <name val="Verdana"/>
      <family val="0"/>
    </font>
    <font>
      <b/>
      <sz val="12"/>
      <color indexed="8"/>
      <name val="Verdana"/>
      <family val="0"/>
    </font>
    <font>
      <sz val="8.45"/>
      <color indexed="8"/>
      <name val="Verdana"/>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color indexed="63"/>
      </left>
      <right>
        <color indexed="63"/>
      </right>
      <top style="medium"/>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style="thin"/>
      <right style="medium"/>
      <top style="thin"/>
      <bottom style="medium"/>
    </border>
    <border>
      <left>
        <color indexed="63"/>
      </left>
      <right style="medium"/>
      <top style="medium"/>
      <bottom>
        <color indexed="63"/>
      </bottom>
    </border>
    <border>
      <left style="thin"/>
      <right>
        <color indexed="63"/>
      </right>
      <top style="thin"/>
      <bottom style="thin"/>
    </border>
    <border>
      <left style="thin"/>
      <right style="thin"/>
      <top style="medium"/>
      <bottom style="thin"/>
    </border>
    <border>
      <left style="thin"/>
      <right style="thin"/>
      <top style="thin"/>
      <bottom style="thin"/>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medium"/>
      <top style="medium"/>
      <bottom style="medium"/>
    </border>
    <border>
      <left style="medium"/>
      <right>
        <color indexed="63"/>
      </right>
      <top style="thin"/>
      <bottom style="medium"/>
    </border>
    <border>
      <left style="thin"/>
      <right style="medium"/>
      <top>
        <color indexed="63"/>
      </top>
      <bottom style="medium"/>
    </border>
    <border>
      <left style="thin"/>
      <right>
        <color indexed="63"/>
      </right>
      <top style="medium"/>
      <bottom style="medium"/>
    </border>
    <border>
      <left style="thin"/>
      <right>
        <color indexed="63"/>
      </right>
      <top>
        <color indexed="63"/>
      </top>
      <bottom style="thin"/>
    </border>
    <border>
      <left style="thin"/>
      <right style="medium"/>
      <top>
        <color indexed="63"/>
      </top>
      <bottom>
        <color indexed="63"/>
      </bottom>
    </border>
    <border>
      <left style="medium"/>
      <right>
        <color indexed="63"/>
      </right>
      <top style="medium"/>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13" fillId="14" borderId="0" applyNumberFormat="0" applyBorder="0" applyAlignment="0" applyProtection="0"/>
    <xf numFmtId="0" fontId="17" fillId="2" borderId="1" applyNumberFormat="0" applyAlignment="0" applyProtection="0"/>
    <xf numFmtId="0" fontId="1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12"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15" fillId="3" borderId="1" applyNumberFormat="0" applyAlignment="0" applyProtection="0"/>
    <xf numFmtId="0" fontId="18" fillId="0" borderId="6" applyNumberFormat="0" applyFill="0" applyAlignment="0" applyProtection="0"/>
    <xf numFmtId="0" fontId="14" fillId="8" borderId="0" applyNumberFormat="0" applyBorder="0" applyAlignment="0" applyProtection="0"/>
    <xf numFmtId="0" fontId="0"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54">
    <xf numFmtId="0" fontId="0" fillId="0" borderId="0" xfId="0" applyAlignment="1">
      <alignment/>
    </xf>
    <xf numFmtId="49" fontId="0" fillId="0" borderId="0" xfId="0" applyNumberFormat="1" applyAlignment="1">
      <alignment/>
    </xf>
    <xf numFmtId="0" fontId="1" fillId="0" borderId="0" xfId="0" applyFont="1" applyFill="1" applyAlignment="1">
      <alignment horizontal="center"/>
    </xf>
    <xf numFmtId="38" fontId="0" fillId="0" borderId="0" xfId="0" applyNumberFormat="1" applyAlignment="1">
      <alignment/>
    </xf>
    <xf numFmtId="38" fontId="1" fillId="16" borderId="0" xfId="0" applyNumberFormat="1" applyFont="1" applyFill="1" applyAlignment="1">
      <alignment/>
    </xf>
    <xf numFmtId="38" fontId="1" fillId="0" borderId="0" xfId="0" applyNumberFormat="1" applyFont="1" applyFill="1" applyAlignment="1">
      <alignment/>
    </xf>
    <xf numFmtId="38" fontId="2" fillId="16" borderId="0" xfId="0" applyNumberFormat="1" applyFont="1" applyFill="1" applyAlignment="1">
      <alignment/>
    </xf>
    <xf numFmtId="0" fontId="0" fillId="0" borderId="0" xfId="0" applyNumberFormat="1" applyAlignment="1">
      <alignment/>
    </xf>
    <xf numFmtId="172" fontId="1" fillId="0" borderId="0" xfId="0" applyNumberFormat="1" applyFont="1" applyFill="1" applyAlignment="1">
      <alignment horizontal="center"/>
    </xf>
    <xf numFmtId="172" fontId="0" fillId="0" borderId="0" xfId="0" applyNumberFormat="1" applyAlignment="1">
      <alignment/>
    </xf>
    <xf numFmtId="38" fontId="2" fillId="0" borderId="0" xfId="0" applyNumberFormat="1" applyFont="1" applyAlignment="1">
      <alignment/>
    </xf>
    <xf numFmtId="38" fontId="0" fillId="0" borderId="0" xfId="0" applyNumberFormat="1" applyFont="1" applyAlignment="1">
      <alignment/>
    </xf>
    <xf numFmtId="49" fontId="1" fillId="6" borderId="0" xfId="0" applyNumberFormat="1" applyFont="1" applyFill="1" applyAlignment="1">
      <alignment/>
    </xf>
    <xf numFmtId="0" fontId="0" fillId="6" borderId="0" xfId="0" applyFill="1" applyAlignment="1">
      <alignment/>
    </xf>
    <xf numFmtId="0" fontId="1" fillId="6" borderId="0" xfId="0" applyNumberFormat="1" applyFont="1" applyFill="1" applyAlignment="1">
      <alignment/>
    </xf>
    <xf numFmtId="38" fontId="2" fillId="6" borderId="0" xfId="0" applyNumberFormat="1" applyFont="1" applyFill="1" applyAlignment="1">
      <alignment/>
    </xf>
    <xf numFmtId="0" fontId="4" fillId="0" borderId="0" xfId="0" applyFont="1" applyAlignment="1">
      <alignment/>
    </xf>
    <xf numFmtId="0" fontId="1" fillId="0" borderId="0" xfId="0" applyFont="1" applyAlignment="1">
      <alignment/>
    </xf>
    <xf numFmtId="0" fontId="1" fillId="0" borderId="0" xfId="0" applyFont="1" applyAlignment="1">
      <alignment horizontal="right" vertical="top"/>
    </xf>
    <xf numFmtId="38" fontId="2" fillId="0" borderId="0" xfId="0" applyNumberFormat="1" applyFont="1" applyFill="1" applyAlignment="1">
      <alignment/>
    </xf>
    <xf numFmtId="0" fontId="0" fillId="0" borderId="0" xfId="0" applyAlignment="1">
      <alignment horizontal="center"/>
    </xf>
    <xf numFmtId="49" fontId="1" fillId="0" borderId="0" xfId="0" applyNumberFormat="1" applyFont="1" applyFill="1" applyAlignment="1">
      <alignment/>
    </xf>
    <xf numFmtId="0" fontId="0" fillId="0" borderId="0" xfId="0" applyFill="1" applyAlignment="1">
      <alignment/>
    </xf>
    <xf numFmtId="0" fontId="1" fillId="0" borderId="0" xfId="0" applyNumberFormat="1" applyFont="1" applyFill="1" applyAlignment="1">
      <alignment/>
    </xf>
    <xf numFmtId="49" fontId="1" fillId="6" borderId="0" xfId="0" applyNumberFormat="1" applyFont="1" applyFill="1" applyAlignment="1">
      <alignment horizontal="right"/>
    </xf>
    <xf numFmtId="49" fontId="1" fillId="0" borderId="0" xfId="0" applyNumberFormat="1" applyFont="1" applyFill="1" applyAlignment="1">
      <alignment horizontal="right"/>
    </xf>
    <xf numFmtId="0" fontId="1" fillId="0" borderId="0" xfId="0" applyFont="1" applyAlignment="1">
      <alignment horizontal="center"/>
    </xf>
    <xf numFmtId="0" fontId="0" fillId="0" borderId="0" xfId="0" applyAlignment="1">
      <alignment/>
    </xf>
    <xf numFmtId="0" fontId="1" fillId="0" borderId="0" xfId="0" applyFont="1" applyAlignment="1">
      <alignment horizontal="left"/>
    </xf>
    <xf numFmtId="172" fontId="5" fillId="0" borderId="0" xfId="0" applyNumberFormat="1" applyFont="1" applyAlignment="1">
      <alignment/>
    </xf>
    <xf numFmtId="0" fontId="0" fillId="0" borderId="0" xfId="0" applyNumberFormat="1" applyFill="1" applyAlignment="1">
      <alignment/>
    </xf>
    <xf numFmtId="172" fontId="1" fillId="0" borderId="0" xfId="0" applyNumberFormat="1" applyFont="1" applyAlignment="1">
      <alignment/>
    </xf>
    <xf numFmtId="0" fontId="1" fillId="0" borderId="10" xfId="0" applyFont="1" applyBorder="1" applyAlignment="1">
      <alignment horizontal="left" indent="1"/>
    </xf>
    <xf numFmtId="0" fontId="1" fillId="0" borderId="10" xfId="0" applyFont="1" applyBorder="1" applyAlignment="1">
      <alignment horizontal="right" vertical="center" indent="1"/>
    </xf>
    <xf numFmtId="0" fontId="1" fillId="0" borderId="11" xfId="0" applyFont="1" applyBorder="1" applyAlignment="1">
      <alignment horizontal="right" vertical="center" indent="1"/>
    </xf>
    <xf numFmtId="0" fontId="1" fillId="0" borderId="12" xfId="0" applyFont="1" applyBorder="1" applyAlignment="1">
      <alignment horizontal="left" vertical="center" indent="1"/>
    </xf>
    <xf numFmtId="1" fontId="0" fillId="0" borderId="13" xfId="0" applyNumberFormat="1" applyFill="1" applyBorder="1" applyAlignment="1">
      <alignment horizontal="right" vertical="center" indent="1"/>
    </xf>
    <xf numFmtId="1" fontId="0" fillId="0" borderId="14" xfId="0" applyNumberFormat="1" applyFont="1" applyFill="1" applyBorder="1" applyAlignment="1">
      <alignment horizontal="right" vertical="center" indent="1"/>
    </xf>
    <xf numFmtId="0" fontId="1" fillId="0" borderId="0" xfId="0" applyFont="1" applyBorder="1" applyAlignment="1">
      <alignment horizontal="left" vertical="center" indent="1"/>
    </xf>
    <xf numFmtId="1" fontId="0" fillId="0" borderId="0" xfId="0" applyNumberFormat="1" applyFill="1" applyBorder="1" applyAlignment="1">
      <alignment horizontal="right" vertical="center" indent="1"/>
    </xf>
    <xf numFmtId="1" fontId="0" fillId="0" borderId="0" xfId="0" applyNumberFormat="1" applyFont="1" applyFill="1" applyBorder="1" applyAlignment="1">
      <alignment horizontal="right" vertical="center" indent="1"/>
    </xf>
    <xf numFmtId="0" fontId="1" fillId="0" borderId="10" xfId="0" applyFont="1" applyFill="1" applyBorder="1" applyAlignment="1">
      <alignment horizontal="right" indent="1"/>
    </xf>
    <xf numFmtId="0" fontId="1" fillId="0" borderId="11" xfId="0" applyFont="1" applyFill="1" applyBorder="1" applyAlignment="1">
      <alignment horizontal="right" indent="1"/>
    </xf>
    <xf numFmtId="0" fontId="1" fillId="0" borderId="12" xfId="0" applyFont="1" applyBorder="1" applyAlignment="1">
      <alignment horizontal="left" indent="1"/>
    </xf>
    <xf numFmtId="0" fontId="0" fillId="0" borderId="13" xfId="0" applyBorder="1" applyAlignment="1">
      <alignment horizontal="right" indent="1"/>
    </xf>
    <xf numFmtId="0" fontId="0" fillId="0" borderId="14" xfId="0" applyBorder="1" applyAlignment="1">
      <alignment horizontal="right" indent="1"/>
    </xf>
    <xf numFmtId="0" fontId="1" fillId="0" borderId="15" xfId="0" applyFont="1" applyBorder="1" applyAlignment="1">
      <alignment horizontal="left" indent="1"/>
    </xf>
    <xf numFmtId="0" fontId="0" fillId="0" borderId="16" xfId="0" applyBorder="1" applyAlignment="1">
      <alignment horizontal="right" indent="1"/>
    </xf>
    <xf numFmtId="0" fontId="1" fillId="3" borderId="10" xfId="0" applyFont="1" applyFill="1" applyBorder="1" applyAlignment="1">
      <alignment horizontal="left" indent="1"/>
    </xf>
    <xf numFmtId="0" fontId="1" fillId="3" borderId="10" xfId="0" applyFont="1" applyFill="1" applyBorder="1" applyAlignment="1">
      <alignment horizontal="right" vertical="center" indent="1"/>
    </xf>
    <xf numFmtId="0" fontId="1" fillId="3" borderId="11" xfId="0" applyFont="1" applyFill="1" applyBorder="1" applyAlignment="1">
      <alignment horizontal="right" vertical="center" indent="1"/>
    </xf>
    <xf numFmtId="0" fontId="1" fillId="3" borderId="12" xfId="0" applyFont="1" applyFill="1" applyBorder="1" applyAlignment="1">
      <alignment horizontal="left" vertical="center" indent="1"/>
    </xf>
    <xf numFmtId="1" fontId="0" fillId="3" borderId="13" xfId="0" applyNumberFormat="1" applyFill="1" applyBorder="1" applyAlignment="1">
      <alignment horizontal="right" vertical="center" indent="1"/>
    </xf>
    <xf numFmtId="1" fontId="0" fillId="3" borderId="14" xfId="0" applyNumberFormat="1" applyFont="1" applyFill="1" applyBorder="1" applyAlignment="1">
      <alignment horizontal="right" vertical="center" indent="1"/>
    </xf>
    <xf numFmtId="0" fontId="6" fillId="3" borderId="0" xfId="0" applyFont="1" applyFill="1" applyAlignment="1">
      <alignment/>
    </xf>
    <xf numFmtId="0" fontId="6" fillId="3" borderId="0" xfId="0" applyNumberFormat="1" applyFont="1" applyFill="1" applyAlignment="1">
      <alignment/>
    </xf>
    <xf numFmtId="38" fontId="7" fillId="3" borderId="0" xfId="0" applyNumberFormat="1" applyFont="1" applyFill="1" applyAlignment="1">
      <alignment/>
    </xf>
    <xf numFmtId="0" fontId="5" fillId="3" borderId="0" xfId="0" applyFont="1" applyFill="1" applyAlignment="1">
      <alignment/>
    </xf>
    <xf numFmtId="0" fontId="0" fillId="3" borderId="0" xfId="0" applyFill="1" applyAlignment="1">
      <alignment/>
    </xf>
    <xf numFmtId="0" fontId="0" fillId="3" borderId="0" xfId="0" applyNumberFormat="1" applyFill="1" applyAlignment="1">
      <alignment/>
    </xf>
    <xf numFmtId="38" fontId="0" fillId="3" borderId="0" xfId="0" applyNumberFormat="1" applyFill="1" applyAlignment="1">
      <alignment/>
    </xf>
    <xf numFmtId="0" fontId="6" fillId="0" borderId="0" xfId="0" applyFont="1" applyAlignment="1">
      <alignment/>
    </xf>
    <xf numFmtId="0" fontId="6" fillId="0" borderId="0" xfId="0" applyFont="1" applyFill="1" applyAlignment="1">
      <alignment/>
    </xf>
    <xf numFmtId="14" fontId="6" fillId="0" borderId="0" xfId="0" applyNumberFormat="1" applyFont="1" applyFill="1" applyAlignment="1">
      <alignment horizontal="center"/>
    </xf>
    <xf numFmtId="49" fontId="5" fillId="8" borderId="17" xfId="0" applyNumberFormat="1" applyFont="1" applyFill="1" applyBorder="1" applyAlignment="1">
      <alignment horizontal="center"/>
    </xf>
    <xf numFmtId="49" fontId="5" fillId="8" borderId="18" xfId="0" applyNumberFormat="1" applyFont="1" applyFill="1" applyBorder="1" applyAlignment="1">
      <alignment horizontal="center"/>
    </xf>
    <xf numFmtId="0" fontId="5" fillId="8" borderId="18" xfId="0" applyNumberFormat="1" applyFont="1" applyFill="1" applyBorder="1" applyAlignment="1">
      <alignment horizontal="center"/>
    </xf>
    <xf numFmtId="38" fontId="5" fillId="8" borderId="18" xfId="0" applyNumberFormat="1" applyFont="1" applyFill="1" applyBorder="1" applyAlignment="1">
      <alignment horizontal="center"/>
    </xf>
    <xf numFmtId="49" fontId="5" fillId="8" borderId="15" xfId="0" applyNumberFormat="1" applyFont="1" applyFill="1" applyBorder="1" applyAlignment="1">
      <alignment horizontal="center"/>
    </xf>
    <xf numFmtId="49" fontId="5" fillId="8" borderId="16" xfId="0" applyNumberFormat="1" applyFont="1" applyFill="1" applyBorder="1" applyAlignment="1">
      <alignment horizontal="center"/>
    </xf>
    <xf numFmtId="0" fontId="5" fillId="8" borderId="16" xfId="0" applyNumberFormat="1" applyFont="1" applyFill="1" applyBorder="1" applyAlignment="1">
      <alignment horizontal="center"/>
    </xf>
    <xf numFmtId="38" fontId="5" fillId="8" borderId="16" xfId="0" applyNumberFormat="1" applyFont="1" applyFill="1" applyBorder="1" applyAlignment="1">
      <alignment horizontal="center"/>
    </xf>
    <xf numFmtId="38" fontId="5" fillId="8" borderId="19" xfId="0" applyNumberFormat="1" applyFont="1" applyFill="1" applyBorder="1" applyAlignment="1">
      <alignment horizontal="center"/>
    </xf>
    <xf numFmtId="49" fontId="0" fillId="3" borderId="0" xfId="0" applyNumberFormat="1" applyFill="1" applyAlignment="1">
      <alignment/>
    </xf>
    <xf numFmtId="49" fontId="1" fillId="0" borderId="0" xfId="0" applyNumberFormat="1" applyFont="1" applyFill="1" applyAlignment="1">
      <alignment/>
    </xf>
    <xf numFmtId="49" fontId="0" fillId="0" borderId="0" xfId="0" applyNumberFormat="1" applyFont="1" applyAlignment="1">
      <alignment/>
    </xf>
    <xf numFmtId="0" fontId="0" fillId="0" borderId="0" xfId="0" applyFill="1" applyAlignment="1">
      <alignment/>
    </xf>
    <xf numFmtId="49" fontId="0" fillId="0" borderId="0" xfId="0" applyNumberFormat="1" applyFill="1" applyAlignment="1">
      <alignment/>
    </xf>
    <xf numFmtId="38" fontId="0" fillId="0" borderId="0" xfId="0" applyNumberFormat="1" applyFill="1" applyAlignment="1">
      <alignment/>
    </xf>
    <xf numFmtId="0" fontId="28" fillId="0" borderId="0" xfId="0" applyFont="1" applyFill="1" applyAlignment="1">
      <alignment/>
    </xf>
    <xf numFmtId="14" fontId="28" fillId="0" borderId="0" xfId="0" applyNumberFormat="1" applyFont="1" applyFill="1" applyAlignment="1">
      <alignment horizontal="center"/>
    </xf>
    <xf numFmtId="0" fontId="6" fillId="8" borderId="0" xfId="0" applyFont="1" applyFill="1" applyAlignment="1">
      <alignment/>
    </xf>
    <xf numFmtId="0" fontId="27" fillId="0" borderId="0" xfId="0" applyFont="1" applyAlignment="1">
      <alignment/>
    </xf>
    <xf numFmtId="1" fontId="0" fillId="0" borderId="0" xfId="0" applyNumberFormat="1" applyAlignment="1">
      <alignment/>
    </xf>
    <xf numFmtId="0" fontId="27" fillId="6" borderId="0" xfId="0" applyFont="1" applyFill="1" applyAlignment="1">
      <alignment/>
    </xf>
    <xf numFmtId="38" fontId="0" fillId="6" borderId="0" xfId="0" applyNumberFormat="1" applyFill="1" applyAlignment="1">
      <alignment/>
    </xf>
    <xf numFmtId="1" fontId="0" fillId="6" borderId="0" xfId="0" applyNumberFormat="1" applyFill="1" applyAlignment="1">
      <alignment/>
    </xf>
    <xf numFmtId="1" fontId="0" fillId="6" borderId="0" xfId="0" applyNumberFormat="1" applyFont="1" applyFill="1" applyAlignment="1">
      <alignment/>
    </xf>
    <xf numFmtId="1" fontId="0" fillId="0" borderId="20" xfId="0" applyNumberFormat="1" applyFont="1" applyFill="1" applyBorder="1" applyAlignment="1">
      <alignment horizontal="right" vertical="center" indent="1"/>
    </xf>
    <xf numFmtId="1" fontId="0" fillId="3" borderId="20" xfId="0" applyNumberFormat="1" applyFont="1" applyFill="1" applyBorder="1" applyAlignment="1">
      <alignment horizontal="right" vertical="center" indent="1"/>
    </xf>
    <xf numFmtId="0" fontId="1" fillId="0" borderId="18" xfId="0" applyFont="1" applyBorder="1" applyAlignment="1">
      <alignment horizontal="left" indent="1"/>
    </xf>
    <xf numFmtId="0" fontId="0" fillId="0" borderId="18" xfId="0" applyBorder="1" applyAlignment="1">
      <alignment horizontal="right" indent="1"/>
    </xf>
    <xf numFmtId="38" fontId="5" fillId="8" borderId="18" xfId="0" applyNumberFormat="1" applyFont="1" applyFill="1" applyBorder="1" applyAlignment="1">
      <alignment horizontal="center"/>
    </xf>
    <xf numFmtId="0" fontId="5" fillId="0" borderId="21" xfId="0" applyFont="1" applyFill="1" applyBorder="1" applyAlignment="1">
      <alignment horizontal="center"/>
    </xf>
    <xf numFmtId="49" fontId="5" fillId="8" borderId="18" xfId="0" applyNumberFormat="1" applyFont="1" applyFill="1" applyBorder="1" applyAlignment="1">
      <alignment horizontal="center" wrapText="1"/>
    </xf>
    <xf numFmtId="0" fontId="27" fillId="0" borderId="16" xfId="0" applyFont="1" applyBorder="1" applyAlignment="1">
      <alignment horizontal="center"/>
    </xf>
    <xf numFmtId="49" fontId="1" fillId="3" borderId="0" xfId="0" applyNumberFormat="1" applyFont="1" applyFill="1" applyAlignment="1">
      <alignment/>
    </xf>
    <xf numFmtId="0" fontId="0" fillId="3" borderId="0" xfId="0" applyFill="1" applyAlignment="1">
      <alignment/>
    </xf>
    <xf numFmtId="0" fontId="0" fillId="0" borderId="0" xfId="0" applyAlignment="1">
      <alignment vertical="top" wrapText="1"/>
    </xf>
    <xf numFmtId="0" fontId="0" fillId="0" borderId="0" xfId="0" applyAlignment="1">
      <alignment vertical="top"/>
    </xf>
    <xf numFmtId="1" fontId="0" fillId="0" borderId="22" xfId="0" applyNumberFormat="1" applyFill="1" applyBorder="1" applyAlignment="1">
      <alignment horizontal="right" vertical="center" indent="1"/>
    </xf>
    <xf numFmtId="0" fontId="0" fillId="0" borderId="22" xfId="0" applyBorder="1" applyAlignment="1">
      <alignment horizontal="right" vertical="center" indent="1"/>
    </xf>
    <xf numFmtId="1" fontId="0" fillId="0" borderId="23" xfId="0" applyNumberFormat="1" applyFill="1" applyBorder="1" applyAlignment="1">
      <alignment horizontal="right" vertical="center" indent="1"/>
    </xf>
    <xf numFmtId="0" fontId="0" fillId="0" borderId="24" xfId="0" applyBorder="1" applyAlignment="1">
      <alignment horizontal="right" vertical="center" indent="1"/>
    </xf>
    <xf numFmtId="1" fontId="0" fillId="0" borderId="25" xfId="0" applyNumberFormat="1" applyFill="1" applyBorder="1" applyAlignment="1">
      <alignment horizontal="right" vertical="center" indent="1"/>
    </xf>
    <xf numFmtId="0" fontId="1" fillId="0" borderId="26" xfId="0" applyFont="1" applyBorder="1" applyAlignment="1">
      <alignment horizontal="left" vertical="center" indent="1"/>
    </xf>
    <xf numFmtId="0" fontId="0" fillId="0" borderId="27" xfId="0" applyBorder="1" applyAlignment="1">
      <alignment horizontal="left" vertical="center" indent="1"/>
    </xf>
    <xf numFmtId="0" fontId="1" fillId="0" borderId="28" xfId="0" applyFont="1" applyBorder="1" applyAlignment="1">
      <alignment horizontal="left" vertical="center" indent="1"/>
    </xf>
    <xf numFmtId="1" fontId="0" fillId="0" borderId="24" xfId="0" applyNumberFormat="1" applyFill="1" applyBorder="1" applyAlignment="1">
      <alignment horizontal="right" vertical="center" indent="1"/>
    </xf>
    <xf numFmtId="0" fontId="0" fillId="0" borderId="29" xfId="0" applyFill="1" applyBorder="1" applyAlignment="1">
      <alignment horizontal="right" vertical="center" indent="1"/>
    </xf>
    <xf numFmtId="0" fontId="0" fillId="0" borderId="30" xfId="0" applyFill="1" applyBorder="1" applyAlignment="1">
      <alignment horizontal="right" vertical="center" indent="1"/>
    </xf>
    <xf numFmtId="0" fontId="0" fillId="0" borderId="31" xfId="0" applyFont="1" applyFill="1" applyBorder="1" applyAlignment="1">
      <alignment horizontal="right" vertical="center" indent="1"/>
    </xf>
    <xf numFmtId="0" fontId="0" fillId="0" borderId="32" xfId="0" applyFont="1" applyFill="1" applyBorder="1" applyAlignment="1">
      <alignment horizontal="right" vertical="center" indent="1"/>
    </xf>
    <xf numFmtId="0" fontId="0" fillId="0" borderId="33" xfId="0" applyBorder="1" applyAlignment="1">
      <alignment horizontal="right" vertical="center" indent="1"/>
    </xf>
    <xf numFmtId="0" fontId="0" fillId="0" borderId="30" xfId="0" applyBorder="1" applyAlignment="1">
      <alignment horizontal="right" vertical="center" indent="1"/>
    </xf>
    <xf numFmtId="0" fontId="0" fillId="0" borderId="33" xfId="0" applyFill="1" applyBorder="1" applyAlignment="1">
      <alignment horizontal="right" vertical="center" indent="1"/>
    </xf>
    <xf numFmtId="0" fontId="0" fillId="0" borderId="34" xfId="0" applyFont="1" applyFill="1" applyBorder="1" applyAlignment="1">
      <alignment horizontal="right" vertical="center" indent="1"/>
    </xf>
    <xf numFmtId="0" fontId="0" fillId="0" borderId="29" xfId="0" applyBorder="1" applyAlignment="1">
      <alignment horizontal="right" vertical="center" indent="1"/>
    </xf>
    <xf numFmtId="0" fontId="1" fillId="3" borderId="26" xfId="0" applyFont="1" applyFill="1" applyBorder="1" applyAlignment="1">
      <alignment horizontal="left" vertical="center" indent="1"/>
    </xf>
    <xf numFmtId="0" fontId="0" fillId="3" borderId="27" xfId="0" applyFill="1" applyBorder="1" applyAlignment="1">
      <alignment horizontal="left" vertical="center" indent="1"/>
    </xf>
    <xf numFmtId="1" fontId="0" fillId="3" borderId="23" xfId="0" applyNumberFormat="1" applyFill="1" applyBorder="1" applyAlignment="1">
      <alignment horizontal="right" vertical="center" indent="1"/>
    </xf>
    <xf numFmtId="0" fontId="0" fillId="3" borderId="24" xfId="0" applyFill="1" applyBorder="1" applyAlignment="1">
      <alignment horizontal="right" vertical="center" indent="1"/>
    </xf>
    <xf numFmtId="1" fontId="0" fillId="0" borderId="33" xfId="0" applyNumberFormat="1" applyBorder="1" applyAlignment="1">
      <alignment horizontal="right" vertical="center" indent="1"/>
    </xf>
    <xf numFmtId="1" fontId="0" fillId="0" borderId="30" xfId="0" applyNumberFormat="1" applyBorder="1" applyAlignment="1">
      <alignment horizontal="right" vertical="center" indent="1"/>
    </xf>
    <xf numFmtId="1" fontId="0" fillId="0" borderId="33" xfId="0" applyNumberFormat="1" applyFill="1" applyBorder="1" applyAlignment="1">
      <alignment horizontal="right" vertical="center" indent="1"/>
    </xf>
    <xf numFmtId="1" fontId="0" fillId="0" borderId="30" xfId="0" applyNumberFormat="1" applyFill="1" applyBorder="1" applyAlignment="1">
      <alignment horizontal="right" vertical="center" indent="1"/>
    </xf>
    <xf numFmtId="0" fontId="1" fillId="3" borderId="28" xfId="0" applyFont="1" applyFill="1" applyBorder="1" applyAlignment="1">
      <alignment horizontal="left" vertical="center" indent="1"/>
    </xf>
    <xf numFmtId="1" fontId="0" fillId="3" borderId="24" xfId="0" applyNumberFormat="1" applyFill="1" applyBorder="1" applyAlignment="1">
      <alignment horizontal="right" vertical="center" indent="1"/>
    </xf>
    <xf numFmtId="1" fontId="0" fillId="0" borderId="34" xfId="0" applyNumberFormat="1" applyFont="1" applyFill="1" applyBorder="1" applyAlignment="1">
      <alignment horizontal="right" vertical="center" indent="1"/>
    </xf>
    <xf numFmtId="1" fontId="0" fillId="0" borderId="32" xfId="0" applyNumberFormat="1" applyFont="1" applyFill="1" applyBorder="1" applyAlignment="1">
      <alignment horizontal="right" vertical="center" indent="1"/>
    </xf>
    <xf numFmtId="14" fontId="1" fillId="0" borderId="0" xfId="0" applyNumberFormat="1" applyFont="1" applyAlignment="1">
      <alignment horizontal="left"/>
    </xf>
    <xf numFmtId="0" fontId="1" fillId="17" borderId="35" xfId="0" applyFont="1" applyFill="1" applyBorder="1" applyAlignment="1">
      <alignment horizontal="right" indent="1"/>
    </xf>
    <xf numFmtId="0" fontId="0" fillId="17" borderId="36" xfId="0" applyFill="1" applyBorder="1" applyAlignment="1">
      <alignment horizontal="right" indent="1"/>
    </xf>
    <xf numFmtId="0" fontId="0" fillId="17" borderId="20" xfId="0" applyFill="1" applyBorder="1" applyAlignment="1">
      <alignment horizontal="right" indent="1"/>
    </xf>
    <xf numFmtId="0" fontId="0" fillId="17" borderId="18" xfId="0" applyFill="1" applyBorder="1" applyAlignment="1">
      <alignment horizontal="right" indent="1"/>
    </xf>
    <xf numFmtId="0" fontId="0" fillId="17" borderId="21" xfId="0" applyFill="1" applyBorder="1" applyAlignment="1">
      <alignment horizontal="right" indent="1"/>
    </xf>
    <xf numFmtId="0" fontId="0" fillId="17" borderId="16" xfId="0" applyFill="1" applyBorder="1" applyAlignment="1">
      <alignment horizontal="right" indent="1"/>
    </xf>
    <xf numFmtId="0" fontId="0" fillId="17" borderId="37" xfId="0" applyFill="1" applyBorder="1" applyAlignment="1">
      <alignment horizontal="right" indent="1"/>
    </xf>
    <xf numFmtId="0" fontId="1" fillId="17" borderId="38" xfId="0" applyFont="1" applyFill="1" applyBorder="1" applyAlignment="1">
      <alignment horizontal="right" vertical="center" indent="1"/>
    </xf>
    <xf numFmtId="0" fontId="1" fillId="17" borderId="35" xfId="0" applyFont="1" applyFill="1" applyBorder="1" applyAlignment="1">
      <alignment horizontal="right" vertical="center" indent="1"/>
    </xf>
    <xf numFmtId="1" fontId="0" fillId="17" borderId="31" xfId="0" applyNumberFormat="1" applyFill="1" applyBorder="1" applyAlignment="1">
      <alignment horizontal="center" vertical="center"/>
    </xf>
    <xf numFmtId="1" fontId="0" fillId="17" borderId="39" xfId="0" applyNumberFormat="1" applyFill="1" applyBorder="1" applyAlignment="1">
      <alignment horizontal="center" vertical="center"/>
    </xf>
    <xf numFmtId="1" fontId="0" fillId="17" borderId="34" xfId="0" applyNumberFormat="1" applyFill="1" applyBorder="1" applyAlignment="1">
      <alignment horizontal="center" vertical="center"/>
    </xf>
    <xf numFmtId="1" fontId="0" fillId="17" borderId="14" xfId="0" applyNumberFormat="1" applyFont="1" applyFill="1" applyBorder="1" applyAlignment="1">
      <alignment horizontal="right" vertical="center" indent="1"/>
    </xf>
    <xf numFmtId="1" fontId="0" fillId="17" borderId="20" xfId="0" applyNumberFormat="1" applyFont="1" applyFill="1" applyBorder="1" applyAlignment="1">
      <alignment horizontal="right" vertical="center" indent="1"/>
    </xf>
    <xf numFmtId="0" fontId="0" fillId="17" borderId="0" xfId="0" applyFill="1" applyAlignment="1">
      <alignment/>
    </xf>
    <xf numFmtId="0" fontId="0" fillId="17" borderId="40" xfId="0" applyFill="1" applyBorder="1" applyAlignment="1">
      <alignment/>
    </xf>
    <xf numFmtId="1" fontId="0" fillId="17" borderId="0" xfId="0" applyNumberFormat="1" applyFont="1" applyFill="1" applyBorder="1" applyAlignment="1">
      <alignment horizontal="right" vertical="center" indent="1"/>
    </xf>
    <xf numFmtId="1" fontId="0" fillId="17" borderId="40" xfId="0" applyNumberFormat="1" applyFont="1" applyFill="1" applyBorder="1" applyAlignment="1">
      <alignment horizontal="right" vertical="center" indent="1"/>
    </xf>
    <xf numFmtId="0" fontId="0" fillId="0" borderId="40" xfId="0" applyFill="1" applyBorder="1" applyAlignment="1">
      <alignment/>
    </xf>
    <xf numFmtId="0" fontId="1" fillId="17" borderId="41" xfId="0" applyFont="1" applyFill="1" applyBorder="1" applyAlignment="1">
      <alignment horizontal="right" indent="1"/>
    </xf>
    <xf numFmtId="182" fontId="0" fillId="17" borderId="42" xfId="0" applyNumberFormat="1" applyFont="1" applyFill="1" applyBorder="1" applyAlignment="1">
      <alignment horizontal="center" vertical="center"/>
    </xf>
    <xf numFmtId="182" fontId="0" fillId="17" borderId="24" xfId="0" applyNumberFormat="1" applyFont="1" applyFill="1" applyBorder="1" applyAlignment="1">
      <alignment horizontal="center" vertical="center"/>
    </xf>
    <xf numFmtId="0" fontId="1" fillId="17" borderId="0" xfId="0" applyFont="1" applyFill="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Deployed CPU as of Phase V vs WLCG Pledge</a:t>
            </a:r>
          </a:p>
        </c:rich>
      </c:tx>
      <c:layout>
        <c:manualLayout>
          <c:xMode val="factor"/>
          <c:yMode val="factor"/>
          <c:x val="-0.03225"/>
          <c:y val="0.02175"/>
        </c:manualLayout>
      </c:layout>
      <c:spPr>
        <a:noFill/>
        <a:ln>
          <a:noFill/>
        </a:ln>
      </c:spPr>
    </c:title>
    <c:plotArea>
      <c:layout>
        <c:manualLayout>
          <c:xMode val="edge"/>
          <c:yMode val="edge"/>
          <c:x val="0.0365"/>
          <c:y val="0.32275"/>
          <c:w val="0.7875"/>
          <c:h val="0.60575"/>
        </c:manualLayout>
      </c:layout>
      <c:barChart>
        <c:barDir val="col"/>
        <c:grouping val="clustered"/>
        <c:varyColors val="0"/>
        <c:ser>
          <c:idx val="0"/>
          <c:order val="0"/>
          <c:tx>
            <c:strRef>
              <c:f>WLCG!$K$2</c:f>
              <c:strCache>
                <c:ptCount val="1"/>
                <c:pt idx="0">
                  <c:v>CPU Phase V (SI2K)</c:v>
                </c:pt>
              </c:strCache>
            </c:strRef>
          </c:tx>
          <c:spPr>
            <a:solidFill>
              <a:srgbClr val="9999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WLCG!$J$3:$J$9</c:f>
              <c:strCache/>
            </c:strRef>
          </c:cat>
          <c:val>
            <c:numRef>
              <c:f>WLCG!$K$3:$K$9</c:f>
              <c:numCache/>
            </c:numRef>
          </c:val>
        </c:ser>
        <c:ser>
          <c:idx val="1"/>
          <c:order val="1"/>
          <c:tx>
            <c:strRef>
              <c:f>WLCG!$L$2</c:f>
              <c:strCache>
                <c:ptCount val="1"/>
                <c:pt idx="0">
                  <c:v>CPU P2007 (SI2K)</c:v>
                </c:pt>
              </c:strCache>
            </c:strRef>
          </c:tx>
          <c:spPr>
            <a:solidFill>
              <a:srgbClr val="99336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WLCG!$J$3:$J$9</c:f>
              <c:strCache/>
            </c:strRef>
          </c:cat>
          <c:val>
            <c:numRef>
              <c:f>WLCG!$L$3:$L$9</c:f>
              <c:numCache/>
            </c:numRef>
          </c:val>
        </c:ser>
        <c:ser>
          <c:idx val="2"/>
          <c:order val="2"/>
          <c:tx>
            <c:strRef>
              <c:f>WLCG!$M$2</c:f>
              <c:strCache>
                <c:ptCount val="1"/>
                <c:pt idx="0">
                  <c:v>CPU P2008 (SI2K)</c:v>
                </c:pt>
              </c:strCache>
            </c:strRef>
          </c:tx>
          <c:spPr>
            <a:solidFill>
              <a:srgbClr val="FF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WLCG!$J$3:$J$9</c:f>
              <c:strCache/>
            </c:strRef>
          </c:cat>
          <c:val>
            <c:numRef>
              <c:f>WLCG!$M$3:$M$9</c:f>
              <c:numCache/>
            </c:numRef>
          </c:val>
        </c:ser>
        <c:axId val="15650840"/>
        <c:axId val="6639833"/>
      </c:barChart>
      <c:catAx>
        <c:axId val="15650840"/>
        <c:scaling>
          <c:orientation val="minMax"/>
        </c:scaling>
        <c:axPos val="b"/>
        <c:title>
          <c:tx>
            <c:rich>
              <a:bodyPr vert="horz" rot="0" anchor="ctr"/>
              <a:lstStyle/>
              <a:p>
                <a:pPr algn="ctr">
                  <a:defRPr/>
                </a:pPr>
                <a:r>
                  <a:rPr lang="en-US" cap="none" sz="1000" b="1" i="0" u="none" baseline="0"/>
                  <a:t>Site</a:t>
                </a:r>
              </a:p>
            </c:rich>
          </c:tx>
          <c:layout>
            <c:manualLayout>
              <c:xMode val="factor"/>
              <c:yMode val="factor"/>
              <c:x val="-0.038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39833"/>
        <c:crosses val="autoZero"/>
        <c:auto val="1"/>
        <c:lblOffset val="100"/>
        <c:tickLblSkip val="1"/>
        <c:noMultiLvlLbl val="0"/>
      </c:catAx>
      <c:valAx>
        <c:axId val="6639833"/>
        <c:scaling>
          <c:orientation val="minMax"/>
        </c:scaling>
        <c:axPos val="l"/>
        <c:title>
          <c:tx>
            <c:rich>
              <a:bodyPr vert="horz" rot="-5400000" anchor="ctr"/>
              <a:lstStyle/>
              <a:p>
                <a:pPr algn="ctr">
                  <a:defRPr/>
                </a:pPr>
                <a:r>
                  <a:rPr lang="en-US" cap="none" sz="1000" b="1" i="0" u="none" baseline="0"/>
                  <a:t>SI2000</a:t>
                </a:r>
              </a:p>
            </c:rich>
          </c:tx>
          <c:layout>
            <c:manualLayout>
              <c:xMode val="factor"/>
              <c:yMode val="factor"/>
              <c:x val="-0.034"/>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650840"/>
        <c:crossesAt val="1"/>
        <c:crossBetween val="between"/>
        <c:dispUnits/>
      </c:valAx>
      <c:spPr>
        <a:solidFill>
          <a:srgbClr val="CDCDCD"/>
        </a:solidFill>
        <a:ln w="12700">
          <a:solidFill>
            <a:srgbClr val="808080"/>
          </a:solidFill>
        </a:ln>
      </c:spPr>
    </c:plotArea>
    <c:legend>
      <c:legendPos val="r"/>
      <c:layout>
        <c:manualLayout>
          <c:xMode val="edge"/>
          <c:yMode val="edge"/>
          <c:x val="0.8355"/>
          <c:y val="0.5695"/>
          <c:w val="0.16175"/>
          <c:h val="0.11175"/>
        </c:manualLayout>
      </c:layout>
      <c:overlay val="0"/>
      <c:spPr>
        <a:solidFill>
          <a:srgbClr val="FFFFFF"/>
        </a:solid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Deployed storage as of Phase V vs WLCG Pledge</a:t>
            </a:r>
          </a:p>
        </c:rich>
      </c:tx>
      <c:layout>
        <c:manualLayout>
          <c:xMode val="factor"/>
          <c:yMode val="factor"/>
          <c:x val="-0.03375"/>
          <c:y val="0.0135"/>
        </c:manualLayout>
      </c:layout>
      <c:spPr>
        <a:noFill/>
        <a:ln>
          <a:noFill/>
        </a:ln>
      </c:spPr>
    </c:title>
    <c:plotArea>
      <c:layout>
        <c:manualLayout>
          <c:xMode val="edge"/>
          <c:yMode val="edge"/>
          <c:x val="0.03925"/>
          <c:y val="0.32075"/>
          <c:w val="0.794"/>
          <c:h val="0.60775"/>
        </c:manualLayout>
      </c:layout>
      <c:barChart>
        <c:barDir val="col"/>
        <c:grouping val="clustered"/>
        <c:varyColors val="0"/>
        <c:ser>
          <c:idx val="0"/>
          <c:order val="0"/>
          <c:tx>
            <c:strRef>
              <c:f>WLCG!$N$2</c:f>
              <c:strCache>
                <c:ptCount val="1"/>
                <c:pt idx="0">
                  <c:v>Disk (TB)</c:v>
                </c:pt>
              </c:strCache>
            </c:strRef>
          </c:tx>
          <c:spPr>
            <a:solidFill>
              <a:srgbClr val="9999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WLCG!$J$3:$J$9</c:f>
              <c:strCache/>
            </c:strRef>
          </c:cat>
          <c:val>
            <c:numRef>
              <c:f>WLCG!$N$3:$N$9</c:f>
              <c:numCache/>
            </c:numRef>
          </c:val>
        </c:ser>
        <c:ser>
          <c:idx val="1"/>
          <c:order val="1"/>
          <c:tx>
            <c:strRef>
              <c:f>WLCG!$O$2</c:f>
              <c:strCache>
                <c:ptCount val="1"/>
                <c:pt idx="0">
                  <c:v>Disk P2007 (TB)</c:v>
                </c:pt>
              </c:strCache>
            </c:strRef>
          </c:tx>
          <c:spPr>
            <a:solidFill>
              <a:srgbClr val="99336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WLCG!$J$3:$J$9</c:f>
              <c:strCache/>
            </c:strRef>
          </c:cat>
          <c:val>
            <c:numRef>
              <c:f>WLCG!$O$3:$O$9</c:f>
              <c:numCache/>
            </c:numRef>
          </c:val>
        </c:ser>
        <c:ser>
          <c:idx val="2"/>
          <c:order val="2"/>
          <c:tx>
            <c:strRef>
              <c:f>WLCG!$P$2</c:f>
              <c:strCache>
                <c:ptCount val="1"/>
                <c:pt idx="0">
                  <c:v>Disk P2008 (TB)</c:v>
                </c:pt>
              </c:strCache>
            </c:strRef>
          </c:tx>
          <c:spPr>
            <a:solidFill>
              <a:srgbClr val="FFFFC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WLCG!$J$3:$J$9</c:f>
              <c:strCache/>
            </c:strRef>
          </c:cat>
          <c:val>
            <c:numRef>
              <c:f>WLCG!$P$3:$P$9</c:f>
              <c:numCache/>
            </c:numRef>
          </c:val>
        </c:ser>
        <c:axId val="59758498"/>
        <c:axId val="955571"/>
      </c:barChart>
      <c:catAx>
        <c:axId val="59758498"/>
        <c:scaling>
          <c:orientation val="minMax"/>
        </c:scaling>
        <c:axPos val="b"/>
        <c:title>
          <c:tx>
            <c:rich>
              <a:bodyPr vert="horz" rot="0" anchor="ctr"/>
              <a:lstStyle/>
              <a:p>
                <a:pPr algn="ctr">
                  <a:defRPr/>
                </a:pPr>
                <a:r>
                  <a:rPr lang="en-US" cap="none" sz="1000" b="1" i="0" u="none" baseline="0"/>
                  <a:t>Site</a:t>
                </a:r>
              </a:p>
            </c:rich>
          </c:tx>
          <c:layout>
            <c:manualLayout>
              <c:xMode val="factor"/>
              <c:yMode val="factor"/>
              <c:x val="-0.037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55571"/>
        <c:crosses val="autoZero"/>
        <c:auto val="1"/>
        <c:lblOffset val="100"/>
        <c:tickLblSkip val="1"/>
        <c:noMultiLvlLbl val="0"/>
      </c:catAx>
      <c:valAx>
        <c:axId val="955571"/>
        <c:scaling>
          <c:orientation val="minMax"/>
        </c:scaling>
        <c:axPos val="l"/>
        <c:title>
          <c:tx>
            <c:rich>
              <a:bodyPr vert="horz" rot="-5400000" anchor="ctr"/>
              <a:lstStyle/>
              <a:p>
                <a:pPr algn="ctr">
                  <a:defRPr/>
                </a:pPr>
                <a:r>
                  <a:rPr lang="en-US" cap="none" sz="1000" b="1" i="0" u="none" baseline="0"/>
                  <a:t>Usable disk (TB)</a:t>
                </a:r>
              </a:p>
            </c:rich>
          </c:tx>
          <c:layout>
            <c:manualLayout>
              <c:xMode val="factor"/>
              <c:yMode val="factor"/>
              <c:x val="-0.018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758498"/>
        <c:crossesAt val="1"/>
        <c:crossBetween val="between"/>
        <c:dispUnits/>
      </c:valAx>
      <c:spPr>
        <a:solidFill>
          <a:srgbClr val="CDCDCD"/>
        </a:solidFill>
        <a:ln w="12700">
          <a:solidFill>
            <a:srgbClr val="808080"/>
          </a:solidFill>
        </a:ln>
      </c:spPr>
    </c:plotArea>
    <c:legend>
      <c:legendPos val="r"/>
      <c:layout>
        <c:manualLayout>
          <c:xMode val="edge"/>
          <c:yMode val="edge"/>
          <c:x val="0.845"/>
          <c:y val="0.56525"/>
          <c:w val="0.148"/>
          <c:h val="0.1115"/>
        </c:manualLayout>
      </c:layout>
      <c:overlay val="0"/>
      <c:spPr>
        <a:solidFill>
          <a:srgbClr val="FFFFFF"/>
        </a:solid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723900</xdr:colOff>
      <xdr:row>9</xdr:row>
      <xdr:rowOff>152400</xdr:rowOff>
    </xdr:from>
    <xdr:to>
      <xdr:col>14</xdr:col>
      <xdr:colOff>1066800</xdr:colOff>
      <xdr:row>40</xdr:row>
      <xdr:rowOff>28575</xdr:rowOff>
    </xdr:to>
    <xdr:graphicFrame>
      <xdr:nvGraphicFramePr>
        <xdr:cNvPr id="1" name="Chart 4"/>
        <xdr:cNvGraphicFramePr/>
      </xdr:nvGraphicFramePr>
      <xdr:xfrm>
        <a:off x="7915275" y="1933575"/>
        <a:ext cx="7981950" cy="471487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41</xdr:row>
      <xdr:rowOff>38100</xdr:rowOff>
    </xdr:from>
    <xdr:to>
      <xdr:col>14</xdr:col>
      <xdr:colOff>1085850</xdr:colOff>
      <xdr:row>71</xdr:row>
      <xdr:rowOff>152400</xdr:rowOff>
    </xdr:to>
    <xdr:graphicFrame>
      <xdr:nvGraphicFramePr>
        <xdr:cNvPr id="2" name="Chart 5"/>
        <xdr:cNvGraphicFramePr/>
      </xdr:nvGraphicFramePr>
      <xdr:xfrm>
        <a:off x="7953375" y="6810375"/>
        <a:ext cx="7962900" cy="4876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21"/>
  <sheetViews>
    <sheetView tabSelected="1" zoomScalePageLayoutView="0" workbookViewId="0" topLeftCell="A1">
      <pane ySplit="4" topLeftCell="BM44" activePane="bottomLeft" state="frozen"/>
      <selection pane="topLeft" activeCell="A1" sqref="A1"/>
      <selection pane="bottomLeft" activeCell="H109" sqref="H109"/>
    </sheetView>
  </sheetViews>
  <sheetFormatPr defaultColWidth="8.8515625" defaultRowHeight="12.75"/>
  <cols>
    <col min="1" max="1" width="11.8515625" style="0" customWidth="1"/>
    <col min="2" max="2" width="38.8515625" style="0" bestFit="1" customWidth="1"/>
    <col min="3" max="3" width="11.28125" style="0" bestFit="1" customWidth="1"/>
    <col min="4" max="4" width="11.421875" style="0" customWidth="1"/>
    <col min="5" max="5" width="6.00390625" style="7" bestFit="1" customWidth="1"/>
    <col min="6" max="6" width="13.8515625" style="3" bestFit="1" customWidth="1"/>
    <col min="7" max="7" width="9.00390625" style="3" customWidth="1"/>
    <col min="8" max="8" width="14.8515625" style="3" customWidth="1"/>
    <col min="9" max="9" width="5.8515625" style="17" bestFit="1" customWidth="1"/>
    <col min="10" max="10" width="9.140625" style="9" customWidth="1"/>
  </cols>
  <sheetData>
    <row r="1" spans="1:4" ht="18">
      <c r="A1" s="79" t="s">
        <v>63</v>
      </c>
      <c r="B1" s="79"/>
      <c r="C1" s="80" t="s">
        <v>38</v>
      </c>
      <c r="D1" s="80">
        <v>39639</v>
      </c>
    </row>
    <row r="2" spans="1:2" ht="18" thickBot="1">
      <c r="A2" s="63"/>
      <c r="B2" s="62"/>
    </row>
    <row r="3" spans="1:10" s="2" customFormat="1" ht="15">
      <c r="A3" s="64" t="s">
        <v>24</v>
      </c>
      <c r="B3" s="65" t="s">
        <v>101</v>
      </c>
      <c r="C3" s="94" t="s">
        <v>22</v>
      </c>
      <c r="D3" s="65" t="s">
        <v>102</v>
      </c>
      <c r="E3" s="66" t="s">
        <v>103</v>
      </c>
      <c r="F3" s="67" t="s">
        <v>104</v>
      </c>
      <c r="G3" s="92" t="s">
        <v>105</v>
      </c>
      <c r="H3" s="93"/>
      <c r="J3" s="8"/>
    </row>
    <row r="4" spans="1:10" s="2" customFormat="1" ht="15.75" thickBot="1">
      <c r="A4" s="68"/>
      <c r="B4" s="69"/>
      <c r="C4" s="95"/>
      <c r="D4" s="69"/>
      <c r="E4" s="70"/>
      <c r="F4" s="71"/>
      <c r="G4" s="71" t="s">
        <v>7</v>
      </c>
      <c r="H4" s="72" t="s">
        <v>8</v>
      </c>
      <c r="J4" s="8"/>
    </row>
    <row r="5" ht="12">
      <c r="H5" s="5"/>
    </row>
    <row r="6" spans="1:8" ht="12">
      <c r="A6" s="96" t="s">
        <v>23</v>
      </c>
      <c r="B6" s="97"/>
      <c r="C6" s="73"/>
      <c r="D6" s="58"/>
      <c r="E6" s="59"/>
      <c r="F6" s="60"/>
      <c r="G6" s="60"/>
      <c r="H6" s="60"/>
    </row>
    <row r="7" spans="2:9" ht="12">
      <c r="B7" s="1" t="s">
        <v>9</v>
      </c>
      <c r="C7" s="1"/>
      <c r="E7" s="7">
        <v>2.66</v>
      </c>
      <c r="F7" s="3">
        <v>900</v>
      </c>
      <c r="G7" s="11">
        <v>2178</v>
      </c>
      <c r="H7" s="10">
        <f>+F7*G7</f>
        <v>1960200</v>
      </c>
      <c r="I7" s="17" t="s">
        <v>11</v>
      </c>
    </row>
    <row r="8" spans="2:9" ht="12">
      <c r="B8" s="1" t="s">
        <v>10</v>
      </c>
      <c r="C8" s="1"/>
      <c r="E8" s="7">
        <v>2.6</v>
      </c>
      <c r="F8" s="3">
        <v>24</v>
      </c>
      <c r="G8" s="11">
        <v>1787</v>
      </c>
      <c r="H8" s="10">
        <f>+F8*G8</f>
        <v>42888</v>
      </c>
      <c r="I8" s="17" t="s">
        <v>98</v>
      </c>
    </row>
    <row r="9" spans="2:8" ht="12">
      <c r="B9" s="24" t="s">
        <v>67</v>
      </c>
      <c r="C9" s="12"/>
      <c r="D9" s="13"/>
      <c r="E9" s="14" t="s">
        <v>111</v>
      </c>
      <c r="F9" s="15">
        <f>SUM(F6:F8)</f>
        <v>924</v>
      </c>
      <c r="G9" s="15"/>
      <c r="H9" s="15">
        <f>SUM(H6:H8)</f>
        <v>2003088</v>
      </c>
    </row>
    <row r="10" spans="6:8" ht="12">
      <c r="F10" s="4" t="s">
        <v>6</v>
      </c>
      <c r="G10" s="4"/>
      <c r="H10" s="6">
        <f>+H9/$F9</f>
        <v>2167.844155844156</v>
      </c>
    </row>
    <row r="11" spans="6:8" ht="12">
      <c r="F11" s="5"/>
      <c r="G11" s="5"/>
      <c r="H11" s="19"/>
    </row>
    <row r="12" spans="1:8" ht="12">
      <c r="A12" s="96" t="s">
        <v>32</v>
      </c>
      <c r="B12" s="97"/>
      <c r="C12" s="73"/>
      <c r="D12" s="58"/>
      <c r="E12" s="59"/>
      <c r="F12" s="60"/>
      <c r="G12" s="60"/>
      <c r="H12" s="60"/>
    </row>
    <row r="13" spans="2:8" ht="12">
      <c r="B13" s="1" t="s">
        <v>25</v>
      </c>
      <c r="C13" s="1"/>
      <c r="D13" s="1"/>
      <c r="E13" s="7">
        <v>2.8</v>
      </c>
      <c r="F13" s="3">
        <v>0</v>
      </c>
      <c r="G13" s="11">
        <v>1123</v>
      </c>
      <c r="H13" s="10">
        <f>+F13*G13</f>
        <v>0</v>
      </c>
    </row>
    <row r="14" spans="2:8" ht="12">
      <c r="B14" s="24" t="s">
        <v>67</v>
      </c>
      <c r="C14" s="12"/>
      <c r="D14" s="13"/>
      <c r="E14" s="14" t="s">
        <v>111</v>
      </c>
      <c r="F14" s="15">
        <v>0</v>
      </c>
      <c r="G14" s="15"/>
      <c r="H14" s="15">
        <f>SUM(H13:H13)</f>
        <v>0</v>
      </c>
    </row>
    <row r="15" spans="6:8" ht="12">
      <c r="F15" s="4" t="s">
        <v>6</v>
      </c>
      <c r="G15" s="4"/>
      <c r="H15" s="6">
        <v>0</v>
      </c>
    </row>
    <row r="16" spans="1:8" ht="12">
      <c r="A16" s="20"/>
      <c r="F16" s="5"/>
      <c r="G16" s="5"/>
      <c r="H16" s="19"/>
    </row>
    <row r="17" spans="1:8" ht="12">
      <c r="A17" s="96" t="s">
        <v>58</v>
      </c>
      <c r="B17" s="97"/>
      <c r="C17" s="73"/>
      <c r="D17" s="58"/>
      <c r="E17" s="59"/>
      <c r="F17" s="60"/>
      <c r="G17" s="60"/>
      <c r="H17" s="60"/>
    </row>
    <row r="18" spans="2:8" ht="12">
      <c r="B18" t="s">
        <v>112</v>
      </c>
      <c r="C18" s="20"/>
      <c r="D18" s="1"/>
      <c r="E18">
        <v>2.2</v>
      </c>
      <c r="F18" s="3">
        <v>56</v>
      </c>
      <c r="G18" s="3">
        <v>1521</v>
      </c>
      <c r="H18" s="10">
        <f>+F18*G18</f>
        <v>85176</v>
      </c>
    </row>
    <row r="19" spans="2:8" ht="12">
      <c r="B19" s="1" t="s">
        <v>113</v>
      </c>
      <c r="C19" s="1"/>
      <c r="D19" s="1"/>
      <c r="E19" s="7">
        <v>2.4</v>
      </c>
      <c r="F19" s="3">
        <v>276</v>
      </c>
      <c r="G19" s="11">
        <v>1645</v>
      </c>
      <c r="H19" s="10">
        <f>+F19*G19</f>
        <v>454020</v>
      </c>
    </row>
    <row r="20" spans="2:8" ht="12">
      <c r="B20" s="1" t="s">
        <v>56</v>
      </c>
      <c r="C20" s="1"/>
      <c r="D20" s="1"/>
      <c r="E20" s="7">
        <v>2.66</v>
      </c>
      <c r="F20" s="3">
        <v>128</v>
      </c>
      <c r="G20" s="11">
        <v>2830</v>
      </c>
      <c r="H20" s="10">
        <v>362240</v>
      </c>
    </row>
    <row r="21" spans="2:8" ht="12">
      <c r="B21" s="1" t="s">
        <v>57</v>
      </c>
      <c r="C21" s="1"/>
      <c r="D21" s="1"/>
      <c r="E21" s="7">
        <v>2.93</v>
      </c>
      <c r="F21" s="3">
        <v>32</v>
      </c>
      <c r="G21" s="11">
        <v>4051</v>
      </c>
      <c r="H21" s="10">
        <v>129632</v>
      </c>
    </row>
    <row r="22" spans="2:8" ht="12">
      <c r="B22" s="24" t="s">
        <v>67</v>
      </c>
      <c r="C22" s="12"/>
      <c r="D22" s="13"/>
      <c r="E22" s="14" t="s">
        <v>111</v>
      </c>
      <c r="F22" s="15">
        <f>SUM(F17:F19)</f>
        <v>332</v>
      </c>
      <c r="G22" s="15"/>
      <c r="H22" s="15">
        <f>SUM(H18:H21)</f>
        <v>1031068</v>
      </c>
    </row>
    <row r="23" spans="6:8" ht="12">
      <c r="F23" s="4" t="s">
        <v>6</v>
      </c>
      <c r="G23" s="4"/>
      <c r="H23" s="6">
        <f>+H22/$F22</f>
        <v>3105.626506024096</v>
      </c>
    </row>
    <row r="24" spans="6:8" ht="12">
      <c r="F24" s="5"/>
      <c r="G24" s="5"/>
      <c r="H24" s="19"/>
    </row>
    <row r="25" spans="1:8" ht="12">
      <c r="A25" s="96" t="s">
        <v>44</v>
      </c>
      <c r="B25" s="97"/>
      <c r="C25" s="73"/>
      <c r="D25" s="58"/>
      <c r="E25" s="59"/>
      <c r="F25" s="60"/>
      <c r="G25" s="60"/>
      <c r="H25" s="60"/>
    </row>
    <row r="26" spans="2:8" ht="12">
      <c r="B26" s="1" t="s">
        <v>109</v>
      </c>
      <c r="C26" s="1"/>
      <c r="D26" s="1"/>
      <c r="E26" s="7">
        <v>2.4</v>
      </c>
      <c r="F26" s="3">
        <v>64</v>
      </c>
      <c r="G26" s="11">
        <v>921</v>
      </c>
      <c r="H26" s="10">
        <f>+F26*G26</f>
        <v>58944</v>
      </c>
    </row>
    <row r="27" spans="2:9" ht="12">
      <c r="B27" s="24" t="s">
        <v>67</v>
      </c>
      <c r="C27" s="12"/>
      <c r="D27" s="13"/>
      <c r="E27" s="14" t="s">
        <v>111</v>
      </c>
      <c r="F27" s="15">
        <f>SUM(F25:F26)</f>
        <v>64</v>
      </c>
      <c r="G27" s="15"/>
      <c r="H27" s="15">
        <f>SUM(H25:H26)</f>
        <v>58944</v>
      </c>
      <c r="I27" s="17" t="s">
        <v>47</v>
      </c>
    </row>
    <row r="28" spans="6:8" ht="12">
      <c r="F28" s="4" t="s">
        <v>6</v>
      </c>
      <c r="G28" s="4"/>
      <c r="H28" s="6">
        <f>+H27/$F27</f>
        <v>921</v>
      </c>
    </row>
    <row r="29" spans="6:8" ht="12">
      <c r="F29" s="5"/>
      <c r="G29" s="5"/>
      <c r="H29" s="5"/>
    </row>
    <row r="30" spans="1:8" ht="12">
      <c r="A30" s="96" t="s">
        <v>45</v>
      </c>
      <c r="B30" s="97"/>
      <c r="C30" s="73"/>
      <c r="D30" s="58"/>
      <c r="E30" s="59"/>
      <c r="F30" s="60"/>
      <c r="G30" s="60"/>
      <c r="H30" s="60"/>
    </row>
    <row r="31" spans="2:9" ht="15">
      <c r="B31" s="16" t="s">
        <v>65</v>
      </c>
      <c r="C31" s="1"/>
      <c r="D31" s="1"/>
      <c r="E31" s="7">
        <v>2</v>
      </c>
      <c r="F31" s="3">
        <v>128</v>
      </c>
      <c r="G31" s="11">
        <v>1678</v>
      </c>
      <c r="H31" s="10">
        <f>+F31*G31</f>
        <v>214784</v>
      </c>
      <c r="I31" s="17" t="s">
        <v>95</v>
      </c>
    </row>
    <row r="32" spans="2:8" ht="12">
      <c r="B32" s="24" t="s">
        <v>67</v>
      </c>
      <c r="C32" s="12"/>
      <c r="D32" s="13"/>
      <c r="E32" s="14" t="s">
        <v>111</v>
      </c>
      <c r="F32" s="15">
        <f>SUM(F30:F31)</f>
        <v>128</v>
      </c>
      <c r="G32" s="15"/>
      <c r="H32" s="15">
        <f>SUM(H30:H31)</f>
        <v>214784</v>
      </c>
    </row>
    <row r="33" spans="6:8" ht="12">
      <c r="F33" s="4" t="s">
        <v>6</v>
      </c>
      <c r="G33" s="4"/>
      <c r="H33" s="6">
        <f>+H32/$F32</f>
        <v>1678</v>
      </c>
    </row>
    <row r="34" spans="6:8" ht="12">
      <c r="F34" s="5"/>
      <c r="G34" s="5"/>
      <c r="H34" s="5"/>
    </row>
    <row r="35" spans="6:8" ht="12">
      <c r="F35" s="5"/>
      <c r="G35" s="5"/>
      <c r="H35" s="19"/>
    </row>
    <row r="36" spans="1:8" ht="12">
      <c r="A36" s="96" t="s">
        <v>29</v>
      </c>
      <c r="B36" s="97"/>
      <c r="C36" s="73"/>
      <c r="D36" s="58"/>
      <c r="E36" s="59"/>
      <c r="F36" s="60"/>
      <c r="G36" s="60"/>
      <c r="H36" s="60"/>
    </row>
    <row r="37" spans="2:8" ht="12">
      <c r="B37" s="1" t="s">
        <v>10</v>
      </c>
      <c r="C37" s="1"/>
      <c r="D37" s="1"/>
      <c r="E37" s="7">
        <v>2.6</v>
      </c>
      <c r="F37" s="3">
        <v>128</v>
      </c>
      <c r="G37" s="11">
        <v>1787</v>
      </c>
      <c r="H37" s="10">
        <f>+F37*G37</f>
        <v>228736</v>
      </c>
    </row>
    <row r="38" spans="2:8" ht="12">
      <c r="B38" s="1" t="s">
        <v>28</v>
      </c>
      <c r="C38" s="1"/>
      <c r="D38" s="1"/>
      <c r="E38" s="7">
        <v>2.6</v>
      </c>
      <c r="F38" s="3">
        <v>160</v>
      </c>
      <c r="G38" s="11">
        <v>1827</v>
      </c>
      <c r="H38" s="10">
        <f>+F38*G38</f>
        <v>292320</v>
      </c>
    </row>
    <row r="39" spans="2:8" ht="12">
      <c r="B39" s="1" t="s">
        <v>2</v>
      </c>
      <c r="C39" s="1"/>
      <c r="D39" s="1"/>
      <c r="E39" s="7">
        <v>2</v>
      </c>
      <c r="F39" s="3">
        <v>320</v>
      </c>
      <c r="G39" s="11">
        <v>2097</v>
      </c>
      <c r="H39" s="10">
        <f>+F39*G39</f>
        <v>671040</v>
      </c>
    </row>
    <row r="40" spans="2:9" ht="12">
      <c r="B40" s="24" t="s">
        <v>67</v>
      </c>
      <c r="C40" s="12"/>
      <c r="D40" s="13"/>
      <c r="E40" s="14" t="s">
        <v>111</v>
      </c>
      <c r="F40" s="15">
        <f>SUM(F37:F39)</f>
        <v>608</v>
      </c>
      <c r="G40" s="15"/>
      <c r="H40" s="15">
        <f>SUM(H37:H39)</f>
        <v>1192096</v>
      </c>
      <c r="I40" s="17" t="s">
        <v>3</v>
      </c>
    </row>
    <row r="41" spans="6:8" ht="12">
      <c r="F41" s="4" t="s">
        <v>6</v>
      </c>
      <c r="G41" s="4"/>
      <c r="H41" s="6">
        <f>+H40/$F40</f>
        <v>1960.6842105263158</v>
      </c>
    </row>
    <row r="42" spans="6:8" ht="12">
      <c r="F42" s="5"/>
      <c r="G42" s="5"/>
      <c r="H42" s="19"/>
    </row>
    <row r="43" spans="1:8" ht="12">
      <c r="A43" s="96" t="s">
        <v>30</v>
      </c>
      <c r="B43" s="97"/>
      <c r="C43" s="73"/>
      <c r="D43" s="58"/>
      <c r="E43" s="59"/>
      <c r="F43" s="60"/>
      <c r="G43" s="60"/>
      <c r="H43" s="60"/>
    </row>
    <row r="44" spans="1:8" ht="12">
      <c r="A44" s="74"/>
      <c r="B44" s="1" t="s">
        <v>4</v>
      </c>
      <c r="C44" s="1"/>
      <c r="D44" s="1"/>
      <c r="E44" s="7">
        <v>2.6</v>
      </c>
      <c r="F44" s="3">
        <v>136</v>
      </c>
      <c r="G44" s="11">
        <v>1787</v>
      </c>
      <c r="H44" s="10">
        <f>+F44*G44</f>
        <v>243032</v>
      </c>
    </row>
    <row r="45" spans="2:8" ht="12">
      <c r="B45" s="27" t="s">
        <v>93</v>
      </c>
      <c r="C45" s="1"/>
      <c r="E45" s="7">
        <v>2.6</v>
      </c>
      <c r="F45" s="3">
        <v>340</v>
      </c>
      <c r="G45" s="3">
        <v>1827</v>
      </c>
      <c r="H45" s="10">
        <f>+F45*G45</f>
        <v>621180</v>
      </c>
    </row>
    <row r="46" spans="2:8" ht="12">
      <c r="B46" s="1" t="s">
        <v>2</v>
      </c>
      <c r="C46" s="1"/>
      <c r="D46" s="1"/>
      <c r="E46" s="7">
        <v>2</v>
      </c>
      <c r="F46" s="3">
        <v>520</v>
      </c>
      <c r="G46" s="11">
        <v>2097</v>
      </c>
      <c r="H46" s="10">
        <f>+F46*G46</f>
        <v>1090440</v>
      </c>
    </row>
    <row r="47" spans="2:9" ht="12">
      <c r="B47" s="24" t="s">
        <v>67</v>
      </c>
      <c r="C47" s="12"/>
      <c r="D47" s="13"/>
      <c r="E47" s="14" t="s">
        <v>111</v>
      </c>
      <c r="F47" s="15">
        <f>SUM(F44:F46)</f>
        <v>996</v>
      </c>
      <c r="G47" s="15"/>
      <c r="H47" s="15">
        <f>SUM(H44:H46)</f>
        <v>1954652</v>
      </c>
      <c r="I47" s="17" t="s">
        <v>35</v>
      </c>
    </row>
    <row r="48" spans="6:8" ht="12">
      <c r="F48" s="4" t="s">
        <v>6</v>
      </c>
      <c r="G48" s="4"/>
      <c r="H48" s="6">
        <f>+H47/$F47</f>
        <v>1962.5020080321285</v>
      </c>
    </row>
    <row r="49" spans="6:8" ht="12">
      <c r="F49" s="5"/>
      <c r="G49" s="5"/>
      <c r="H49" s="19"/>
    </row>
    <row r="50" spans="2:8" ht="12">
      <c r="B50" s="21"/>
      <c r="C50" s="21"/>
      <c r="D50" s="22"/>
      <c r="E50" s="23"/>
      <c r="F50" s="19"/>
      <c r="G50" s="19"/>
      <c r="H50" s="19"/>
    </row>
    <row r="51" spans="1:8" ht="12">
      <c r="A51" s="96" t="s">
        <v>34</v>
      </c>
      <c r="B51" s="97"/>
      <c r="C51" s="73"/>
      <c r="D51" s="58"/>
      <c r="E51" s="59"/>
      <c r="F51" s="60"/>
      <c r="G51" s="60"/>
      <c r="H51" s="60"/>
    </row>
    <row r="52" spans="1:8" ht="12">
      <c r="A52" s="74"/>
      <c r="B52" s="76" t="s">
        <v>46</v>
      </c>
      <c r="C52" s="77"/>
      <c r="D52" s="22"/>
      <c r="E52" s="30">
        <v>2.33</v>
      </c>
      <c r="F52" s="78">
        <v>184</v>
      </c>
      <c r="G52" s="78">
        <v>1889</v>
      </c>
      <c r="H52" s="10">
        <f>+F52*G52</f>
        <v>347576</v>
      </c>
    </row>
    <row r="53" spans="2:8" ht="12">
      <c r="B53" s="75" t="s">
        <v>42</v>
      </c>
      <c r="C53" s="1"/>
      <c r="D53" s="1"/>
      <c r="E53" s="7">
        <v>3.2</v>
      </c>
      <c r="F53" s="3">
        <v>76</v>
      </c>
      <c r="G53" s="11">
        <v>1543</v>
      </c>
      <c r="H53" s="10">
        <f>+F53*G53</f>
        <v>117268</v>
      </c>
    </row>
    <row r="54" spans="2:8" ht="12">
      <c r="B54" s="24" t="s">
        <v>67</v>
      </c>
      <c r="C54" s="12"/>
      <c r="D54" s="13"/>
      <c r="E54" s="14" t="s">
        <v>111</v>
      </c>
      <c r="F54" s="15">
        <f>SUM(F51:F53)</f>
        <v>260</v>
      </c>
      <c r="G54" s="15"/>
      <c r="H54" s="15">
        <f>SUM(H51:H53)</f>
        <v>464844</v>
      </c>
    </row>
    <row r="55" spans="6:8" ht="12">
      <c r="F55" s="4" t="s">
        <v>6</v>
      </c>
      <c r="G55" s="4"/>
      <c r="H55" s="6">
        <f>+H54/$F54</f>
        <v>1787.8615384615384</v>
      </c>
    </row>
    <row r="56" spans="6:8" ht="12">
      <c r="F56" s="5"/>
      <c r="G56" s="5"/>
      <c r="H56" s="5"/>
    </row>
    <row r="57" spans="1:8" ht="12">
      <c r="A57" s="96" t="s">
        <v>41</v>
      </c>
      <c r="B57" s="97"/>
      <c r="C57" s="73"/>
      <c r="D57" s="58"/>
      <c r="E57" s="59"/>
      <c r="F57" s="60"/>
      <c r="G57" s="60"/>
      <c r="H57" s="60"/>
    </row>
    <row r="58" spans="2:8" ht="12">
      <c r="B58" s="1" t="s">
        <v>42</v>
      </c>
      <c r="C58" s="1"/>
      <c r="D58" s="1"/>
      <c r="E58" s="7">
        <v>3.2</v>
      </c>
      <c r="F58" s="3">
        <v>1024</v>
      </c>
      <c r="G58" s="11">
        <v>1543</v>
      </c>
      <c r="H58" s="10">
        <f>+F58*G58</f>
        <v>1580032</v>
      </c>
    </row>
    <row r="59" spans="2:8" ht="12">
      <c r="B59" s="24" t="s">
        <v>67</v>
      </c>
      <c r="C59" s="12"/>
      <c r="D59" s="13"/>
      <c r="E59" s="14" t="s">
        <v>111</v>
      </c>
      <c r="F59" s="15">
        <f>SUM(F57:F58)</f>
        <v>1024</v>
      </c>
      <c r="G59" s="15"/>
      <c r="H59" s="15">
        <f>SUM(H57:H58)</f>
        <v>1580032</v>
      </c>
    </row>
    <row r="60" spans="6:8" ht="12">
      <c r="F60" s="4" t="s">
        <v>6</v>
      </c>
      <c r="G60" s="4"/>
      <c r="H60" s="6">
        <f>+H59/$F59</f>
        <v>1543</v>
      </c>
    </row>
    <row r="61" spans="1:8" ht="12">
      <c r="A61" s="22"/>
      <c r="B61" s="22"/>
      <c r="C61" s="22"/>
      <c r="D61" s="22"/>
      <c r="E61" s="30"/>
      <c r="F61" s="5"/>
      <c r="G61" s="5"/>
      <c r="H61" s="5"/>
    </row>
    <row r="62" spans="6:10" ht="12">
      <c r="F62" s="5"/>
      <c r="G62" s="5"/>
      <c r="H62" s="19"/>
      <c r="I62" s="26"/>
      <c r="J62"/>
    </row>
    <row r="63" spans="1:10" ht="12">
      <c r="A63" s="96" t="s">
        <v>37</v>
      </c>
      <c r="B63" s="97"/>
      <c r="C63" s="73"/>
      <c r="D63" s="59"/>
      <c r="E63" s="58"/>
      <c r="F63" s="58"/>
      <c r="G63" s="58"/>
      <c r="H63" s="58"/>
      <c r="J63"/>
    </row>
    <row r="64" spans="2:10" ht="12">
      <c r="B64" t="s">
        <v>14</v>
      </c>
      <c r="C64" s="20" t="s">
        <v>17</v>
      </c>
      <c r="D64" s="1" t="s">
        <v>15</v>
      </c>
      <c r="E64">
        <v>1.8</v>
      </c>
      <c r="F64" s="3">
        <v>0</v>
      </c>
      <c r="G64" s="3">
        <v>1126</v>
      </c>
      <c r="H64" s="3">
        <f aca="true" t="shared" si="0" ref="H64:H69">+F64*G64</f>
        <v>0</v>
      </c>
      <c r="J64"/>
    </row>
    <row r="65" spans="2:10" ht="12">
      <c r="B65" t="s">
        <v>106</v>
      </c>
      <c r="C65" s="20" t="s">
        <v>18</v>
      </c>
      <c r="D65" s="1" t="s">
        <v>107</v>
      </c>
      <c r="E65">
        <v>1.9</v>
      </c>
      <c r="F65" s="3">
        <v>0</v>
      </c>
      <c r="G65" s="3">
        <v>1452</v>
      </c>
      <c r="H65" s="3">
        <f t="shared" si="0"/>
        <v>0</v>
      </c>
      <c r="J65"/>
    </row>
    <row r="66" spans="2:10" ht="12">
      <c r="B66" t="s">
        <v>112</v>
      </c>
      <c r="C66" s="20" t="s">
        <v>19</v>
      </c>
      <c r="D66" s="1" t="s">
        <v>107</v>
      </c>
      <c r="E66">
        <v>2.2</v>
      </c>
      <c r="F66" s="3">
        <v>0</v>
      </c>
      <c r="G66" s="3">
        <v>1521</v>
      </c>
      <c r="H66" s="3">
        <f t="shared" si="0"/>
        <v>0</v>
      </c>
      <c r="J66"/>
    </row>
    <row r="67" spans="2:10" ht="12">
      <c r="B67" t="s">
        <v>20</v>
      </c>
      <c r="C67" s="20" t="s">
        <v>21</v>
      </c>
      <c r="D67" s="1" t="s">
        <v>1</v>
      </c>
      <c r="E67">
        <v>2.6</v>
      </c>
      <c r="F67" s="3">
        <v>540</v>
      </c>
      <c r="G67" s="3">
        <v>1827</v>
      </c>
      <c r="H67" s="3">
        <f>+F67*G67</f>
        <v>986580</v>
      </c>
      <c r="J67"/>
    </row>
    <row r="68" spans="2:10" ht="12">
      <c r="B68" t="s">
        <v>20</v>
      </c>
      <c r="C68" s="20" t="s">
        <v>97</v>
      </c>
      <c r="D68" s="1" t="s">
        <v>1</v>
      </c>
      <c r="E68">
        <v>2.6</v>
      </c>
      <c r="F68" s="3">
        <v>288</v>
      </c>
      <c r="G68" s="3">
        <v>1827</v>
      </c>
      <c r="H68" s="3">
        <f>+F68*G68</f>
        <v>526176</v>
      </c>
      <c r="J68"/>
    </row>
    <row r="69" spans="2:10" ht="12">
      <c r="B69" t="s">
        <v>90</v>
      </c>
      <c r="C69" s="20" t="s">
        <v>92</v>
      </c>
      <c r="D69" s="1" t="s">
        <v>91</v>
      </c>
      <c r="E69">
        <v>2.66</v>
      </c>
      <c r="F69" s="3">
        <v>1024</v>
      </c>
      <c r="G69" s="3">
        <v>2178</v>
      </c>
      <c r="H69" s="3">
        <f t="shared" si="0"/>
        <v>2230272</v>
      </c>
      <c r="J69"/>
    </row>
    <row r="70" spans="2:10" ht="12">
      <c r="B70" s="24" t="s">
        <v>67</v>
      </c>
      <c r="C70" s="12"/>
      <c r="D70" s="13"/>
      <c r="E70" s="14" t="s">
        <v>111</v>
      </c>
      <c r="F70" s="15">
        <f>SUM(F63:F69)</f>
        <v>1852</v>
      </c>
      <c r="G70" s="15"/>
      <c r="H70" s="15">
        <f>SUM(H63:H69)</f>
        <v>3743028</v>
      </c>
      <c r="I70" s="130" t="s">
        <v>36</v>
      </c>
      <c r="J70"/>
    </row>
    <row r="71" spans="6:10" ht="12">
      <c r="F71" s="4" t="s">
        <v>6</v>
      </c>
      <c r="G71" s="4"/>
      <c r="H71" s="6">
        <f>+H70/$F70</f>
        <v>2021.07343412527</v>
      </c>
      <c r="I71" s="28"/>
      <c r="J71"/>
    </row>
    <row r="72" spans="6:10" ht="12">
      <c r="F72" s="5"/>
      <c r="G72" s="5"/>
      <c r="H72" s="19"/>
      <c r="I72" s="26"/>
      <c r="J72"/>
    </row>
    <row r="73" spans="6:8" ht="12">
      <c r="F73" s="5"/>
      <c r="G73" s="5"/>
      <c r="H73" s="5"/>
    </row>
    <row r="74" spans="1:8" ht="12">
      <c r="A74" s="96" t="s">
        <v>26</v>
      </c>
      <c r="B74" s="97"/>
      <c r="C74" s="73"/>
      <c r="D74" s="58"/>
      <c r="E74" s="59"/>
      <c r="F74" s="60"/>
      <c r="G74" s="60"/>
      <c r="H74" s="60"/>
    </row>
    <row r="75" spans="2:9" ht="12">
      <c r="B75" s="1" t="s">
        <v>110</v>
      </c>
      <c r="C75" s="1"/>
      <c r="D75" s="1"/>
      <c r="E75" s="7">
        <v>3.06</v>
      </c>
      <c r="F75" s="3">
        <v>100</v>
      </c>
      <c r="G75" s="11">
        <v>1169</v>
      </c>
      <c r="H75" s="10">
        <f>+F75*G75</f>
        <v>116900</v>
      </c>
      <c r="I75" s="17" t="s">
        <v>27</v>
      </c>
    </row>
    <row r="76" spans="2:8" ht="12">
      <c r="B76" s="24" t="s">
        <v>67</v>
      </c>
      <c r="C76" s="12"/>
      <c r="D76" s="13"/>
      <c r="E76" s="14" t="s">
        <v>111</v>
      </c>
      <c r="F76" s="15">
        <f>SUM(F74:F75)</f>
        <v>100</v>
      </c>
      <c r="G76" s="15"/>
      <c r="H76" s="15">
        <f>SUM(H74:H75)</f>
        <v>116900</v>
      </c>
    </row>
    <row r="77" spans="6:8" ht="12">
      <c r="F77" s="4" t="s">
        <v>6</v>
      </c>
      <c r="G77" s="4"/>
      <c r="H77" s="6">
        <f>+H76/$F76</f>
        <v>1169</v>
      </c>
    </row>
    <row r="78" spans="6:8" ht="12">
      <c r="F78" s="5"/>
      <c r="G78" s="5"/>
      <c r="H78" s="19"/>
    </row>
    <row r="79" spans="1:8" ht="12">
      <c r="A79" s="96" t="s">
        <v>33</v>
      </c>
      <c r="B79" s="97"/>
      <c r="C79" s="73"/>
      <c r="D79" s="58"/>
      <c r="E79" s="59"/>
      <c r="F79" s="60"/>
      <c r="G79" s="60"/>
      <c r="H79" s="60"/>
    </row>
    <row r="80" spans="2:9" ht="12">
      <c r="B80" s="1" t="s">
        <v>108</v>
      </c>
      <c r="C80" s="1"/>
      <c r="D80" s="1"/>
      <c r="E80" s="7">
        <v>2.2</v>
      </c>
      <c r="F80" s="3">
        <f>256*0.2</f>
        <v>51.2</v>
      </c>
      <c r="G80" s="11">
        <v>1412</v>
      </c>
      <c r="H80" s="10">
        <f>+F80*G80</f>
        <v>72294.40000000001</v>
      </c>
      <c r="I80" s="17" t="s">
        <v>94</v>
      </c>
    </row>
    <row r="81" spans="2:9" ht="12">
      <c r="B81" s="24" t="s">
        <v>67</v>
      </c>
      <c r="C81" s="12"/>
      <c r="D81" s="13"/>
      <c r="E81" s="14" t="s">
        <v>111</v>
      </c>
      <c r="F81" s="15">
        <f>SUM(F79:F80)</f>
        <v>51.2</v>
      </c>
      <c r="G81" s="15"/>
      <c r="H81" s="15">
        <f>SUM(H79:H80)</f>
        <v>72294.40000000001</v>
      </c>
      <c r="I81" s="17" t="s">
        <v>31</v>
      </c>
    </row>
    <row r="82" spans="6:8" ht="12">
      <c r="F82" s="4" t="s">
        <v>6</v>
      </c>
      <c r="G82" s="4"/>
      <c r="H82" s="6">
        <f>+H81/$F81</f>
        <v>1412</v>
      </c>
    </row>
    <row r="83" spans="6:8" ht="12">
      <c r="F83" s="5"/>
      <c r="G83" s="5"/>
      <c r="H83" s="5"/>
    </row>
    <row r="84" spans="6:8" ht="12">
      <c r="F84" s="5"/>
      <c r="G84" s="5"/>
      <c r="H84" s="19"/>
    </row>
    <row r="85" spans="1:8" ht="12">
      <c r="A85" s="96" t="s">
        <v>70</v>
      </c>
      <c r="B85" s="97"/>
      <c r="C85" s="73"/>
      <c r="D85" s="58"/>
      <c r="E85" s="59"/>
      <c r="F85" s="60"/>
      <c r="G85" s="60"/>
      <c r="H85" s="60"/>
    </row>
    <row r="86" spans="1:8" ht="12">
      <c r="A86" s="74"/>
      <c r="B86" s="76" t="s">
        <v>78</v>
      </c>
      <c r="C86" s="77"/>
      <c r="D86" s="22" t="s">
        <v>5</v>
      </c>
      <c r="E86" s="30">
        <v>3.4</v>
      </c>
      <c r="F86" s="78">
        <v>540</v>
      </c>
      <c r="G86" s="78">
        <v>1345</v>
      </c>
      <c r="H86" s="78">
        <f>PRODUCT(F86,G86)</f>
        <v>726300</v>
      </c>
    </row>
    <row r="87" spans="2:8" ht="12">
      <c r="B87" s="1" t="s">
        <v>80</v>
      </c>
      <c r="C87" s="1"/>
      <c r="D87" s="1" t="s">
        <v>107</v>
      </c>
      <c r="E87" s="7">
        <v>1.8</v>
      </c>
      <c r="F87" s="3">
        <v>640</v>
      </c>
      <c r="G87" s="11">
        <v>1169</v>
      </c>
      <c r="H87" s="78">
        <f>PRODUCT(F87,G87)</f>
        <v>748160</v>
      </c>
    </row>
    <row r="88" spans="2:8" ht="12">
      <c r="B88" s="1" t="s">
        <v>81</v>
      </c>
      <c r="C88" s="1"/>
      <c r="D88" s="1" t="s">
        <v>79</v>
      </c>
      <c r="E88" s="7">
        <v>2.6</v>
      </c>
      <c r="F88" s="3">
        <v>380</v>
      </c>
      <c r="G88" s="11">
        <v>2531</v>
      </c>
      <c r="H88" s="78">
        <f>PRODUCT(F88,G88)</f>
        <v>961780</v>
      </c>
    </row>
    <row r="89" spans="2:8" ht="12">
      <c r="B89" s="1" t="s">
        <v>82</v>
      </c>
      <c r="C89" s="1"/>
      <c r="D89" s="1"/>
      <c r="E89" s="7">
        <v>2</v>
      </c>
      <c r="F89" s="3">
        <v>336</v>
      </c>
      <c r="G89" s="11">
        <v>1996</v>
      </c>
      <c r="H89" s="10">
        <f>PRODUCT(F89,G89)</f>
        <v>670656</v>
      </c>
    </row>
    <row r="90" spans="2:8" ht="12">
      <c r="B90" s="1" t="s">
        <v>83</v>
      </c>
      <c r="C90" s="1"/>
      <c r="D90" s="1"/>
      <c r="E90" s="7">
        <v>2.6</v>
      </c>
      <c r="F90" s="3">
        <v>1104</v>
      </c>
      <c r="G90" s="11">
        <v>2730</v>
      </c>
      <c r="H90" s="10">
        <f>PRODUCT(F90,G90)</f>
        <v>3013920</v>
      </c>
    </row>
    <row r="91" spans="2:8" ht="12">
      <c r="B91" s="24" t="s">
        <v>67</v>
      </c>
      <c r="C91" s="12"/>
      <c r="D91" s="13"/>
      <c r="E91" s="14" t="s">
        <v>111</v>
      </c>
      <c r="F91" s="15">
        <f>SUM(F85:F90)</f>
        <v>3000</v>
      </c>
      <c r="G91" s="15"/>
      <c r="H91" s="15">
        <f>SUM(H85:H90)</f>
        <v>6120816</v>
      </c>
    </row>
    <row r="92" spans="6:9" ht="12">
      <c r="F92" s="4" t="s">
        <v>6</v>
      </c>
      <c r="G92" s="4"/>
      <c r="H92" s="6">
        <f>+H91/$F91</f>
        <v>2040.272</v>
      </c>
      <c r="I92" s="17" t="s">
        <v>69</v>
      </c>
    </row>
    <row r="93" spans="2:8" ht="12">
      <c r="B93" s="25"/>
      <c r="C93" s="21"/>
      <c r="D93" s="22"/>
      <c r="E93" s="23"/>
      <c r="F93" s="19"/>
      <c r="G93" s="19"/>
      <c r="H93" s="19"/>
    </row>
    <row r="94" spans="6:7" ht="12">
      <c r="F94" s="5"/>
      <c r="G94" s="5"/>
    </row>
    <row r="95" spans="1:8" ht="12">
      <c r="A95" s="96" t="s">
        <v>68</v>
      </c>
      <c r="B95" s="97"/>
      <c r="C95" s="73"/>
      <c r="D95" s="58"/>
      <c r="E95" s="59"/>
      <c r="F95" s="60"/>
      <c r="G95" s="60"/>
      <c r="H95" s="60"/>
    </row>
    <row r="96" spans="2:8" ht="12">
      <c r="B96" s="1" t="s">
        <v>109</v>
      </c>
      <c r="C96" s="1"/>
      <c r="D96" s="1"/>
      <c r="E96" s="7">
        <v>2.4</v>
      </c>
      <c r="F96" s="3">
        <v>64</v>
      </c>
      <c r="G96" s="11">
        <v>921</v>
      </c>
      <c r="H96" s="10">
        <f>+F96*G96</f>
        <v>58944</v>
      </c>
    </row>
    <row r="97" spans="2:8" ht="12">
      <c r="B97" t="s">
        <v>16</v>
      </c>
      <c r="C97" s="20"/>
      <c r="D97" s="1"/>
      <c r="E97">
        <v>2.66</v>
      </c>
      <c r="F97" s="3">
        <v>100</v>
      </c>
      <c r="G97" s="3">
        <v>911</v>
      </c>
      <c r="H97" s="3">
        <f>+F97*G97</f>
        <v>91100</v>
      </c>
    </row>
    <row r="98" spans="2:8" ht="12">
      <c r="B98" s="24" t="s">
        <v>67</v>
      </c>
      <c r="C98" s="12"/>
      <c r="D98" s="13"/>
      <c r="E98" s="14" t="s">
        <v>111</v>
      </c>
      <c r="F98" s="15">
        <f>SUM(F96:F97)</f>
        <v>164</v>
      </c>
      <c r="G98" s="15"/>
      <c r="H98" s="15">
        <f>SUM(H96:H97)</f>
        <v>150044</v>
      </c>
    </row>
    <row r="99" spans="6:8" ht="12">
      <c r="F99" s="4" t="s">
        <v>6</v>
      </c>
      <c r="G99" s="4"/>
      <c r="H99" s="6">
        <f>+H98/$F98</f>
        <v>914.9024390243902</v>
      </c>
    </row>
    <row r="100" spans="6:8" ht="12">
      <c r="F100" s="5"/>
      <c r="G100" s="5"/>
      <c r="H100" s="19"/>
    </row>
    <row r="101" spans="1:8" ht="12">
      <c r="A101" s="96" t="s">
        <v>43</v>
      </c>
      <c r="B101" s="97"/>
      <c r="C101" s="73"/>
      <c r="D101" s="58"/>
      <c r="E101" s="59"/>
      <c r="F101" s="60"/>
      <c r="G101" s="60"/>
      <c r="H101" s="60"/>
    </row>
    <row r="102" spans="2:9" ht="12">
      <c r="B102" s="1" t="s">
        <v>42</v>
      </c>
      <c r="C102" s="1"/>
      <c r="D102" s="1"/>
      <c r="E102" s="7">
        <v>3.2</v>
      </c>
      <c r="F102" s="3">
        <v>320</v>
      </c>
      <c r="G102" s="11">
        <v>1543</v>
      </c>
      <c r="H102" s="10">
        <f>+F102*G102</f>
        <v>493760</v>
      </c>
      <c r="I102" s="17" t="s">
        <v>94</v>
      </c>
    </row>
    <row r="103" spans="2:8" ht="12">
      <c r="B103" s="1" t="s">
        <v>113</v>
      </c>
      <c r="C103" s="1"/>
      <c r="D103" s="1"/>
      <c r="E103" s="7">
        <v>2.4</v>
      </c>
      <c r="F103" s="3">
        <v>200</v>
      </c>
      <c r="G103" s="11">
        <v>1645</v>
      </c>
      <c r="H103" s="10">
        <f>+F103*G103</f>
        <v>329000</v>
      </c>
    </row>
    <row r="104" spans="2:8" ht="12">
      <c r="B104" s="24" t="s">
        <v>67</v>
      </c>
      <c r="C104" s="12"/>
      <c r="D104" s="13"/>
      <c r="E104" s="14" t="s">
        <v>111</v>
      </c>
      <c r="F104" s="15">
        <f>SUM(F102:F103)</f>
        <v>520</v>
      </c>
      <c r="G104" s="15"/>
      <c r="H104" s="15">
        <f>SUM(H102:H103)</f>
        <v>822760</v>
      </c>
    </row>
    <row r="105" spans="6:8" ht="12">
      <c r="F105" s="4" t="s">
        <v>6</v>
      </c>
      <c r="G105" s="4"/>
      <c r="H105" s="6">
        <f>+H104/$F104</f>
        <v>1582.2307692307693</v>
      </c>
    </row>
    <row r="106" spans="6:8" ht="12">
      <c r="F106" s="5"/>
      <c r="G106" s="5"/>
      <c r="H106" s="5"/>
    </row>
    <row r="108" spans="3:9" ht="16.5">
      <c r="C108" s="54" t="s">
        <v>96</v>
      </c>
      <c r="D108" s="55"/>
      <c r="E108" s="55"/>
      <c r="F108" s="56">
        <f>F104+F98+F91+F76+F70*0.33+F54+F47+F40+F32+F22+F14+F9</f>
        <v>7643.16</v>
      </c>
      <c r="G108" s="56" t="s">
        <v>62</v>
      </c>
      <c r="H108" s="56">
        <f>H104+H98+H91+H76+H70*0.33+H54+H47+H40+H32+H22+H14+H9</f>
        <v>15306251.24</v>
      </c>
      <c r="I108" s="29" t="s">
        <v>100</v>
      </c>
    </row>
    <row r="109" spans="3:9" ht="15">
      <c r="C109" s="57" t="s">
        <v>99</v>
      </c>
      <c r="D109" s="58"/>
      <c r="E109" s="59"/>
      <c r="F109" s="60"/>
      <c r="G109" s="60"/>
      <c r="H109" s="60"/>
      <c r="I109" s="17" t="s">
        <v>66</v>
      </c>
    </row>
    <row r="110" spans="2:9" ht="15">
      <c r="B110" s="16"/>
      <c r="C110" s="16"/>
      <c r="D110" s="16"/>
      <c r="I110" s="31" t="s">
        <v>0</v>
      </c>
    </row>
    <row r="111" spans="2:4" ht="15">
      <c r="B111" s="16"/>
      <c r="C111" s="16"/>
      <c r="D111" s="16"/>
    </row>
    <row r="112" spans="1:7" ht="12">
      <c r="A112" s="18" t="s">
        <v>12</v>
      </c>
      <c r="B112" s="98" t="s">
        <v>13</v>
      </c>
      <c r="C112" s="99"/>
      <c r="D112" s="99"/>
      <c r="E112" s="99"/>
      <c r="F112" s="99"/>
      <c r="G112" s="99"/>
    </row>
    <row r="113" ht="12">
      <c r="B113" s="3"/>
    </row>
    <row r="115" spans="5:10" ht="12">
      <c r="E115"/>
      <c r="F115"/>
      <c r="G115"/>
      <c r="H115"/>
      <c r="I115"/>
      <c r="J115"/>
    </row>
    <row r="116" spans="5:10" ht="12">
      <c r="E116"/>
      <c r="F116"/>
      <c r="G116"/>
      <c r="H116"/>
      <c r="I116"/>
      <c r="J116"/>
    </row>
    <row r="117" spans="5:10" ht="12">
      <c r="E117"/>
      <c r="F117"/>
      <c r="G117"/>
      <c r="H117"/>
      <c r="I117"/>
      <c r="J117"/>
    </row>
    <row r="118" spans="5:10" ht="12">
      <c r="E118"/>
      <c r="F118"/>
      <c r="G118"/>
      <c r="H118"/>
      <c r="I118"/>
      <c r="J118"/>
    </row>
    <row r="119" spans="5:10" ht="12">
      <c r="E119"/>
      <c r="F119"/>
      <c r="G119"/>
      <c r="H119"/>
      <c r="I119"/>
      <c r="J119"/>
    </row>
    <row r="120" spans="5:10" ht="12">
      <c r="E120"/>
      <c r="F120"/>
      <c r="G120"/>
      <c r="H120"/>
      <c r="I120"/>
      <c r="J120"/>
    </row>
    <row r="121" spans="5:10" ht="12">
      <c r="E121"/>
      <c r="F121"/>
      <c r="G121"/>
      <c r="H121"/>
      <c r="I121"/>
      <c r="J121"/>
    </row>
    <row r="122" ht="63.75" customHeight="1"/>
  </sheetData>
  <sheetProtection/>
  <mergeCells count="18">
    <mergeCell ref="B112:G112"/>
    <mergeCell ref="A6:B6"/>
    <mergeCell ref="A12:B12"/>
    <mergeCell ref="A79:B79"/>
    <mergeCell ref="A51:B51"/>
    <mergeCell ref="A101:B101"/>
    <mergeCell ref="A74:B74"/>
    <mergeCell ref="A95:B95"/>
    <mergeCell ref="A85:B85"/>
    <mergeCell ref="A63:B63"/>
    <mergeCell ref="G3:H3"/>
    <mergeCell ref="C3:C4"/>
    <mergeCell ref="A57:B57"/>
    <mergeCell ref="A25:B25"/>
    <mergeCell ref="A30:B30"/>
    <mergeCell ref="A17:B17"/>
    <mergeCell ref="A36:B36"/>
    <mergeCell ref="A43:B4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P58"/>
  <sheetViews>
    <sheetView zoomScalePageLayoutView="0" workbookViewId="0" topLeftCell="A27">
      <selection activeCell="F48" sqref="F48:F49"/>
    </sheetView>
  </sheetViews>
  <sheetFormatPr defaultColWidth="8.8515625" defaultRowHeight="12.75"/>
  <cols>
    <col min="1" max="1" width="27.8515625" style="0" customWidth="1"/>
    <col min="2" max="9" width="11.421875" style="0" customWidth="1"/>
    <col min="10" max="10" width="19.8515625" style="0" customWidth="1"/>
    <col min="11" max="11" width="24.421875" style="0" customWidth="1"/>
    <col min="12" max="12" width="22.28125" style="0" customWidth="1"/>
    <col min="13" max="13" width="22.8515625" style="0" customWidth="1"/>
    <col min="14" max="14" width="13.7109375" style="0" customWidth="1"/>
    <col min="15" max="15" width="20.00390625" style="0" customWidth="1"/>
    <col min="16" max="16" width="19.140625" style="0" customWidth="1"/>
  </cols>
  <sheetData>
    <row r="1" spans="1:8" ht="16.5">
      <c r="A1" s="61" t="s">
        <v>64</v>
      </c>
      <c r="F1" s="153" t="s">
        <v>39</v>
      </c>
      <c r="G1" s="153">
        <v>1.5</v>
      </c>
      <c r="H1" s="153">
        <v>1.5</v>
      </c>
    </row>
    <row r="2" spans="6:16" ht="18" thickBot="1">
      <c r="F2" s="153" t="s">
        <v>40</v>
      </c>
      <c r="G2" s="153">
        <v>1.3</v>
      </c>
      <c r="H2" s="153">
        <v>1.3</v>
      </c>
      <c r="J2" s="81" t="s">
        <v>24</v>
      </c>
      <c r="K2" s="81" t="s">
        <v>84</v>
      </c>
      <c r="L2" s="81" t="s">
        <v>89</v>
      </c>
      <c r="M2" s="81" t="s">
        <v>86</v>
      </c>
      <c r="N2" s="81" t="s">
        <v>85</v>
      </c>
      <c r="O2" s="81" t="s">
        <v>87</v>
      </c>
      <c r="P2" s="81" t="s">
        <v>88</v>
      </c>
    </row>
    <row r="3" spans="1:16" ht="15.75" thickBot="1">
      <c r="A3" s="32" t="s">
        <v>59</v>
      </c>
      <c r="B3" s="41">
        <v>2007</v>
      </c>
      <c r="C3" s="41">
        <v>2008</v>
      </c>
      <c r="D3" s="41">
        <v>2009</v>
      </c>
      <c r="E3" s="41">
        <v>2010</v>
      </c>
      <c r="F3" s="42">
        <v>2011</v>
      </c>
      <c r="G3" s="150">
        <v>2012</v>
      </c>
      <c r="H3" s="131">
        <v>2013</v>
      </c>
      <c r="J3" s="82" t="s">
        <v>75</v>
      </c>
      <c r="K3" s="3">
        <f>CPU!H91</f>
        <v>6120816</v>
      </c>
      <c r="L3">
        <f>B4*1000</f>
        <v>2560000</v>
      </c>
      <c r="M3">
        <f>C4*1000</f>
        <v>4844000</v>
      </c>
      <c r="N3">
        <v>1200</v>
      </c>
      <c r="O3">
        <f>B6</f>
        <v>1100</v>
      </c>
      <c r="P3">
        <f>C6</f>
        <v>3136</v>
      </c>
    </row>
    <row r="4" spans="1:16" ht="15">
      <c r="A4" s="105" t="s">
        <v>49</v>
      </c>
      <c r="B4" s="117">
        <v>2560</v>
      </c>
      <c r="C4" s="109">
        <v>4844</v>
      </c>
      <c r="D4" s="109">
        <v>7337</v>
      </c>
      <c r="E4" s="111">
        <v>12765</v>
      </c>
      <c r="F4" s="111">
        <v>18193</v>
      </c>
      <c r="G4" s="151">
        <f>F4*G1</f>
        <v>27289.5</v>
      </c>
      <c r="H4" s="151">
        <f>G4*H1</f>
        <v>40934.25</v>
      </c>
      <c r="J4" s="82" t="s">
        <v>71</v>
      </c>
      <c r="K4" s="3">
        <f>CPU!H14+CPU!H22</f>
        <v>1031068</v>
      </c>
      <c r="L4" s="83">
        <f>B14*1000</f>
        <v>394000</v>
      </c>
      <c r="M4" s="83">
        <f>C14*1000</f>
        <v>665000</v>
      </c>
      <c r="N4">
        <v>170</v>
      </c>
      <c r="O4" s="83">
        <f>B16</f>
        <v>103</v>
      </c>
      <c r="P4" s="83">
        <f>C16</f>
        <v>244</v>
      </c>
    </row>
    <row r="5" spans="1:16" ht="15">
      <c r="A5" s="106"/>
      <c r="B5" s="114"/>
      <c r="C5" s="110"/>
      <c r="D5" s="110"/>
      <c r="E5" s="112"/>
      <c r="F5" s="112"/>
      <c r="G5" s="152"/>
      <c r="H5" s="152"/>
      <c r="J5" s="82" t="s">
        <v>76</v>
      </c>
      <c r="K5" s="3">
        <f>CPU!H98+CPU!H104+CPU!H54</f>
        <v>1437648</v>
      </c>
      <c r="L5" s="83">
        <f>B22*1000</f>
        <v>998000</v>
      </c>
      <c r="M5" s="83">
        <f>C22*1000</f>
        <v>1386000</v>
      </c>
      <c r="N5">
        <v>97</v>
      </c>
      <c r="O5" s="83">
        <f>B24</f>
        <v>143</v>
      </c>
      <c r="P5" s="83">
        <f>C24</f>
        <v>256</v>
      </c>
    </row>
    <row r="6" spans="1:16" ht="15">
      <c r="A6" s="107" t="s">
        <v>50</v>
      </c>
      <c r="B6" s="113">
        <v>1100</v>
      </c>
      <c r="C6" s="115">
        <v>3136</v>
      </c>
      <c r="D6" s="115">
        <v>5822</v>
      </c>
      <c r="E6" s="116">
        <v>11637</v>
      </c>
      <c r="F6" s="116">
        <v>16509</v>
      </c>
      <c r="G6" s="152">
        <f>F6*G2</f>
        <v>21461.7</v>
      </c>
      <c r="H6" s="152">
        <f>G6*H2</f>
        <v>27900.210000000003</v>
      </c>
      <c r="J6" s="82" t="s">
        <v>73</v>
      </c>
      <c r="K6" s="3">
        <f>CPU!H40+CPU!H47+CPU!H32+CPU!H76</f>
        <v>3478432</v>
      </c>
      <c r="L6" s="83">
        <f>B30*1000</f>
        <v>826000</v>
      </c>
      <c r="M6" s="83">
        <f>C30*1000</f>
        <v>1112000</v>
      </c>
      <c r="N6">
        <v>212</v>
      </c>
      <c r="O6" s="83">
        <f>B32</f>
        <v>213</v>
      </c>
      <c r="P6" s="83">
        <f>C32</f>
        <v>282</v>
      </c>
    </row>
    <row r="7" spans="1:16" ht="15">
      <c r="A7" s="106"/>
      <c r="B7" s="114"/>
      <c r="C7" s="110"/>
      <c r="D7" s="110"/>
      <c r="E7" s="112"/>
      <c r="F7" s="112"/>
      <c r="G7" s="152"/>
      <c r="H7" s="152"/>
      <c r="J7" s="82" t="s">
        <v>72</v>
      </c>
      <c r="K7" s="3">
        <f>CPU!H9</f>
        <v>2003088</v>
      </c>
      <c r="L7" s="83">
        <f>B38*1000</f>
        <v>581000</v>
      </c>
      <c r="M7" s="83">
        <f>C38*1000</f>
        <v>965000</v>
      </c>
      <c r="N7">
        <v>570</v>
      </c>
      <c r="O7" s="83">
        <f>B40</f>
        <v>155</v>
      </c>
      <c r="P7" s="83">
        <f>C40</f>
        <v>322</v>
      </c>
    </row>
    <row r="8" spans="1:16" ht="15">
      <c r="A8" s="107" t="s">
        <v>60</v>
      </c>
      <c r="B8" s="122">
        <v>603</v>
      </c>
      <c r="C8" s="124">
        <v>1715</v>
      </c>
      <c r="D8" s="124">
        <v>3277</v>
      </c>
      <c r="E8" s="128">
        <v>6286</v>
      </c>
      <c r="F8" s="128">
        <v>9820</v>
      </c>
      <c r="G8" s="152"/>
      <c r="H8" s="152"/>
      <c r="J8" s="82" t="s">
        <v>74</v>
      </c>
      <c r="K8" s="3">
        <f>CPU!H70*0.313</f>
        <v>1171567.764</v>
      </c>
      <c r="L8" s="83">
        <f>B46*1000</f>
        <v>550000</v>
      </c>
      <c r="M8" s="83">
        <f>C46*1000</f>
        <v>820000</v>
      </c>
      <c r="N8">
        <v>51</v>
      </c>
      <c r="O8" s="83">
        <f>B48</f>
        <v>228</v>
      </c>
      <c r="P8" s="83">
        <f>C48</f>
        <v>462</v>
      </c>
    </row>
    <row r="9" spans="1:16" ht="15">
      <c r="A9" s="106"/>
      <c r="B9" s="123"/>
      <c r="C9" s="125"/>
      <c r="D9" s="125"/>
      <c r="E9" s="129"/>
      <c r="F9" s="129"/>
      <c r="G9" s="152"/>
      <c r="H9" s="152"/>
      <c r="J9" s="84" t="s">
        <v>77</v>
      </c>
      <c r="K9" s="85">
        <f>SUM(K3:K8)</f>
        <v>15242619.764</v>
      </c>
      <c r="L9" s="86">
        <f>B54*1000</f>
        <v>5909000</v>
      </c>
      <c r="M9" s="87">
        <f>C54*1000</f>
        <v>9792000</v>
      </c>
      <c r="N9" s="13">
        <f>SUM(N3:N8)</f>
        <v>2300</v>
      </c>
      <c r="O9" s="13">
        <f>SUM(O3:O8)</f>
        <v>1942</v>
      </c>
      <c r="P9" s="13">
        <f>SUM(P3:P8)</f>
        <v>4702</v>
      </c>
    </row>
    <row r="10" spans="1:8" ht="12.75" thickBot="1">
      <c r="A10" s="43" t="s">
        <v>51</v>
      </c>
      <c r="B10" s="44">
        <v>9952</v>
      </c>
      <c r="C10" s="44">
        <f>2*B10</f>
        <v>19904</v>
      </c>
      <c r="D10" s="44">
        <f>3*B10</f>
        <v>29856</v>
      </c>
      <c r="E10" s="45">
        <f>4*B10</f>
        <v>39808</v>
      </c>
      <c r="F10" s="45">
        <v>39808</v>
      </c>
      <c r="G10" s="132"/>
      <c r="H10" s="133"/>
    </row>
    <row r="11" spans="1:8" ht="12">
      <c r="A11" s="90"/>
      <c r="B11" s="91"/>
      <c r="C11" s="91"/>
      <c r="D11" s="91"/>
      <c r="E11" s="91"/>
      <c r="F11" s="91"/>
      <c r="G11" s="134"/>
      <c r="H11" s="135"/>
    </row>
    <row r="12" spans="1:8" ht="12.75" thickBot="1">
      <c r="A12" s="46"/>
      <c r="B12" s="47"/>
      <c r="C12" s="47"/>
      <c r="D12" s="47"/>
      <c r="E12" s="47"/>
      <c r="F12" s="47"/>
      <c r="G12" s="136"/>
      <c r="H12" s="137"/>
    </row>
    <row r="13" spans="1:8" ht="12.75" thickBot="1">
      <c r="A13" s="32" t="s">
        <v>48</v>
      </c>
      <c r="B13" s="33">
        <v>2007</v>
      </c>
      <c r="C13" s="33">
        <v>2008</v>
      </c>
      <c r="D13" s="33">
        <v>2009</v>
      </c>
      <c r="E13" s="33">
        <v>2010</v>
      </c>
      <c r="F13" s="34">
        <v>2011</v>
      </c>
      <c r="G13" s="138">
        <v>2012</v>
      </c>
      <c r="H13" s="139">
        <v>2013</v>
      </c>
    </row>
    <row r="14" spans="1:8" ht="12">
      <c r="A14" s="105" t="s">
        <v>49</v>
      </c>
      <c r="B14" s="102">
        <v>394</v>
      </c>
      <c r="C14" s="102">
        <v>665</v>
      </c>
      <c r="D14" s="102">
        <v>1049</v>
      </c>
      <c r="E14" s="102">
        <v>1592</v>
      </c>
      <c r="F14" s="104">
        <v>1966</v>
      </c>
      <c r="G14" s="140">
        <f>F14*G1</f>
        <v>2949</v>
      </c>
      <c r="H14" s="140">
        <f>G14*H1</f>
        <v>4423.5</v>
      </c>
    </row>
    <row r="15" spans="1:8" ht="12">
      <c r="A15" s="106"/>
      <c r="B15" s="103"/>
      <c r="C15" s="103"/>
      <c r="D15" s="103"/>
      <c r="E15" s="103"/>
      <c r="F15" s="101"/>
      <c r="G15" s="141"/>
      <c r="H15" s="141"/>
    </row>
    <row r="16" spans="1:8" ht="12">
      <c r="A16" s="107" t="s">
        <v>50</v>
      </c>
      <c r="B16" s="108">
        <v>103</v>
      </c>
      <c r="C16" s="108">
        <v>244</v>
      </c>
      <c r="D16" s="108">
        <v>445</v>
      </c>
      <c r="E16" s="108">
        <v>727</v>
      </c>
      <c r="F16" s="100">
        <v>1024</v>
      </c>
      <c r="G16" s="142">
        <f>F16*G2</f>
        <v>1331.2</v>
      </c>
      <c r="H16" s="142">
        <f>G16*H2</f>
        <v>1730.5600000000002</v>
      </c>
    </row>
    <row r="17" spans="1:8" ht="12">
      <c r="A17" s="106"/>
      <c r="B17" s="103"/>
      <c r="C17" s="103"/>
      <c r="D17" s="103"/>
      <c r="E17" s="103"/>
      <c r="F17" s="101"/>
      <c r="G17" s="141"/>
      <c r="H17" s="141"/>
    </row>
    <row r="18" spans="1:8" ht="12.75" thickBot="1">
      <c r="A18" s="35" t="s">
        <v>51</v>
      </c>
      <c r="B18" s="36"/>
      <c r="C18" s="36"/>
      <c r="D18" s="36"/>
      <c r="E18" s="36"/>
      <c r="F18" s="37"/>
      <c r="G18" s="143"/>
      <c r="H18" s="144"/>
    </row>
    <row r="19" spans="7:8" ht="12">
      <c r="G19" s="145"/>
      <c r="H19" s="146"/>
    </row>
    <row r="20" spans="7:8" ht="12.75" thickBot="1">
      <c r="G20" s="145"/>
      <c r="H20" s="146"/>
    </row>
    <row r="21" spans="1:8" ht="12.75" thickBot="1">
      <c r="A21" s="32" t="s">
        <v>52</v>
      </c>
      <c r="B21" s="33">
        <v>2007</v>
      </c>
      <c r="C21" s="33">
        <v>2008</v>
      </c>
      <c r="D21" s="33">
        <v>2009</v>
      </c>
      <c r="E21" s="33">
        <v>2010</v>
      </c>
      <c r="F21" s="34">
        <v>2011</v>
      </c>
      <c r="G21" s="138">
        <v>2012</v>
      </c>
      <c r="H21" s="139">
        <v>2013</v>
      </c>
    </row>
    <row r="22" spans="1:8" ht="12">
      <c r="A22" s="105" t="s">
        <v>49</v>
      </c>
      <c r="B22" s="102">
        <v>998</v>
      </c>
      <c r="C22" s="102">
        <v>1386</v>
      </c>
      <c r="D22" s="102">
        <v>1734</v>
      </c>
      <c r="E22" s="102">
        <v>1966</v>
      </c>
      <c r="F22" s="104">
        <v>2514</v>
      </c>
      <c r="G22" s="140">
        <f>F22*G1</f>
        <v>3771</v>
      </c>
      <c r="H22" s="140">
        <f>G22*H1</f>
        <v>5656.5</v>
      </c>
    </row>
    <row r="23" spans="1:8" ht="12">
      <c r="A23" s="106"/>
      <c r="B23" s="103"/>
      <c r="C23" s="103"/>
      <c r="D23" s="103"/>
      <c r="E23" s="103"/>
      <c r="F23" s="101"/>
      <c r="G23" s="141"/>
      <c r="H23" s="141"/>
    </row>
    <row r="24" spans="1:8" ht="12">
      <c r="A24" s="107" t="s">
        <v>50</v>
      </c>
      <c r="B24" s="108">
        <v>143</v>
      </c>
      <c r="C24" s="108">
        <v>256</v>
      </c>
      <c r="D24" s="108">
        <v>328</v>
      </c>
      <c r="E24" s="108">
        <v>650</v>
      </c>
      <c r="F24" s="100">
        <v>1103</v>
      </c>
      <c r="G24" s="142">
        <f>F24*G2</f>
        <v>1433.9</v>
      </c>
      <c r="H24" s="142">
        <f>G24*H2</f>
        <v>1864.0700000000002</v>
      </c>
    </row>
    <row r="25" spans="1:8" ht="12">
      <c r="A25" s="106"/>
      <c r="B25" s="103"/>
      <c r="C25" s="103"/>
      <c r="D25" s="103"/>
      <c r="E25" s="103"/>
      <c r="F25" s="101"/>
      <c r="G25" s="141"/>
      <c r="H25" s="141"/>
    </row>
    <row r="26" spans="1:8" ht="12.75" thickBot="1">
      <c r="A26" s="35" t="s">
        <v>51</v>
      </c>
      <c r="B26" s="36"/>
      <c r="C26" s="36"/>
      <c r="D26" s="36"/>
      <c r="E26" s="36"/>
      <c r="F26" s="37"/>
      <c r="G26" s="143"/>
      <c r="H26" s="144"/>
    </row>
    <row r="27" spans="7:8" ht="12">
      <c r="G27" s="145"/>
      <c r="H27" s="146"/>
    </row>
    <row r="28" spans="7:8" ht="12.75" thickBot="1">
      <c r="G28" s="145"/>
      <c r="H28" s="146"/>
    </row>
    <row r="29" spans="1:8" ht="12.75" thickBot="1">
      <c r="A29" s="32" t="s">
        <v>53</v>
      </c>
      <c r="B29" s="33">
        <v>2007</v>
      </c>
      <c r="C29" s="33">
        <v>2008</v>
      </c>
      <c r="D29" s="33">
        <v>2009</v>
      </c>
      <c r="E29" s="33">
        <v>2010</v>
      </c>
      <c r="F29" s="34">
        <v>2011</v>
      </c>
      <c r="G29" s="138">
        <v>2012</v>
      </c>
      <c r="H29" s="139">
        <v>2013</v>
      </c>
    </row>
    <row r="30" spans="1:8" ht="12">
      <c r="A30" s="105" t="s">
        <v>49</v>
      </c>
      <c r="B30" s="102">
        <v>826</v>
      </c>
      <c r="C30" s="102">
        <v>1112</v>
      </c>
      <c r="D30" s="102">
        <v>978</v>
      </c>
      <c r="E30" s="102">
        <v>1262</v>
      </c>
      <c r="F30" s="104">
        <v>1785</v>
      </c>
      <c r="G30" s="140">
        <f>F30*G1</f>
        <v>2677.5</v>
      </c>
      <c r="H30" s="140">
        <f>G30*H1</f>
        <v>4016.25</v>
      </c>
    </row>
    <row r="31" spans="1:8" ht="12">
      <c r="A31" s="106"/>
      <c r="B31" s="103"/>
      <c r="C31" s="103"/>
      <c r="D31" s="103"/>
      <c r="E31" s="103"/>
      <c r="F31" s="101"/>
      <c r="G31" s="141"/>
      <c r="H31" s="141"/>
    </row>
    <row r="32" spans="1:8" ht="12">
      <c r="A32" s="107" t="s">
        <v>50</v>
      </c>
      <c r="B32" s="108">
        <v>213</v>
      </c>
      <c r="C32" s="108">
        <v>282</v>
      </c>
      <c r="D32" s="108">
        <v>358</v>
      </c>
      <c r="E32" s="108">
        <v>362</v>
      </c>
      <c r="F32" s="100">
        <v>512</v>
      </c>
      <c r="G32" s="142">
        <f>F32*G2</f>
        <v>665.6</v>
      </c>
      <c r="H32" s="142">
        <f>G32*H2</f>
        <v>865.2800000000001</v>
      </c>
    </row>
    <row r="33" spans="1:8" ht="12">
      <c r="A33" s="106"/>
      <c r="B33" s="103"/>
      <c r="C33" s="103"/>
      <c r="D33" s="103"/>
      <c r="E33" s="103"/>
      <c r="F33" s="101"/>
      <c r="G33" s="141"/>
      <c r="H33" s="141"/>
    </row>
    <row r="34" spans="1:8" ht="12.75" thickBot="1">
      <c r="A34" s="35" t="s">
        <v>51</v>
      </c>
      <c r="B34" s="36"/>
      <c r="C34" s="36"/>
      <c r="D34" s="36"/>
      <c r="E34" s="36"/>
      <c r="F34" s="37"/>
      <c r="G34" s="143"/>
      <c r="H34" s="144"/>
    </row>
    <row r="35" spans="1:8" ht="12">
      <c r="A35" s="38"/>
      <c r="B35" s="39"/>
      <c r="C35" s="39"/>
      <c r="D35" s="39"/>
      <c r="E35" s="39"/>
      <c r="F35" s="40"/>
      <c r="G35" s="147"/>
      <c r="H35" s="148"/>
    </row>
    <row r="36" spans="1:8" ht="12.75" thickBot="1">
      <c r="A36" s="38"/>
      <c r="B36" s="39"/>
      <c r="C36" s="39"/>
      <c r="D36" s="39"/>
      <c r="E36" s="39"/>
      <c r="F36" s="40"/>
      <c r="G36" s="147"/>
      <c r="H36" s="148"/>
    </row>
    <row r="37" spans="1:8" ht="12.75" thickBot="1">
      <c r="A37" s="32" t="s">
        <v>54</v>
      </c>
      <c r="B37" s="33">
        <v>2007</v>
      </c>
      <c r="C37" s="33">
        <v>2008</v>
      </c>
      <c r="D37" s="33">
        <v>2009</v>
      </c>
      <c r="E37" s="33">
        <v>2010</v>
      </c>
      <c r="F37" s="34">
        <v>2011</v>
      </c>
      <c r="G37" s="138">
        <v>2012</v>
      </c>
      <c r="H37" s="139">
        <v>2013</v>
      </c>
    </row>
    <row r="38" spans="1:8" ht="12">
      <c r="A38" s="105" t="s">
        <v>49</v>
      </c>
      <c r="B38" s="102">
        <v>581</v>
      </c>
      <c r="C38" s="102">
        <v>965</v>
      </c>
      <c r="D38" s="102">
        <v>1406</v>
      </c>
      <c r="E38" s="102">
        <v>1670</v>
      </c>
      <c r="F38" s="104">
        <v>2032</v>
      </c>
      <c r="G38" s="140">
        <f>F38*G1</f>
        <v>3048</v>
      </c>
      <c r="H38" s="140">
        <f>G38*H1</f>
        <v>4572</v>
      </c>
    </row>
    <row r="39" spans="1:8" ht="12">
      <c r="A39" s="106"/>
      <c r="B39" s="103"/>
      <c r="C39" s="103"/>
      <c r="D39" s="103"/>
      <c r="E39" s="103"/>
      <c r="F39" s="101"/>
      <c r="G39" s="141"/>
      <c r="H39" s="141"/>
    </row>
    <row r="40" spans="1:8" ht="12">
      <c r="A40" s="107" t="s">
        <v>50</v>
      </c>
      <c r="B40" s="108">
        <v>155</v>
      </c>
      <c r="C40" s="108">
        <v>322</v>
      </c>
      <c r="D40" s="108">
        <v>542</v>
      </c>
      <c r="E40" s="108">
        <v>709</v>
      </c>
      <c r="F40" s="100">
        <v>914</v>
      </c>
      <c r="G40" s="142">
        <f>F40*G2</f>
        <v>1188.2</v>
      </c>
      <c r="H40" s="142">
        <f>G40*H2</f>
        <v>1544.66</v>
      </c>
    </row>
    <row r="41" spans="1:8" ht="12">
      <c r="A41" s="106"/>
      <c r="B41" s="103"/>
      <c r="C41" s="103"/>
      <c r="D41" s="103"/>
      <c r="E41" s="103"/>
      <c r="F41" s="101"/>
      <c r="G41" s="141"/>
      <c r="H41" s="141"/>
    </row>
    <row r="42" spans="1:8" ht="12.75" thickBot="1">
      <c r="A42" s="35" t="s">
        <v>51</v>
      </c>
      <c r="B42" s="36"/>
      <c r="C42" s="36"/>
      <c r="D42" s="36"/>
      <c r="E42" s="36"/>
      <c r="F42" s="37"/>
      <c r="G42" s="143"/>
      <c r="H42" s="144"/>
    </row>
    <row r="43" spans="1:8" ht="12">
      <c r="A43" s="38"/>
      <c r="B43" s="39"/>
      <c r="C43" s="39"/>
      <c r="D43" s="39"/>
      <c r="E43" s="39"/>
      <c r="F43" s="40"/>
      <c r="G43" s="147"/>
      <c r="H43" s="148"/>
    </row>
    <row r="44" spans="1:8" ht="12.75" thickBot="1">
      <c r="A44" s="38"/>
      <c r="B44" s="39"/>
      <c r="C44" s="39"/>
      <c r="D44" s="39"/>
      <c r="E44" s="39"/>
      <c r="F44" s="40"/>
      <c r="G44" s="147"/>
      <c r="H44" s="148"/>
    </row>
    <row r="45" spans="1:8" ht="12.75" thickBot="1">
      <c r="A45" s="32" t="s">
        <v>55</v>
      </c>
      <c r="B45" s="33">
        <v>2007</v>
      </c>
      <c r="C45" s="33">
        <v>2008</v>
      </c>
      <c r="D45" s="33">
        <v>2009</v>
      </c>
      <c r="E45" s="33">
        <v>2010</v>
      </c>
      <c r="F45" s="34">
        <v>2011</v>
      </c>
      <c r="G45" s="138">
        <v>2012</v>
      </c>
      <c r="H45" s="139">
        <v>2013</v>
      </c>
    </row>
    <row r="46" spans="1:8" ht="12">
      <c r="A46" s="105" t="s">
        <v>49</v>
      </c>
      <c r="B46" s="102">
        <v>550</v>
      </c>
      <c r="C46" s="102">
        <v>820</v>
      </c>
      <c r="D46" s="102">
        <v>1202</v>
      </c>
      <c r="E46" s="102">
        <v>1191</v>
      </c>
      <c r="F46" s="104">
        <v>1685</v>
      </c>
      <c r="G46" s="140">
        <f>F46*G1</f>
        <v>2527.5</v>
      </c>
      <c r="H46" s="140">
        <f>G46*1.5</f>
        <v>3791.25</v>
      </c>
    </row>
    <row r="47" spans="1:8" ht="12">
      <c r="A47" s="106"/>
      <c r="B47" s="103"/>
      <c r="C47" s="103"/>
      <c r="D47" s="103"/>
      <c r="E47" s="103"/>
      <c r="F47" s="101"/>
      <c r="G47" s="141"/>
      <c r="H47" s="141"/>
    </row>
    <row r="48" spans="1:8" ht="12">
      <c r="A48" s="107" t="s">
        <v>50</v>
      </c>
      <c r="B48" s="108">
        <v>228</v>
      </c>
      <c r="C48" s="108">
        <v>462</v>
      </c>
      <c r="D48" s="108">
        <v>794</v>
      </c>
      <c r="E48" s="108">
        <v>1034</v>
      </c>
      <c r="F48" s="100">
        <v>1462</v>
      </c>
      <c r="G48" s="142">
        <f>F48*G2</f>
        <v>1900.6000000000001</v>
      </c>
      <c r="H48" s="142">
        <f>G48*H2</f>
        <v>2470.78</v>
      </c>
    </row>
    <row r="49" spans="1:8" ht="12">
      <c r="A49" s="106"/>
      <c r="B49" s="103"/>
      <c r="C49" s="103"/>
      <c r="D49" s="103"/>
      <c r="E49" s="103"/>
      <c r="F49" s="101"/>
      <c r="G49" s="141"/>
      <c r="H49" s="141"/>
    </row>
    <row r="50" spans="1:8" ht="12.75" thickBot="1">
      <c r="A50" s="35" t="s">
        <v>51</v>
      </c>
      <c r="B50" s="36"/>
      <c r="C50" s="36"/>
      <c r="D50" s="36"/>
      <c r="E50" s="36"/>
      <c r="F50" s="37"/>
      <c r="G50" s="37"/>
      <c r="H50" s="88"/>
    </row>
    <row r="51" spans="7:8" ht="12">
      <c r="G51" s="22"/>
      <c r="H51" s="149"/>
    </row>
    <row r="52" spans="7:8" ht="12.75" thickBot="1">
      <c r="G52" s="22"/>
      <c r="H52" s="149"/>
    </row>
    <row r="53" spans="1:8" ht="12.75" thickBot="1">
      <c r="A53" s="48" t="s">
        <v>61</v>
      </c>
      <c r="B53" s="49">
        <v>2007</v>
      </c>
      <c r="C53" s="49">
        <v>2008</v>
      </c>
      <c r="D53" s="49">
        <v>2009</v>
      </c>
      <c r="E53" s="49">
        <v>2010</v>
      </c>
      <c r="F53" s="50">
        <v>2011</v>
      </c>
      <c r="G53" s="138">
        <v>2012</v>
      </c>
      <c r="H53" s="139">
        <v>2013</v>
      </c>
    </row>
    <row r="54" spans="1:8" ht="12">
      <c r="A54" s="118" t="s">
        <v>49</v>
      </c>
      <c r="B54" s="120">
        <f>B46+B38+B30+B22+B14+B4</f>
        <v>5909</v>
      </c>
      <c r="C54" s="120">
        <f>C46+C38+C30+C22+C14+C4</f>
        <v>9792</v>
      </c>
      <c r="D54" s="120">
        <f>D46+D38+D30+D22+D14+D4</f>
        <v>13706</v>
      </c>
      <c r="E54" s="120">
        <f>E46+E38+E30+E22+E14+E4</f>
        <v>20446</v>
      </c>
      <c r="F54" s="120">
        <f>F46+F38+F30+F22+F14+F4</f>
        <v>28175</v>
      </c>
      <c r="G54" s="120">
        <f>G46+G38+G30+G22+G14+G4</f>
        <v>42262.5</v>
      </c>
      <c r="H54" s="120">
        <f>H46+H38+H30+H22+H14+H4</f>
        <v>63393.75</v>
      </c>
    </row>
    <row r="55" spans="1:8" ht="12">
      <c r="A55" s="119"/>
      <c r="B55" s="121"/>
      <c r="C55" s="121"/>
      <c r="D55" s="121"/>
      <c r="E55" s="121"/>
      <c r="F55" s="121"/>
      <c r="G55" s="121"/>
      <c r="H55" s="121"/>
    </row>
    <row r="56" spans="1:8" ht="12">
      <c r="A56" s="126" t="s">
        <v>50</v>
      </c>
      <c r="B56" s="127">
        <f>B48+B40+B32+B24+B16+B6</f>
        <v>1942</v>
      </c>
      <c r="C56" s="127">
        <f>C48+C40+C32+C24+C16+C6</f>
        <v>4702</v>
      </c>
      <c r="D56" s="127">
        <f>D48+D40+D32+D24+D16+D6</f>
        <v>8289</v>
      </c>
      <c r="E56" s="127">
        <f>E48+E40+E32+E24+E16+E6</f>
        <v>15119</v>
      </c>
      <c r="F56" s="127">
        <f>F48+F40+F32+F24+F16+F6</f>
        <v>21524</v>
      </c>
      <c r="G56" s="127">
        <f>G48+G40+G32+G24+G16+G6</f>
        <v>27981.2</v>
      </c>
      <c r="H56" s="127">
        <f>H48+H40+H32+H24+H16+H6</f>
        <v>36375.560000000005</v>
      </c>
    </row>
    <row r="57" spans="1:8" ht="12">
      <c r="A57" s="119"/>
      <c r="B57" s="121"/>
      <c r="C57" s="121"/>
      <c r="D57" s="121"/>
      <c r="E57" s="121"/>
      <c r="F57" s="121"/>
      <c r="G57" s="121"/>
      <c r="H57" s="121"/>
    </row>
    <row r="58" spans="1:8" ht="12.75" thickBot="1">
      <c r="A58" s="51" t="s">
        <v>51</v>
      </c>
      <c r="B58" s="52"/>
      <c r="C58" s="52"/>
      <c r="D58" s="52"/>
      <c r="E58" s="52"/>
      <c r="F58" s="53"/>
      <c r="G58" s="53"/>
      <c r="H58" s="89"/>
    </row>
  </sheetData>
  <sheetProtection/>
  <mergeCells count="120">
    <mergeCell ref="D38:D39"/>
    <mergeCell ref="E56:E57"/>
    <mergeCell ref="F56:F57"/>
    <mergeCell ref="G56:G57"/>
    <mergeCell ref="C54:C55"/>
    <mergeCell ref="D54:D55"/>
    <mergeCell ref="E54:E55"/>
    <mergeCell ref="F54:F55"/>
    <mergeCell ref="C56:C57"/>
    <mergeCell ref="D56:D57"/>
    <mergeCell ref="D8:D9"/>
    <mergeCell ref="E46:E47"/>
    <mergeCell ref="F46:F47"/>
    <mergeCell ref="A56:A57"/>
    <mergeCell ref="B56:B57"/>
    <mergeCell ref="E8:E9"/>
    <mergeCell ref="F8:F9"/>
    <mergeCell ref="C46:C47"/>
    <mergeCell ref="D46:D47"/>
    <mergeCell ref="E38:E39"/>
    <mergeCell ref="G6:G7"/>
    <mergeCell ref="A4:A5"/>
    <mergeCell ref="B4:B5"/>
    <mergeCell ref="G8:G9"/>
    <mergeCell ref="A54:A55"/>
    <mergeCell ref="B54:B55"/>
    <mergeCell ref="G54:G55"/>
    <mergeCell ref="A8:A9"/>
    <mergeCell ref="B8:B9"/>
    <mergeCell ref="C8:C9"/>
    <mergeCell ref="A6:A7"/>
    <mergeCell ref="B6:B7"/>
    <mergeCell ref="C6:C7"/>
    <mergeCell ref="D6:D7"/>
    <mergeCell ref="E6:E7"/>
    <mergeCell ref="F6:F7"/>
    <mergeCell ref="C4:C5"/>
    <mergeCell ref="D4:D5"/>
    <mergeCell ref="E4:E5"/>
    <mergeCell ref="F4:F5"/>
    <mergeCell ref="F48:F49"/>
    <mergeCell ref="G48:G49"/>
    <mergeCell ref="G30:G31"/>
    <mergeCell ref="G14:G15"/>
    <mergeCell ref="F14:F15"/>
    <mergeCell ref="C22:C23"/>
    <mergeCell ref="A46:A47"/>
    <mergeCell ref="B46:B47"/>
    <mergeCell ref="G46:G47"/>
    <mergeCell ref="A48:A49"/>
    <mergeCell ref="B48:B49"/>
    <mergeCell ref="C48:C49"/>
    <mergeCell ref="D48:D49"/>
    <mergeCell ref="E48:E49"/>
    <mergeCell ref="B32:B33"/>
    <mergeCell ref="C32:C33"/>
    <mergeCell ref="D32:D33"/>
    <mergeCell ref="E32:E33"/>
    <mergeCell ref="F40:F41"/>
    <mergeCell ref="G40:G41"/>
    <mergeCell ref="F32:F33"/>
    <mergeCell ref="G32:G33"/>
    <mergeCell ref="F38:F39"/>
    <mergeCell ref="C38:C39"/>
    <mergeCell ref="E30:E31"/>
    <mergeCell ref="F30:F31"/>
    <mergeCell ref="A38:A39"/>
    <mergeCell ref="B38:B39"/>
    <mergeCell ref="G38:G39"/>
    <mergeCell ref="A40:A41"/>
    <mergeCell ref="B40:B41"/>
    <mergeCell ref="C40:C41"/>
    <mergeCell ref="D40:D41"/>
    <mergeCell ref="E40:E41"/>
    <mergeCell ref="G24:G25"/>
    <mergeCell ref="A22:A23"/>
    <mergeCell ref="B22:B23"/>
    <mergeCell ref="A24:A25"/>
    <mergeCell ref="B24:B25"/>
    <mergeCell ref="C24:C25"/>
    <mergeCell ref="D24:D25"/>
    <mergeCell ref="D16:D17"/>
    <mergeCell ref="E16:E17"/>
    <mergeCell ref="E14:E15"/>
    <mergeCell ref="A32:A33"/>
    <mergeCell ref="E24:E25"/>
    <mergeCell ref="F24:F25"/>
    <mergeCell ref="A30:A31"/>
    <mergeCell ref="B30:B31"/>
    <mergeCell ref="C30:C31"/>
    <mergeCell ref="D30:D31"/>
    <mergeCell ref="D22:D23"/>
    <mergeCell ref="E22:E23"/>
    <mergeCell ref="F22:F23"/>
    <mergeCell ref="A14:A15"/>
    <mergeCell ref="B14:B15"/>
    <mergeCell ref="C14:C15"/>
    <mergeCell ref="D14:D15"/>
    <mergeCell ref="A16:A17"/>
    <mergeCell ref="B16:B17"/>
    <mergeCell ref="C16:C17"/>
    <mergeCell ref="H16:H17"/>
    <mergeCell ref="H22:H23"/>
    <mergeCell ref="F16:F17"/>
    <mergeCell ref="G16:G17"/>
    <mergeCell ref="G22:G23"/>
    <mergeCell ref="H4:H5"/>
    <mergeCell ref="H6:H7"/>
    <mergeCell ref="H8:H9"/>
    <mergeCell ref="H14:H15"/>
    <mergeCell ref="G4:G5"/>
    <mergeCell ref="H48:H49"/>
    <mergeCell ref="H54:H55"/>
    <mergeCell ref="H56:H57"/>
    <mergeCell ref="H24:H25"/>
    <mergeCell ref="H30:H31"/>
    <mergeCell ref="H32:H33"/>
    <mergeCell ref="H38:H39"/>
    <mergeCell ref="H40:H41"/>
    <mergeCell ref="H46:H47"/>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Fermi National Accelerator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Weigand</dc:creator>
  <cp:keywords/>
  <dc:description/>
  <cp:lastModifiedBy>Rob Gardner</cp:lastModifiedBy>
  <dcterms:created xsi:type="dcterms:W3CDTF">2007-09-26T16:49:24Z</dcterms:created>
  <dcterms:modified xsi:type="dcterms:W3CDTF">2008-07-10T14:20:47Z</dcterms:modified>
  <cp:category/>
  <cp:version/>
  <cp:contentType/>
  <cp:contentStatus/>
</cp:coreProperties>
</file>