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76" yWindow="30" windowWidth="18540" windowHeight="12810" activeTab="0"/>
  </bookViews>
  <sheets>
    <sheet name="TCID50" sheetId="1" r:id="rId1"/>
  </sheets>
  <definedNames>
    <definedName name="_xlnm.Print_Area" localSheetId="0">'TCID50'!$A$1:$O$61</definedName>
  </definedNames>
  <calcPr fullCalcOnLoad="1"/>
</workbook>
</file>

<file path=xl/sharedStrings.xml><?xml version="1.0" encoding="utf-8"?>
<sst xmlns="http://schemas.openxmlformats.org/spreadsheetml/2006/main" count="54" uniqueCount="46">
  <si>
    <t>A</t>
  </si>
  <si>
    <t>B</t>
  </si>
  <si>
    <t>C</t>
  </si>
  <si>
    <t>D</t>
  </si>
  <si>
    <t>E</t>
  </si>
  <si>
    <t>F</t>
  </si>
  <si>
    <t>G</t>
  </si>
  <si>
    <t>H</t>
  </si>
  <si>
    <t>Performer:</t>
  </si>
  <si>
    <t>Virus Name:</t>
  </si>
  <si>
    <t>Cutoff Factor:</t>
  </si>
  <si>
    <t>Virus 1</t>
  </si>
  <si>
    <t>Number of Replicates:</t>
  </si>
  <si>
    <t>Start Dilution:</t>
  </si>
  <si>
    <t>Dilution Factor:</t>
  </si>
  <si>
    <t>Dilution Per ml:</t>
  </si>
  <si>
    <t>Source File ID:</t>
  </si>
  <si>
    <t>Dilution</t>
  </si>
  <si>
    <t># pos</t>
  </si>
  <si>
    <t># neg</t>
  </si>
  <si>
    <t>% neg</t>
  </si>
  <si>
    <t>(totals)</t>
  </si>
  <si>
    <t>TCID50  ASSAY</t>
  </si>
  <si>
    <t>Virus 2</t>
  </si>
  <si>
    <t>TZM-bl</t>
  </si>
  <si>
    <t>Mean</t>
  </si>
  <si>
    <t>Virus Date:</t>
  </si>
  <si>
    <t>Assay Cells:</t>
  </si>
  <si>
    <t>Assay Day:</t>
  </si>
  <si>
    <t>Expt.  ID:</t>
  </si>
  <si>
    <t>c ctrl.</t>
  </si>
  <si>
    <t>MT-2</t>
  </si>
  <si>
    <t>HPBMC</t>
  </si>
  <si>
    <t>Expt.  Date:</t>
  </si>
  <si>
    <t>Pos. Cutoff:</t>
  </si>
  <si>
    <t xml:space="preserve">  row    1</t>
  </si>
  <si>
    <t>TCID50/Well</t>
  </si>
  <si>
    <t>Dilution at 50% is:</t>
  </si>
  <si>
    <t>pos &amp; neg totals</t>
  </si>
  <si>
    <t>bkgr.</t>
  </si>
  <si>
    <t>xxxx-xx</t>
  </si>
  <si>
    <t>xxx</t>
  </si>
  <si>
    <r>
      <t>TCID</t>
    </r>
    <r>
      <rPr>
        <b/>
        <sz val="10"/>
        <color indexed="10"/>
        <rFont val="Arial"/>
        <family val="2"/>
      </rPr>
      <t>50</t>
    </r>
    <r>
      <rPr>
        <b/>
        <sz val="14"/>
        <color indexed="10"/>
        <rFont val="Arial"/>
        <family val="2"/>
      </rPr>
      <t>/ml</t>
    </r>
  </si>
  <si>
    <t>M7.Luc</t>
  </si>
  <si>
    <t>Wenhong</t>
  </si>
  <si>
    <t>F20070820;8578 TCID50 WITH TZM-bl (P17)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</si>
</sst>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"/>
    <numFmt numFmtId="165" formatCode="[$-409]dddd\,\ mmmm\ dd\,\ yyyy"/>
    <numFmt numFmtId="166" formatCode="mm/dd/yy;@"/>
    <numFmt numFmtId="167" formatCode="[Color16]0"/>
    <numFmt numFmtId="168" formatCode="0.0"/>
    <numFmt numFmtId="169" formatCode="0.000"/>
    <numFmt numFmtId="170" formatCode="0.0000"/>
    <numFmt numFmtId="171" formatCode="0.00000"/>
    <numFmt numFmtId="172" formatCode="0.0E+00"/>
    <numFmt numFmtId="173" formatCode="mm/dd/yy"/>
  </numFmts>
  <fonts count="5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2"/>
      <color indexed="12"/>
      <name val="Arial"/>
      <family val="2"/>
    </font>
    <font>
      <b/>
      <i/>
      <sz val="8"/>
      <name val="Arial"/>
      <family val="2"/>
    </font>
    <font>
      <vertAlign val="subscript"/>
      <sz val="10"/>
      <name val="Arial"/>
      <family val="0"/>
    </font>
    <font>
      <sz val="10"/>
      <color indexed="19"/>
      <name val="Arial"/>
      <family val="0"/>
    </font>
    <font>
      <b/>
      <i/>
      <sz val="10"/>
      <color indexed="53"/>
      <name val="Arial"/>
      <family val="0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52"/>
      <name val="Arial"/>
      <family val="0"/>
    </font>
    <font>
      <u val="single"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indexed="53"/>
      <name val="Arial"/>
      <family val="2"/>
    </font>
    <font>
      <b/>
      <sz val="9"/>
      <name val="Arial"/>
      <family val="2"/>
    </font>
    <font>
      <sz val="10"/>
      <color indexed="12"/>
      <name val="Arial"/>
      <family val="0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Tahoma"/>
      <family val="2"/>
    </font>
    <font>
      <sz val="10"/>
      <color indexed="22"/>
      <name val="Arial"/>
      <family val="2"/>
    </font>
    <font>
      <sz val="8.75"/>
      <color indexed="8"/>
      <name val="Arial"/>
      <family val="0"/>
    </font>
    <font>
      <sz val="5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 style="double">
        <color indexed="53"/>
      </left>
      <right style="double">
        <color indexed="53"/>
      </right>
      <top style="double">
        <color indexed="53"/>
      </top>
      <bottom style="double">
        <color indexed="5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53"/>
      </left>
      <right>
        <color indexed="63"/>
      </right>
      <top style="double">
        <color indexed="53"/>
      </top>
      <bottom style="double">
        <color indexed="53"/>
      </bottom>
    </border>
    <border>
      <left>
        <color indexed="63"/>
      </left>
      <right style="double">
        <color indexed="53"/>
      </right>
      <top style="double">
        <color indexed="53"/>
      </top>
      <bottom style="double">
        <color indexed="5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3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29" fillId="0" borderId="3" applyNumberFormat="0" applyFill="0" applyAlignment="0" applyProtection="0"/>
    <xf numFmtId="0" fontId="46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7" fillId="7" borderId="1" applyNumberFormat="0" applyAlignment="0" applyProtection="0"/>
    <xf numFmtId="0" fontId="48" fillId="0" borderId="6" applyNumberFormat="0" applyFill="0" applyAlignment="0" applyProtection="0"/>
    <xf numFmtId="0" fontId="49" fillId="22" borderId="0" applyNumberFormat="0" applyBorder="0" applyAlignment="0" applyProtection="0"/>
    <xf numFmtId="0" fontId="0" fillId="23" borderId="7" applyNumberFormat="0" applyFont="0" applyAlignment="0" applyProtection="0"/>
    <xf numFmtId="0" fontId="5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 horizontal="right"/>
    </xf>
    <xf numFmtId="0" fontId="2" fillId="24" borderId="0" xfId="0" applyFont="1" applyFill="1" applyAlignment="1">
      <alignment horizontal="left"/>
    </xf>
    <xf numFmtId="0" fontId="0" fillId="24" borderId="0" xfId="0" applyFill="1" applyAlignment="1">
      <alignment horizontal="center"/>
    </xf>
    <xf numFmtId="0" fontId="2" fillId="24" borderId="0" xfId="0" applyFont="1" applyFill="1" applyAlignment="1">
      <alignment/>
    </xf>
    <xf numFmtId="0" fontId="0" fillId="24" borderId="0" xfId="0" applyFill="1" applyBorder="1" applyAlignment="1">
      <alignment/>
    </xf>
    <xf numFmtId="1" fontId="2" fillId="24" borderId="10" xfId="0" applyNumberFormat="1" applyFont="1" applyFill="1" applyBorder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3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6" fillId="24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vertical="center"/>
    </xf>
    <xf numFmtId="166" fontId="0" fillId="24" borderId="0" xfId="0" applyNumberFormat="1" applyFill="1" applyBorder="1" applyAlignment="1">
      <alignment horizontal="left"/>
    </xf>
    <xf numFmtId="14" fontId="2" fillId="24" borderId="0" xfId="0" applyNumberFormat="1" applyFont="1" applyFill="1" applyBorder="1" applyAlignment="1">
      <alignment horizontal="left"/>
    </xf>
    <xf numFmtId="0" fontId="8" fillId="24" borderId="0" xfId="0" applyFont="1" applyFill="1" applyAlignment="1">
      <alignment horizontal="center"/>
    </xf>
    <xf numFmtId="0" fontId="5" fillId="24" borderId="0" xfId="0" applyFont="1" applyFill="1" applyAlignment="1">
      <alignment horizontal="right" vertical="center"/>
    </xf>
    <xf numFmtId="1" fontId="2" fillId="24" borderId="0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10" fillId="24" borderId="0" xfId="0" applyFont="1" applyFill="1" applyAlignment="1">
      <alignment horizontal="center"/>
    </xf>
    <xf numFmtId="1" fontId="10" fillId="24" borderId="0" xfId="0" applyNumberFormat="1" applyFont="1" applyFill="1" applyAlignment="1">
      <alignment horizontal="center"/>
    </xf>
    <xf numFmtId="1" fontId="2" fillId="24" borderId="0" xfId="0" applyNumberFormat="1" applyFont="1" applyFill="1" applyAlignment="1" applyProtection="1">
      <alignment/>
      <protection locked="0"/>
    </xf>
    <xf numFmtId="1" fontId="0" fillId="24" borderId="0" xfId="0" applyNumberFormat="1" applyFont="1" applyFill="1" applyAlignment="1">
      <alignment/>
    </xf>
    <xf numFmtId="167" fontId="0" fillId="24" borderId="11" xfId="0" applyNumberFormat="1" applyFont="1" applyFill="1" applyBorder="1" applyAlignment="1">
      <alignment horizontal="center"/>
    </xf>
    <xf numFmtId="167" fontId="0" fillId="24" borderId="12" xfId="0" applyNumberFormat="1" applyFont="1" applyFill="1" applyBorder="1" applyAlignment="1">
      <alignment horizontal="center"/>
    </xf>
    <xf numFmtId="167" fontId="0" fillId="24" borderId="13" xfId="0" applyNumberFormat="1" applyFont="1" applyFill="1" applyBorder="1" applyAlignment="1">
      <alignment horizontal="center"/>
    </xf>
    <xf numFmtId="1" fontId="0" fillId="24" borderId="0" xfId="0" applyNumberFormat="1" applyFont="1" applyFill="1" applyAlignment="1">
      <alignment horizontal="center"/>
    </xf>
    <xf numFmtId="1" fontId="2" fillId="24" borderId="0" xfId="0" applyNumberFormat="1" applyFont="1" applyFill="1" applyBorder="1" applyAlignment="1" applyProtection="1">
      <alignment/>
      <protection locked="0"/>
    </xf>
    <xf numFmtId="0" fontId="0" fillId="24" borderId="0" xfId="0" applyFont="1" applyFill="1" applyBorder="1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 horizontal="left"/>
    </xf>
    <xf numFmtId="1" fontId="2" fillId="24" borderId="0" xfId="0" applyNumberFormat="1" applyFont="1" applyFill="1" applyBorder="1" applyAlignment="1">
      <alignment horizontal="center"/>
    </xf>
    <xf numFmtId="1" fontId="0" fillId="24" borderId="10" xfId="0" applyNumberFormat="1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164" fontId="4" fillId="24" borderId="0" xfId="0" applyNumberFormat="1" applyFont="1" applyFill="1" applyBorder="1" applyAlignment="1">
      <alignment horizontal="center"/>
    </xf>
    <xf numFmtId="164" fontId="0" fillId="24" borderId="0" xfId="0" applyNumberFormat="1" applyFill="1" applyBorder="1" applyAlignment="1">
      <alignment/>
    </xf>
    <xf numFmtId="0" fontId="2" fillId="24" borderId="14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right"/>
    </xf>
    <xf numFmtId="167" fontId="0" fillId="24" borderId="15" xfId="0" applyNumberFormat="1" applyFont="1" applyFill="1" applyBorder="1" applyAlignment="1">
      <alignment horizontal="center"/>
    </xf>
    <xf numFmtId="167" fontId="0" fillId="24" borderId="16" xfId="0" applyNumberFormat="1" applyFont="1" applyFill="1" applyBorder="1" applyAlignment="1">
      <alignment horizontal="center"/>
    </xf>
    <xf numFmtId="167" fontId="0" fillId="24" borderId="17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0" fontId="14" fillId="24" borderId="0" xfId="0" applyFont="1" applyFill="1" applyAlignment="1">
      <alignment/>
    </xf>
    <xf numFmtId="0" fontId="15" fillId="24" borderId="0" xfId="0" applyFont="1" applyFill="1" applyAlignment="1">
      <alignment horizontal="right" vertical="center"/>
    </xf>
    <xf numFmtId="0" fontId="9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4" fontId="5" fillId="24" borderId="0" xfId="0" applyNumberFormat="1" applyFont="1" applyFill="1" applyBorder="1" applyAlignment="1">
      <alignment/>
    </xf>
    <xf numFmtId="0" fontId="12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/>
    </xf>
    <xf numFmtId="0" fontId="5" fillId="24" borderId="0" xfId="0" applyFont="1" applyFill="1" applyAlignment="1">
      <alignment horizontal="right" vertical="center"/>
    </xf>
    <xf numFmtId="0" fontId="5" fillId="24" borderId="0" xfId="0" applyFont="1" applyFill="1" applyAlignment="1">
      <alignment horizontal="right"/>
    </xf>
    <xf numFmtId="0" fontId="5" fillId="24" borderId="0" xfId="0" applyFont="1" applyFill="1" applyAlignment="1">
      <alignment horizontal="right"/>
    </xf>
    <xf numFmtId="0" fontId="17" fillId="24" borderId="18" xfId="0" applyFont="1" applyFill="1" applyBorder="1" applyAlignment="1">
      <alignment horizontal="center" vertical="center"/>
    </xf>
    <xf numFmtId="0" fontId="17" fillId="24" borderId="18" xfId="0" applyFont="1" applyFill="1" applyBorder="1" applyAlignment="1">
      <alignment horizontal="center"/>
    </xf>
    <xf numFmtId="1" fontId="0" fillId="24" borderId="19" xfId="0" applyNumberFormat="1" applyFont="1" applyFill="1" applyBorder="1" applyAlignment="1" applyProtection="1">
      <alignment horizontal="center"/>
      <protection locked="0"/>
    </xf>
    <xf numFmtId="0" fontId="0" fillId="24" borderId="20" xfId="0" applyFont="1" applyFill="1" applyBorder="1" applyAlignment="1">
      <alignment horizontal="center"/>
    </xf>
    <xf numFmtId="164" fontId="23" fillId="24" borderId="0" xfId="0" applyNumberFormat="1" applyFont="1" applyFill="1" applyBorder="1" applyAlignment="1">
      <alignment horizontal="center" vertical="center"/>
    </xf>
    <xf numFmtId="166" fontId="0" fillId="24" borderId="0" xfId="0" applyNumberFormat="1" applyFill="1" applyBorder="1" applyAlignment="1">
      <alignment/>
    </xf>
    <xf numFmtId="0" fontId="21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164" fontId="20" fillId="24" borderId="0" xfId="0" applyNumberFormat="1" applyFont="1" applyFill="1" applyBorder="1" applyAlignment="1">
      <alignment horizontal="center"/>
    </xf>
    <xf numFmtId="164" fontId="23" fillId="24" borderId="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164" fontId="20" fillId="24" borderId="0" xfId="0" applyNumberFormat="1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13" fillId="24" borderId="0" xfId="0" applyFont="1" applyFill="1" applyAlignment="1">
      <alignment/>
    </xf>
    <xf numFmtId="0" fontId="9" fillId="24" borderId="0" xfId="0" applyFont="1" applyFill="1" applyAlignment="1">
      <alignment/>
    </xf>
    <xf numFmtId="164" fontId="0" fillId="24" borderId="0" xfId="0" applyNumberFormat="1" applyFill="1" applyAlignment="1">
      <alignment horizontal="center"/>
    </xf>
    <xf numFmtId="164" fontId="0" fillId="24" borderId="0" xfId="0" applyNumberFormat="1" applyFill="1" applyAlignment="1">
      <alignment/>
    </xf>
    <xf numFmtId="0" fontId="0" fillId="24" borderId="0" xfId="0" applyFill="1" applyAlignment="1">
      <alignment horizontal="center" vertical="center"/>
    </xf>
    <xf numFmtId="0" fontId="18" fillId="24" borderId="0" xfId="0" applyFont="1" applyFill="1" applyAlignment="1">
      <alignment horizontal="center"/>
    </xf>
    <xf numFmtId="0" fontId="16" fillId="24" borderId="0" xfId="0" applyFont="1" applyFill="1" applyAlignment="1">
      <alignment/>
    </xf>
    <xf numFmtId="164" fontId="5" fillId="24" borderId="0" xfId="0" applyNumberFormat="1" applyFont="1" applyFill="1" applyAlignment="1">
      <alignment horizontal="right" vertical="center"/>
    </xf>
    <xf numFmtId="2" fontId="17" fillId="24" borderId="18" xfId="0" applyNumberFormat="1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166" fontId="4" fillId="24" borderId="0" xfId="0" applyNumberFormat="1" applyFont="1" applyFill="1" applyBorder="1" applyAlignment="1">
      <alignment horizontal="left"/>
    </xf>
    <xf numFmtId="0" fontId="26" fillId="24" borderId="0" xfId="0" applyFont="1" applyFill="1" applyAlignment="1">
      <alignment horizontal="center" vertical="center"/>
    </xf>
    <xf numFmtId="0" fontId="11" fillId="24" borderId="0" xfId="0" applyFont="1" applyFill="1" applyAlignment="1">
      <alignment horizontal="left"/>
    </xf>
    <xf numFmtId="1" fontId="2" fillId="20" borderId="10" xfId="0" applyNumberFormat="1" applyFont="1" applyFill="1" applyBorder="1" applyAlignment="1">
      <alignment horizontal="center"/>
    </xf>
    <xf numFmtId="164" fontId="28" fillId="24" borderId="21" xfId="0" applyNumberFormat="1" applyFont="1" applyFill="1" applyBorder="1" applyAlignment="1">
      <alignment horizontal="center"/>
    </xf>
    <xf numFmtId="164" fontId="28" fillId="24" borderId="22" xfId="0" applyNumberFormat="1" applyFont="1" applyFill="1" applyBorder="1" applyAlignment="1">
      <alignment horizontal="center"/>
    </xf>
    <xf numFmtId="164" fontId="28" fillId="24" borderId="23" xfId="0" applyNumberFormat="1" applyFont="1" applyFill="1" applyBorder="1" applyAlignment="1">
      <alignment horizontal="center"/>
    </xf>
    <xf numFmtId="164" fontId="28" fillId="24" borderId="24" xfId="0" applyNumberFormat="1" applyFont="1" applyFill="1" applyBorder="1" applyAlignment="1">
      <alignment horizontal="center"/>
    </xf>
    <xf numFmtId="164" fontId="28" fillId="24" borderId="0" xfId="0" applyNumberFormat="1" applyFont="1" applyFill="1" applyBorder="1" applyAlignment="1">
      <alignment horizontal="center"/>
    </xf>
    <xf numFmtId="164" fontId="28" fillId="24" borderId="25" xfId="0" applyNumberFormat="1" applyFont="1" applyFill="1" applyBorder="1" applyAlignment="1">
      <alignment horizontal="center"/>
    </xf>
    <xf numFmtId="164" fontId="28" fillId="24" borderId="26" xfId="0" applyNumberFormat="1" applyFont="1" applyFill="1" applyBorder="1" applyAlignment="1">
      <alignment horizontal="center"/>
    </xf>
    <xf numFmtId="164" fontId="28" fillId="24" borderId="27" xfId="0" applyNumberFormat="1" applyFont="1" applyFill="1" applyBorder="1" applyAlignment="1">
      <alignment horizontal="center"/>
    </xf>
    <xf numFmtId="164" fontId="28" fillId="24" borderId="28" xfId="0" applyNumberFormat="1" applyFont="1" applyFill="1" applyBorder="1" applyAlignment="1">
      <alignment horizontal="center"/>
    </xf>
    <xf numFmtId="164" fontId="28" fillId="24" borderId="29" xfId="0" applyNumberFormat="1" applyFont="1" applyFill="1" applyBorder="1" applyAlignment="1">
      <alignment horizontal="center"/>
    </xf>
    <xf numFmtId="164" fontId="28" fillId="24" borderId="30" xfId="0" applyNumberFormat="1" applyFont="1" applyFill="1" applyBorder="1" applyAlignment="1">
      <alignment horizontal="center"/>
    </xf>
    <xf numFmtId="164" fontId="28" fillId="24" borderId="31" xfId="0" applyNumberFormat="1" applyFont="1" applyFill="1" applyBorder="1" applyAlignment="1">
      <alignment horizontal="center"/>
    </xf>
    <xf numFmtId="164" fontId="28" fillId="24" borderId="4" xfId="0" applyNumberFormat="1" applyFont="1" applyFill="1" applyBorder="1" applyAlignment="1">
      <alignment horizontal="center"/>
    </xf>
    <xf numFmtId="164" fontId="28" fillId="24" borderId="32" xfId="0" applyNumberFormat="1" applyFont="1" applyFill="1" applyBorder="1" applyAlignment="1">
      <alignment horizontal="center"/>
    </xf>
    <xf numFmtId="0" fontId="21" fillId="24" borderId="33" xfId="0" applyFont="1" applyFill="1" applyBorder="1" applyAlignment="1">
      <alignment horizontal="center"/>
    </xf>
    <xf numFmtId="1" fontId="2" fillId="24" borderId="14" xfId="0" applyNumberFormat="1" applyFont="1" applyFill="1" applyBorder="1" applyAlignment="1" applyProtection="1">
      <alignment horizontal="center"/>
      <protection locked="0"/>
    </xf>
    <xf numFmtId="1" fontId="2" fillId="24" borderId="34" xfId="0" applyNumberFormat="1" applyFont="1" applyFill="1" applyBorder="1" applyAlignment="1" applyProtection="1">
      <alignment horizontal="center"/>
      <protection locked="0"/>
    </xf>
    <xf numFmtId="170" fontId="2" fillId="24" borderId="35" xfId="0" applyNumberFormat="1" applyFont="1" applyFill="1" applyBorder="1" applyAlignment="1">
      <alignment horizontal="center"/>
    </xf>
    <xf numFmtId="170" fontId="2" fillId="24" borderId="36" xfId="0" applyNumberFormat="1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169" fontId="2" fillId="24" borderId="35" xfId="0" applyNumberFormat="1" applyFont="1" applyFill="1" applyBorder="1" applyAlignment="1">
      <alignment horizontal="center"/>
    </xf>
    <xf numFmtId="169" fontId="2" fillId="24" borderId="36" xfId="0" applyNumberFormat="1" applyFont="1" applyFill="1" applyBorder="1" applyAlignment="1">
      <alignment horizontal="center"/>
    </xf>
    <xf numFmtId="0" fontId="3" fillId="24" borderId="37" xfId="0" applyFont="1" applyFill="1" applyBorder="1" applyAlignment="1">
      <alignment horizontal="center" vertical="center"/>
    </xf>
    <xf numFmtId="0" fontId="3" fillId="24" borderId="38" xfId="0" applyFont="1" applyFill="1" applyBorder="1" applyAlignment="1">
      <alignment horizontal="center" vertical="center"/>
    </xf>
    <xf numFmtId="0" fontId="3" fillId="24" borderId="39" xfId="0" applyFont="1" applyFill="1" applyBorder="1" applyAlignment="1">
      <alignment horizontal="center" vertical="center"/>
    </xf>
    <xf numFmtId="1" fontId="2" fillId="20" borderId="14" xfId="0" applyNumberFormat="1" applyFont="1" applyFill="1" applyBorder="1" applyAlignment="1" applyProtection="1">
      <alignment horizontal="center"/>
      <protection locked="0"/>
    </xf>
    <xf numFmtId="1" fontId="2" fillId="20" borderId="34" xfId="0" applyNumberFormat="1" applyFont="1" applyFill="1" applyBorder="1" applyAlignment="1" applyProtection="1">
      <alignment horizontal="center"/>
      <protection locked="0"/>
    </xf>
    <xf numFmtId="1" fontId="10" fillId="24" borderId="0" xfId="0" applyNumberFormat="1" applyFont="1" applyFill="1" applyAlignment="1">
      <alignment horizontal="center"/>
    </xf>
    <xf numFmtId="173" fontId="24" fillId="24" borderId="0" xfId="0" applyNumberFormat="1" applyFont="1" applyFill="1" applyAlignment="1">
      <alignment horizontal="left"/>
    </xf>
    <xf numFmtId="0" fontId="24" fillId="24" borderId="0" xfId="0" applyFont="1" applyFill="1" applyAlignment="1">
      <alignment horizontal="left"/>
    </xf>
    <xf numFmtId="171" fontId="2" fillId="24" borderId="40" xfId="0" applyNumberFormat="1" applyFont="1" applyFill="1" applyBorder="1" applyAlignment="1">
      <alignment horizontal="center"/>
    </xf>
    <xf numFmtId="171" fontId="2" fillId="24" borderId="41" xfId="0" applyNumberFormat="1" applyFont="1" applyFill="1" applyBorder="1" applyAlignment="1">
      <alignment horizontal="center"/>
    </xf>
    <xf numFmtId="3" fontId="25" fillId="24" borderId="42" xfId="0" applyNumberFormat="1" applyFont="1" applyFill="1" applyBorder="1" applyAlignment="1">
      <alignment horizontal="center" vertical="center"/>
    </xf>
    <xf numFmtId="3" fontId="25" fillId="24" borderId="43" xfId="0" applyNumberFormat="1" applyFont="1" applyFill="1" applyBorder="1" applyAlignment="1">
      <alignment horizontal="center" vertical="center"/>
    </xf>
    <xf numFmtId="1" fontId="2" fillId="24" borderId="44" xfId="0" applyNumberFormat="1" applyFont="1" applyFill="1" applyBorder="1" applyAlignment="1">
      <alignment horizontal="center"/>
    </xf>
    <xf numFmtId="1" fontId="2" fillId="24" borderId="45" xfId="0" applyNumberFormat="1" applyFont="1" applyFill="1" applyBorder="1" applyAlignment="1">
      <alignment horizontal="center"/>
    </xf>
    <xf numFmtId="168" fontId="2" fillId="24" borderId="35" xfId="0" applyNumberFormat="1" applyFont="1" applyFill="1" applyBorder="1" applyAlignment="1">
      <alignment horizontal="center"/>
    </xf>
    <xf numFmtId="168" fontId="2" fillId="24" borderId="36" xfId="0" applyNumberFormat="1" applyFont="1" applyFill="1" applyBorder="1" applyAlignment="1">
      <alignment horizontal="center"/>
    </xf>
    <xf numFmtId="0" fontId="19" fillId="24" borderId="0" xfId="0" applyFont="1" applyFill="1" applyAlignment="1">
      <alignment horizontal="center"/>
    </xf>
    <xf numFmtId="1" fontId="0" fillId="24" borderId="0" xfId="0" applyNumberFormat="1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left"/>
    </xf>
    <xf numFmtId="164" fontId="18" fillId="24" borderId="46" xfId="0" applyNumberFormat="1" applyFont="1" applyFill="1" applyBorder="1" applyAlignment="1">
      <alignment horizontal="center"/>
    </xf>
    <xf numFmtId="0" fontId="18" fillId="24" borderId="47" xfId="0" applyFont="1" applyFill="1" applyBorder="1" applyAlignment="1">
      <alignment horizontal="center"/>
    </xf>
    <xf numFmtId="164" fontId="33" fillId="24" borderId="46" xfId="0" applyNumberFormat="1" applyFont="1" applyFill="1" applyBorder="1" applyAlignment="1">
      <alignment horizontal="center" vertical="center"/>
    </xf>
    <xf numFmtId="0" fontId="33" fillId="24" borderId="47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575"/>
          <c:y val="0.04975"/>
          <c:w val="0.97975"/>
          <c:h val="0.87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TCID50!$F$4</c:f>
              <c:strCache>
                <c:ptCount val="1"/>
                <c:pt idx="0">
                  <c:v>xxx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TCID50!$L$30:$L$40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TCID50!$B$9:$L$9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43094438"/>
        <c:axId val="52305623"/>
      </c:scatterChart>
      <c:valAx>
        <c:axId val="43094438"/>
        <c:scaling>
          <c:logBase val="10"/>
          <c:orientation val="minMax"/>
          <c:max val="100000"/>
          <c:min val="1E-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TCID50/WELL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05623"/>
        <c:crossesAt val="10"/>
        <c:crossBetween val="midCat"/>
        <c:dispUnits/>
      </c:valAx>
      <c:valAx>
        <c:axId val="52305623"/>
        <c:scaling>
          <c:logBase val="10"/>
          <c:orientation val="minMax"/>
          <c:max val="100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RLU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94438"/>
        <c:crossesAt val="1E-05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43</xdr:row>
      <xdr:rowOff>19050</xdr:rowOff>
    </xdr:from>
    <xdr:to>
      <xdr:col>13</xdr:col>
      <xdr:colOff>47625</xdr:colOff>
      <xdr:row>59</xdr:row>
      <xdr:rowOff>28575</xdr:rowOff>
    </xdr:to>
    <xdr:graphicFrame>
      <xdr:nvGraphicFramePr>
        <xdr:cNvPr id="1" name="Chart 24"/>
        <xdr:cNvGraphicFramePr/>
      </xdr:nvGraphicFramePr>
      <xdr:xfrm>
        <a:off x="457200" y="6962775"/>
        <a:ext cx="56007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8"/>
  </sheetPr>
  <dimension ref="A1:AA63"/>
  <sheetViews>
    <sheetView tabSelected="1" zoomScale="125" zoomScaleNormal="125" zoomScalePageLayoutView="0" workbookViewId="0" topLeftCell="A1">
      <selection activeCell="H34" sqref="H34:J35"/>
    </sheetView>
  </sheetViews>
  <sheetFormatPr defaultColWidth="9.140625" defaultRowHeight="12.75"/>
  <cols>
    <col min="1" max="1" width="5.421875" style="1" customWidth="1"/>
    <col min="2" max="2" width="7.421875" style="1" customWidth="1"/>
    <col min="3" max="3" width="8.421875" style="1" customWidth="1"/>
    <col min="4" max="4" width="7.421875" style="1" customWidth="1"/>
    <col min="5" max="5" width="6.421875" style="1" customWidth="1"/>
    <col min="6" max="6" width="7.421875" style="1" customWidth="1"/>
    <col min="7" max="8" width="6.7109375" style="1" customWidth="1"/>
    <col min="9" max="9" width="7.00390625" style="1" customWidth="1"/>
    <col min="10" max="10" width="6.421875" style="1" customWidth="1"/>
    <col min="11" max="11" width="6.7109375" style="1" customWidth="1"/>
    <col min="12" max="12" width="7.28125" style="1" customWidth="1"/>
    <col min="13" max="13" width="6.7109375" style="1" customWidth="1"/>
    <col min="14" max="14" width="4.140625" style="1" customWidth="1"/>
    <col min="15" max="15" width="5.00390625" style="1" customWidth="1"/>
    <col min="16" max="20" width="9.140625" style="1" customWidth="1"/>
    <col min="21" max="21" width="14.00390625" style="1" customWidth="1"/>
    <col min="22" max="23" width="9.140625" style="1" customWidth="1"/>
    <col min="24" max="24" width="7.7109375" style="1" customWidth="1"/>
    <col min="25" max="25" width="11.28125" style="1" hidden="1" customWidth="1"/>
    <col min="26" max="26" width="4.7109375" style="1" hidden="1" customWidth="1"/>
    <col min="27" max="27" width="5.7109375" style="1" hidden="1" customWidth="1"/>
    <col min="28" max="28" width="9.140625" style="1" hidden="1" customWidth="1"/>
    <col min="29" max="16384" width="9.140625" style="1" customWidth="1"/>
  </cols>
  <sheetData>
    <row r="1" spans="2:27" s="6" customFormat="1" ht="16.5" customHeight="1" thickBot="1">
      <c r="B1" s="36"/>
      <c r="C1" s="9"/>
      <c r="M1" s="13"/>
      <c r="AA1" s="6" t="b">
        <v>0</v>
      </c>
    </row>
    <row r="2" spans="1:15" ht="19.5" customHeight="1" thickBot="1">
      <c r="A2" s="5"/>
      <c r="B2" s="6"/>
      <c r="C2" s="6"/>
      <c r="D2" s="9"/>
      <c r="E2" s="107" t="s">
        <v>22</v>
      </c>
      <c r="F2" s="108"/>
      <c r="G2" s="108"/>
      <c r="H2" s="108"/>
      <c r="I2" s="109"/>
      <c r="J2" s="12"/>
      <c r="K2" s="9"/>
      <c r="L2" s="6"/>
      <c r="M2" s="6"/>
      <c r="N2" s="6"/>
      <c r="O2" s="6"/>
    </row>
    <row r="3" spans="1:27" ht="4.5" customHeight="1">
      <c r="A3" s="5"/>
      <c r="B3" s="6"/>
      <c r="C3" s="6"/>
      <c r="D3" s="9"/>
      <c r="E3" s="20"/>
      <c r="F3" s="20"/>
      <c r="G3" s="20"/>
      <c r="H3" s="20"/>
      <c r="I3" s="20"/>
      <c r="J3" s="12"/>
      <c r="K3" s="9"/>
      <c r="L3" s="6"/>
      <c r="M3" s="6"/>
      <c r="N3" s="6"/>
      <c r="O3" s="6"/>
      <c r="V3" s="71"/>
      <c r="AA3" s="72" t="s">
        <v>11</v>
      </c>
    </row>
    <row r="4" spans="1:27" ht="18.75" customHeight="1">
      <c r="A4" s="10" t="s">
        <v>29</v>
      </c>
      <c r="C4" s="81" t="s">
        <v>40</v>
      </c>
      <c r="E4" s="2" t="s">
        <v>9</v>
      </c>
      <c r="F4" s="83" t="s">
        <v>41</v>
      </c>
      <c r="K4" s="48"/>
      <c r="L4" s="48"/>
      <c r="M4" s="48"/>
      <c r="N4" s="48"/>
      <c r="O4" s="6"/>
      <c r="Z4" s="1" t="s">
        <v>24</v>
      </c>
      <c r="AA4" s="72" t="s">
        <v>23</v>
      </c>
    </row>
    <row r="5" spans="1:26" ht="13.5" customHeight="1">
      <c r="A5" s="10" t="s">
        <v>33</v>
      </c>
      <c r="C5" s="14">
        <v>39314</v>
      </c>
      <c r="D5" s="62"/>
      <c r="E5" s="2" t="s">
        <v>26</v>
      </c>
      <c r="F5" s="113"/>
      <c r="G5" s="114"/>
      <c r="H5" s="3"/>
      <c r="J5" s="2" t="s">
        <v>28</v>
      </c>
      <c r="K5" s="11">
        <v>2</v>
      </c>
      <c r="L5" s="10"/>
      <c r="M5" s="37"/>
      <c r="N5" s="37"/>
      <c r="O5" s="6"/>
      <c r="Z5" s="1" t="s">
        <v>31</v>
      </c>
    </row>
    <row r="6" spans="1:26" ht="13.5" customHeight="1">
      <c r="A6" s="15" t="s">
        <v>8</v>
      </c>
      <c r="C6" s="11" t="s">
        <v>44</v>
      </c>
      <c r="D6" s="11"/>
      <c r="F6" s="33"/>
      <c r="J6" s="2" t="s">
        <v>27</v>
      </c>
      <c r="K6" s="126" t="s">
        <v>24</v>
      </c>
      <c r="L6" s="126"/>
      <c r="M6" s="6"/>
      <c r="N6" s="6"/>
      <c r="O6" s="6"/>
      <c r="Z6" s="1" t="s">
        <v>32</v>
      </c>
    </row>
    <row r="7" spans="11:26" ht="12" customHeight="1">
      <c r="K7" s="6"/>
      <c r="L7" s="6"/>
      <c r="M7" s="6"/>
      <c r="N7" s="6"/>
      <c r="O7" s="6"/>
      <c r="Z7" s="1" t="s">
        <v>43</v>
      </c>
    </row>
    <row r="8" spans="1:25" s="4" customFormat="1" ht="12.75" customHeight="1" thickBot="1">
      <c r="A8" s="63" t="s">
        <v>18</v>
      </c>
      <c r="B8" s="64">
        <v>4</v>
      </c>
      <c r="C8" s="64">
        <v>4</v>
      </c>
      <c r="D8" s="64">
        <v>4</v>
      </c>
      <c r="E8" s="64">
        <v>4</v>
      </c>
      <c r="F8" s="64">
        <v>4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3" t="s">
        <v>30</v>
      </c>
      <c r="N8" s="99" t="s">
        <v>39</v>
      </c>
      <c r="O8" s="99"/>
      <c r="Y8" s="4">
        <v>1</v>
      </c>
    </row>
    <row r="9" spans="1:27" s="4" customFormat="1" ht="14.25" customHeight="1" thickBot="1" thickTop="1">
      <c r="A9" s="63" t="s">
        <v>25</v>
      </c>
      <c r="B9" s="65">
        <f aca="true" t="shared" si="0" ref="B9:M9">AVERAGE(B11:B14)</f>
        <v>217958.5</v>
      </c>
      <c r="C9" s="65">
        <f t="shared" si="0"/>
        <v>94982.25</v>
      </c>
      <c r="D9" s="65">
        <f t="shared" si="0"/>
        <v>25092.25</v>
      </c>
      <c r="E9" s="65">
        <f t="shared" si="0"/>
        <v>7634</v>
      </c>
      <c r="F9" s="65">
        <f t="shared" si="0"/>
        <v>2902.25</v>
      </c>
      <c r="G9" s="65">
        <f t="shared" si="0"/>
        <v>1478</v>
      </c>
      <c r="H9" s="65">
        <f t="shared" si="0"/>
        <v>1364.25</v>
      </c>
      <c r="I9" s="65">
        <f t="shared" si="0"/>
        <v>955.5</v>
      </c>
      <c r="J9" s="65">
        <f t="shared" si="0"/>
        <v>955.5</v>
      </c>
      <c r="K9" s="65">
        <f t="shared" si="0"/>
        <v>922.5</v>
      </c>
      <c r="L9" s="65">
        <f t="shared" si="0"/>
        <v>924</v>
      </c>
      <c r="M9" s="66">
        <f t="shared" si="0"/>
        <v>905.25</v>
      </c>
      <c r="N9" s="127"/>
      <c r="O9" s="128"/>
      <c r="P9" s="73"/>
      <c r="Q9" s="73"/>
      <c r="T9" s="73"/>
      <c r="U9" s="73"/>
      <c r="V9" s="73"/>
      <c r="W9" s="73"/>
      <c r="X9" s="73"/>
      <c r="Y9" s="73"/>
      <c r="Z9" s="73"/>
      <c r="AA9" s="73"/>
    </row>
    <row r="10" spans="1:15" ht="2.25" customHeight="1" hidden="1" thickBot="1">
      <c r="A10" s="31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6"/>
      <c r="O10" s="6"/>
    </row>
    <row r="11" spans="1:15" ht="12.75" customHeight="1" thickTop="1">
      <c r="A11" s="67" t="s">
        <v>0</v>
      </c>
      <c r="B11" s="85">
        <v>226575</v>
      </c>
      <c r="C11" s="86">
        <v>103211</v>
      </c>
      <c r="D11" s="86">
        <v>25446</v>
      </c>
      <c r="E11" s="86">
        <v>8233</v>
      </c>
      <c r="F11" s="86">
        <v>3062</v>
      </c>
      <c r="G11" s="86">
        <v>1673</v>
      </c>
      <c r="H11" s="86">
        <v>2031</v>
      </c>
      <c r="I11" s="86">
        <v>1033</v>
      </c>
      <c r="J11" s="86">
        <v>1009</v>
      </c>
      <c r="K11" s="86">
        <v>1012</v>
      </c>
      <c r="L11" s="86">
        <v>998</v>
      </c>
      <c r="M11" s="87">
        <v>903</v>
      </c>
      <c r="N11" s="6"/>
      <c r="O11" s="6"/>
    </row>
    <row r="12" spans="1:15" ht="12.75">
      <c r="A12" s="67" t="s">
        <v>1</v>
      </c>
      <c r="B12" s="88">
        <v>213936</v>
      </c>
      <c r="C12" s="89">
        <v>98789</v>
      </c>
      <c r="D12" s="89">
        <v>25823</v>
      </c>
      <c r="E12" s="89">
        <v>6942</v>
      </c>
      <c r="F12" s="89">
        <v>2885</v>
      </c>
      <c r="G12" s="89">
        <v>1612</v>
      </c>
      <c r="H12" s="89">
        <v>1117</v>
      </c>
      <c r="I12" s="89">
        <v>1033</v>
      </c>
      <c r="J12" s="89">
        <v>1051</v>
      </c>
      <c r="K12" s="89">
        <v>923</v>
      </c>
      <c r="L12" s="89">
        <v>899</v>
      </c>
      <c r="M12" s="90">
        <v>898</v>
      </c>
      <c r="N12" s="6"/>
      <c r="O12" s="6"/>
    </row>
    <row r="13" spans="1:15" ht="12.75">
      <c r="A13" s="67" t="s">
        <v>2</v>
      </c>
      <c r="B13" s="88">
        <v>208868</v>
      </c>
      <c r="C13" s="89">
        <v>93919</v>
      </c>
      <c r="D13" s="89">
        <v>26016</v>
      </c>
      <c r="E13" s="89">
        <v>6976</v>
      </c>
      <c r="F13" s="89">
        <v>2344</v>
      </c>
      <c r="G13" s="89">
        <v>1265</v>
      </c>
      <c r="H13" s="89">
        <v>1177</v>
      </c>
      <c r="I13" s="89">
        <v>889</v>
      </c>
      <c r="J13" s="89">
        <v>917</v>
      </c>
      <c r="K13" s="89">
        <v>882</v>
      </c>
      <c r="L13" s="89">
        <v>936</v>
      </c>
      <c r="M13" s="90">
        <v>1008</v>
      </c>
      <c r="N13" s="131" t="s">
        <v>11</v>
      </c>
      <c r="O13" s="131"/>
    </row>
    <row r="14" spans="1:15" ht="14.25" customHeight="1" thickBot="1">
      <c r="A14" s="67" t="s">
        <v>3</v>
      </c>
      <c r="B14" s="91">
        <v>222455</v>
      </c>
      <c r="C14" s="92">
        <v>84010</v>
      </c>
      <c r="D14" s="92">
        <v>23084</v>
      </c>
      <c r="E14" s="92">
        <v>8385</v>
      </c>
      <c r="F14" s="92">
        <v>3318</v>
      </c>
      <c r="G14" s="92">
        <v>1362</v>
      </c>
      <c r="H14" s="92">
        <v>1132</v>
      </c>
      <c r="I14" s="92">
        <v>867</v>
      </c>
      <c r="J14" s="92">
        <v>845</v>
      </c>
      <c r="K14" s="92">
        <v>873</v>
      </c>
      <c r="L14" s="92">
        <v>863</v>
      </c>
      <c r="M14" s="93">
        <v>812</v>
      </c>
      <c r="N14" s="6"/>
      <c r="O14" s="6"/>
    </row>
    <row r="15" spans="1:15" ht="13.5" thickTop="1">
      <c r="A15" s="67" t="s">
        <v>4</v>
      </c>
      <c r="B15" s="94">
        <v>136257</v>
      </c>
      <c r="C15" s="89">
        <v>41917</v>
      </c>
      <c r="D15" s="89">
        <v>10968</v>
      </c>
      <c r="E15" s="89">
        <v>3367</v>
      </c>
      <c r="F15" s="89">
        <v>2355</v>
      </c>
      <c r="G15" s="89">
        <v>987</v>
      </c>
      <c r="H15" s="89">
        <v>833</v>
      </c>
      <c r="I15" s="89">
        <v>1088</v>
      </c>
      <c r="J15" s="89">
        <v>1041</v>
      </c>
      <c r="K15" s="89">
        <v>977</v>
      </c>
      <c r="L15" s="89">
        <v>876</v>
      </c>
      <c r="M15" s="95">
        <v>892</v>
      </c>
      <c r="N15" s="6"/>
      <c r="O15" s="6"/>
    </row>
    <row r="16" spans="1:15" ht="12.75">
      <c r="A16" s="67" t="s">
        <v>5</v>
      </c>
      <c r="B16" s="94">
        <v>139921</v>
      </c>
      <c r="C16" s="89">
        <v>41624</v>
      </c>
      <c r="D16" s="89">
        <v>9842</v>
      </c>
      <c r="E16" s="89">
        <v>3201</v>
      </c>
      <c r="F16" s="89">
        <v>1606</v>
      </c>
      <c r="G16" s="89">
        <v>986</v>
      </c>
      <c r="H16" s="89">
        <v>862</v>
      </c>
      <c r="I16" s="89">
        <v>898</v>
      </c>
      <c r="J16" s="89">
        <v>851</v>
      </c>
      <c r="K16" s="89">
        <v>935</v>
      </c>
      <c r="L16" s="89">
        <v>854</v>
      </c>
      <c r="M16" s="95">
        <v>956</v>
      </c>
      <c r="N16" s="6"/>
      <c r="O16" s="6"/>
    </row>
    <row r="17" spans="1:15" ht="12.75">
      <c r="A17" s="67" t="s">
        <v>6</v>
      </c>
      <c r="B17" s="94">
        <v>151189</v>
      </c>
      <c r="C17" s="89">
        <v>37879</v>
      </c>
      <c r="D17" s="89">
        <v>9414</v>
      </c>
      <c r="E17" s="89">
        <v>3343</v>
      </c>
      <c r="F17" s="89">
        <v>1442</v>
      </c>
      <c r="G17" s="89">
        <v>1318</v>
      </c>
      <c r="H17" s="89">
        <v>836</v>
      </c>
      <c r="I17" s="89">
        <v>1051</v>
      </c>
      <c r="J17" s="89">
        <v>939</v>
      </c>
      <c r="K17" s="89">
        <v>864</v>
      </c>
      <c r="L17" s="89">
        <v>821</v>
      </c>
      <c r="M17" s="95">
        <v>811</v>
      </c>
      <c r="N17" s="131"/>
      <c r="O17" s="131"/>
    </row>
    <row r="18" spans="1:15" ht="12" customHeight="1" thickBot="1">
      <c r="A18" s="67" t="s">
        <v>7</v>
      </c>
      <c r="B18" s="96">
        <v>133967</v>
      </c>
      <c r="C18" s="97">
        <v>43544</v>
      </c>
      <c r="D18" s="97">
        <v>10449</v>
      </c>
      <c r="E18" s="97">
        <v>3069</v>
      </c>
      <c r="F18" s="97">
        <v>1868</v>
      </c>
      <c r="G18" s="97">
        <v>1165</v>
      </c>
      <c r="H18" s="97">
        <v>1092</v>
      </c>
      <c r="I18" s="97">
        <v>962</v>
      </c>
      <c r="J18" s="97">
        <v>972</v>
      </c>
      <c r="K18" s="97">
        <v>957</v>
      </c>
      <c r="L18" s="97">
        <v>859</v>
      </c>
      <c r="M18" s="98">
        <v>891</v>
      </c>
      <c r="N18" s="6"/>
      <c r="O18" s="6"/>
    </row>
    <row r="19" spans="1:27" ht="12.75" customHeight="1" thickBot="1" thickTop="1">
      <c r="A19" s="31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6"/>
      <c r="O19" s="6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</row>
    <row r="20" spans="1:15" s="75" customFormat="1" ht="15" customHeight="1" thickBot="1" thickTop="1">
      <c r="A20" s="63" t="s">
        <v>25</v>
      </c>
      <c r="B20" s="68">
        <f aca="true" t="shared" si="1" ref="B20:M20">AVERAGE(B15:B18)</f>
        <v>140333.5</v>
      </c>
      <c r="C20" s="68">
        <f t="shared" si="1"/>
        <v>41241</v>
      </c>
      <c r="D20" s="68">
        <f t="shared" si="1"/>
        <v>10168.25</v>
      </c>
      <c r="E20" s="68">
        <f t="shared" si="1"/>
        <v>3245</v>
      </c>
      <c r="F20" s="68">
        <f t="shared" si="1"/>
        <v>1817.75</v>
      </c>
      <c r="G20" s="68">
        <f t="shared" si="1"/>
        <v>1114</v>
      </c>
      <c r="H20" s="68">
        <f t="shared" si="1"/>
        <v>905.75</v>
      </c>
      <c r="I20" s="68">
        <f t="shared" si="1"/>
        <v>999.75</v>
      </c>
      <c r="J20" s="68">
        <f t="shared" si="1"/>
        <v>950.75</v>
      </c>
      <c r="K20" s="68">
        <f t="shared" si="1"/>
        <v>933.25</v>
      </c>
      <c r="L20" s="68">
        <f t="shared" si="1"/>
        <v>852.5</v>
      </c>
      <c r="M20" s="61">
        <f t="shared" si="1"/>
        <v>887.5</v>
      </c>
      <c r="N20" s="129"/>
      <c r="O20" s="130"/>
    </row>
    <row r="21" spans="1:15" s="4" customFormat="1" ht="15" customHeight="1" thickTop="1">
      <c r="A21" s="63" t="s">
        <v>18</v>
      </c>
      <c r="B21" s="69">
        <v>4</v>
      </c>
      <c r="C21" s="69">
        <v>4</v>
      </c>
      <c r="D21" s="69">
        <v>4</v>
      </c>
      <c r="E21" s="69">
        <v>4</v>
      </c>
      <c r="F21" s="69">
        <v>1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70" t="s">
        <v>30</v>
      </c>
      <c r="N21" s="125" t="s">
        <v>39</v>
      </c>
      <c r="O21" s="125"/>
    </row>
    <row r="22" spans="2:16" s="4" customFormat="1" ht="15" customHeight="1" thickBot="1">
      <c r="B22" s="16"/>
      <c r="C22" s="16"/>
      <c r="D22" s="16"/>
      <c r="E22" s="16"/>
      <c r="F22" s="16"/>
      <c r="G22" s="16"/>
      <c r="H22" s="16"/>
      <c r="I22" s="16"/>
      <c r="J22" s="16"/>
      <c r="K22" s="49"/>
      <c r="L22" s="49"/>
      <c r="M22" s="49"/>
      <c r="N22" s="50"/>
      <c r="O22" s="50"/>
      <c r="P22" s="76"/>
    </row>
    <row r="23" spans="2:15" ht="12.75" customHeight="1" thickBot="1" thickTop="1">
      <c r="B23" s="17" t="s">
        <v>34</v>
      </c>
      <c r="C23" s="7">
        <f>C25*M9</f>
        <v>2263.125</v>
      </c>
      <c r="D23" s="46"/>
      <c r="E23" s="46"/>
      <c r="F23" s="54" t="s">
        <v>12</v>
      </c>
      <c r="G23" s="57">
        <v>4</v>
      </c>
      <c r="J23" s="17" t="s">
        <v>13</v>
      </c>
      <c r="K23" s="57">
        <v>10</v>
      </c>
      <c r="L23" s="6"/>
      <c r="M23" s="6"/>
      <c r="N23" s="6"/>
      <c r="O23" s="6"/>
    </row>
    <row r="24" spans="2:15" ht="14.25" customHeight="1" thickBot="1" thickTop="1">
      <c r="B24" s="8"/>
      <c r="C24" s="18"/>
      <c r="F24" s="47"/>
      <c r="G24" s="19"/>
      <c r="I24" s="17"/>
      <c r="J24" s="77"/>
      <c r="K24" s="19"/>
      <c r="L24" s="6"/>
      <c r="M24" s="6"/>
      <c r="N24" s="6"/>
      <c r="O24" s="6"/>
    </row>
    <row r="25" spans="2:15" ht="15" customHeight="1" thickBot="1" thickTop="1">
      <c r="B25" s="78" t="s">
        <v>10</v>
      </c>
      <c r="C25" s="79">
        <v>2.5</v>
      </c>
      <c r="F25" s="55" t="s">
        <v>15</v>
      </c>
      <c r="G25" s="58">
        <v>5</v>
      </c>
      <c r="J25" s="56" t="s">
        <v>14</v>
      </c>
      <c r="K25" s="58">
        <v>5</v>
      </c>
      <c r="L25" s="6"/>
      <c r="M25" s="6"/>
      <c r="N25" s="6"/>
      <c r="O25" s="6"/>
    </row>
    <row r="26" spans="11:15" ht="12.75" customHeight="1" thickTop="1">
      <c r="K26" s="6"/>
      <c r="L26" s="6"/>
      <c r="M26" s="6"/>
      <c r="N26" s="6"/>
      <c r="O26" s="6"/>
    </row>
    <row r="27" spans="11:15" ht="13.5" customHeight="1">
      <c r="K27" s="6"/>
      <c r="L27" s="6"/>
      <c r="M27" s="6"/>
      <c r="N27" s="6"/>
      <c r="O27" s="6"/>
    </row>
    <row r="28" spans="3:15" ht="12" customHeight="1">
      <c r="C28" s="22" t="s">
        <v>17</v>
      </c>
      <c r="D28" s="22" t="s">
        <v>18</v>
      </c>
      <c r="E28" s="23" t="s">
        <v>19</v>
      </c>
      <c r="F28" s="123" t="s">
        <v>38</v>
      </c>
      <c r="G28" s="123"/>
      <c r="H28" s="23" t="s">
        <v>20</v>
      </c>
      <c r="I28" s="112" t="s">
        <v>17</v>
      </c>
      <c r="J28" s="112"/>
      <c r="K28" s="6"/>
      <c r="L28" s="104" t="s">
        <v>36</v>
      </c>
      <c r="M28" s="104"/>
      <c r="N28" s="6"/>
      <c r="O28" s="6"/>
    </row>
    <row r="29" spans="3:18" ht="12" customHeight="1">
      <c r="C29" s="30"/>
      <c r="D29" s="30"/>
      <c r="E29" s="31"/>
      <c r="F29" s="21"/>
      <c r="G29" s="21"/>
      <c r="H29" s="24"/>
      <c r="I29" s="24"/>
      <c r="J29" s="21"/>
      <c r="K29" s="6"/>
      <c r="L29" s="6"/>
      <c r="M29" s="6"/>
      <c r="N29" s="6"/>
      <c r="O29" s="6"/>
      <c r="R29" s="6"/>
    </row>
    <row r="30" spans="3:15" ht="11.25" customHeight="1">
      <c r="C30" s="40" t="s">
        <v>35</v>
      </c>
      <c r="D30" s="35">
        <f>B8</f>
        <v>4</v>
      </c>
      <c r="E30" s="80">
        <f>IF(ISBLANK(D30),"",$G$23-D30)</f>
        <v>0</v>
      </c>
      <c r="F30" s="26">
        <f>IF(E30="","",D41)</f>
        <v>20</v>
      </c>
      <c r="G30" s="42">
        <f>IF(E30="","",E41-SUM(E31:E40))</f>
        <v>0</v>
      </c>
      <c r="H30" s="45">
        <f aca="true" t="shared" si="2" ref="H30:H40">IF(E30="","",(G30*100)/(F30+G30))</f>
        <v>0</v>
      </c>
      <c r="I30" s="100">
        <f>K23</f>
        <v>10</v>
      </c>
      <c r="J30" s="101"/>
      <c r="K30" s="6"/>
      <c r="L30" s="119">
        <f>(H43*20)/1000</f>
        <v>1397.542485937368</v>
      </c>
      <c r="M30" s="120"/>
      <c r="N30" s="6"/>
      <c r="O30" s="6"/>
    </row>
    <row r="31" spans="3:15" ht="11.25" customHeight="1">
      <c r="C31" s="41">
        <v>2</v>
      </c>
      <c r="D31" s="35">
        <f>C8</f>
        <v>4</v>
      </c>
      <c r="E31" s="80">
        <f aca="true" t="shared" si="3" ref="E31:E40">IF(ISBLANK(D31),"",$G$23-D31)</f>
        <v>0</v>
      </c>
      <c r="F31" s="27">
        <f>IF(E31="","",D41-D30)</f>
        <v>16</v>
      </c>
      <c r="G31" s="43">
        <f>IF(E31="","",E41-SUM(E32:E40))</f>
        <v>0</v>
      </c>
      <c r="H31" s="45">
        <f t="shared" si="2"/>
        <v>0</v>
      </c>
      <c r="I31" s="100">
        <f>I30*K25</f>
        <v>50</v>
      </c>
      <c r="J31" s="101"/>
      <c r="K31" s="6"/>
      <c r="L31" s="121">
        <f aca="true" t="shared" si="4" ref="L31:L40">L30/5</f>
        <v>279.5084971874736</v>
      </c>
      <c r="M31" s="122"/>
      <c r="N31" s="6"/>
      <c r="O31" s="6"/>
    </row>
    <row r="32" spans="3:15" ht="11.25" customHeight="1">
      <c r="C32" s="41">
        <v>3</v>
      </c>
      <c r="D32" s="35">
        <f>D8</f>
        <v>4</v>
      </c>
      <c r="E32" s="80">
        <f t="shared" si="3"/>
        <v>0</v>
      </c>
      <c r="F32" s="27">
        <f>IF(E32="","",D41-SUM(D30:D31))</f>
        <v>12</v>
      </c>
      <c r="G32" s="43">
        <f>IF(E32="","",E41-SUM(E33:E40))</f>
        <v>0</v>
      </c>
      <c r="H32" s="45">
        <f t="shared" si="2"/>
        <v>0</v>
      </c>
      <c r="I32" s="100">
        <f>I31*K25</f>
        <v>250</v>
      </c>
      <c r="J32" s="101"/>
      <c r="K32" s="6"/>
      <c r="L32" s="121">
        <f t="shared" si="4"/>
        <v>55.90169943749472</v>
      </c>
      <c r="M32" s="122"/>
      <c r="N32" s="6"/>
      <c r="O32" s="6"/>
    </row>
    <row r="33" spans="3:15" ht="11.25" customHeight="1">
      <c r="C33" s="41">
        <v>4</v>
      </c>
      <c r="D33" s="35">
        <f>E8</f>
        <v>4</v>
      </c>
      <c r="E33" s="80">
        <f t="shared" si="3"/>
        <v>0</v>
      </c>
      <c r="F33" s="27">
        <f>IF(E33="","",D41-SUM(D30:D32))</f>
        <v>8</v>
      </c>
      <c r="G33" s="43">
        <f>IF(E33="","",E41-SUM(E34:E40))</f>
        <v>0</v>
      </c>
      <c r="H33" s="45">
        <f t="shared" si="2"/>
        <v>0</v>
      </c>
      <c r="I33" s="100">
        <f>I32*K25</f>
        <v>1250</v>
      </c>
      <c r="J33" s="101"/>
      <c r="K33" s="6"/>
      <c r="L33" s="105">
        <f t="shared" si="4"/>
        <v>11.180339887498944</v>
      </c>
      <c r="M33" s="106"/>
      <c r="N33" s="6"/>
      <c r="O33" s="6"/>
    </row>
    <row r="34" spans="3:15" ht="11.25" customHeight="1">
      <c r="C34" s="41">
        <v>5</v>
      </c>
      <c r="D34" s="35">
        <f>F8</f>
        <v>4</v>
      </c>
      <c r="E34" s="80">
        <f t="shared" si="3"/>
        <v>0</v>
      </c>
      <c r="F34" s="27">
        <f>IF(E34="","",D41-SUM(D30:D33))</f>
        <v>4</v>
      </c>
      <c r="G34" s="43">
        <f>IF(E34="","",E41-SUM(E35:E40))</f>
        <v>0</v>
      </c>
      <c r="H34" s="84">
        <f t="shared" si="2"/>
        <v>0</v>
      </c>
      <c r="I34" s="110">
        <f>I33*K25</f>
        <v>6250</v>
      </c>
      <c r="J34" s="111"/>
      <c r="K34" s="6"/>
      <c r="L34" s="105">
        <f t="shared" si="4"/>
        <v>2.236067977499789</v>
      </c>
      <c r="M34" s="106"/>
      <c r="N34" s="6"/>
      <c r="O34" s="6"/>
    </row>
    <row r="35" spans="3:15" ht="10.5" customHeight="1">
      <c r="C35" s="41">
        <v>6</v>
      </c>
      <c r="D35" s="35">
        <f>G8</f>
        <v>0</v>
      </c>
      <c r="E35" s="80">
        <f t="shared" si="3"/>
        <v>4</v>
      </c>
      <c r="F35" s="27">
        <f>IF(E35="","",D41-SUM(D30:D34))</f>
        <v>0</v>
      </c>
      <c r="G35" s="43">
        <f>IF(E35="","",E41-SUM(E36:E40))</f>
        <v>4</v>
      </c>
      <c r="H35" s="84">
        <f t="shared" si="2"/>
        <v>100</v>
      </c>
      <c r="I35" s="110">
        <f>I34*K25</f>
        <v>31250</v>
      </c>
      <c r="J35" s="111"/>
      <c r="K35" s="6"/>
      <c r="L35" s="105">
        <f t="shared" si="4"/>
        <v>0.44721359549995776</v>
      </c>
      <c r="M35" s="106"/>
      <c r="N35" s="6"/>
      <c r="O35" s="6"/>
    </row>
    <row r="36" spans="3:18" ht="11.25" customHeight="1">
      <c r="C36" s="41">
        <v>7</v>
      </c>
      <c r="D36" s="35">
        <f>H8</f>
        <v>0</v>
      </c>
      <c r="E36" s="80">
        <f t="shared" si="3"/>
        <v>4</v>
      </c>
      <c r="F36" s="27">
        <f>IF(E36="","",D41-SUM(D30:D35))</f>
        <v>0</v>
      </c>
      <c r="G36" s="43">
        <f>IF(E36="","",E41-SUM(E37:E40))</f>
        <v>8</v>
      </c>
      <c r="H36" s="45">
        <f t="shared" si="2"/>
        <v>100</v>
      </c>
      <c r="I36" s="100">
        <f>I35*K25</f>
        <v>156250</v>
      </c>
      <c r="J36" s="101"/>
      <c r="K36" s="6"/>
      <c r="L36" s="105">
        <f t="shared" si="4"/>
        <v>0.08944271909999155</v>
      </c>
      <c r="M36" s="106"/>
      <c r="N36" s="6"/>
      <c r="O36" s="6"/>
      <c r="R36" s="6"/>
    </row>
    <row r="37" spans="3:15" ht="11.25" customHeight="1">
      <c r="C37" s="41">
        <v>8</v>
      </c>
      <c r="D37" s="35">
        <f>I8</f>
        <v>0</v>
      </c>
      <c r="E37" s="80">
        <f t="shared" si="3"/>
        <v>4</v>
      </c>
      <c r="F37" s="27">
        <f>IF(E37="","",D41-SUM(D30:D36))</f>
        <v>0</v>
      </c>
      <c r="G37" s="43">
        <f>IF(E37="","",E41-SUM(E38:E40))</f>
        <v>12</v>
      </c>
      <c r="H37" s="45">
        <f t="shared" si="2"/>
        <v>100</v>
      </c>
      <c r="I37" s="100">
        <f>I36*K25</f>
        <v>781250</v>
      </c>
      <c r="J37" s="101"/>
      <c r="K37" s="6"/>
      <c r="L37" s="102">
        <f t="shared" si="4"/>
        <v>0.01788854381999831</v>
      </c>
      <c r="M37" s="103"/>
      <c r="N37" s="6"/>
      <c r="O37" s="6"/>
    </row>
    <row r="38" spans="3:15" ht="11.25" customHeight="1">
      <c r="C38" s="41">
        <v>9</v>
      </c>
      <c r="D38" s="35">
        <f>J8</f>
        <v>0</v>
      </c>
      <c r="E38" s="80">
        <f t="shared" si="3"/>
        <v>4</v>
      </c>
      <c r="F38" s="27">
        <f>IF(E38="","",D41-SUM(D30:D37))</f>
        <v>0</v>
      </c>
      <c r="G38" s="43">
        <f>IF(E38="","",E41-SUM(E39:E40))</f>
        <v>16</v>
      </c>
      <c r="H38" s="45">
        <f t="shared" si="2"/>
        <v>100</v>
      </c>
      <c r="I38" s="100">
        <f>I37*K25</f>
        <v>3906250</v>
      </c>
      <c r="J38" s="101"/>
      <c r="K38" s="6"/>
      <c r="L38" s="102">
        <f t="shared" si="4"/>
        <v>0.003577708763999662</v>
      </c>
      <c r="M38" s="103"/>
      <c r="N38" s="6"/>
      <c r="O38" s="6"/>
    </row>
    <row r="39" spans="3:15" ht="11.25" customHeight="1">
      <c r="C39" s="41">
        <v>10</v>
      </c>
      <c r="D39" s="35">
        <f>K8</f>
        <v>0</v>
      </c>
      <c r="E39" s="80">
        <f t="shared" si="3"/>
        <v>4</v>
      </c>
      <c r="F39" s="27">
        <f>IF(E39="","",D41-SUM(D30:D38))</f>
        <v>0</v>
      </c>
      <c r="G39" s="43">
        <f>IF(E39="","",E41-(E40))</f>
        <v>20</v>
      </c>
      <c r="H39" s="45">
        <f t="shared" si="2"/>
        <v>100</v>
      </c>
      <c r="I39" s="100">
        <f>I38*K25</f>
        <v>19531250</v>
      </c>
      <c r="J39" s="101"/>
      <c r="K39" s="6"/>
      <c r="L39" s="102">
        <f t="shared" si="4"/>
        <v>0.0007155417527999324</v>
      </c>
      <c r="M39" s="103"/>
      <c r="N39" s="6"/>
      <c r="O39" s="6"/>
    </row>
    <row r="40" spans="3:15" ht="11.25" customHeight="1">
      <c r="C40" s="41">
        <v>11</v>
      </c>
      <c r="D40" s="59">
        <f>L8</f>
        <v>0</v>
      </c>
      <c r="E40" s="80">
        <f t="shared" si="3"/>
        <v>4</v>
      </c>
      <c r="F40" s="28">
        <f>IF(E40="","",D41-SUM(D30:D39))</f>
        <v>0</v>
      </c>
      <c r="G40" s="44">
        <f>IF(E40="","",E41)</f>
        <v>24</v>
      </c>
      <c r="H40" s="45">
        <f t="shared" si="2"/>
        <v>100</v>
      </c>
      <c r="I40" s="100">
        <f>I39*K25</f>
        <v>97656250</v>
      </c>
      <c r="J40" s="101"/>
      <c r="K40" s="6"/>
      <c r="L40" s="115">
        <f t="shared" si="4"/>
        <v>0.00014310835055998647</v>
      </c>
      <c r="M40" s="116"/>
      <c r="N40" s="6"/>
      <c r="O40" s="6"/>
    </row>
    <row r="41" spans="3:15" ht="15" customHeight="1">
      <c r="C41" s="32" t="s">
        <v>21</v>
      </c>
      <c r="D41" s="60">
        <f>SUM(D30:D40)</f>
        <v>20</v>
      </c>
      <c r="E41" s="29">
        <f>SUM(E30:E40)</f>
        <v>24</v>
      </c>
      <c r="F41" s="21"/>
      <c r="G41" s="21"/>
      <c r="H41" s="25"/>
      <c r="I41" s="25"/>
      <c r="J41" s="21"/>
      <c r="K41" s="6"/>
      <c r="L41" s="6"/>
      <c r="M41" s="6"/>
      <c r="N41" s="6"/>
      <c r="O41" s="6"/>
    </row>
    <row r="42" spans="2:15" ht="12" customHeight="1" thickBot="1">
      <c r="B42" s="21"/>
      <c r="C42" s="5" t="s">
        <v>37</v>
      </c>
      <c r="D42" s="5"/>
      <c r="E42" s="124">
        <v>13975.424859373677</v>
      </c>
      <c r="F42" s="124"/>
      <c r="G42" s="21"/>
      <c r="H42" s="21"/>
      <c r="I42" s="34"/>
      <c r="J42" s="30"/>
      <c r="K42" s="31"/>
      <c r="L42" s="6"/>
      <c r="M42" s="6"/>
      <c r="N42" s="6"/>
      <c r="O42" s="6"/>
    </row>
    <row r="43" spans="5:15" ht="18" customHeight="1" thickBot="1">
      <c r="E43" s="6"/>
      <c r="F43" s="82" t="s">
        <v>42</v>
      </c>
      <c r="H43" s="117">
        <v>69877.1242968684</v>
      </c>
      <c r="I43" s="118"/>
      <c r="J43" s="30"/>
      <c r="K43" s="6"/>
      <c r="L43" s="6"/>
      <c r="M43" s="6"/>
      <c r="N43" s="6"/>
      <c r="O43" s="6"/>
    </row>
    <row r="44" spans="9:15" ht="17.25" customHeight="1">
      <c r="I44" s="34"/>
      <c r="J44" s="30"/>
      <c r="K44" s="6"/>
      <c r="L44" s="6"/>
      <c r="M44" s="6"/>
      <c r="N44" s="6"/>
      <c r="O44" s="6"/>
    </row>
    <row r="45" spans="1:15" ht="17.25" customHeight="1">
      <c r="A45" s="32"/>
      <c r="K45" s="6"/>
      <c r="L45" s="6"/>
      <c r="M45" s="6"/>
      <c r="N45" s="6"/>
      <c r="O45" s="6"/>
    </row>
    <row r="46" spans="11:15" ht="15" customHeight="1">
      <c r="K46" s="6"/>
      <c r="L46" s="6"/>
      <c r="M46" s="6"/>
      <c r="N46" s="6"/>
      <c r="O46" s="6"/>
    </row>
    <row r="47" spans="11:15" ht="12.75">
      <c r="K47" s="6"/>
      <c r="L47" s="6"/>
      <c r="M47" s="6"/>
      <c r="N47" s="6"/>
      <c r="O47" s="6"/>
    </row>
    <row r="48" spans="11:15" ht="12.75">
      <c r="K48" s="6"/>
      <c r="L48" s="6"/>
      <c r="M48" s="6"/>
      <c r="N48" s="6"/>
      <c r="O48" s="6"/>
    </row>
    <row r="49" spans="11:15" ht="12" customHeight="1">
      <c r="K49" s="6"/>
      <c r="L49" s="6"/>
      <c r="M49" s="6"/>
      <c r="N49" s="6"/>
      <c r="O49" s="6"/>
    </row>
    <row r="50" spans="11:15" ht="12.75">
      <c r="K50" s="6"/>
      <c r="L50" s="6"/>
      <c r="M50" s="6"/>
      <c r="N50" s="6"/>
      <c r="O50" s="6"/>
    </row>
    <row r="51" spans="11:15" ht="14.25" customHeight="1">
      <c r="K51" s="6"/>
      <c r="L51" s="6"/>
      <c r="M51" s="6"/>
      <c r="N51" s="6"/>
      <c r="O51" s="6"/>
    </row>
    <row r="52" spans="11:15" ht="15" customHeight="1">
      <c r="K52" s="6"/>
      <c r="L52" s="6"/>
      <c r="M52" s="6"/>
      <c r="N52" s="6"/>
      <c r="O52" s="6"/>
    </row>
    <row r="53" spans="11:15" ht="11.25" customHeight="1">
      <c r="K53" s="6"/>
      <c r="L53" s="6"/>
      <c r="M53" s="6"/>
      <c r="N53" s="6"/>
      <c r="O53" s="6"/>
    </row>
    <row r="54" spans="11:15" ht="12.75">
      <c r="K54" s="6"/>
      <c r="L54" s="6"/>
      <c r="M54" s="6"/>
      <c r="N54" s="6"/>
      <c r="O54" s="6"/>
    </row>
    <row r="55" spans="11:15" ht="13.5" customHeight="1">
      <c r="K55" s="6"/>
      <c r="L55" s="6"/>
      <c r="M55" s="6"/>
      <c r="N55" s="6"/>
      <c r="O55" s="6"/>
    </row>
    <row r="56" spans="11:15" ht="11.25" customHeight="1">
      <c r="K56" s="6"/>
      <c r="L56" s="6"/>
      <c r="M56" s="6"/>
      <c r="N56" s="6"/>
      <c r="O56" s="6"/>
    </row>
    <row r="57" spans="11:15" ht="12.75">
      <c r="K57" s="6"/>
      <c r="L57" s="6"/>
      <c r="M57" s="6"/>
      <c r="N57" s="6"/>
      <c r="O57" s="6"/>
    </row>
    <row r="58" spans="11:15" ht="13.5" customHeight="1">
      <c r="K58" s="6"/>
      <c r="L58" s="6"/>
      <c r="M58" s="6"/>
      <c r="N58" s="6"/>
      <c r="O58" s="6"/>
    </row>
    <row r="59" spans="11:15" ht="14.25" customHeight="1">
      <c r="K59" s="6"/>
      <c r="L59" s="6"/>
      <c r="M59" s="6"/>
      <c r="N59" s="6"/>
      <c r="O59" s="6"/>
    </row>
    <row r="60" spans="1:15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2.75">
      <c r="A61" s="52" t="s">
        <v>16</v>
      </c>
      <c r="B61" s="6"/>
      <c r="C61" s="53" t="s">
        <v>45</v>
      </c>
      <c r="D61" s="6"/>
      <c r="E61" s="6"/>
      <c r="F61" s="6"/>
      <c r="G61" s="6"/>
      <c r="H61" s="6"/>
      <c r="I61" s="6"/>
      <c r="J61" s="6"/>
      <c r="K61" s="6"/>
      <c r="L61" s="6"/>
      <c r="M61" s="51"/>
      <c r="N61" s="51"/>
      <c r="O61" s="51"/>
    </row>
    <row r="62" spans="1:15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</sheetData>
  <sheetProtection/>
  <mergeCells count="36">
    <mergeCell ref="F28:G28"/>
    <mergeCell ref="E42:F42"/>
    <mergeCell ref="N21:O21"/>
    <mergeCell ref="K6:L6"/>
    <mergeCell ref="N9:O9"/>
    <mergeCell ref="N20:O20"/>
    <mergeCell ref="N13:O13"/>
    <mergeCell ref="N17:O17"/>
    <mergeCell ref="N8:O8"/>
    <mergeCell ref="I34:J34"/>
    <mergeCell ref="L40:M40"/>
    <mergeCell ref="H43:I43"/>
    <mergeCell ref="L30:M30"/>
    <mergeCell ref="L31:M31"/>
    <mergeCell ref="L32:M32"/>
    <mergeCell ref="L33:M33"/>
    <mergeCell ref="L34:M34"/>
    <mergeCell ref="L35:M35"/>
    <mergeCell ref="I38:J38"/>
    <mergeCell ref="I39:J39"/>
    <mergeCell ref="I40:J40"/>
    <mergeCell ref="E2:I2"/>
    <mergeCell ref="I35:J35"/>
    <mergeCell ref="I36:J36"/>
    <mergeCell ref="I37:J37"/>
    <mergeCell ref="I28:J28"/>
    <mergeCell ref="F5:G5"/>
    <mergeCell ref="I30:J30"/>
    <mergeCell ref="I31:J31"/>
    <mergeCell ref="I32:J32"/>
    <mergeCell ref="I33:J33"/>
    <mergeCell ref="L39:M39"/>
    <mergeCell ref="L28:M28"/>
    <mergeCell ref="L36:M36"/>
    <mergeCell ref="L37:M37"/>
    <mergeCell ref="L38:M38"/>
  </mergeCells>
  <dataValidations count="3">
    <dataValidation showInputMessage="1" sqref="F6"/>
    <dataValidation type="list" allowBlank="1" showInputMessage="1" showErrorMessage="1" sqref="U8:U9">
      <formula1>$AA$3:$AA$4</formula1>
    </dataValidation>
    <dataValidation type="list" allowBlank="1" showInputMessage="1" sqref="K6:L6">
      <formula1>$Z$4:$Z$7</formula1>
    </dataValidation>
  </dataValidations>
  <printOptions/>
  <pageMargins left="0.48" right="0.3" top="0.31" bottom="0.56" header="0.18" footer="0.3"/>
  <pageSetup horizontalDpi="600" verticalDpi="600" orientation="portrait" r:id="rId3"/>
  <headerFooter alignWithMargins="0">
    <oddFooter>&amp;C
&amp;"Arial,Bold Italic"&amp;8TCID50Assay 01&amp;R
&amp;"Arial,Bold Italic"&amp;8&amp;D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 Li</dc:creator>
  <cp:keywords/>
  <dc:description/>
  <cp:lastModifiedBy>green258</cp:lastModifiedBy>
  <cp:lastPrinted>2006-01-26T16:10:45Z</cp:lastPrinted>
  <dcterms:created xsi:type="dcterms:W3CDTF">2005-11-07T21:58:14Z</dcterms:created>
  <dcterms:modified xsi:type="dcterms:W3CDTF">2008-10-21T15:04:49Z</dcterms:modified>
  <cp:category/>
  <cp:version/>
  <cp:contentType/>
  <cp:contentStatus/>
</cp:coreProperties>
</file>