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30" windowWidth="12330" windowHeight="9090" firstSheet="1" activeTab="1"/>
  </bookViews>
  <sheets>
    <sheet name="Worksheet 1" sheetId="1" r:id="rId1"/>
    <sheet name="Gas_Temperature-Door_Closed" sheetId="2" r:id="rId2"/>
  </sheets>
  <definedNames/>
  <calcPr fullCalcOnLoad="1"/>
</workbook>
</file>

<file path=xl/comments2.xml><?xml version="1.0" encoding="utf-8"?>
<comments xmlns="http://schemas.openxmlformats.org/spreadsheetml/2006/main">
  <authors>
    <author>usnrc</author>
  </authors>
  <commentList>
    <comment ref="F22" authorId="0">
      <text>
        <r>
          <rPr>
            <b/>
            <sz val="8"/>
            <rFont val="Tahoma"/>
            <family val="0"/>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<sst xmlns="http://schemas.openxmlformats.org/spreadsheetml/2006/main" count="307" uniqueCount="217">
  <si>
    <t>METHOD FOR PREDICTING TEMPERATURE IN A ROOM FIRE WITH</t>
  </si>
  <si>
    <t>The following calculations estimate the hot gas layer temperature in enclosure fire.</t>
  </si>
  <si>
    <t>Parameters should be specified ONLY IN THE RED INPUT PARAMETER BOXES.</t>
  </si>
  <si>
    <t>All subsequent values are calculated by the spreadsheet, and based on values specified in the</t>
  </si>
  <si>
    <t>input parameters.</t>
  </si>
  <si>
    <t>INPUT PARAMETERS</t>
  </si>
  <si>
    <t>COMPARTMENT INFORMATION</t>
  </si>
  <si>
    <r>
      <t>Compartment Width (w</t>
    </r>
    <r>
      <rPr>
        <vertAlign val="subscript"/>
        <sz val="10"/>
        <color indexed="10"/>
        <rFont val="Arial"/>
        <family val="2"/>
      </rPr>
      <t>c</t>
    </r>
    <r>
      <rPr>
        <sz val="10"/>
        <color indexed="10"/>
        <rFont val="Arial"/>
        <family val="2"/>
      </rPr>
      <t>)</t>
    </r>
  </si>
  <si>
    <t>feet</t>
  </si>
  <si>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</si>
  <si>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</si>
  <si>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</si>
  <si>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</si>
  <si>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</si>
  <si>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</si>
  <si>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</si>
  <si>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r>
      <t>Ambient Air Temperature (T</t>
    </r>
    <r>
      <rPr>
        <vertAlign val="subscript"/>
        <sz val="10"/>
        <color indexed="10"/>
        <rFont val="Arial"/>
        <family val="2"/>
      </rPr>
      <t>0</t>
    </r>
    <r>
      <rPr>
        <sz val="10"/>
        <color indexed="10"/>
        <rFont val="Arial"/>
        <family val="2"/>
      </rPr>
      <t>)</t>
    </r>
  </si>
  <si>
    <t>°F</t>
  </si>
  <si>
    <t>°C</t>
  </si>
  <si>
    <t>K</t>
  </si>
  <si>
    <r>
      <t>Specific Heat of Air (c</t>
    </r>
    <r>
      <rPr>
        <vertAlign val="subscript"/>
        <sz val="10"/>
        <color indexed="10"/>
        <rFont val="Arial"/>
        <family val="2"/>
      </rPr>
      <t>p</t>
    </r>
    <r>
      <rPr>
        <sz val="10"/>
        <color indexed="10"/>
        <rFont val="Arial"/>
        <family val="2"/>
      </rPr>
      <t>)</t>
    </r>
  </si>
  <si>
    <r>
      <t>Ambient air Density (</t>
    </r>
    <r>
      <rPr>
        <sz val="10"/>
        <color indexed="10"/>
        <rFont val="Symbol"/>
        <family val="1"/>
      </rPr>
      <t>r</t>
    </r>
    <r>
      <rPr>
        <vertAlign val="subscript"/>
        <sz val="10"/>
        <color indexed="10"/>
        <rFont val="Arial"/>
        <family val="2"/>
      </rPr>
      <t>0</t>
    </r>
    <r>
      <rPr>
        <sz val="10"/>
        <color indexed="10"/>
        <rFont val="Arial"/>
        <family val="2"/>
      </rPr>
      <t>)</t>
    </r>
  </si>
  <si>
    <t>THERMAL PROPERTIES OF ENCLOSING SURFACES</t>
  </si>
  <si>
    <r>
      <t>Interior Lining Thermal Inertia (k</t>
    </r>
    <r>
      <rPr>
        <sz val="10"/>
        <color indexed="10"/>
        <rFont val="Symbol"/>
        <family val="1"/>
      </rPr>
      <t>r</t>
    </r>
    <r>
      <rPr>
        <sz val="10"/>
        <color indexed="10"/>
        <rFont val="Arial"/>
        <family val="2"/>
      </rPr>
      <t>c)</t>
    </r>
  </si>
  <si>
    <r>
      <t xml:space="preserve"> (kW/m</t>
    </r>
    <r>
      <rPr>
        <vertAlign val="superscript"/>
        <sz val="8"/>
        <color indexed="10"/>
        <rFont val="Arial"/>
        <family val="2"/>
      </rPr>
      <t>2</t>
    </r>
    <r>
      <rPr>
        <sz val="8"/>
        <color indexed="10"/>
        <rFont val="Arial"/>
        <family val="2"/>
      </rPr>
      <t>-°C)</t>
    </r>
    <r>
      <rPr>
        <vertAlign val="superscript"/>
        <sz val="8"/>
        <color indexed="10"/>
        <rFont val="Arial"/>
        <family val="2"/>
      </rPr>
      <t>2</t>
    </r>
    <r>
      <rPr>
        <sz val="8"/>
        <color indexed="10"/>
        <rFont val="Arial"/>
        <family val="2"/>
      </rPr>
      <t>-sec</t>
    </r>
  </si>
  <si>
    <t>INTERIOR LINING TYPICAL CONSTRUCTION PROPERTIES for common materials:</t>
  </si>
  <si>
    <t>Matetial</t>
  </si>
  <si>
    <t>k</t>
  </si>
  <si>
    <t xml:space="preserve">                 r</t>
  </si>
  <si>
    <r>
      <t xml:space="preserve">              k</t>
    </r>
    <r>
      <rPr>
        <sz val="8"/>
        <color indexed="12"/>
        <rFont val="Symbol"/>
        <family val="1"/>
      </rPr>
      <t>r</t>
    </r>
    <r>
      <rPr>
        <sz val="8"/>
        <color indexed="12"/>
        <rFont val="Arial"/>
        <family val="2"/>
      </rPr>
      <t>c</t>
    </r>
  </si>
  <si>
    <t>(kW/m-°C)</t>
  </si>
  <si>
    <r>
      <t xml:space="preserve">         (kg/m</t>
    </r>
    <r>
      <rPr>
        <vertAlign val="superscript"/>
        <sz val="8"/>
        <color indexed="12"/>
        <rFont val="Arial"/>
        <family val="2"/>
      </rPr>
      <t>3</t>
    </r>
    <r>
      <rPr>
        <sz val="8"/>
        <color indexed="12"/>
        <rFont val="Arial"/>
        <family val="2"/>
      </rPr>
      <t>)</t>
    </r>
  </si>
  <si>
    <t>Concrete</t>
  </si>
  <si>
    <r>
      <t>1.0 x 10</t>
    </r>
    <r>
      <rPr>
        <vertAlign val="superscript"/>
        <sz val="8"/>
        <color indexed="12"/>
        <rFont val="Arial"/>
        <family val="2"/>
      </rPr>
      <t>-3</t>
    </r>
    <r>
      <rPr>
        <sz val="8"/>
        <color indexed="12"/>
        <rFont val="Arial"/>
        <family val="2"/>
      </rPr>
      <t xml:space="preserve">  </t>
    </r>
  </si>
  <si>
    <t xml:space="preserve">Gypsum Board    </t>
  </si>
  <si>
    <r>
      <t>5.0 x 10</t>
    </r>
    <r>
      <rPr>
        <vertAlign val="superscript"/>
        <sz val="8"/>
        <color indexed="12"/>
        <rFont val="Arial"/>
        <family val="2"/>
      </rPr>
      <t>-4</t>
    </r>
  </si>
  <si>
    <t xml:space="preserve">                0.60</t>
  </si>
  <si>
    <t xml:space="preserve">Steel   </t>
  </si>
  <si>
    <r>
      <t>5.0 x 10</t>
    </r>
    <r>
      <rPr>
        <vertAlign val="superscript"/>
        <sz val="8"/>
        <color indexed="12"/>
        <rFont val="Arial"/>
        <family val="2"/>
      </rPr>
      <t>-3</t>
    </r>
  </si>
  <si>
    <t xml:space="preserve">               150</t>
  </si>
  <si>
    <t xml:space="preserve">Wood </t>
  </si>
  <si>
    <r>
      <t>1.5 x 10</t>
    </r>
    <r>
      <rPr>
        <vertAlign val="superscript"/>
        <sz val="8"/>
        <color indexed="12"/>
        <rFont val="Arial"/>
        <family val="2"/>
      </rPr>
      <t>-4</t>
    </r>
  </si>
  <si>
    <t xml:space="preserve">                0.30</t>
  </si>
  <si>
    <r>
      <t xml:space="preserve">Reference  Quintiere, James. </t>
    </r>
    <r>
      <rPr>
        <i/>
        <sz val="8"/>
        <color indexed="10"/>
        <rFont val="Arial"/>
        <family val="2"/>
      </rPr>
      <t>Principles of Fire Behavior</t>
    </r>
    <r>
      <rPr>
        <sz val="8"/>
        <color indexed="10"/>
        <rFont val="Arial"/>
        <family val="2"/>
      </rPr>
      <t>. (Page 187)</t>
    </r>
  </si>
  <si>
    <t>FIRE SPECIFICATIONS</t>
  </si>
  <si>
    <t>Fire Heat Release Rate (Q)</t>
  </si>
  <si>
    <t>kW</t>
  </si>
  <si>
    <t>Time After Ignition (t)</t>
  </si>
  <si>
    <t>sec</t>
  </si>
  <si>
    <t>METHOD OF McCAFFREY, QUINTIERE, AND HARKLEROAD (MQH)</t>
  </si>
  <si>
    <r>
      <t>Reference  SFPE Handbook of Fire Protection Engineering 2</t>
    </r>
    <r>
      <rPr>
        <vertAlign val="superscript"/>
        <sz val="8"/>
        <color indexed="10"/>
        <rFont val="Arial"/>
        <family val="2"/>
      </rPr>
      <t>nd</t>
    </r>
    <r>
      <rPr>
        <sz val="8"/>
        <color indexed="10"/>
        <rFont val="Arial"/>
        <family val="2"/>
      </rPr>
      <t xml:space="preserve"> Edition (Page 3-139)</t>
    </r>
  </si>
  <si>
    <t>Where</t>
  </si>
  <si>
    <r>
      <t>D</t>
    </r>
    <r>
      <rPr>
        <sz val="10"/>
        <color indexed="57"/>
        <rFont val="Arial"/>
        <family val="2"/>
      </rPr>
      <t>T</t>
    </r>
    <r>
      <rPr>
        <vertAlign val="subscript"/>
        <sz val="10"/>
        <color indexed="57"/>
        <rFont val="Arial"/>
        <family val="2"/>
      </rPr>
      <t>g</t>
    </r>
    <r>
      <rPr>
        <sz val="10"/>
        <color indexed="57"/>
        <rFont val="Arial"/>
        <family val="2"/>
      </rPr>
      <t xml:space="preserve"> = upper layer gas temperature rise above ambient (T</t>
    </r>
    <r>
      <rPr>
        <vertAlign val="subscript"/>
        <sz val="10"/>
        <color indexed="57"/>
        <rFont val="Arial"/>
        <family val="2"/>
      </rPr>
      <t>g</t>
    </r>
    <r>
      <rPr>
        <sz val="10"/>
        <color indexed="57"/>
        <rFont val="Arial"/>
        <family val="2"/>
      </rPr>
      <t>-T</t>
    </r>
    <r>
      <rPr>
        <vertAlign val="subscript"/>
        <sz val="10"/>
        <color indexed="57"/>
        <rFont val="Arial"/>
        <family val="2"/>
      </rPr>
      <t>0</t>
    </r>
    <r>
      <rPr>
        <sz val="10"/>
        <color indexed="57"/>
        <rFont val="Arial"/>
        <family val="2"/>
      </rPr>
      <t>) (K)</t>
    </r>
  </si>
  <si>
    <t>Q = heat release rate of the fire (kW)</t>
  </si>
  <si>
    <r>
      <t>A</t>
    </r>
    <r>
      <rPr>
        <vertAlign val="subscript"/>
        <sz val="10"/>
        <color indexed="57"/>
        <rFont val="Arial"/>
        <family val="2"/>
      </rPr>
      <t>0</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</si>
  <si>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h</t>
    </r>
    <r>
      <rPr>
        <vertAlign val="subscript"/>
        <sz val="10"/>
        <color indexed="57"/>
        <rFont val="Arial"/>
        <family val="2"/>
      </rPr>
      <t>v</t>
    </r>
    <r>
      <rPr>
        <sz val="10"/>
        <color indexed="57"/>
        <rFont val="Arial"/>
        <family val="2"/>
      </rPr>
      <t xml:space="preserve"> = height of ventilation opening (m)</t>
    </r>
  </si>
  <si>
    <t>Area of Ventilation Opening Calculation</t>
  </si>
  <si>
    <r>
      <t>A</t>
    </r>
    <r>
      <rPr>
        <vertAlign val="subscript"/>
        <sz val="10"/>
        <color indexed="57"/>
        <rFont val="Arial"/>
        <family val="2"/>
      </rPr>
      <t>0</t>
    </r>
    <r>
      <rPr>
        <sz val="10"/>
        <color indexed="57"/>
        <rFont val="Arial"/>
        <family val="2"/>
      </rPr>
      <t xml:space="preserve"> = </t>
    </r>
  </si>
  <si>
    <r>
      <t>(w</t>
    </r>
    <r>
      <rPr>
        <vertAlign val="subscript"/>
        <sz val="10"/>
        <color indexed="57"/>
        <rFont val="Arial"/>
        <family val="2"/>
      </rPr>
      <t>v</t>
    </r>
    <r>
      <rPr>
        <sz val="10"/>
        <color indexed="57"/>
        <rFont val="Arial"/>
        <family val="2"/>
      </rPr>
      <t>)(h</t>
    </r>
    <r>
      <rPr>
        <vertAlign val="subscript"/>
        <sz val="10"/>
        <color indexed="57"/>
        <rFont val="Arial"/>
        <family val="2"/>
      </rPr>
      <t>v</t>
    </r>
    <r>
      <rPr>
        <sz val="10"/>
        <color indexed="57"/>
        <rFont val="Arial"/>
        <family val="2"/>
      </rPr>
      <t>)</t>
    </r>
  </si>
  <si>
    <t>Heat Transfer Coefficient Calculation</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</si>
  <si>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</si>
  <si>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c/t)</t>
    </r>
    <r>
      <rPr>
        <vertAlign val="superscript"/>
        <sz val="10"/>
        <color indexed="57"/>
        <rFont val="Arial"/>
        <family val="2"/>
      </rPr>
      <t>1/2</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</si>
  <si>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-°C)</t>
    </r>
    <r>
      <rPr>
        <vertAlign val="superscript"/>
        <sz val="10"/>
        <color indexed="57"/>
        <rFont val="Arial"/>
        <family val="2"/>
      </rPr>
      <t>2</t>
    </r>
    <r>
      <rPr>
        <sz val="10"/>
        <color indexed="57"/>
        <rFont val="Arial"/>
        <family val="2"/>
      </rPr>
      <t>-sec</t>
    </r>
  </si>
  <si>
    <t>t = time after ignition (sec)</t>
  </si>
  <si>
    <r>
      <t>A</t>
    </r>
    <r>
      <rPr>
        <vertAlign val="subscript"/>
        <sz val="10"/>
        <color indexed="57"/>
        <rFont val="Arial"/>
        <family val="2"/>
      </rPr>
      <t>T</t>
    </r>
    <r>
      <rPr>
        <sz val="10"/>
        <color indexed="57"/>
        <rFont val="Arial"/>
        <family val="2"/>
      </rPr>
      <t xml:space="preserve"> = </t>
    </r>
  </si>
  <si>
    <r>
      <t>[2(w</t>
    </r>
    <r>
      <rPr>
        <vertAlign val="subscript"/>
        <sz val="10"/>
        <color indexed="57"/>
        <rFont val="Arial"/>
        <family val="2"/>
      </rPr>
      <t>c</t>
    </r>
    <r>
      <rPr>
        <sz val="10"/>
        <color indexed="57"/>
        <rFont val="Arial"/>
        <family val="2"/>
      </rPr>
      <t>xl</t>
    </r>
    <r>
      <rPr>
        <vertAlign val="subscript"/>
        <sz val="10"/>
        <color indexed="57"/>
        <rFont val="Arial"/>
        <family val="2"/>
      </rPr>
      <t>c</t>
    </r>
    <r>
      <rPr>
        <sz val="10"/>
        <color indexed="57"/>
        <rFont val="Arial"/>
        <family val="2"/>
      </rPr>
      <t>) + 2(h</t>
    </r>
    <r>
      <rPr>
        <vertAlign val="subscript"/>
        <sz val="10"/>
        <color indexed="57"/>
        <rFont val="Arial"/>
        <family val="2"/>
      </rPr>
      <t>c</t>
    </r>
    <r>
      <rPr>
        <sz val="10"/>
        <color indexed="57"/>
        <rFont val="Arial"/>
        <family val="2"/>
      </rPr>
      <t>xw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c</t>
    </r>
    <r>
      <rPr>
        <sz val="10"/>
        <color indexed="57"/>
        <rFont val="Arial"/>
        <family val="2"/>
      </rPr>
      <t>xlc)] - A</t>
    </r>
    <r>
      <rPr>
        <vertAlign val="subscript"/>
        <sz val="10"/>
        <color indexed="57"/>
        <rFont val="Arial"/>
        <family val="2"/>
      </rPr>
      <t>0</t>
    </r>
  </si>
  <si>
    <t>Compartment Hot Gas Layer Temperature With Natural Ventilation</t>
  </si>
  <si>
    <r>
      <t>D</t>
    </r>
    <r>
      <rPr>
        <sz val="10"/>
        <color indexed="57"/>
        <rFont val="Arial"/>
        <family val="2"/>
      </rPr>
      <t>T</t>
    </r>
    <r>
      <rPr>
        <vertAlign val="subscript"/>
        <sz val="10"/>
        <color indexed="57"/>
        <rFont val="Arial"/>
        <family val="2"/>
      </rPr>
      <t>g</t>
    </r>
    <r>
      <rPr>
        <sz val="10"/>
        <color indexed="57"/>
        <rFont val="Arial"/>
        <family val="2"/>
      </rPr>
      <t xml:space="preserve"> = </t>
    </r>
  </si>
  <si>
    <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</si>
  <si>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</si>
  <si>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</si>
  <si>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t>
    </r>
  </si>
  <si>
    <t xml:space="preserve"> </t>
  </si>
  <si>
    <r>
      <t>T</t>
    </r>
    <r>
      <rPr>
        <b/>
        <vertAlign val="subscript"/>
        <sz val="10"/>
        <color indexed="8"/>
        <rFont val="Arial"/>
        <family val="2"/>
      </rPr>
      <t>g</t>
    </r>
    <r>
      <rPr>
        <b/>
        <sz val="10"/>
        <color indexed="8"/>
        <rFont val="Arial"/>
        <family val="2"/>
      </rPr>
      <t xml:space="preserve">= </t>
    </r>
  </si>
  <si>
    <t>ANSWER</t>
  </si>
  <si>
    <t>NOTE</t>
  </si>
  <si>
    <t>The above calculations are based on principles developed in the Society of Fire</t>
  </si>
  <si>
    <r>
      <t>Protection Engineers (SFPE) Handbook of Fire Protection Engineering, 2</t>
    </r>
    <r>
      <rPr>
        <vertAlign val="superscript"/>
        <sz val="10"/>
        <color indexed="13"/>
        <rFont val="Arial"/>
        <family val="2"/>
      </rPr>
      <t>nd</t>
    </r>
    <r>
      <rPr>
        <sz val="10"/>
        <color indexed="13"/>
        <rFont val="Arial"/>
        <family val="2"/>
      </rPr>
      <t xml:space="preserve"> Edition 1995.</t>
    </r>
  </si>
  <si>
    <t>Calculations are based on certain assumptions and has inherent limitations.  The results</t>
  </si>
  <si>
    <t>of such calculations may or may not have reasonable predictive capabilities for a</t>
  </si>
  <si>
    <t>given situation, and should only be interpreted by an informed user.</t>
  </si>
  <si>
    <t xml:space="preserve">       NATURAL VENTILATION</t>
  </si>
  <si>
    <t>Interior Lining Thermal Conductivity (k)</t>
  </si>
  <si>
    <r>
      <t>Interior Lining Specific Heat (c</t>
    </r>
    <r>
      <rPr>
        <vertAlign val="subscript"/>
        <sz val="10"/>
        <color indexed="10"/>
        <rFont val="Arial"/>
        <family val="2"/>
      </rPr>
      <t>p</t>
    </r>
    <r>
      <rPr>
        <sz val="10"/>
        <color indexed="10"/>
        <rFont val="Arial"/>
        <family val="2"/>
      </rPr>
      <t>)</t>
    </r>
  </si>
  <si>
    <r>
      <t>Interior Lining Density (</t>
    </r>
    <r>
      <rPr>
        <sz val="10"/>
        <color indexed="10"/>
        <rFont val="Symbol"/>
        <family val="1"/>
      </rPr>
      <t>r</t>
    </r>
    <r>
      <rPr>
        <sz val="10"/>
        <color indexed="10"/>
        <rFont val="Arial"/>
        <family val="2"/>
      </rPr>
      <t>)</t>
    </r>
  </si>
  <si>
    <t>ft</t>
  </si>
  <si>
    <r>
      <t xml:space="preserve">             c</t>
    </r>
    <r>
      <rPr>
        <vertAlign val="subscript"/>
        <sz val="8"/>
        <color indexed="12"/>
        <rFont val="Arial"/>
        <family val="2"/>
      </rPr>
      <t>p</t>
    </r>
  </si>
  <si>
    <t xml:space="preserve">       (kJ/kg-K)</t>
  </si>
  <si>
    <r>
      <t xml:space="preserve">   (kW/m</t>
    </r>
    <r>
      <rPr>
        <vertAlign val="superscript"/>
        <sz val="8"/>
        <color indexed="12"/>
        <rFont val="Arial"/>
        <family val="2"/>
      </rPr>
      <t>2</t>
    </r>
    <r>
      <rPr>
        <sz val="8"/>
        <color indexed="12"/>
        <rFont val="Arial"/>
        <family val="2"/>
      </rPr>
      <t>-°C)</t>
    </r>
    <r>
      <rPr>
        <vertAlign val="superscript"/>
        <sz val="8"/>
        <color indexed="12"/>
        <rFont val="Arial"/>
        <family val="2"/>
      </rPr>
      <t>2</t>
    </r>
    <r>
      <rPr>
        <sz val="8"/>
        <color indexed="12"/>
        <rFont val="Arial"/>
        <family val="2"/>
      </rPr>
      <t>-sec</t>
    </r>
  </si>
  <si>
    <r>
      <t>D</t>
    </r>
    <r>
      <rPr>
        <sz val="10"/>
        <color indexed="57"/>
        <rFont val="Arial"/>
        <family val="2"/>
      </rPr>
      <t>T</t>
    </r>
    <r>
      <rPr>
        <vertAlign val="subscript"/>
        <sz val="10"/>
        <color indexed="57"/>
        <rFont val="Arial"/>
        <family val="2"/>
      </rPr>
      <t>g</t>
    </r>
    <r>
      <rPr>
        <sz val="10"/>
        <color indexed="57"/>
        <rFont val="Arial"/>
        <family val="2"/>
      </rPr>
      <t xml:space="preserve"> = 6.85[Q</t>
    </r>
    <r>
      <rPr>
        <vertAlign val="superscript"/>
        <sz val="10"/>
        <color indexed="57"/>
        <rFont val="Arial"/>
        <family val="2"/>
      </rPr>
      <t>2</t>
    </r>
    <r>
      <rPr>
        <sz val="10"/>
        <color indexed="57"/>
        <rFont val="Arial"/>
        <family val="2"/>
      </rPr>
      <t>/(A</t>
    </r>
    <r>
      <rPr>
        <vertAlign val="subscript"/>
        <sz val="10"/>
        <color indexed="57"/>
        <rFont val="Arial"/>
        <family val="2"/>
      </rPr>
      <t>0</t>
    </r>
    <r>
      <rPr>
        <sz val="10"/>
        <color indexed="57"/>
        <rFont val="Arial"/>
        <family val="2"/>
      </rPr>
      <t>(h</t>
    </r>
    <r>
      <rPr>
        <vertAlign val="subscript"/>
        <sz val="10"/>
        <color indexed="57"/>
        <rFont val="Arial"/>
        <family val="2"/>
      </rPr>
      <t>v</t>
    </r>
    <r>
      <rPr>
        <sz val="10"/>
        <color indexed="57"/>
        <rFont val="Arial"/>
        <family val="2"/>
      </rPr>
      <t>)</t>
    </r>
    <r>
      <rPr>
        <vertAlign val="superscript"/>
        <sz val="10"/>
        <color indexed="57"/>
        <rFont val="Arial"/>
        <family val="2"/>
      </rPr>
      <t>1/2</t>
    </r>
    <r>
      <rPr>
        <sz val="10"/>
        <color indexed="57"/>
        <rFont val="Arial"/>
        <family val="2"/>
      </rPr>
      <t>)</t>
    </r>
    <r>
      <rPr>
        <vertAlign val="superscript"/>
        <sz val="10"/>
        <color indexed="57"/>
        <rFont val="Arial"/>
        <family val="2"/>
      </rPr>
      <t xml:space="preserve"> </t>
    </r>
    <r>
      <rPr>
        <sz val="10"/>
        <color indexed="57"/>
        <rFont val="Arial"/>
        <family val="2"/>
      </rPr>
      <t>(A</t>
    </r>
    <r>
      <rPr>
        <vertAlign val="subscript"/>
        <sz val="10"/>
        <color indexed="57"/>
        <rFont val="Arial"/>
        <family val="2"/>
      </rPr>
      <t>T</t>
    </r>
    <r>
      <rPr>
        <sz val="10"/>
        <color indexed="57"/>
        <rFont val="Arial"/>
        <family val="2"/>
      </rPr>
      <t>h</t>
    </r>
    <r>
      <rPr>
        <vertAlign val="subscript"/>
        <sz val="10"/>
        <color indexed="57"/>
        <rFont val="Arial"/>
        <family val="2"/>
      </rPr>
      <t>k</t>
    </r>
    <r>
      <rPr>
        <sz val="10"/>
        <color indexed="57"/>
        <rFont val="Arial"/>
        <family val="2"/>
      </rPr>
      <t>)]</t>
    </r>
    <r>
      <rPr>
        <vertAlign val="superscript"/>
        <sz val="10"/>
        <color indexed="57"/>
        <rFont val="Arial"/>
        <family val="2"/>
      </rPr>
      <t>1/3</t>
    </r>
  </si>
  <si>
    <r>
      <t>h</t>
    </r>
    <r>
      <rPr>
        <vertAlign val="subscript"/>
        <sz val="10"/>
        <color indexed="57"/>
        <rFont val="Arial"/>
        <family val="2"/>
      </rPr>
      <t>k</t>
    </r>
    <r>
      <rPr>
        <sz val="10"/>
        <color indexed="57"/>
        <rFont val="Arial"/>
        <family val="2"/>
      </rPr>
      <t xml:space="preserve"> = heat trensfer coefficient (kW/m</t>
    </r>
    <r>
      <rPr>
        <vertAlign val="superscript"/>
        <sz val="10"/>
        <color indexed="57"/>
        <rFont val="Arial"/>
        <family val="2"/>
      </rPr>
      <t>2</t>
    </r>
    <r>
      <rPr>
        <sz val="10"/>
        <color indexed="57"/>
        <rFont val="Arial"/>
        <family val="2"/>
      </rPr>
      <t>-K)</t>
    </r>
  </si>
  <si>
    <r>
      <t>A</t>
    </r>
    <r>
      <rPr>
        <vertAlign val="subscript"/>
        <sz val="10"/>
        <color indexed="57"/>
        <rFont val="Arial"/>
        <family val="2"/>
      </rPr>
      <t>T</t>
    </r>
    <r>
      <rPr>
        <sz val="10"/>
        <color indexed="57"/>
        <rFont val="Arial"/>
        <family val="2"/>
      </rPr>
      <t xml:space="preserve"> = total area of the compartment enclosing surface boundaries (m</t>
    </r>
    <r>
      <rPr>
        <vertAlign val="superscript"/>
        <sz val="10"/>
        <color indexed="57"/>
        <rFont val="Arial"/>
        <family val="2"/>
      </rPr>
      <t>2</t>
    </r>
    <r>
      <rPr>
        <sz val="10"/>
        <color indexed="57"/>
        <rFont val="Arial"/>
        <family val="2"/>
      </rPr>
      <t>)</t>
    </r>
  </si>
  <si>
    <t>Area of Compartment Enclosing Surface Boundaries</t>
  </si>
  <si>
    <t>kJ/kg-K</t>
  </si>
  <si>
    <r>
      <t>kg/m</t>
    </r>
    <r>
      <rPr>
        <vertAlign val="superscript"/>
        <sz val="9"/>
        <color indexed="10"/>
        <rFont val="Arial"/>
        <family val="2"/>
      </rPr>
      <t>3</t>
    </r>
  </si>
  <si>
    <t>kW/m-K</t>
  </si>
  <si>
    <r>
      <t>m</t>
    </r>
    <r>
      <rPr>
        <vertAlign val="superscript"/>
        <sz val="10"/>
        <color indexed="57"/>
        <rFont val="Arial"/>
        <family val="2"/>
      </rPr>
      <t>2</t>
    </r>
  </si>
  <si>
    <r>
      <t>kW/m</t>
    </r>
    <r>
      <rPr>
        <vertAlign val="superscript"/>
        <sz val="10"/>
        <color indexed="57"/>
        <rFont val="Arial"/>
        <family val="2"/>
      </rPr>
      <t>2</t>
    </r>
    <r>
      <rPr>
        <sz val="10"/>
        <color indexed="57"/>
        <rFont val="Arial"/>
        <family val="2"/>
      </rPr>
      <t>-°C</t>
    </r>
  </si>
  <si>
    <t>(a thermal property of material responsible for the rate of temperature rise)</t>
  </si>
  <si>
    <t xml:space="preserve">                2.0</t>
  </si>
  <si>
    <t>Thermal Penetration Time Calculation</t>
  </si>
  <si>
    <r>
      <t>c</t>
    </r>
    <r>
      <rPr>
        <vertAlign val="subscript"/>
        <sz val="10"/>
        <color indexed="57"/>
        <rFont val="Arial"/>
        <family val="2"/>
      </rPr>
      <t>p</t>
    </r>
    <r>
      <rPr>
        <sz val="10"/>
        <color indexed="57"/>
        <rFont val="Arial"/>
        <family val="2"/>
      </rPr>
      <t xml:space="preserve"> = interior construction heat capacity (kJ/Kg-K)</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</si>
  <si>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t>
    </r>
    <r>
      <rPr>
        <sz val="10"/>
        <color indexed="57"/>
        <rFont val="Symbol"/>
        <family val="1"/>
      </rPr>
      <t>d</t>
    </r>
    <r>
      <rPr>
        <sz val="10"/>
        <color indexed="57"/>
        <rFont val="Arial"/>
        <family val="2"/>
      </rPr>
      <t>/2)</t>
    </r>
    <r>
      <rPr>
        <vertAlign val="superscript"/>
        <sz val="10"/>
        <color indexed="57"/>
        <rFont val="Arial"/>
        <family val="2"/>
      </rPr>
      <t>2</t>
    </r>
  </si>
  <si>
    <t>k = interior construction thermal conductivity (kW/m-K)</t>
  </si>
  <si>
    <r>
      <t>t</t>
    </r>
    <r>
      <rPr>
        <vertAlign val="subscript"/>
        <sz val="10"/>
        <color indexed="57"/>
        <rFont val="Arial"/>
        <family val="2"/>
      </rPr>
      <t>p</t>
    </r>
    <r>
      <rPr>
        <sz val="10"/>
        <color indexed="57"/>
        <rFont val="Arial"/>
        <family val="2"/>
      </rPr>
      <t xml:space="preserve"> = </t>
    </r>
  </si>
  <si>
    <r>
      <t>r</t>
    </r>
    <r>
      <rPr>
        <sz val="10"/>
        <color indexed="57"/>
        <rFont val="Arial"/>
        <family val="2"/>
      </rPr>
      <t xml:space="preserve"> = interior construction density (kg/m</t>
    </r>
    <r>
      <rPr>
        <vertAlign val="superscript"/>
        <sz val="10"/>
        <color indexed="57"/>
        <rFont val="Arial"/>
        <family val="2"/>
      </rPr>
      <t>3</t>
    </r>
    <r>
      <rPr>
        <sz val="10"/>
        <color indexed="57"/>
        <rFont val="Arial"/>
        <family val="2"/>
      </rPr>
      <t>)</t>
    </r>
  </si>
  <si>
    <r>
      <t>d</t>
    </r>
    <r>
      <rPr>
        <sz val="10"/>
        <color indexed="57"/>
        <rFont val="Arial"/>
        <family val="2"/>
      </rPr>
      <t xml:space="preserve"> = interior construction thickness (m)</t>
    </r>
  </si>
  <si>
    <r>
      <t>for t &lt; t</t>
    </r>
    <r>
      <rPr>
        <vertAlign val="subscript"/>
        <sz val="10"/>
        <color indexed="57"/>
        <rFont val="Arial"/>
        <family val="2"/>
      </rPr>
      <t>p</t>
    </r>
  </si>
  <si>
    <t>long time</t>
  </si>
  <si>
    <t xml:space="preserve">sec, which is over 8 hours, so the conduction will be transient for a </t>
  </si>
  <si>
    <r>
      <t>Specific Heat of Air (c</t>
    </r>
    <r>
      <rPr>
        <vertAlign val="subscript"/>
        <sz val="10"/>
        <color indexed="57"/>
        <rFont val="Arial"/>
        <family val="2"/>
      </rPr>
      <t>p</t>
    </r>
    <r>
      <rPr>
        <sz val="10"/>
        <color indexed="57"/>
        <rFont val="Arial"/>
        <family val="2"/>
      </rPr>
      <t>)</t>
    </r>
  </si>
  <si>
    <r>
      <t>(kW/m</t>
    </r>
    <r>
      <rPr>
        <vertAlign val="superscript"/>
        <sz val="8"/>
        <color indexed="10"/>
        <rFont val="Arial"/>
        <family val="2"/>
      </rPr>
      <t>2</t>
    </r>
    <r>
      <rPr>
        <sz val="8"/>
        <color indexed="10"/>
        <rFont val="Arial"/>
        <family val="2"/>
      </rPr>
      <t>-K)</t>
    </r>
    <r>
      <rPr>
        <vertAlign val="superscript"/>
        <sz val="8"/>
        <color indexed="10"/>
        <rFont val="Arial"/>
        <family val="2"/>
      </rPr>
      <t>2</t>
    </r>
    <r>
      <rPr>
        <sz val="8"/>
        <color indexed="10"/>
        <rFont val="Arial"/>
        <family val="2"/>
      </rPr>
      <t>-sec</t>
    </r>
  </si>
  <si>
    <t/>
  </si>
  <si>
    <t>Brick</t>
  </si>
  <si>
    <t>Aluminum (pure)</t>
  </si>
  <si>
    <r>
      <t xml:space="preserve">STOP - </t>
    </r>
    <r>
      <rPr>
        <b/>
        <sz val="12"/>
        <color indexed="10"/>
        <rFont val="Symbol"/>
        <family val="1"/>
      </rPr>
      <t>d</t>
    </r>
    <r>
      <rPr>
        <b/>
        <sz val="12"/>
        <color indexed="10"/>
        <rFont val="Arial"/>
        <family val="0"/>
      </rPr>
      <t xml:space="preserve"> &gt; 1 inch</t>
    </r>
  </si>
  <si>
    <t xml:space="preserve">THERMAL PROPERTIES OF COMPARTMENT ENCLOSING SURFACES  </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</si>
  <si>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</si>
  <si>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</si>
  <si>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</si>
  <si>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</si>
  <si>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</si>
  <si>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</si>
  <si>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</si>
  <si>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</si>
  <si>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</si>
  <si>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</si>
  <si>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</si>
  <si>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</si>
  <si>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</si>
  <si>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</si>
  <si>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t>Any questions, comments, concerns, and suggestions, or to report an error(s) in the spreadsheet,</t>
  </si>
  <si>
    <r>
      <t>T</t>
    </r>
    <r>
      <rPr>
        <vertAlign val="subscript"/>
        <sz val="10"/>
        <color indexed="57"/>
        <rFont val="Arial"/>
        <family val="2"/>
      </rPr>
      <t>g</t>
    </r>
    <r>
      <rPr>
        <sz val="10"/>
        <color indexed="57"/>
        <rFont val="Arial"/>
        <family val="2"/>
      </rPr>
      <t xml:space="preserve"> =</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</si>
  <si>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</si>
  <si>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t>METHOD OF BEYLER</t>
  </si>
  <si>
    <r>
      <t>K</t>
    </r>
    <r>
      <rPr>
        <vertAlign val="subscript"/>
        <sz val="10"/>
        <color indexed="57"/>
        <rFont val="Arial"/>
        <family val="2"/>
      </rPr>
      <t>1</t>
    </r>
    <r>
      <rPr>
        <sz val="10"/>
        <color indexed="57"/>
        <rFont val="Arial"/>
        <family val="2"/>
      </rPr>
      <t xml:space="preserve"> = </t>
    </r>
  </si>
  <si>
    <t>Volume of the Compartment (V)</t>
  </si>
  <si>
    <t>kg</t>
  </si>
  <si>
    <r>
      <t>Q / m c</t>
    </r>
    <r>
      <rPr>
        <vertAlign val="subscript"/>
        <sz val="10"/>
        <color indexed="57"/>
        <rFont val="Arial"/>
        <family val="2"/>
      </rPr>
      <t>p</t>
    </r>
  </si>
  <si>
    <r>
      <t>K</t>
    </r>
    <r>
      <rPr>
        <vertAlign val="subscript"/>
        <sz val="10"/>
        <color indexed="57"/>
        <rFont val="Arial"/>
        <family val="2"/>
      </rPr>
      <t>2</t>
    </r>
    <r>
      <rPr>
        <sz val="10"/>
        <color indexed="57"/>
        <rFont val="Arial"/>
        <family val="2"/>
      </rPr>
      <t xml:space="preserve"> = </t>
    </r>
  </si>
  <si>
    <r>
      <t>D</t>
    </r>
    <r>
      <rPr>
        <sz val="10"/>
        <color indexed="57"/>
        <rFont val="Arial"/>
        <family val="2"/>
      </rPr>
      <t>T</t>
    </r>
    <r>
      <rPr>
        <vertAlign val="subscript"/>
        <sz val="10"/>
        <color indexed="57"/>
        <rFont val="Arial"/>
        <family val="2"/>
      </rPr>
      <t xml:space="preserve">g </t>
    </r>
    <r>
      <rPr>
        <sz val="10"/>
        <color indexed="57"/>
        <rFont val="Arial"/>
        <family val="2"/>
      </rPr>
      <t>= (2 K</t>
    </r>
    <r>
      <rPr>
        <vertAlign val="subscript"/>
        <sz val="10"/>
        <color indexed="57"/>
        <rFont val="Arial"/>
        <family val="2"/>
      </rPr>
      <t xml:space="preserve">2 </t>
    </r>
    <r>
      <rPr>
        <sz val="10"/>
        <color indexed="57"/>
        <rFont val="Arial"/>
        <family val="2"/>
      </rPr>
      <t>/ K</t>
    </r>
    <r>
      <rPr>
        <vertAlign val="subscript"/>
        <sz val="10"/>
        <color indexed="57"/>
        <rFont val="Arial"/>
        <family val="2"/>
      </rPr>
      <t>1</t>
    </r>
    <r>
      <rPr>
        <vertAlign val="superscript"/>
        <sz val="10"/>
        <color indexed="57"/>
        <rFont val="Arial"/>
        <family val="2"/>
      </rPr>
      <t>2</t>
    </r>
    <r>
      <rPr>
        <sz val="10"/>
        <color indexed="57"/>
        <rFont val="Arial"/>
        <family val="2"/>
      </rPr>
      <t>) (K</t>
    </r>
    <r>
      <rPr>
        <vertAlign val="subscript"/>
        <sz val="10"/>
        <color indexed="57"/>
        <rFont val="Arial"/>
        <family val="2"/>
      </rPr>
      <t xml:space="preserve">1 </t>
    </r>
    <r>
      <rPr>
        <sz val="10"/>
        <color indexed="57"/>
        <rFont val="Arial"/>
        <family val="2"/>
      </rPr>
      <t>√t-1+e</t>
    </r>
    <r>
      <rPr>
        <vertAlign val="superscript"/>
        <sz val="10"/>
        <color indexed="57"/>
        <rFont val="Arial"/>
        <family val="2"/>
      </rPr>
      <t>(- K1 √t)</t>
    </r>
    <r>
      <rPr>
        <sz val="10"/>
        <color indexed="57"/>
        <rFont val="Arial"/>
        <family val="2"/>
      </rPr>
      <t>)</t>
    </r>
  </si>
  <si>
    <r>
      <t>Calculation for Parameter K</t>
    </r>
    <r>
      <rPr>
        <b/>
        <vertAlign val="subscript"/>
        <sz val="10"/>
        <color indexed="57"/>
        <rFont val="Arial"/>
        <family val="2"/>
      </rPr>
      <t>1</t>
    </r>
  </si>
  <si>
    <r>
      <t>Calculation for Parameter K</t>
    </r>
    <r>
      <rPr>
        <b/>
        <vertAlign val="subscript"/>
        <sz val="10"/>
        <color indexed="57"/>
        <rFont val="Arial"/>
        <family val="2"/>
      </rPr>
      <t>2</t>
    </r>
  </si>
  <si>
    <r>
      <t>Parameter K</t>
    </r>
    <r>
      <rPr>
        <vertAlign val="subscript"/>
        <sz val="10"/>
        <color indexed="57"/>
        <rFont val="Arial"/>
        <family val="2"/>
      </rPr>
      <t>2</t>
    </r>
    <r>
      <rPr>
        <sz val="10"/>
        <color indexed="57"/>
        <rFont val="Arial"/>
        <family val="2"/>
      </rPr>
      <t xml:space="preserve"> = Q / m c</t>
    </r>
    <r>
      <rPr>
        <vertAlign val="subscript"/>
        <sz val="10"/>
        <color indexed="57"/>
        <rFont val="Arial"/>
        <family val="2"/>
      </rPr>
      <t>p</t>
    </r>
  </si>
  <si>
    <t>Compartment Hot Gas Layer Temperature, Compartment Door Closed</t>
  </si>
  <si>
    <t>not have reasonable predictive capabilities for a given situation, and should only be interpreted by an informed user.</t>
  </si>
  <si>
    <t>Although each calculation in the spreadsheet has been verified with the results of hand calculation, there is no absolute</t>
  </si>
  <si>
    <t>guarantee of the accuracy of these calculations.</t>
  </si>
  <si>
    <r>
      <t>ft</t>
    </r>
    <r>
      <rPr>
        <vertAlign val="superscript"/>
        <sz val="8"/>
        <color indexed="57"/>
        <rFont val="Arial"/>
        <family val="2"/>
      </rPr>
      <t>3</t>
    </r>
  </si>
  <si>
    <r>
      <t>m</t>
    </r>
    <r>
      <rPr>
        <vertAlign val="superscript"/>
        <sz val="10"/>
        <color indexed="48"/>
        <rFont val="Arial"/>
        <family val="2"/>
      </rPr>
      <t>3</t>
    </r>
  </si>
  <si>
    <r>
      <t xml:space="preserve">Mass of the Gas in the Compartment (m = V x </t>
    </r>
    <r>
      <rPr>
        <sz val="10"/>
        <color indexed="57"/>
        <rFont val="Symbol"/>
        <family val="1"/>
      </rPr>
      <t>r</t>
    </r>
    <r>
      <rPr>
        <vertAlign val="subscript"/>
        <sz val="10"/>
        <color indexed="57"/>
        <rFont val="Arial"/>
        <family val="2"/>
      </rPr>
      <t>a</t>
    </r>
    <r>
      <rPr>
        <sz val="10"/>
        <color indexed="57"/>
        <rFont val="Arial"/>
        <family val="2"/>
      </rPr>
      <t>)</t>
    </r>
  </si>
  <si>
    <r>
      <t>T</t>
    </r>
    <r>
      <rPr>
        <vertAlign val="subscript"/>
        <sz val="10"/>
        <color indexed="57"/>
        <rFont val="Arial"/>
        <family val="2"/>
      </rPr>
      <t>a</t>
    </r>
    <r>
      <rPr>
        <sz val="10"/>
        <color indexed="57"/>
        <rFont val="Arial"/>
        <family val="2"/>
      </rPr>
      <t xml:space="preserve"> = ambient air temperature (K)</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</si>
  <si>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a</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</si>
  <si>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</si>
  <si>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t>Select Material</t>
  </si>
  <si>
    <t xml:space="preserve">   (kW/m-K)</t>
  </si>
  <si>
    <t>parameters.  This spreadsheet is protected and secure to avoid errors due to a wrong entry in a cell(s).</t>
  </si>
  <si>
    <t xml:space="preserve">The following calculations estimate the hot gas layer temperature in enclosure fire with door closed.  </t>
  </si>
  <si>
    <t>All subsequent output values are calculated by the spreadsheet and based on values specified in the input</t>
  </si>
  <si>
    <r>
      <t>Interior Lining Specific Heat (c</t>
    </r>
    <r>
      <rPr>
        <sz val="10"/>
        <color indexed="10"/>
        <rFont val="Arial"/>
        <family val="2"/>
      </rPr>
      <t>)</t>
    </r>
  </si>
  <si>
    <t>m = mass of gas in the compartment (kg)</t>
  </si>
  <si>
    <t>t = exposure time (sec)</t>
  </si>
  <si>
    <r>
      <t>Click</t>
    </r>
    <r>
      <rPr>
        <b/>
        <sz val="10"/>
        <color indexed="48"/>
        <rFont val="Arial"/>
        <family val="2"/>
      </rPr>
      <t xml:space="preserve"> on selection</t>
    </r>
  </si>
  <si>
    <r>
      <t>Scroll</t>
    </r>
    <r>
      <rPr>
        <b/>
        <sz val="10"/>
        <color indexed="48"/>
        <rFont val="Arial"/>
        <family val="2"/>
      </rPr>
      <t xml:space="preserve"> to desired material then </t>
    </r>
  </si>
  <si>
    <t>This method assume that compartment has sufficient leaks to prevent pressure buildup, but the leakages are ignored.</t>
  </si>
  <si>
    <t>Time after Ignition</t>
  </si>
  <si>
    <t>THERMAL PROPERTIES FOR COMMON INTERIOR LINING MATERIALS</t>
  </si>
  <si>
    <t>The chapter in the NUREG should be read before an analysis is made.</t>
  </si>
  <si>
    <r>
      <t>c</t>
    </r>
    <r>
      <rPr>
        <vertAlign val="subscript"/>
        <sz val="10"/>
        <color indexed="57"/>
        <rFont val="Arial"/>
        <family val="2"/>
      </rPr>
      <t>p</t>
    </r>
    <r>
      <rPr>
        <sz val="10"/>
        <color indexed="57"/>
        <rFont val="Arial"/>
        <family val="2"/>
      </rPr>
      <t xml:space="preserve"> = specific heat of air (kJ/kg-K)</t>
    </r>
  </si>
  <si>
    <t>c</t>
  </si>
  <si>
    <t>(kJ/kg-K)</t>
  </si>
  <si>
    <t>r</t>
  </si>
  <si>
    <r>
      <t>kg/m</t>
    </r>
    <r>
      <rPr>
        <vertAlign val="superscript"/>
        <sz val="8"/>
        <color indexed="10"/>
        <rFont val="Arial"/>
        <family val="2"/>
      </rPr>
      <t>3</t>
    </r>
  </si>
  <si>
    <r>
      <t>k</t>
    </r>
    <r>
      <rPr>
        <sz val="10"/>
        <color indexed="12"/>
        <rFont val="Symbol"/>
        <family val="1"/>
      </rPr>
      <t>r</t>
    </r>
    <r>
      <rPr>
        <sz val="10"/>
        <color indexed="12"/>
        <rFont val="Arial"/>
        <family val="2"/>
      </rPr>
      <t>c</t>
    </r>
  </si>
  <si>
    <r>
      <t>(kW/m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</si>
  <si>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r>
      <t>(kg/m</t>
    </r>
    <r>
      <rPr>
        <vertAlign val="superscript"/>
        <sz val="10"/>
        <color indexed="12"/>
        <rFont val="Arial"/>
        <family val="2"/>
      </rPr>
      <t>3</t>
    </r>
    <r>
      <rPr>
        <sz val="10"/>
        <color indexed="12"/>
        <rFont val="Arial"/>
        <family val="2"/>
      </rPr>
      <t>)</t>
    </r>
  </si>
  <si>
    <t>Prepared by:</t>
  </si>
  <si>
    <t>Date</t>
  </si>
  <si>
    <t>Organization</t>
  </si>
  <si>
    <t>Checked by:</t>
  </si>
  <si>
    <t>Additional Information</t>
  </si>
  <si>
    <r>
      <t>Ambient Air Temperature (T</t>
    </r>
    <r>
      <rPr>
        <vertAlign val="subscript"/>
        <sz val="10"/>
        <color indexed="10"/>
        <rFont val="Arial"/>
        <family val="2"/>
      </rPr>
      <t>a</t>
    </r>
    <r>
      <rPr>
        <sz val="10"/>
        <color indexed="10"/>
        <rFont val="Arial"/>
        <family val="2"/>
      </rPr>
      <t>)</t>
    </r>
  </si>
  <si>
    <r>
      <t xml:space="preserve">Reference:  </t>
    </r>
    <r>
      <rPr>
        <i/>
        <sz val="8"/>
        <color indexed="10"/>
        <rFont val="Arial"/>
        <family val="2"/>
      </rPr>
      <t>Klote, J., J. Milke, Principles of Smoke Management</t>
    </r>
    <r>
      <rPr>
        <i/>
        <u val="single"/>
        <sz val="8"/>
        <color indexed="10"/>
        <rFont val="Arial"/>
        <family val="2"/>
      </rPr>
      <t>,</t>
    </r>
    <r>
      <rPr>
        <i/>
        <sz val="8"/>
        <color indexed="10"/>
        <rFont val="Arial"/>
        <family val="2"/>
      </rPr>
      <t xml:space="preserve"> 2002, Page 270.</t>
    </r>
  </si>
  <si>
    <r>
      <t xml:space="preserve">Reference: </t>
    </r>
    <r>
      <rPr>
        <i/>
        <sz val="8"/>
        <color indexed="10"/>
        <rFont val="Arial"/>
        <family val="2"/>
      </rPr>
      <t>SFPE Handbook of Fire Protection Engineering, 3</t>
    </r>
    <r>
      <rPr>
        <i/>
        <vertAlign val="superscript"/>
        <sz val="8"/>
        <color indexed="10"/>
        <rFont val="Arial"/>
        <family val="2"/>
      </rPr>
      <t>nd</t>
    </r>
    <r>
      <rPr>
        <i/>
        <sz val="8"/>
        <color indexed="10"/>
        <rFont val="Arial"/>
        <family val="2"/>
      </rPr>
      <t xml:space="preserve"> Edition, 2002, Page 3-180.</t>
    </r>
  </si>
  <si>
    <t>The above calculations are based on principles developed in the SFPE Handbook of Fire Protection Engineering,</t>
  </si>
  <si>
    <r>
      <t>3</t>
    </r>
    <r>
      <rPr>
        <vertAlign val="superscript"/>
        <sz val="10"/>
        <color indexed="13"/>
        <rFont val="Arial"/>
        <family val="2"/>
      </rPr>
      <t>nd</t>
    </r>
    <r>
      <rPr>
        <sz val="10"/>
        <color indexed="13"/>
        <rFont val="Arial"/>
        <family val="2"/>
      </rPr>
      <t xml:space="preserve"> Edition, 2002.</t>
    </r>
  </si>
  <si>
    <t>Parameters in YELLOW CELLS are Entered by the User.</t>
  </si>
  <si>
    <t>Parameters in GREEN CELLS are Automatically Selected from the DROP DOWN MENU for the Material Selected.</t>
  </si>
  <si>
    <t>Calculate</t>
  </si>
  <si>
    <t>please send an email to nxi@nrc.gov or mxs3@nrc.gov.</t>
  </si>
  <si>
    <r>
      <t>T</t>
    </r>
    <r>
      <rPr>
        <b/>
        <vertAlign val="subscript"/>
        <sz val="10"/>
        <rFont val="Arial"/>
        <family val="2"/>
      </rPr>
      <t>g</t>
    </r>
    <r>
      <rPr>
        <b/>
        <sz val="10"/>
        <rFont val="Arial"/>
        <family val="2"/>
      </rPr>
      <t xml:space="preserve"> =</t>
    </r>
  </si>
  <si>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</si>
  <si>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</si>
  <si>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CHAPTER 2.  PREDICTING HOT GAS LAYER TEMPERATURE IN A ROOM FIRE</t>
  </si>
  <si>
    <t>WITH DOOR CLOSED</t>
  </si>
  <si>
    <t xml:space="preserve">Calculations are based on certain assumptions and have inherent limitations.  The results of such calculation may or may </t>
  </si>
  <si>
    <t>User Specified Value</t>
  </si>
  <si>
    <t>Enter Value</t>
  </si>
  <si>
    <t>Revision Log</t>
  </si>
  <si>
    <t>1805.0</t>
  </si>
  <si>
    <t xml:space="preserve">                                           Description of Revision</t>
  </si>
  <si>
    <t>in</t>
  </si>
  <si>
    <t>Original issue with final text.</t>
  </si>
  <si>
    <t>January 2005</t>
  </si>
  <si>
    <r>
      <t>2 (0.4√k</t>
    </r>
    <r>
      <rPr>
        <sz val="10"/>
        <color indexed="57"/>
        <rFont val="Symbol"/>
        <family val="1"/>
      </rPr>
      <t>r</t>
    </r>
    <r>
      <rPr>
        <sz val="10"/>
        <color indexed="57"/>
        <rFont val="Arial"/>
        <family val="2"/>
      </rPr>
      <t>c) A</t>
    </r>
    <r>
      <rPr>
        <vertAlign val="subscript"/>
        <sz val="10"/>
        <color indexed="57"/>
        <rFont val="Arial"/>
        <family val="2"/>
      </rPr>
      <t>T</t>
    </r>
    <r>
      <rPr>
        <sz val="10"/>
        <color indexed="57"/>
        <rFont val="Arial"/>
        <family val="2"/>
      </rPr>
      <t xml:space="preserve"> / mc</t>
    </r>
    <r>
      <rPr>
        <vertAlign val="subscript"/>
        <sz val="10"/>
        <color indexed="57"/>
        <rFont val="Arial"/>
        <family val="2"/>
      </rPr>
      <t>p</t>
    </r>
  </si>
  <si>
    <r>
      <t>w</t>
    </r>
    <r>
      <rPr>
        <vertAlign val="subscript"/>
        <sz val="10"/>
        <color indexed="57"/>
        <rFont val="Arial"/>
        <family val="2"/>
      </rPr>
      <t>c</t>
    </r>
    <r>
      <rPr>
        <sz val="10"/>
        <color indexed="57"/>
        <rFont val="Arial"/>
        <family val="2"/>
      </rPr>
      <t xml:space="preserve"> = compartment width (m)</t>
    </r>
  </si>
  <si>
    <r>
      <t>l</t>
    </r>
    <r>
      <rPr>
        <vertAlign val="subscript"/>
        <sz val="10"/>
        <color indexed="57"/>
        <rFont val="Arial"/>
        <family val="2"/>
      </rPr>
      <t>c</t>
    </r>
    <r>
      <rPr>
        <sz val="10"/>
        <color indexed="57"/>
        <rFont val="Arial"/>
        <family val="2"/>
      </rPr>
      <t xml:space="preserve"> = compartment length (m)</t>
    </r>
  </si>
  <si>
    <r>
      <t>h</t>
    </r>
    <r>
      <rPr>
        <vertAlign val="subscript"/>
        <sz val="10"/>
        <color indexed="57"/>
        <rFont val="Arial"/>
        <family val="2"/>
      </rPr>
      <t>c</t>
    </r>
    <r>
      <rPr>
        <sz val="10"/>
        <color indexed="57"/>
        <rFont val="Arial"/>
        <family val="2"/>
      </rPr>
      <t xml:space="preserve"> = compartment height (m)</t>
    </r>
  </si>
  <si>
    <t>Version 1805.1</t>
  </si>
  <si>
    <t>1805.1</t>
  </si>
  <si>
    <t>September 2005</t>
  </si>
  <si>
    <r>
      <t>D</t>
    </r>
    <r>
      <rPr>
        <sz val="10"/>
        <color indexed="57"/>
        <rFont val="Arial"/>
        <family val="2"/>
      </rPr>
      <t>T</t>
    </r>
    <r>
      <rPr>
        <vertAlign val="subscript"/>
        <sz val="10"/>
        <color indexed="57"/>
        <rFont val="Arial"/>
        <family val="2"/>
      </rPr>
      <t xml:space="preserve">g </t>
    </r>
    <r>
      <rPr>
        <sz val="10"/>
        <color indexed="57"/>
        <rFont val="Arial"/>
        <family val="2"/>
      </rPr>
      <t>= (2 K</t>
    </r>
    <r>
      <rPr>
        <vertAlign val="subscript"/>
        <sz val="10"/>
        <color indexed="57"/>
        <rFont val="Arial"/>
        <family val="2"/>
      </rPr>
      <t xml:space="preserve">2 </t>
    </r>
    <r>
      <rPr>
        <sz val="10"/>
        <color indexed="57"/>
        <rFont val="Arial"/>
        <family val="2"/>
      </rPr>
      <t>/ K</t>
    </r>
    <r>
      <rPr>
        <vertAlign val="subscript"/>
        <sz val="10"/>
        <color indexed="57"/>
        <rFont val="Arial"/>
        <family val="2"/>
      </rPr>
      <t>1</t>
    </r>
    <r>
      <rPr>
        <vertAlign val="superscript"/>
        <sz val="10"/>
        <color indexed="57"/>
        <rFont val="Arial"/>
        <family val="2"/>
      </rPr>
      <t>2</t>
    </r>
    <r>
      <rPr>
        <sz val="10"/>
        <color indexed="57"/>
        <rFont val="Arial"/>
        <family val="2"/>
      </rPr>
      <t>) (K</t>
    </r>
    <r>
      <rPr>
        <vertAlign val="subscript"/>
        <sz val="10"/>
        <color indexed="57"/>
        <rFont val="Arial"/>
        <family val="2"/>
      </rPr>
      <t xml:space="preserve">1 </t>
    </r>
    <r>
      <rPr>
        <sz val="10"/>
        <color indexed="57"/>
        <rFont val="Arial"/>
        <family val="2"/>
      </rPr>
      <t>√t-1+e</t>
    </r>
    <r>
      <rPr>
        <vertAlign val="superscript"/>
        <sz val="10"/>
        <color indexed="57"/>
        <rFont val="Arial"/>
        <family val="2"/>
      </rPr>
      <t>(- K</t>
    </r>
    <r>
      <rPr>
        <vertAlign val="subscript"/>
        <sz val="10"/>
        <color indexed="57"/>
        <rFont val="Arial"/>
        <family val="2"/>
      </rPr>
      <t>1</t>
    </r>
    <r>
      <rPr>
        <vertAlign val="superscript"/>
        <sz val="10"/>
        <color indexed="57"/>
        <rFont val="Arial"/>
        <family val="2"/>
      </rPr>
      <t xml:space="preserve"> √t)</t>
    </r>
    <r>
      <rPr>
        <sz val="10"/>
        <color indexed="57"/>
        <rFont val="Arial"/>
        <family val="2"/>
      </rPr>
      <t>)</t>
    </r>
  </si>
  <si>
    <r>
      <t>Parameter K</t>
    </r>
    <r>
      <rPr>
        <vertAlign val="subscript"/>
        <sz val="10"/>
        <color indexed="57"/>
        <rFont val="Arial"/>
        <family val="2"/>
      </rPr>
      <t>1</t>
    </r>
    <r>
      <rPr>
        <sz val="10"/>
        <color indexed="57"/>
        <rFont val="Arial"/>
        <family val="2"/>
      </rPr>
      <t xml:space="preserve"> = 2 (0.4√k</t>
    </r>
    <r>
      <rPr>
        <sz val="10"/>
        <color indexed="57"/>
        <rFont val="Symbol"/>
        <family val="1"/>
      </rPr>
      <t>r</t>
    </r>
    <r>
      <rPr>
        <sz val="10"/>
        <color indexed="57"/>
        <rFont val="Arial"/>
        <family val="2"/>
      </rPr>
      <t>c) A</t>
    </r>
    <r>
      <rPr>
        <vertAlign val="subscript"/>
        <sz val="10"/>
        <color indexed="57"/>
        <rFont val="Arial"/>
        <family val="2"/>
      </rPr>
      <t xml:space="preserve">T </t>
    </r>
    <r>
      <rPr>
        <sz val="10"/>
        <color indexed="57"/>
        <rFont val="Arial"/>
        <family val="2"/>
      </rPr>
      <t>/ mc</t>
    </r>
    <r>
      <rPr>
        <vertAlign val="subscript"/>
        <sz val="10"/>
        <color indexed="57"/>
        <rFont val="Arial"/>
        <family val="2"/>
      </rPr>
      <t>p</t>
    </r>
  </si>
  <si>
    <r>
      <t>Corrected calculation for Parameter K</t>
    </r>
    <r>
      <rPr>
        <vertAlign val="subscript"/>
        <sz val="10"/>
        <color indexed="8"/>
        <rFont val="Arial"/>
        <family val="2"/>
      </rPr>
      <t>1</t>
    </r>
    <r>
      <rPr>
        <sz val="10"/>
        <color indexed="8"/>
        <rFont val="Arial"/>
        <family val="0"/>
      </rPr>
      <t xml:space="preserve">.  Added area of compartment enclosing surface </t>
    </r>
  </si>
  <si>
    <r>
      <t>[2(w</t>
    </r>
    <r>
      <rPr>
        <vertAlign val="subscript"/>
        <sz val="10"/>
        <color indexed="57"/>
        <rFont val="Arial"/>
        <family val="2"/>
      </rPr>
      <t xml:space="preserve">c </t>
    </r>
    <r>
      <rPr>
        <sz val="10"/>
        <color indexed="57"/>
        <rFont val="Arial"/>
        <family val="2"/>
      </rPr>
      <t>x l</t>
    </r>
    <r>
      <rPr>
        <vertAlign val="subscript"/>
        <sz val="10"/>
        <color indexed="57"/>
        <rFont val="Arial"/>
        <family val="2"/>
      </rPr>
      <t>c</t>
    </r>
    <r>
      <rPr>
        <sz val="10"/>
        <color indexed="57"/>
        <rFont val="Arial"/>
        <family val="2"/>
      </rPr>
      <t>) + 2(h</t>
    </r>
    <r>
      <rPr>
        <vertAlign val="subscript"/>
        <sz val="10"/>
        <color indexed="57"/>
        <rFont val="Arial"/>
        <family val="2"/>
      </rPr>
      <t xml:space="preserve">c </t>
    </r>
    <r>
      <rPr>
        <sz val="10"/>
        <color indexed="57"/>
        <rFont val="Arial"/>
        <family val="2"/>
      </rPr>
      <t>x 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 xml:space="preserve">c </t>
    </r>
    <r>
      <rPr>
        <sz val="10"/>
        <color indexed="57"/>
        <rFont val="Arial"/>
        <family val="2"/>
      </rPr>
      <t>x l</t>
    </r>
    <r>
      <rPr>
        <vertAlign val="subscript"/>
        <sz val="10"/>
        <color indexed="57"/>
        <rFont val="Arial"/>
        <family val="2"/>
      </rPr>
      <t>c</t>
    </r>
    <r>
      <rPr>
        <sz val="10"/>
        <color indexed="57"/>
        <rFont val="Arial"/>
        <family val="2"/>
      </rPr>
      <t xml:space="preserve">)] </t>
    </r>
  </si>
  <si>
    <r>
      <t>kW/m</t>
    </r>
    <r>
      <rPr>
        <vertAlign val="superscript"/>
        <sz val="10"/>
        <color indexed="57"/>
        <rFont val="Arial"/>
        <family val="2"/>
      </rPr>
      <t>2</t>
    </r>
    <r>
      <rPr>
        <sz val="10"/>
        <color indexed="57"/>
        <rFont val="Arial"/>
        <family val="2"/>
      </rPr>
      <t>-K</t>
    </r>
  </si>
  <si>
    <r>
      <t>boundaries (A</t>
    </r>
    <r>
      <rPr>
        <vertAlign val="subscript"/>
        <sz val="10"/>
        <color indexed="8"/>
        <rFont val="Arial"/>
        <family val="2"/>
      </rPr>
      <t>T</t>
    </r>
    <r>
      <rPr>
        <sz val="10"/>
        <color indexed="8"/>
        <rFont val="Arial"/>
        <family val="0"/>
      </rPr>
      <t xml:space="preserve">) in Parameter K1.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</si>
</sst>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7">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sz val="8"/>
      <color indexed="12"/>
      <name val="Arial"/>
      <family val="2"/>
    </font>
    <font>
      <sz val="9"/>
      <color indexed="10"/>
      <name val="Arial"/>
      <family val="2"/>
    </font>
    <font>
      <vertAlign val="superscript"/>
      <sz val="9"/>
      <color indexed="10"/>
      <name val="Arial"/>
      <family val="2"/>
    </font>
    <font>
      <vertAlign val="superscript"/>
      <sz val="8"/>
      <color indexed="10"/>
      <name val="Arial"/>
      <family val="2"/>
    </font>
    <font>
      <sz val="8"/>
      <color indexed="12"/>
      <name val="Symbol"/>
      <family val="1"/>
    </font>
    <font>
      <vertAlign val="subscript"/>
      <sz val="8"/>
      <color indexed="12"/>
      <name val="Arial"/>
      <family val="2"/>
    </font>
    <font>
      <vertAlign val="superscript"/>
      <sz val="8"/>
      <color indexed="12"/>
      <name val="Arial"/>
      <family val="2"/>
    </font>
    <font>
      <i/>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vertAlign val="subscript"/>
      <sz val="10"/>
      <color indexed="8"/>
      <name val="Arial"/>
      <family val="2"/>
    </font>
    <font>
      <b/>
      <sz val="12"/>
      <name val="Arial"/>
      <family val="2"/>
    </font>
    <font>
      <sz val="12"/>
      <name val="Arial"/>
      <family val="2"/>
    </font>
    <font>
      <vertAlign val="superscript"/>
      <sz val="10"/>
      <color indexed="13"/>
      <name val="Arial"/>
      <family val="2"/>
    </font>
    <font>
      <b/>
      <sz val="12"/>
      <color indexed="10"/>
      <name val="Arial"/>
      <family val="2"/>
    </font>
    <font>
      <vertAlign val="superscript"/>
      <sz val="8"/>
      <color indexed="57"/>
      <name val="Arial"/>
      <family val="2"/>
    </font>
    <font>
      <sz val="10"/>
      <color indexed="48"/>
      <name val="Arial"/>
      <family val="2"/>
    </font>
    <font>
      <b/>
      <sz val="10"/>
      <color indexed="48"/>
      <name val="Arial"/>
      <family val="2"/>
    </font>
    <font>
      <b/>
      <sz val="12"/>
      <color indexed="10"/>
      <name val="Symbol"/>
      <family val="1"/>
    </font>
    <font>
      <u val="single"/>
      <sz val="10"/>
      <color indexed="12"/>
      <name val="Arial"/>
      <family val="0"/>
    </font>
    <font>
      <u val="single"/>
      <sz val="10"/>
      <color indexed="36"/>
      <name val="Arial"/>
      <family val="0"/>
    </font>
    <font>
      <sz val="10"/>
      <color indexed="12"/>
      <name val="Arial"/>
      <family val="0"/>
    </font>
    <font>
      <sz val="16"/>
      <name val="Arial"/>
      <family val="2"/>
    </font>
    <font>
      <b/>
      <vertAlign val="subscript"/>
      <sz val="10"/>
      <color indexed="57"/>
      <name val="Arial"/>
      <family val="2"/>
    </font>
    <font>
      <vertAlign val="superscript"/>
      <sz val="10"/>
      <color indexed="48"/>
      <name val="Arial"/>
      <family val="2"/>
    </font>
    <font>
      <b/>
      <sz val="11"/>
      <color indexed="48"/>
      <name val="Arial"/>
      <family val="2"/>
    </font>
    <font>
      <sz val="11"/>
      <name val="Arial"/>
      <family val="2"/>
    </font>
    <font>
      <sz val="10"/>
      <color indexed="12"/>
      <name val="Symbol"/>
      <family val="1"/>
    </font>
    <font>
      <vertAlign val="superscript"/>
      <sz val="10"/>
      <color indexed="12"/>
      <name val="Arial"/>
      <family val="2"/>
    </font>
    <font>
      <b/>
      <sz val="8"/>
      <name val="Tahoma"/>
      <family val="0"/>
    </font>
    <font>
      <i/>
      <u val="single"/>
      <sz val="8"/>
      <color indexed="10"/>
      <name val="Arial"/>
      <family val="2"/>
    </font>
    <font>
      <i/>
      <vertAlign val="superscript"/>
      <sz val="8"/>
      <color indexed="10"/>
      <name val="Arial"/>
      <family val="2"/>
    </font>
    <font>
      <b/>
      <sz val="12"/>
      <color indexed="13"/>
      <name val="Arial"/>
      <family val="2"/>
    </font>
    <font>
      <b/>
      <sz val="11"/>
      <name val="Arial"/>
      <family val="2"/>
    </font>
    <font>
      <b/>
      <sz val="10"/>
      <name val="Arial"/>
      <family val="2"/>
    </font>
    <font>
      <b/>
      <vertAlign val="subscript"/>
      <sz val="10"/>
      <name val="Arial"/>
      <family val="2"/>
    </font>
    <font>
      <vertAlign val="subscript"/>
      <sz val="10"/>
      <color indexed="48"/>
      <name val="Arial"/>
      <family val="2"/>
    </font>
    <font>
      <sz val="10"/>
      <color indexed="8"/>
      <name val="Arial"/>
      <family val="0"/>
    </font>
    <font>
      <vertAlign val="subscript"/>
      <sz val="10"/>
      <color indexed="8"/>
      <name val="Arial"/>
      <family val="2"/>
    </font>
    <font>
      <b/>
      <sz val="8"/>
      <name val="Arial"/>
      <family val="2"/>
    </font>
  </fonts>
  <fills count="11">
    <fill>
      <patternFill/>
    </fill>
    <fill>
      <patternFill patternType="gray125"/>
    </fill>
    <fill>
      <patternFill patternType="solid">
        <fgColor indexed="2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15"/>
        <bgColor indexed="64"/>
      </patternFill>
    </fill>
  </fills>
  <borders count="31">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ck"/>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color indexed="63"/>
      </top>
      <bottom style="medium"/>
    </border>
    <border>
      <left>
        <color indexed="63"/>
      </left>
      <right style="thin"/>
      <top>
        <color indexed="63"/>
      </top>
      <bottom style="medium"/>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thin"/>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9">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2" borderId="0" xfId="0" applyFill="1" applyAlignment="1">
      <alignment/>
    </xf>
    <xf numFmtId="0" fontId="3" fillId="3" borderId="0" xfId="0" applyFont="1" applyFill="1" applyAlignment="1">
      <alignment/>
    </xf>
    <xf numFmtId="0" fontId="4" fillId="3" borderId="0" xfId="0" applyFont="1" applyFill="1" applyAlignment="1">
      <alignment/>
    </xf>
    <xf numFmtId="0" fontId="5" fillId="0" borderId="0" xfId="0" applyFont="1" applyAlignment="1">
      <alignment/>
    </xf>
    <xf numFmtId="0" fontId="6" fillId="0" borderId="1" xfId="0" applyFont="1" applyBorder="1" applyAlignment="1">
      <alignment/>
    </xf>
    <xf numFmtId="0" fontId="0" fillId="0" borderId="1" xfId="0" applyBorder="1" applyAlignment="1">
      <alignment/>
    </xf>
    <xf numFmtId="0" fontId="7" fillId="0" borderId="0" xfId="0" applyFont="1" applyAlignment="1">
      <alignment/>
    </xf>
    <xf numFmtId="2" fontId="0" fillId="3" borderId="2" xfId="0" applyNumberFormat="1" applyFill="1" applyBorder="1" applyAlignment="1">
      <alignment/>
    </xf>
    <xf numFmtId="0" fontId="9" fillId="0" borderId="0" xfId="0" applyFont="1" applyAlignment="1">
      <alignment/>
    </xf>
    <xf numFmtId="0" fontId="10" fillId="4" borderId="0" xfId="0" applyFont="1" applyFill="1" applyAlignment="1">
      <alignment/>
    </xf>
    <xf numFmtId="0" fontId="12" fillId="4" borderId="0" xfId="0" applyFont="1" applyFill="1" applyAlignment="1">
      <alignment/>
    </xf>
    <xf numFmtId="0" fontId="13" fillId="0" borderId="0" xfId="0" applyFont="1" applyAlignment="1">
      <alignment/>
    </xf>
    <xf numFmtId="0" fontId="0" fillId="4" borderId="0" xfId="0" applyFill="1" applyAlignment="1">
      <alignment/>
    </xf>
    <xf numFmtId="0" fontId="16" fillId="4" borderId="0" xfId="0" applyFont="1" applyFill="1" applyAlignment="1">
      <alignment/>
    </xf>
    <xf numFmtId="0" fontId="12" fillId="4" borderId="0" xfId="0" applyFont="1" applyFill="1" applyAlignment="1" quotePrefix="1">
      <alignment/>
    </xf>
    <xf numFmtId="0" fontId="9" fillId="4" borderId="0" xfId="0" applyFont="1" applyFill="1" applyAlignment="1">
      <alignment/>
    </xf>
    <xf numFmtId="0" fontId="20" fillId="0" borderId="1" xfId="0" applyFont="1" applyBorder="1" applyAlignment="1">
      <alignment/>
    </xf>
    <xf numFmtId="0" fontId="21" fillId="0" borderId="0" xfId="0" applyFont="1" applyAlignment="1">
      <alignment/>
    </xf>
    <xf numFmtId="0" fontId="22" fillId="0" borderId="0" xfId="0" applyFont="1" applyAlignment="1">
      <alignment/>
    </xf>
    <xf numFmtId="0" fontId="25" fillId="0" borderId="0" xfId="0" applyFont="1" applyAlignment="1">
      <alignment/>
    </xf>
    <xf numFmtId="0" fontId="25" fillId="0" borderId="0" xfId="0" applyNumberFormat="1" applyFont="1" applyAlignment="1">
      <alignment horizontal="left"/>
    </xf>
    <xf numFmtId="0" fontId="0" fillId="0" borderId="0" xfId="0" applyAlignment="1">
      <alignment horizontal="left"/>
    </xf>
    <xf numFmtId="0" fontId="25" fillId="0" borderId="0" xfId="0" applyFont="1" applyAlignment="1">
      <alignment horizontal="left"/>
    </xf>
    <xf numFmtId="2" fontId="25" fillId="5" borderId="0" xfId="0" applyNumberFormat="1" applyFont="1" applyFill="1" applyAlignment="1">
      <alignment/>
    </xf>
    <xf numFmtId="0" fontId="26"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3" fillId="6" borderId="0" xfId="0" applyFont="1" applyFill="1" applyAlignment="1">
      <alignment/>
    </xf>
    <xf numFmtId="2" fontId="3" fillId="6" borderId="0" xfId="0" applyNumberFormat="1" applyFont="1" applyFill="1" applyAlignment="1">
      <alignment/>
    </xf>
    <xf numFmtId="0" fontId="28" fillId="0" borderId="0" xfId="0" applyFont="1" applyAlignment="1">
      <alignment/>
    </xf>
    <xf numFmtId="0" fontId="29" fillId="0" borderId="0" xfId="0" applyFont="1" applyAlignment="1">
      <alignment/>
    </xf>
    <xf numFmtId="0" fontId="0" fillId="0" borderId="0" xfId="0" applyBorder="1" applyAlignment="1">
      <alignment/>
    </xf>
    <xf numFmtId="2" fontId="10" fillId="4" borderId="0" xfId="0" applyNumberFormat="1" applyFont="1" applyFill="1" applyAlignment="1">
      <alignment/>
    </xf>
    <xf numFmtId="2" fontId="26" fillId="0" borderId="0" xfId="0" applyNumberFormat="1" applyFont="1" applyAlignment="1">
      <alignment/>
    </xf>
    <xf numFmtId="0" fontId="22" fillId="0" borderId="0" xfId="0" applyNumberFormat="1" applyFont="1" applyAlignment="1">
      <alignment horizontal="left"/>
    </xf>
    <xf numFmtId="0" fontId="21" fillId="0" borderId="0" xfId="0" applyNumberFormat="1" applyFont="1" applyAlignment="1">
      <alignment horizontal="left"/>
    </xf>
    <xf numFmtId="0" fontId="0" fillId="3" borderId="0" xfId="0" applyNumberFormat="1" applyFill="1" applyBorder="1" applyAlignment="1">
      <alignment/>
    </xf>
    <xf numFmtId="0" fontId="3" fillId="7" borderId="0" xfId="0" applyFont="1" applyFill="1" applyAlignment="1">
      <alignment/>
    </xf>
    <xf numFmtId="0" fontId="4" fillId="7" borderId="0" xfId="0" applyFont="1" applyFill="1" applyAlignment="1">
      <alignment/>
    </xf>
    <xf numFmtId="0" fontId="22" fillId="0" borderId="0" xfId="0" applyFont="1" applyAlignment="1">
      <alignment/>
    </xf>
    <xf numFmtId="0" fontId="6" fillId="0" borderId="0" xfId="0" applyFont="1" applyAlignment="1">
      <alignment/>
    </xf>
    <xf numFmtId="0" fontId="25" fillId="0" borderId="1" xfId="0" applyFont="1" applyBorder="1" applyAlignment="1">
      <alignment/>
    </xf>
    <xf numFmtId="0" fontId="22" fillId="0" borderId="1" xfId="0" applyFont="1" applyBorder="1" applyAlignment="1">
      <alignment/>
    </xf>
    <xf numFmtId="0" fontId="34" fillId="0" borderId="0" xfId="0" applyFont="1" applyAlignment="1">
      <alignment/>
    </xf>
    <xf numFmtId="0" fontId="0" fillId="0" borderId="0" xfId="0" applyAlignment="1" quotePrefix="1">
      <alignment/>
    </xf>
    <xf numFmtId="2" fontId="0" fillId="7" borderId="2" xfId="0" applyNumberFormat="1" applyFill="1" applyBorder="1" applyAlignment="1" applyProtection="1">
      <alignment/>
      <protection locked="0"/>
    </xf>
    <xf numFmtId="0" fontId="0" fillId="0" borderId="0" xfId="0" applyAlignment="1" applyProtection="1">
      <alignment/>
      <protection locked="0"/>
    </xf>
    <xf numFmtId="0" fontId="31" fillId="0" borderId="0" xfId="0" applyFont="1" applyAlignment="1">
      <alignment/>
    </xf>
    <xf numFmtId="0" fontId="31" fillId="0" borderId="0" xfId="0" applyFont="1" applyAlignment="1">
      <alignment/>
    </xf>
    <xf numFmtId="0" fontId="25" fillId="5" borderId="0" xfId="0" applyFont="1" applyFill="1" applyAlignment="1" applyProtection="1">
      <alignment/>
      <protection locked="0"/>
    </xf>
    <xf numFmtId="0" fontId="20" fillId="5" borderId="0" xfId="0" applyFont="1" applyFill="1" applyAlignment="1" applyProtection="1">
      <alignment/>
      <protection locked="0"/>
    </xf>
    <xf numFmtId="0" fontId="39" fillId="0" borderId="0" xfId="0" applyFont="1" applyAlignment="1">
      <alignment/>
    </xf>
    <xf numFmtId="0" fontId="22" fillId="0" borderId="0" xfId="0" applyFont="1" applyAlignment="1">
      <alignment horizontal="left"/>
    </xf>
    <xf numFmtId="0" fontId="33" fillId="4" borderId="0" xfId="0" applyFont="1" applyFill="1" applyAlignment="1">
      <alignment/>
    </xf>
    <xf numFmtId="2" fontId="33" fillId="4" borderId="0" xfId="0" applyNumberFormat="1" applyFont="1" applyFill="1" applyAlignment="1">
      <alignment/>
    </xf>
    <xf numFmtId="0" fontId="42" fillId="0" borderId="0" xfId="0" applyFont="1" applyFill="1" applyAlignment="1">
      <alignment/>
    </xf>
    <xf numFmtId="0" fontId="33" fillId="0" borderId="0" xfId="0" applyFont="1" applyFill="1" applyAlignment="1">
      <alignment/>
    </xf>
    <xf numFmtId="0" fontId="43" fillId="0" borderId="0" xfId="0" applyFont="1" applyAlignment="1">
      <alignment/>
    </xf>
    <xf numFmtId="0" fontId="0" fillId="0" borderId="3" xfId="0" applyBorder="1" applyAlignment="1">
      <alignment/>
    </xf>
    <xf numFmtId="0" fontId="0" fillId="2" borderId="0" xfId="0" applyFont="1" applyFill="1" applyAlignment="1">
      <alignment/>
    </xf>
    <xf numFmtId="0" fontId="7" fillId="0" borderId="3" xfId="0" applyFont="1" applyBorder="1" applyAlignment="1">
      <alignment/>
    </xf>
    <xf numFmtId="0" fontId="9" fillId="0" borderId="3" xfId="0" applyFont="1" applyBorder="1" applyAlignment="1">
      <alignment/>
    </xf>
    <xf numFmtId="0" fontId="9" fillId="0" borderId="0" xfId="0" applyFont="1" applyFill="1" applyAlignment="1">
      <alignment/>
    </xf>
    <xf numFmtId="0" fontId="38" fillId="4" borderId="4" xfId="0" applyFont="1" applyFill="1" applyBorder="1" applyAlignment="1" applyProtection="1">
      <alignment horizontal="left"/>
      <protection locked="0"/>
    </xf>
    <xf numFmtId="0" fontId="44" fillId="4" borderId="5" xfId="0" applyFont="1" applyFill="1" applyBorder="1" applyAlignment="1" applyProtection="1">
      <alignment horizontal="left"/>
      <protection locked="0"/>
    </xf>
    <xf numFmtId="0" fontId="38" fillId="4" borderId="6" xfId="0" applyFont="1" applyFill="1" applyBorder="1" applyAlignment="1" applyProtection="1">
      <alignment horizontal="left"/>
      <protection locked="0"/>
    </xf>
    <xf numFmtId="0" fontId="38" fillId="4" borderId="7" xfId="0" applyFont="1" applyFill="1" applyBorder="1" applyAlignment="1" applyProtection="1">
      <alignment horizontal="left"/>
      <protection locked="0"/>
    </xf>
    <xf numFmtId="0" fontId="38" fillId="4" borderId="8" xfId="0" applyFont="1" applyFill="1" applyBorder="1" applyAlignment="1">
      <alignment horizontal="left"/>
    </xf>
    <xf numFmtId="0" fontId="38" fillId="4" borderId="9" xfId="0" applyFont="1" applyFill="1" applyBorder="1" applyAlignment="1">
      <alignment horizontal="left"/>
    </xf>
    <xf numFmtId="0" fontId="38" fillId="4" borderId="10" xfId="0" applyFont="1" applyFill="1" applyBorder="1" applyAlignment="1">
      <alignment horizontal="left"/>
    </xf>
    <xf numFmtId="0" fontId="38" fillId="4" borderId="11" xfId="0" applyFont="1" applyFill="1" applyBorder="1" applyAlignment="1">
      <alignment horizontal="left"/>
    </xf>
    <xf numFmtId="0" fontId="0" fillId="0" borderId="1" xfId="0" applyBorder="1" applyAlignment="1" applyProtection="1">
      <alignment/>
      <protection locked="0"/>
    </xf>
    <xf numFmtId="2" fontId="22" fillId="5" borderId="2" xfId="0" applyNumberFormat="1" applyFont="1" applyFill="1" applyBorder="1" applyAlignment="1" applyProtection="1">
      <alignment/>
      <protection locked="0"/>
    </xf>
    <xf numFmtId="0" fontId="0" fillId="7" borderId="2" xfId="0" applyFill="1" applyBorder="1" applyAlignment="1" applyProtection="1">
      <alignment/>
      <protection locked="0"/>
    </xf>
    <xf numFmtId="0" fontId="0" fillId="0" borderId="0" xfId="21" applyFont="1" applyProtection="1">
      <alignment/>
      <protection locked="0"/>
    </xf>
    <xf numFmtId="0" fontId="0" fillId="7" borderId="2" xfId="21" applyFill="1" applyBorder="1" applyProtection="1">
      <alignment/>
      <protection locked="0"/>
    </xf>
    <xf numFmtId="0" fontId="0" fillId="0" borderId="0" xfId="21" applyFont="1" applyAlignment="1" applyProtection="1">
      <alignment horizontal="right"/>
      <protection locked="0"/>
    </xf>
    <xf numFmtId="14" fontId="0" fillId="7" borderId="2" xfId="21" applyNumberFormat="1" applyFill="1" applyBorder="1" applyProtection="1">
      <alignment/>
      <protection locked="0"/>
    </xf>
    <xf numFmtId="0" fontId="0" fillId="0" borderId="0" xfId="21" applyProtection="1">
      <alignment/>
      <protection locked="0"/>
    </xf>
    <xf numFmtId="0" fontId="0" fillId="0" borderId="0" xfId="21" applyFill="1" applyProtection="1">
      <alignment/>
      <protection locked="0"/>
    </xf>
    <xf numFmtId="0" fontId="0" fillId="0" borderId="0" xfId="21" applyAlignment="1" applyProtection="1">
      <alignment horizontal="right"/>
      <protection locked="0"/>
    </xf>
    <xf numFmtId="0" fontId="0" fillId="7" borderId="0" xfId="21" applyFill="1" applyProtection="1">
      <alignment/>
      <protection locked="0"/>
    </xf>
    <xf numFmtId="0" fontId="1" fillId="7" borderId="0" xfId="21" applyFont="1" applyFill="1" applyAlignment="1" applyProtection="1">
      <alignment horizontal="left"/>
      <protection locked="0"/>
    </xf>
    <xf numFmtId="0" fontId="0" fillId="7" borderId="0" xfId="0" applyFill="1" applyAlignment="1" applyProtection="1">
      <alignment/>
      <protection locked="0"/>
    </xf>
    <xf numFmtId="0" fontId="0" fillId="8" borderId="2" xfId="0" applyNumberFormat="1" applyFill="1" applyBorder="1" applyAlignment="1" applyProtection="1">
      <alignment/>
      <protection locked="0"/>
    </xf>
    <xf numFmtId="0" fontId="3" fillId="8" borderId="0" xfId="0" applyFont="1" applyFill="1" applyAlignment="1">
      <alignment/>
    </xf>
    <xf numFmtId="0" fontId="4" fillId="8" borderId="0" xfId="0" applyFont="1" applyFill="1" applyAlignment="1">
      <alignment/>
    </xf>
    <xf numFmtId="0" fontId="49" fillId="3" borderId="12" xfId="0" applyFont="1" applyFill="1" applyBorder="1" applyAlignment="1">
      <alignment horizontal="center" vertical="center"/>
    </xf>
    <xf numFmtId="0" fontId="50" fillId="7" borderId="0" xfId="0" applyFont="1" applyFill="1" applyAlignment="1">
      <alignment/>
    </xf>
    <xf numFmtId="0" fontId="0" fillId="7" borderId="13" xfId="21" applyFill="1" applyBorder="1" applyProtection="1">
      <alignment/>
      <protection locked="0"/>
    </xf>
    <xf numFmtId="0" fontId="0" fillId="7" borderId="14" xfId="21" applyFill="1" applyBorder="1" applyProtection="1">
      <alignment/>
      <protection locked="0"/>
    </xf>
    <xf numFmtId="0" fontId="0" fillId="7" borderId="15" xfId="21" applyFill="1" applyBorder="1" applyProtection="1">
      <alignment/>
      <protection locked="0"/>
    </xf>
    <xf numFmtId="0" fontId="51" fillId="9" borderId="16" xfId="0" applyFont="1" applyFill="1" applyBorder="1" applyAlignment="1">
      <alignment/>
    </xf>
    <xf numFmtId="2" fontId="51" fillId="9" borderId="17" xfId="0" applyNumberFormat="1" applyFont="1" applyFill="1" applyBorder="1" applyAlignment="1">
      <alignment/>
    </xf>
    <xf numFmtId="0" fontId="51" fillId="9" borderId="17" xfId="0" applyFont="1" applyFill="1" applyBorder="1" applyAlignment="1">
      <alignment/>
    </xf>
    <xf numFmtId="0" fontId="51" fillId="9" borderId="18" xfId="0" applyFont="1" applyFill="1" applyBorder="1" applyAlignment="1">
      <alignment/>
    </xf>
    <xf numFmtId="0" fontId="7" fillId="0" borderId="0" xfId="0" applyFont="1" applyAlignment="1">
      <alignment/>
    </xf>
    <xf numFmtId="0" fontId="33" fillId="0" borderId="0" xfId="0" applyFont="1" applyAlignment="1">
      <alignment/>
    </xf>
    <xf numFmtId="0" fontId="10" fillId="0" borderId="0" xfId="0" applyFont="1" applyAlignment="1">
      <alignment/>
    </xf>
    <xf numFmtId="0" fontId="33" fillId="4" borderId="19" xfId="0" applyFont="1" applyFill="1" applyBorder="1" applyAlignment="1">
      <alignment horizontal="left"/>
    </xf>
    <xf numFmtId="0" fontId="33" fillId="4" borderId="20" xfId="0" applyFont="1" applyFill="1" applyBorder="1" applyAlignment="1">
      <alignment horizontal="left"/>
    </xf>
    <xf numFmtId="0" fontId="33" fillId="4" borderId="6" xfId="0" applyFont="1" applyFill="1" applyBorder="1" applyAlignment="1">
      <alignment horizontal="left"/>
    </xf>
    <xf numFmtId="0" fontId="33" fillId="4" borderId="7" xfId="0" applyFont="1" applyFill="1" applyBorder="1" applyAlignment="1">
      <alignment horizontal="left"/>
    </xf>
    <xf numFmtId="0" fontId="3" fillId="10" borderId="12" xfId="0" applyFont="1" applyFill="1" applyBorder="1" applyAlignment="1" applyProtection="1">
      <alignment/>
      <protection/>
    </xf>
    <xf numFmtId="0" fontId="3" fillId="10" borderId="17" xfId="0" applyFont="1" applyFill="1" applyBorder="1" applyAlignment="1" applyProtection="1">
      <alignment/>
      <protection/>
    </xf>
    <xf numFmtId="0" fontId="3" fillId="10" borderId="18" xfId="0" applyFont="1" applyFill="1" applyBorder="1" applyAlignment="1" applyProtection="1">
      <alignment/>
      <protection/>
    </xf>
    <xf numFmtId="0" fontId="0" fillId="0" borderId="0" xfId="0" applyAlignment="1" applyProtection="1">
      <alignment/>
      <protection/>
    </xf>
    <xf numFmtId="49" fontId="54" fillId="10" borderId="21" xfId="0" applyNumberFormat="1" applyFont="1" applyFill="1" applyBorder="1" applyAlignment="1" applyProtection="1">
      <alignment/>
      <protection/>
    </xf>
    <xf numFmtId="49" fontId="54" fillId="10" borderId="22" xfId="0" applyNumberFormat="1" applyFont="1" applyFill="1" applyBorder="1" applyAlignment="1" applyProtection="1">
      <alignment/>
      <protection/>
    </xf>
    <xf numFmtId="49" fontId="54" fillId="10" borderId="23" xfId="0" applyNumberFormat="1" applyFont="1" applyFill="1" applyBorder="1" applyAlignment="1" applyProtection="1">
      <alignment/>
      <protection/>
    </xf>
    <xf numFmtId="49" fontId="54" fillId="10" borderId="24" xfId="0" applyNumberFormat="1" applyFont="1" applyFill="1" applyBorder="1" applyAlignment="1" applyProtection="1">
      <alignment/>
      <protection/>
    </xf>
    <xf numFmtId="49" fontId="54" fillId="10" borderId="0" xfId="0" applyNumberFormat="1" applyFont="1" applyFill="1" applyBorder="1" applyAlignment="1" applyProtection="1">
      <alignment/>
      <protection/>
    </xf>
    <xf numFmtId="49" fontId="54" fillId="10" borderId="25" xfId="0" applyNumberFormat="1" applyFont="1" applyFill="1" applyBorder="1" applyAlignment="1" applyProtection="1">
      <alignment/>
      <protection/>
    </xf>
    <xf numFmtId="49" fontId="54" fillId="10" borderId="26" xfId="0" applyNumberFormat="1" applyFont="1" applyFill="1" applyBorder="1" applyAlignment="1" applyProtection="1">
      <alignment/>
      <protection/>
    </xf>
    <xf numFmtId="49" fontId="54" fillId="10" borderId="27" xfId="0" applyNumberFormat="1" applyFont="1" applyFill="1" applyBorder="1" applyAlignment="1" applyProtection="1">
      <alignment/>
      <protection/>
    </xf>
    <xf numFmtId="0" fontId="54" fillId="10" borderId="27" xfId="0" applyFont="1" applyFill="1" applyBorder="1" applyAlignment="1" applyProtection="1">
      <alignment/>
      <protection/>
    </xf>
    <xf numFmtId="0" fontId="54" fillId="10" borderId="28" xfId="0" applyFont="1" applyFill="1" applyBorder="1" applyAlignment="1" applyProtection="1">
      <alignment/>
      <protection/>
    </xf>
    <xf numFmtId="0" fontId="54" fillId="10" borderId="26" xfId="0" applyFont="1" applyFill="1" applyBorder="1" applyAlignment="1" applyProtection="1">
      <alignment/>
      <protection/>
    </xf>
    <xf numFmtId="2" fontId="0" fillId="8" borderId="2" xfId="0" applyNumberFormat="1" applyFont="1" applyFill="1" applyBorder="1" applyAlignment="1" applyProtection="1">
      <alignment/>
      <protection/>
    </xf>
    <xf numFmtId="165" fontId="38" fillId="4" borderId="10" xfId="0" applyNumberFormat="1" applyFont="1" applyFill="1" applyBorder="1" applyAlignment="1">
      <alignment horizontal="left"/>
    </xf>
    <xf numFmtId="2" fontId="25" fillId="0" borderId="0" xfId="0" applyNumberFormat="1" applyFont="1" applyAlignment="1">
      <alignment horizontal="right"/>
    </xf>
    <xf numFmtId="2" fontId="22" fillId="5" borderId="2" xfId="0" applyNumberFormat="1" applyFont="1" applyFill="1" applyBorder="1" applyAlignment="1" applyProtection="1">
      <alignment/>
      <protection/>
    </xf>
    <xf numFmtId="0" fontId="38" fillId="4" borderId="29" xfId="0" applyFont="1" applyFill="1" applyBorder="1" applyAlignment="1" applyProtection="1">
      <alignment horizontal="left" vertical="center"/>
      <protection locked="0"/>
    </xf>
    <xf numFmtId="0" fontId="38" fillId="4" borderId="30" xfId="0" applyFont="1" applyFill="1" applyBorder="1" applyAlignment="1" applyProtection="1">
      <alignment horizontal="left" vertical="center"/>
      <protection locked="0"/>
    </xf>
    <xf numFmtId="0" fontId="38" fillId="4" borderId="19" xfId="0" applyFont="1" applyFill="1" applyBorder="1" applyAlignment="1" applyProtection="1">
      <alignment horizontal="left" vertical="center"/>
      <protection locked="0"/>
    </xf>
    <xf numFmtId="0" fontId="38" fillId="4" borderId="20" xfId="0" applyFont="1" applyFill="1" applyBorder="1" applyAlignment="1" applyProtection="1">
      <alignment horizontal="left" vertic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34</xdr:row>
      <xdr:rowOff>0</xdr:rowOff>
    </xdr:from>
    <xdr:to>
      <xdr:col>8</xdr:col>
      <xdr:colOff>9525</xdr:colOff>
      <xdr:row>35</xdr:row>
      <xdr:rowOff>47625</xdr:rowOff>
    </xdr:to>
    <xdr:pic>
      <xdr:nvPicPr>
        <xdr:cNvPr id="1" name="ComboBox1"/>
        <xdr:cNvPicPr preferRelativeResize="1">
          <a:picLocks noChangeAspect="0"/>
        </xdr:cNvPicPr>
      </xdr:nvPicPr>
      <xdr:blipFill>
        <a:blip r:embed="rId1"/>
        <a:stretch>
          <a:fillRect/>
        </a:stretch>
      </xdr:blipFill>
      <xdr:spPr>
        <a:xfrm>
          <a:off x="6210300" y="6324600"/>
          <a:ext cx="1600200" cy="238125"/>
        </a:xfrm>
        <a:prstGeom prst="rect">
          <a:avLst/>
        </a:prstGeom>
        <a:noFill/>
        <a:ln w="9525" cmpd="sng">
          <a:noFill/>
        </a:ln>
      </xdr:spPr>
    </xdr:pic>
    <xdr:clientData/>
  </xdr:twoCellAnchor>
  <xdr:twoCellAnchor editAs="oneCell">
    <xdr:from>
      <xdr:col>6</xdr:col>
      <xdr:colOff>38100</xdr:colOff>
      <xdr:row>100</xdr:row>
      <xdr:rowOff>190500</xdr:rowOff>
    </xdr:from>
    <xdr:to>
      <xdr:col>6</xdr:col>
      <xdr:colOff>676275</xdr:colOff>
      <xdr:row>102</xdr:row>
      <xdr:rowOff>19050</xdr:rowOff>
    </xdr:to>
    <xdr:pic>
      <xdr:nvPicPr>
        <xdr:cNvPr id="2" name="CommandButton1"/>
        <xdr:cNvPicPr preferRelativeResize="1">
          <a:picLocks noChangeAspect="1"/>
        </xdr:cNvPicPr>
      </xdr:nvPicPr>
      <xdr:blipFill>
        <a:blip r:embed="rId2"/>
        <a:stretch>
          <a:fillRect/>
        </a:stretch>
      </xdr:blipFill>
      <xdr:spPr>
        <a:xfrm>
          <a:off x="5305425" y="18307050"/>
          <a:ext cx="638175" cy="257175"/>
        </a:xfrm>
        <a:prstGeom prst="rect">
          <a:avLst/>
        </a:prstGeom>
        <a:noFill/>
        <a:ln w="9525" cmpd="sng">
          <a:noFill/>
        </a:ln>
      </xdr:spPr>
    </xdr:pic>
    <xdr:clientData/>
  </xdr:twoCellAnchor>
  <xdr:twoCellAnchor>
    <xdr:from>
      <xdr:col>1</xdr:col>
      <xdr:colOff>0</xdr:colOff>
      <xdr:row>102</xdr:row>
      <xdr:rowOff>66675</xdr:rowOff>
    </xdr:from>
    <xdr:to>
      <xdr:col>1</xdr:col>
      <xdr:colOff>619125</xdr:colOff>
      <xdr:row>103</xdr:row>
      <xdr:rowOff>161925</xdr:rowOff>
    </xdr:to>
    <xdr:pic>
      <xdr:nvPicPr>
        <xdr:cNvPr id="3" name="CommandButton3"/>
        <xdr:cNvPicPr preferRelativeResize="1">
          <a:picLocks noChangeAspect="1"/>
        </xdr:cNvPicPr>
      </xdr:nvPicPr>
      <xdr:blipFill>
        <a:blip r:embed="rId3"/>
        <a:stretch>
          <a:fillRect/>
        </a:stretch>
      </xdr:blipFill>
      <xdr:spPr>
        <a:xfrm>
          <a:off x="828675" y="18611850"/>
          <a:ext cx="619125" cy="266700"/>
        </a:xfrm>
        <a:prstGeom prst="rect">
          <a:avLst/>
        </a:prstGeom>
        <a:noFill/>
        <a:ln w="9525" cmpd="sng">
          <a:noFill/>
        </a:ln>
      </xdr:spPr>
    </xdr:pic>
    <xdr:clientData/>
  </xdr:twoCellAnchor>
  <xdr:twoCellAnchor editAs="oneCell">
    <xdr:from>
      <xdr:col>3</xdr:col>
      <xdr:colOff>466725</xdr:colOff>
      <xdr:row>112</xdr:row>
      <xdr:rowOff>85725</xdr:rowOff>
    </xdr:from>
    <xdr:to>
      <xdr:col>6</xdr:col>
      <xdr:colOff>219075</xdr:colOff>
      <xdr:row>125</xdr:row>
      <xdr:rowOff>38100</xdr:rowOff>
    </xdr:to>
    <xdr:pic>
      <xdr:nvPicPr>
        <xdr:cNvPr id="4" name="Picture 36"/>
        <xdr:cNvPicPr preferRelativeResize="1">
          <a:picLocks noChangeAspect="1"/>
        </xdr:cNvPicPr>
      </xdr:nvPicPr>
      <xdr:blipFill>
        <a:blip r:embed="rId4"/>
        <a:stretch>
          <a:fillRect/>
        </a:stretch>
      </xdr:blipFill>
      <xdr:spPr>
        <a:xfrm>
          <a:off x="3162300" y="20583525"/>
          <a:ext cx="2324100" cy="2057400"/>
        </a:xfrm>
        <a:prstGeom prst="rect">
          <a:avLst/>
        </a:prstGeom>
        <a:noFill/>
        <a:ln w="9525" cmpd="sng">
          <a:noFill/>
        </a:ln>
      </xdr:spPr>
    </xdr:pic>
    <xdr:clientData/>
  </xdr:twoCellAnchor>
  <xdr:twoCellAnchor editAs="oneCell">
    <xdr:from>
      <xdr:col>8</xdr:col>
      <xdr:colOff>47625</xdr:colOff>
      <xdr:row>0</xdr:row>
      <xdr:rowOff>85725</xdr:rowOff>
    </xdr:from>
    <xdr:to>
      <xdr:col>13</xdr:col>
      <xdr:colOff>47625</xdr:colOff>
      <xdr:row>11</xdr:row>
      <xdr:rowOff>180975</xdr:rowOff>
    </xdr:to>
    <xdr:pic>
      <xdr:nvPicPr>
        <xdr:cNvPr id="5" name="Picture 37"/>
        <xdr:cNvPicPr preferRelativeResize="1">
          <a:picLocks noChangeAspect="1"/>
        </xdr:cNvPicPr>
      </xdr:nvPicPr>
      <xdr:blipFill>
        <a:blip r:embed="rId4"/>
        <a:stretch>
          <a:fillRect/>
        </a:stretch>
      </xdr:blipFill>
      <xdr:spPr>
        <a:xfrm>
          <a:off x="7848600" y="8572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90"/>
  <sheetViews>
    <sheetView workbookViewId="0" topLeftCell="A1">
      <selection activeCell="A1" sqref="A1"/>
    </sheetView>
  </sheetViews>
  <sheetFormatPr defaultColWidth="9.140625" defaultRowHeight="12.75"/>
  <cols>
    <col min="6" max="6" width="9.8515625" style="0" customWidth="1"/>
    <col min="7" max="7" width="12.421875" style="0" customWidth="1"/>
    <col min="9" max="9" width="8.140625" style="0" customWidth="1"/>
  </cols>
  <sheetData>
    <row r="1" ht="18">
      <c r="A1" s="1" t="s">
        <v>0</v>
      </c>
    </row>
    <row r="2" ht="18">
      <c r="C2" s="1" t="s">
        <v>81</v>
      </c>
    </row>
    <row r="3" spans="1:9" ht="12.75">
      <c r="A3" s="2" t="s">
        <v>1</v>
      </c>
      <c r="B3" s="3"/>
      <c r="C3" s="3"/>
      <c r="D3" s="3"/>
      <c r="E3" s="3"/>
      <c r="F3" s="3"/>
      <c r="G3" s="3"/>
      <c r="H3" s="3"/>
      <c r="I3" s="3"/>
    </row>
    <row r="4" spans="1:9" ht="12.75">
      <c r="A4" s="4" t="s">
        <v>2</v>
      </c>
      <c r="B4" s="5"/>
      <c r="C4" s="5"/>
      <c r="D4" s="5"/>
      <c r="E4" s="5"/>
      <c r="F4" s="5"/>
      <c r="G4" s="5"/>
      <c r="H4" s="5"/>
      <c r="I4" s="5"/>
    </row>
    <row r="5" spans="1:9" ht="12.75">
      <c r="A5" s="2" t="s">
        <v>3</v>
      </c>
      <c r="B5" s="3"/>
      <c r="C5" s="3"/>
      <c r="D5" s="3"/>
      <c r="E5" s="3"/>
      <c r="F5" s="3"/>
      <c r="G5" s="3"/>
      <c r="H5" s="3"/>
      <c r="I5" s="3"/>
    </row>
    <row r="6" spans="1:9" ht="12.75">
      <c r="A6" s="2" t="s">
        <v>4</v>
      </c>
      <c r="B6" s="3"/>
      <c r="C6" s="3"/>
      <c r="D6" s="3"/>
      <c r="E6" s="3"/>
      <c r="F6" s="3"/>
      <c r="G6" s="3"/>
      <c r="H6" s="3"/>
      <c r="I6" s="3"/>
    </row>
    <row r="8" ht="18">
      <c r="A8" s="6" t="s">
        <v>5</v>
      </c>
    </row>
    <row r="9" ht="13.5" thickBot="1"/>
    <row r="10" spans="1:9" ht="13.5" thickTop="1">
      <c r="A10" s="7" t="s">
        <v>6</v>
      </c>
      <c r="B10" s="8"/>
      <c r="C10" s="8"/>
      <c r="D10" s="8"/>
      <c r="E10" s="8"/>
      <c r="F10" s="8"/>
      <c r="G10" s="8"/>
      <c r="H10" s="8"/>
      <c r="I10" s="8"/>
    </row>
    <row r="11" spans="2:9" ht="15.75">
      <c r="B11" s="9" t="s">
        <v>7</v>
      </c>
      <c r="F11" s="10">
        <v>15</v>
      </c>
      <c r="G11" s="11" t="s">
        <v>8</v>
      </c>
      <c r="H11" s="12">
        <f>F11*0.3048</f>
        <v>4.572</v>
      </c>
      <c r="I11" s="12" t="s">
        <v>9</v>
      </c>
    </row>
    <row r="12" spans="2:9" ht="15.75">
      <c r="B12" s="9" t="s">
        <v>10</v>
      </c>
      <c r="F12" s="10">
        <v>15</v>
      </c>
      <c r="G12" s="11" t="s">
        <v>8</v>
      </c>
      <c r="H12" s="12">
        <f>F12*0.3048</f>
        <v>4.572</v>
      </c>
      <c r="I12" s="12" t="s">
        <v>9</v>
      </c>
    </row>
    <row r="13" spans="2:9" ht="15.75">
      <c r="B13" s="9" t="s">
        <v>11</v>
      </c>
      <c r="F13" s="10">
        <v>10</v>
      </c>
      <c r="G13" s="11" t="s">
        <v>8</v>
      </c>
      <c r="H13" s="12">
        <f>F13*0.3048</f>
        <v>3.048</v>
      </c>
      <c r="I13" s="12" t="s">
        <v>9</v>
      </c>
    </row>
    <row r="14" spans="2:7" ht="12.75">
      <c r="B14" s="9"/>
      <c r="G14" s="11"/>
    </row>
    <row r="15" spans="2:9" ht="15.75">
      <c r="B15" s="9" t="s">
        <v>12</v>
      </c>
      <c r="F15" s="10">
        <v>4</v>
      </c>
      <c r="G15" s="11" t="s">
        <v>8</v>
      </c>
      <c r="H15" s="12">
        <f>F15*0.3048</f>
        <v>1.2192</v>
      </c>
      <c r="I15" s="12" t="s">
        <v>9</v>
      </c>
    </row>
    <row r="16" spans="2:9" ht="15.75">
      <c r="B16" s="9" t="s">
        <v>13</v>
      </c>
      <c r="F16" s="10">
        <v>6</v>
      </c>
      <c r="G16" s="11" t="s">
        <v>8</v>
      </c>
      <c r="H16" s="12">
        <f>F16*0.3048</f>
        <v>1.8288000000000002</v>
      </c>
      <c r="I16" s="12" t="s">
        <v>9</v>
      </c>
    </row>
    <row r="17" spans="2:9" ht="12.75">
      <c r="B17" s="9"/>
      <c r="F17" s="11"/>
      <c r="G17" s="11"/>
      <c r="H17" s="12"/>
      <c r="I17" s="12"/>
    </row>
    <row r="18" spans="2:9" ht="13.5" thickBot="1">
      <c r="B18" s="9" t="s">
        <v>14</v>
      </c>
      <c r="F18" s="10">
        <v>1</v>
      </c>
      <c r="G18" s="11" t="s">
        <v>8</v>
      </c>
      <c r="H18" s="12">
        <f>F18*0.3048</f>
        <v>0.3048</v>
      </c>
      <c r="I18" s="12" t="s">
        <v>9</v>
      </c>
    </row>
    <row r="19" spans="1:9" ht="13.5" thickTop="1">
      <c r="A19" s="7" t="s">
        <v>15</v>
      </c>
      <c r="B19" s="8"/>
      <c r="C19" s="8"/>
      <c r="D19" s="8"/>
      <c r="E19" s="8"/>
      <c r="F19" s="8"/>
      <c r="G19" s="8"/>
      <c r="H19" s="8"/>
      <c r="I19" s="8"/>
    </row>
    <row r="20" spans="2:9" ht="15.75">
      <c r="B20" s="9" t="s">
        <v>16</v>
      </c>
      <c r="F20" s="10">
        <v>77</v>
      </c>
      <c r="G20" s="11" t="s">
        <v>17</v>
      </c>
      <c r="H20" s="13">
        <f>(F20-32)/1.8</f>
        <v>25</v>
      </c>
      <c r="I20" s="13" t="s">
        <v>18</v>
      </c>
    </row>
    <row r="21" spans="2:9" ht="12.75">
      <c r="B21" s="9"/>
      <c r="F21" s="11"/>
      <c r="G21" s="11"/>
      <c r="H21" s="13">
        <f>H20+273</f>
        <v>298</v>
      </c>
      <c r="I21" s="13" t="s">
        <v>19</v>
      </c>
    </row>
    <row r="22" spans="2:7" ht="15.75">
      <c r="B22" s="9" t="s">
        <v>20</v>
      </c>
      <c r="F22" s="39">
        <v>1</v>
      </c>
      <c r="G22" s="11" t="s">
        <v>93</v>
      </c>
    </row>
    <row r="23" spans="2:7" ht="16.5" thickBot="1">
      <c r="B23" s="9" t="s">
        <v>21</v>
      </c>
      <c r="F23" s="39">
        <v>1.18</v>
      </c>
      <c r="G23" s="14" t="s">
        <v>94</v>
      </c>
    </row>
    <row r="24" spans="1:7" ht="13.5" thickTop="1">
      <c r="A24" s="7" t="s">
        <v>22</v>
      </c>
      <c r="B24" s="8"/>
      <c r="C24" s="8"/>
      <c r="D24" s="8"/>
      <c r="E24" s="8"/>
      <c r="F24" s="8"/>
      <c r="G24" s="8"/>
    </row>
    <row r="25" spans="2:7" ht="12.75">
      <c r="B25" s="9" t="s">
        <v>23</v>
      </c>
      <c r="F25" s="39">
        <v>2</v>
      </c>
      <c r="G25" s="11" t="s">
        <v>24</v>
      </c>
    </row>
    <row r="26" spans="2:7" ht="12.75">
      <c r="B26" s="9" t="s">
        <v>82</v>
      </c>
      <c r="F26" s="39">
        <v>0.0014</v>
      </c>
      <c r="G26" s="11" t="s">
        <v>95</v>
      </c>
    </row>
    <row r="27" spans="2:7" ht="15.75">
      <c r="B27" s="9" t="s">
        <v>83</v>
      </c>
      <c r="F27" s="39">
        <v>0.88</v>
      </c>
      <c r="G27" s="11" t="s">
        <v>93</v>
      </c>
    </row>
    <row r="28" spans="2:7" ht="13.5">
      <c r="B28" s="9" t="s">
        <v>84</v>
      </c>
      <c r="F28" s="39">
        <v>2000</v>
      </c>
      <c r="G28" s="14" t="s">
        <v>94</v>
      </c>
    </row>
    <row r="29" spans="2:7" ht="12.75">
      <c r="B29" s="9"/>
      <c r="G29" s="11"/>
    </row>
    <row r="30" spans="2:7" ht="12.75">
      <c r="B30" s="13" t="s">
        <v>25</v>
      </c>
      <c r="C30" s="15"/>
      <c r="D30" s="15"/>
      <c r="E30" s="15"/>
      <c r="F30" s="15"/>
      <c r="G30" s="15"/>
    </row>
    <row r="31" spans="2:7" ht="12.75">
      <c r="B31" s="13" t="s">
        <v>26</v>
      </c>
      <c r="C31" s="15"/>
      <c r="D31" s="13" t="s">
        <v>27</v>
      </c>
      <c r="E31" s="16" t="s">
        <v>28</v>
      </c>
      <c r="F31" s="13" t="s">
        <v>86</v>
      </c>
      <c r="G31" s="13" t="s">
        <v>29</v>
      </c>
    </row>
    <row r="32" spans="2:7" ht="12.75">
      <c r="B32" s="13"/>
      <c r="C32" s="15"/>
      <c r="D32" s="13" t="s">
        <v>30</v>
      </c>
      <c r="E32" s="13" t="s">
        <v>31</v>
      </c>
      <c r="F32" s="13" t="s">
        <v>87</v>
      </c>
      <c r="G32" s="13" t="s">
        <v>88</v>
      </c>
    </row>
    <row r="33" spans="2:7" ht="12.75">
      <c r="B33" s="13" t="s">
        <v>32</v>
      </c>
      <c r="C33" s="15"/>
      <c r="D33" s="13" t="s">
        <v>33</v>
      </c>
      <c r="E33" s="13">
        <v>2000</v>
      </c>
      <c r="F33" s="13">
        <v>0.88</v>
      </c>
      <c r="G33" s="17" t="s">
        <v>99</v>
      </c>
    </row>
    <row r="34" spans="2:7" ht="12.75">
      <c r="B34" s="13" t="s">
        <v>34</v>
      </c>
      <c r="C34" s="15"/>
      <c r="D34" s="13" t="s">
        <v>35</v>
      </c>
      <c r="E34" s="13">
        <v>1440</v>
      </c>
      <c r="F34" s="13">
        <v>0.84</v>
      </c>
      <c r="G34" s="17" t="s">
        <v>36</v>
      </c>
    </row>
    <row r="35" spans="2:7" ht="12.75">
      <c r="B35" s="13" t="s">
        <v>37</v>
      </c>
      <c r="C35" s="15"/>
      <c r="D35" s="13" t="s">
        <v>38</v>
      </c>
      <c r="E35" s="13">
        <v>1600</v>
      </c>
      <c r="F35" s="13">
        <v>0.46</v>
      </c>
      <c r="G35" s="17" t="s">
        <v>39</v>
      </c>
    </row>
    <row r="36" spans="2:7" ht="12.75">
      <c r="B36" s="13" t="s">
        <v>40</v>
      </c>
      <c r="C36" s="15"/>
      <c r="D36" s="13" t="s">
        <v>41</v>
      </c>
      <c r="E36" s="13">
        <v>420</v>
      </c>
      <c r="F36" s="13">
        <v>2.72</v>
      </c>
      <c r="G36" s="17" t="s">
        <v>42</v>
      </c>
    </row>
    <row r="37" spans="2:7" ht="13.5" thickBot="1">
      <c r="B37" s="18" t="s">
        <v>43</v>
      </c>
      <c r="C37" s="18"/>
      <c r="D37" s="18"/>
      <c r="E37" s="18"/>
      <c r="F37" s="18"/>
      <c r="G37" s="18"/>
    </row>
    <row r="38" spans="1:7" ht="13.5" thickTop="1">
      <c r="A38" s="7" t="s">
        <v>44</v>
      </c>
      <c r="B38" s="8"/>
      <c r="C38" s="8"/>
      <c r="D38" s="8"/>
      <c r="E38" s="8"/>
      <c r="F38" s="8"/>
      <c r="G38" s="8"/>
    </row>
    <row r="39" spans="2:7" ht="12.75">
      <c r="B39" s="9" t="s">
        <v>45</v>
      </c>
      <c r="F39" s="10">
        <v>500</v>
      </c>
      <c r="G39" s="11" t="s">
        <v>46</v>
      </c>
    </row>
    <row r="40" spans="2:7" ht="12.75">
      <c r="B40" s="9" t="s">
        <v>47</v>
      </c>
      <c r="F40" s="10">
        <v>100</v>
      </c>
      <c r="G40" s="11" t="s">
        <v>48</v>
      </c>
    </row>
    <row r="41" ht="13.5" thickBot="1"/>
    <row r="42" spans="1:8" ht="16.5" thickTop="1">
      <c r="A42" s="19" t="s">
        <v>49</v>
      </c>
      <c r="B42" s="8"/>
      <c r="C42" s="8"/>
      <c r="D42" s="8"/>
      <c r="E42" s="8"/>
      <c r="F42" s="8"/>
      <c r="G42" s="8"/>
      <c r="H42" s="8"/>
    </row>
    <row r="43" spans="2:7" ht="12.75">
      <c r="B43" s="18" t="s">
        <v>50</v>
      </c>
      <c r="C43" s="18"/>
      <c r="D43" s="18"/>
      <c r="E43" s="18"/>
      <c r="F43" s="18"/>
      <c r="G43" s="18"/>
    </row>
    <row r="45" ht="15.75">
      <c r="B45" s="20" t="s">
        <v>89</v>
      </c>
    </row>
    <row r="47" spans="2:3" ht="15.75">
      <c r="B47" s="21" t="s">
        <v>51</v>
      </c>
      <c r="C47" s="20" t="s">
        <v>52</v>
      </c>
    </row>
    <row r="48" ht="12.75">
      <c r="C48" s="21" t="s">
        <v>53</v>
      </c>
    </row>
    <row r="49" ht="15.75">
      <c r="C49" s="21" t="s">
        <v>54</v>
      </c>
    </row>
    <row r="50" ht="15.75">
      <c r="C50" s="21" t="s">
        <v>55</v>
      </c>
    </row>
    <row r="51" ht="15.75">
      <c r="C51" s="21" t="s">
        <v>90</v>
      </c>
    </row>
    <row r="52" ht="15.75">
      <c r="C52" s="21" t="s">
        <v>91</v>
      </c>
    </row>
    <row r="54" ht="12.75">
      <c r="B54" s="22" t="s">
        <v>56</v>
      </c>
    </row>
    <row r="55" spans="2:3" ht="15.75">
      <c r="B55" s="21" t="s">
        <v>57</v>
      </c>
      <c r="C55" s="21" t="s">
        <v>58</v>
      </c>
    </row>
    <row r="56" spans="2:4" ht="15.75">
      <c r="B56" s="21" t="s">
        <v>57</v>
      </c>
      <c r="C56" s="23">
        <f>H15*H16</f>
        <v>2.2296729600000003</v>
      </c>
      <c r="D56" s="21" t="s">
        <v>96</v>
      </c>
    </row>
    <row r="57" spans="2:4" ht="12.75">
      <c r="B57" s="21"/>
      <c r="C57" s="23"/>
      <c r="D57" s="21"/>
    </row>
    <row r="58" spans="2:4" ht="12.75">
      <c r="B58" s="22" t="s">
        <v>100</v>
      </c>
      <c r="C58" s="23"/>
      <c r="D58" s="21"/>
    </row>
    <row r="59" spans="2:4" ht="15.75">
      <c r="B59" s="21" t="s">
        <v>104</v>
      </c>
      <c r="C59" s="37" t="s">
        <v>102</v>
      </c>
      <c r="D59" s="21"/>
    </row>
    <row r="60" spans="2:4" ht="14.25">
      <c r="B60" s="21" t="s">
        <v>51</v>
      </c>
      <c r="C60" s="38" t="s">
        <v>105</v>
      </c>
      <c r="D60" s="21"/>
    </row>
    <row r="61" spans="2:4" ht="15.75">
      <c r="B61" s="21"/>
      <c r="C61" s="37" t="s">
        <v>101</v>
      </c>
      <c r="D61" s="21"/>
    </row>
    <row r="62" spans="2:4" ht="12.75">
      <c r="B62" s="21"/>
      <c r="C62" s="37" t="s">
        <v>103</v>
      </c>
      <c r="D62" s="21"/>
    </row>
    <row r="63" spans="2:4" ht="12.75">
      <c r="B63" s="21"/>
      <c r="C63" s="38" t="s">
        <v>106</v>
      </c>
      <c r="D63" s="21"/>
    </row>
    <row r="64" spans="2:10" ht="15.75">
      <c r="B64" s="21" t="s">
        <v>104</v>
      </c>
      <c r="C64" s="23">
        <f>((F28*F27)/F26)*(H18/2)^2</f>
        <v>29198.098285714284</v>
      </c>
      <c r="D64" s="21" t="s">
        <v>109</v>
      </c>
      <c r="E64" s="21"/>
      <c r="F64" s="21"/>
      <c r="G64" s="21"/>
      <c r="H64" s="21"/>
      <c r="I64" s="21"/>
      <c r="J64" s="21"/>
    </row>
    <row r="65" spans="3:4" ht="12.75">
      <c r="C65" s="24"/>
      <c r="D65" s="21" t="s">
        <v>108</v>
      </c>
    </row>
    <row r="66" ht="12.75">
      <c r="B66" s="22" t="s">
        <v>59</v>
      </c>
    </row>
    <row r="67" spans="2:5" ht="15.75">
      <c r="B67" s="21" t="s">
        <v>60</v>
      </c>
      <c r="C67" s="21" t="s">
        <v>61</v>
      </c>
      <c r="D67" s="21" t="s">
        <v>107</v>
      </c>
      <c r="E67" s="21"/>
    </row>
    <row r="68" spans="2:11" ht="14.25">
      <c r="B68" s="21" t="s">
        <v>51</v>
      </c>
      <c r="C68" s="21" t="s">
        <v>62</v>
      </c>
      <c r="D68" s="21"/>
      <c r="J68" s="21"/>
      <c r="K68" s="21"/>
    </row>
    <row r="69" spans="2:11" ht="12.75">
      <c r="B69" s="21"/>
      <c r="C69" s="21" t="s">
        <v>98</v>
      </c>
      <c r="D69" s="21"/>
      <c r="J69" s="21"/>
      <c r="K69" s="21"/>
    </row>
    <row r="70" ht="12.75">
      <c r="C70" s="21" t="s">
        <v>63</v>
      </c>
    </row>
    <row r="71" spans="2:4" ht="15.75">
      <c r="B71" s="21" t="s">
        <v>60</v>
      </c>
      <c r="C71" s="22">
        <f>(F25/F40)^0.5</f>
        <v>0.1414213562373095</v>
      </c>
      <c r="D71" s="21" t="s">
        <v>97</v>
      </c>
    </row>
    <row r="72" ht="12.75">
      <c r="C72" s="24"/>
    </row>
    <row r="73" spans="2:8" ht="12.75">
      <c r="B73" s="22" t="s">
        <v>92</v>
      </c>
      <c r="H73" s="21"/>
    </row>
    <row r="74" spans="2:3" ht="15.75">
      <c r="B74" s="21" t="s">
        <v>64</v>
      </c>
      <c r="C74" s="21" t="s">
        <v>65</v>
      </c>
    </row>
    <row r="75" spans="2:4" ht="15.75">
      <c r="B75" s="21" t="s">
        <v>64</v>
      </c>
      <c r="C75" s="25">
        <f>(2*(H11*H12)+2*(H13*H11)+2*(H13*H12))-C56</f>
        <v>95.31851904</v>
      </c>
      <c r="D75" s="21" t="s">
        <v>96</v>
      </c>
    </row>
    <row r="76" ht="12.75">
      <c r="C76" s="24"/>
    </row>
    <row r="77" ht="12.75">
      <c r="B77" s="22" t="s">
        <v>66</v>
      </c>
    </row>
    <row r="78" spans="2:3" ht="15.75">
      <c r="B78" s="20" t="s">
        <v>89</v>
      </c>
      <c r="C78" s="21"/>
    </row>
    <row r="79" spans="2:4" ht="15.75">
      <c r="B79" s="20" t="s">
        <v>67</v>
      </c>
      <c r="C79" s="26">
        <f>6.85*(((F39)^2)/(C56*(H16)^0.5*C71*C75))^(1/3)</f>
        <v>125.50616380090119</v>
      </c>
      <c r="D79" s="21" t="s">
        <v>19</v>
      </c>
    </row>
    <row r="80" spans="2:3" ht="15.75">
      <c r="B80" s="20" t="s">
        <v>67</v>
      </c>
      <c r="C80" s="21" t="s">
        <v>68</v>
      </c>
    </row>
    <row r="81" spans="2:3" ht="15.75">
      <c r="B81" s="21" t="s">
        <v>69</v>
      </c>
      <c r="C81" s="20" t="s">
        <v>70</v>
      </c>
    </row>
    <row r="82" spans="2:7" ht="15.75">
      <c r="B82" s="21" t="s">
        <v>71</v>
      </c>
      <c r="C82" s="28">
        <f>C79+H21</f>
        <v>423.50616380090116</v>
      </c>
      <c r="D82" s="21" t="s">
        <v>19</v>
      </c>
      <c r="E82" s="29" t="s">
        <v>72</v>
      </c>
      <c r="F82" s="27" t="s">
        <v>72</v>
      </c>
      <c r="G82" s="27" t="s">
        <v>72</v>
      </c>
    </row>
    <row r="83" spans="2:9" ht="15.75">
      <c r="B83" s="30" t="s">
        <v>73</v>
      </c>
      <c r="C83" s="31">
        <f>C82-273</f>
        <v>150.50616380090116</v>
      </c>
      <c r="D83" s="30" t="s">
        <v>18</v>
      </c>
      <c r="E83" s="31">
        <f>(C83*1.8)+32</f>
        <v>302.9110948416221</v>
      </c>
      <c r="F83" s="30" t="s">
        <v>17</v>
      </c>
      <c r="G83" s="32" t="s">
        <v>74</v>
      </c>
      <c r="I83" t="s">
        <v>72</v>
      </c>
    </row>
    <row r="85" spans="2:8" ht="15">
      <c r="B85" s="33" t="s">
        <v>75</v>
      </c>
      <c r="H85" s="33"/>
    </row>
    <row r="86" spans="2:9" ht="12.75">
      <c r="B86" s="2" t="s">
        <v>76</v>
      </c>
      <c r="C86" s="3"/>
      <c r="D86" s="3"/>
      <c r="E86" s="3"/>
      <c r="F86" s="3"/>
      <c r="G86" s="3"/>
      <c r="H86" s="3"/>
      <c r="I86" s="3"/>
    </row>
    <row r="87" spans="2:9" ht="14.25">
      <c r="B87" s="2" t="s">
        <v>77</v>
      </c>
      <c r="C87" s="3"/>
      <c r="D87" s="3"/>
      <c r="E87" s="3"/>
      <c r="F87" s="3"/>
      <c r="G87" s="3"/>
      <c r="H87" s="3"/>
      <c r="I87" s="3"/>
    </row>
    <row r="88" spans="2:9" ht="12.75">
      <c r="B88" s="2" t="s">
        <v>78</v>
      </c>
      <c r="C88" s="3"/>
      <c r="D88" s="3"/>
      <c r="E88" s="3"/>
      <c r="F88" s="3"/>
      <c r="G88" s="3"/>
      <c r="H88" s="3"/>
      <c r="I88" s="3"/>
    </row>
    <row r="89" spans="2:9" ht="12.75">
      <c r="B89" s="2" t="s">
        <v>79</v>
      </c>
      <c r="C89" s="3"/>
      <c r="D89" s="3"/>
      <c r="E89" s="3"/>
      <c r="F89" s="3"/>
      <c r="G89" s="3"/>
      <c r="H89" s="3"/>
      <c r="I89" s="3"/>
    </row>
    <row r="90" spans="2:9" ht="12.75">
      <c r="B90" s="2" t="s">
        <v>80</v>
      </c>
      <c r="C90" s="3"/>
      <c r="D90" s="3"/>
      <c r="E90" s="3"/>
      <c r="F90" s="3"/>
      <c r="G90" s="3"/>
      <c r="H90" s="3"/>
      <c r="I90" s="3"/>
    </row>
  </sheetData>
  <printOptions/>
  <pageMargins left="1" right="0.5" top="1" bottom="0.75" header="0.5" footer="0.5"/>
  <pageSetup horizontalDpi="300" verticalDpi="300" orientation="portrait" r:id="rId1"/>
  <headerFooter alignWithMargins="0">
    <oddHeader xml:space="preserve">&amp;L&amp;7Worksheet NRR/DSSA/SPLB 1, Rev. 0&amp;C&amp;8 </oddHeader>
    <oddFooter>&amp;C&amp;7&amp;P</oddFooter>
  </headerFooter>
</worksheet>
</file>

<file path=xl/worksheets/sheet2.xml><?xml version="1.0" encoding="utf-8"?>
<worksheet xmlns="http://schemas.openxmlformats.org/spreadsheetml/2006/main" xmlns:r="http://schemas.openxmlformats.org/officeDocument/2006/relationships">
  <sheetPr codeName="Sheet1"/>
  <dimension ref="A1:O163"/>
  <sheetViews>
    <sheetView tabSelected="1" workbookViewId="0" topLeftCell="A1">
      <selection activeCell="G17" sqref="G17"/>
    </sheetView>
  </sheetViews>
  <sheetFormatPr defaultColWidth="9.140625" defaultRowHeight="12.75"/>
  <cols>
    <col min="1" max="2" width="12.421875" style="0" customWidth="1"/>
    <col min="3" max="3" width="15.57421875" style="0" customWidth="1"/>
    <col min="4" max="4" width="14.140625" style="0" customWidth="1"/>
    <col min="5" max="5" width="11.421875" style="0" customWidth="1"/>
    <col min="6" max="6" width="13.00390625" style="0" customWidth="1"/>
    <col min="7" max="7" width="13.7109375" style="0" customWidth="1"/>
    <col min="8" max="8" width="24.28125" style="0" customWidth="1"/>
    <col min="9" max="9" width="3.421875" style="0" customWidth="1"/>
    <col min="11" max="11" width="0" style="0" hidden="1" customWidth="1"/>
  </cols>
  <sheetData>
    <row r="1" ht="18">
      <c r="A1" s="1" t="s">
        <v>193</v>
      </c>
    </row>
    <row r="2" ht="18">
      <c r="A2" s="1" t="s">
        <v>194</v>
      </c>
    </row>
    <row r="3" ht="15.75">
      <c r="A3" s="32" t="s">
        <v>208</v>
      </c>
    </row>
    <row r="4" spans="1:14" ht="13.5" customHeight="1">
      <c r="A4" s="2" t="s">
        <v>157</v>
      </c>
      <c r="B4" s="3"/>
      <c r="C4" s="3"/>
      <c r="D4" s="3"/>
      <c r="E4" s="3"/>
      <c r="F4" s="3"/>
      <c r="G4" s="3"/>
      <c r="H4" s="3"/>
      <c r="N4" s="54" t="s">
        <v>72</v>
      </c>
    </row>
    <row r="5" spans="1:8" ht="12.75">
      <c r="A5" s="2" t="s">
        <v>164</v>
      </c>
      <c r="B5" s="3"/>
      <c r="C5" s="3"/>
      <c r="D5" s="3"/>
      <c r="E5" s="3"/>
      <c r="F5" s="3"/>
      <c r="G5" s="3"/>
      <c r="H5" s="3"/>
    </row>
    <row r="6" spans="1:8" ht="12.75">
      <c r="A6" s="40" t="s">
        <v>186</v>
      </c>
      <c r="B6" s="41"/>
      <c r="C6" s="41"/>
      <c r="D6" s="41"/>
      <c r="E6" s="41"/>
      <c r="F6" s="41"/>
      <c r="G6" s="41"/>
      <c r="H6" s="41"/>
    </row>
    <row r="7" spans="1:8" ht="12.75">
      <c r="A7" s="88" t="s">
        <v>187</v>
      </c>
      <c r="B7" s="89"/>
      <c r="C7" s="89"/>
      <c r="D7" s="89"/>
      <c r="E7" s="89"/>
      <c r="F7" s="89"/>
      <c r="G7" s="89"/>
      <c r="H7" s="89"/>
    </row>
    <row r="8" spans="1:8" ht="12.75">
      <c r="A8" s="2" t="s">
        <v>158</v>
      </c>
      <c r="B8" s="3"/>
      <c r="C8" s="3"/>
      <c r="D8" s="3"/>
      <c r="E8" s="3"/>
      <c r="F8" s="3"/>
      <c r="G8" s="3"/>
      <c r="H8" s="3"/>
    </row>
    <row r="9" spans="1:8" ht="12.75">
      <c r="A9" s="2" t="s">
        <v>156</v>
      </c>
      <c r="B9" s="3"/>
      <c r="C9" s="3"/>
      <c r="D9" s="3"/>
      <c r="E9" s="3"/>
      <c r="F9" s="3"/>
      <c r="G9" s="3"/>
      <c r="H9" s="3"/>
    </row>
    <row r="10" spans="1:8" ht="12.75">
      <c r="A10" s="2" t="s">
        <v>167</v>
      </c>
      <c r="B10" s="3"/>
      <c r="C10" s="3"/>
      <c r="D10" s="3"/>
      <c r="E10" s="3"/>
      <c r="F10" s="3"/>
      <c r="G10" s="3"/>
      <c r="H10" s="3"/>
    </row>
    <row r="12" spans="1:7" ht="18.75" thickBot="1">
      <c r="A12" s="6" t="s">
        <v>5</v>
      </c>
      <c r="D12" s="34"/>
      <c r="E12" s="34"/>
      <c r="F12" s="34"/>
      <c r="G12" s="34"/>
    </row>
    <row r="13" spans="1:9" ht="13.5" thickTop="1">
      <c r="A13" s="7" t="s">
        <v>6</v>
      </c>
      <c r="B13" s="8"/>
      <c r="C13" s="8"/>
      <c r="D13" s="8"/>
      <c r="E13" s="8"/>
      <c r="F13" s="8"/>
      <c r="G13" s="8"/>
      <c r="H13" s="8"/>
      <c r="I13" s="8"/>
    </row>
    <row r="14" spans="2:9" ht="15.75">
      <c r="B14" s="9" t="s">
        <v>7</v>
      </c>
      <c r="F14" s="48">
        <v>15</v>
      </c>
      <c r="G14" s="11" t="s">
        <v>85</v>
      </c>
      <c r="H14" s="35">
        <f>F14*0.3048</f>
        <v>4.572</v>
      </c>
      <c r="I14" s="12" t="s">
        <v>9</v>
      </c>
    </row>
    <row r="15" spans="2:9" ht="15.75">
      <c r="B15" s="9" t="s">
        <v>10</v>
      </c>
      <c r="F15" s="48">
        <v>15</v>
      </c>
      <c r="G15" s="11" t="s">
        <v>85</v>
      </c>
      <c r="H15" s="35">
        <f>F15*0.3048</f>
        <v>4.572</v>
      </c>
      <c r="I15" s="12" t="s">
        <v>9</v>
      </c>
    </row>
    <row r="16" spans="2:9" ht="15.75">
      <c r="B16" s="9" t="s">
        <v>11</v>
      </c>
      <c r="F16" s="48">
        <v>15</v>
      </c>
      <c r="G16" s="11" t="s">
        <v>85</v>
      </c>
      <c r="H16" s="35">
        <f>F16*0.3048</f>
        <v>4.572</v>
      </c>
      <c r="I16" s="12" t="s">
        <v>9</v>
      </c>
    </row>
    <row r="17" spans="2:11" ht="12.75">
      <c r="B17" s="9" t="s">
        <v>14</v>
      </c>
      <c r="F17" s="48">
        <v>12</v>
      </c>
      <c r="G17" s="11" t="s">
        <v>201</v>
      </c>
      <c r="H17" s="12">
        <f>(F17)/12*(0.3048)</f>
        <v>0.3048</v>
      </c>
      <c r="I17" s="12" t="s">
        <v>9</v>
      </c>
      <c r="K17" s="47" t="s">
        <v>112</v>
      </c>
    </row>
    <row r="18" spans="2:11" ht="15.75">
      <c r="B18" s="9" t="s">
        <v>181</v>
      </c>
      <c r="C18" s="9"/>
      <c r="F18" s="48">
        <v>77</v>
      </c>
      <c r="G18" s="11" t="s">
        <v>17</v>
      </c>
      <c r="H18" s="35">
        <f>(F18-32)/1.8</f>
        <v>25</v>
      </c>
      <c r="I18" s="12" t="s">
        <v>18</v>
      </c>
      <c r="J18" s="51">
        <f>IF(F18&lt;1,K18,K17)</f>
      </c>
      <c r="K18" s="50" t="s">
        <v>115</v>
      </c>
    </row>
    <row r="19" spans="2:11" ht="15.75">
      <c r="B19" s="9"/>
      <c r="C19" s="9"/>
      <c r="G19" s="11"/>
      <c r="H19" s="35">
        <f>H18+273</f>
        <v>298</v>
      </c>
      <c r="I19" s="12" t="s">
        <v>19</v>
      </c>
      <c r="J19" s="51"/>
      <c r="K19" s="50"/>
    </row>
    <row r="20" spans="2:11" ht="16.5" thickBot="1">
      <c r="B20" s="9"/>
      <c r="G20" s="11"/>
      <c r="J20" s="51"/>
      <c r="K20" s="50"/>
    </row>
    <row r="21" spans="1:9" ht="13.5" thickTop="1">
      <c r="A21" s="44" t="s">
        <v>15</v>
      </c>
      <c r="B21" s="45"/>
      <c r="C21" s="45"/>
      <c r="D21" s="8"/>
      <c r="E21" s="8"/>
      <c r="F21" s="74"/>
      <c r="G21" s="8"/>
      <c r="H21" s="8"/>
      <c r="I21" s="8"/>
    </row>
    <row r="22" spans="2:7" ht="15.75">
      <c r="B22" s="21" t="s">
        <v>110</v>
      </c>
      <c r="C22" s="42"/>
      <c r="D22" s="42"/>
      <c r="F22" s="75">
        <v>1</v>
      </c>
      <c r="G22" s="27" t="s">
        <v>93</v>
      </c>
    </row>
    <row r="23" spans="2:7" ht="15.75">
      <c r="B23" s="9" t="s">
        <v>191</v>
      </c>
      <c r="C23" s="99"/>
      <c r="D23" s="42"/>
      <c r="F23" s="121">
        <f>353/H19</f>
        <v>1.1845637583892616</v>
      </c>
      <c r="G23" s="11" t="s">
        <v>172</v>
      </c>
    </row>
    <row r="24" spans="2:9" ht="14.25">
      <c r="B24" s="21" t="s">
        <v>136</v>
      </c>
      <c r="C24" s="42"/>
      <c r="D24" s="42"/>
      <c r="F24" s="124">
        <f>F14*F15*F16</f>
        <v>3375</v>
      </c>
      <c r="G24" s="27" t="s">
        <v>148</v>
      </c>
      <c r="H24" s="57">
        <f>F24*(0.3048)^3</f>
        <v>95.56935724800002</v>
      </c>
      <c r="I24" s="56" t="s">
        <v>149</v>
      </c>
    </row>
    <row r="25" spans="2:7" ht="15.75">
      <c r="B25" s="21" t="s">
        <v>150</v>
      </c>
      <c r="C25" s="42"/>
      <c r="D25" s="42"/>
      <c r="F25" s="124">
        <f>F23*H24</f>
        <v>113.20799700853692</v>
      </c>
      <c r="G25" s="27" t="s">
        <v>137</v>
      </c>
    </row>
    <row r="26" spans="2:7" ht="16.5" thickBot="1">
      <c r="B26" s="100" t="s">
        <v>192</v>
      </c>
      <c r="C26" s="100"/>
      <c r="D26" s="100"/>
      <c r="E26" s="100"/>
      <c r="F26" s="101"/>
      <c r="G26" s="61"/>
    </row>
    <row r="27" spans="1:9" ht="13.5" thickTop="1">
      <c r="A27" s="7" t="s">
        <v>116</v>
      </c>
      <c r="B27" s="8"/>
      <c r="C27" s="8"/>
      <c r="D27" s="8"/>
      <c r="E27" s="8"/>
      <c r="F27" s="8"/>
      <c r="G27" s="8"/>
      <c r="H27" s="8"/>
      <c r="I27" s="8"/>
    </row>
    <row r="28" spans="2:7" ht="12.75">
      <c r="B28" s="9" t="s">
        <v>23</v>
      </c>
      <c r="F28" s="87">
        <v>2.9</v>
      </c>
      <c r="G28" s="11" t="s">
        <v>111</v>
      </c>
    </row>
    <row r="29" spans="2:7" ht="12.75">
      <c r="B29" s="9" t="s">
        <v>82</v>
      </c>
      <c r="F29" s="87">
        <v>0.0016</v>
      </c>
      <c r="G29" s="11" t="s">
        <v>95</v>
      </c>
    </row>
    <row r="30" spans="2:7" ht="12.75">
      <c r="B30" s="9" t="s">
        <v>159</v>
      </c>
      <c r="F30" s="87">
        <v>0.75</v>
      </c>
      <c r="G30" s="11" t="s">
        <v>93</v>
      </c>
    </row>
    <row r="31" spans="2:7" ht="12.75">
      <c r="B31" s="9" t="s">
        <v>84</v>
      </c>
      <c r="F31" s="87">
        <v>2400</v>
      </c>
      <c r="G31" s="11" t="s">
        <v>172</v>
      </c>
    </row>
    <row r="32" spans="1:7" ht="13.5" thickBot="1">
      <c r="A32" s="61"/>
      <c r="B32" s="63"/>
      <c r="C32" s="61"/>
      <c r="D32" s="61"/>
      <c r="E32" s="61"/>
      <c r="F32" s="61"/>
      <c r="G32" s="64"/>
    </row>
    <row r="33" spans="1:9" ht="17.25" thickBot="1" thickTop="1">
      <c r="A33" s="53" t="s">
        <v>166</v>
      </c>
      <c r="B33" s="52"/>
      <c r="C33" s="52"/>
      <c r="D33" s="52"/>
      <c r="E33" s="52"/>
      <c r="F33" s="52"/>
      <c r="G33" s="21"/>
      <c r="H33" s="8"/>
      <c r="I33" s="8"/>
    </row>
    <row r="34" spans="2:8" ht="16.5" customHeight="1">
      <c r="B34" s="125" t="s">
        <v>130</v>
      </c>
      <c r="C34" s="126"/>
      <c r="D34" s="66" t="s">
        <v>173</v>
      </c>
      <c r="E34" s="66" t="s">
        <v>27</v>
      </c>
      <c r="F34" s="66" t="s">
        <v>169</v>
      </c>
      <c r="G34" s="67" t="s">
        <v>171</v>
      </c>
      <c r="H34" s="91" t="s">
        <v>154</v>
      </c>
    </row>
    <row r="35" spans="2:7" ht="15" thickBot="1">
      <c r="B35" s="127"/>
      <c r="C35" s="128"/>
      <c r="D35" s="68" t="s">
        <v>174</v>
      </c>
      <c r="E35" s="68" t="s">
        <v>155</v>
      </c>
      <c r="F35" s="68" t="s">
        <v>170</v>
      </c>
      <c r="G35" s="69" t="s">
        <v>175</v>
      </c>
    </row>
    <row r="36" spans="2:8" ht="15">
      <c r="B36" s="70" t="s">
        <v>114</v>
      </c>
      <c r="C36" s="71"/>
      <c r="D36" s="72">
        <v>500</v>
      </c>
      <c r="E36" s="72">
        <v>0.206</v>
      </c>
      <c r="F36" s="72">
        <v>0.895</v>
      </c>
      <c r="G36" s="73">
        <v>2710</v>
      </c>
      <c r="H36" s="58" t="s">
        <v>163</v>
      </c>
    </row>
    <row r="37" spans="2:8" ht="15">
      <c r="B37" s="70" t="s">
        <v>117</v>
      </c>
      <c r="C37" s="71"/>
      <c r="D37" s="72">
        <v>197</v>
      </c>
      <c r="E37" s="72">
        <v>0.054</v>
      </c>
      <c r="F37" s="72">
        <v>0.465</v>
      </c>
      <c r="G37" s="73">
        <v>7850</v>
      </c>
      <c r="H37" s="58" t="s">
        <v>162</v>
      </c>
    </row>
    <row r="38" spans="2:7" ht="12.75">
      <c r="B38" s="70" t="s">
        <v>32</v>
      </c>
      <c r="C38" s="71"/>
      <c r="D38" s="72">
        <v>2.9</v>
      </c>
      <c r="E38" s="72">
        <v>0.0016</v>
      </c>
      <c r="F38" s="72">
        <v>0.75</v>
      </c>
      <c r="G38" s="73">
        <v>2400</v>
      </c>
    </row>
    <row r="39" spans="2:7" ht="12.75">
      <c r="B39" s="70" t="s">
        <v>113</v>
      </c>
      <c r="C39" s="71"/>
      <c r="D39" s="72">
        <v>1.7</v>
      </c>
      <c r="E39" s="72">
        <v>0.0008</v>
      </c>
      <c r="F39" s="72">
        <v>0.8</v>
      </c>
      <c r="G39" s="73">
        <v>2600</v>
      </c>
    </row>
    <row r="40" spans="2:7" ht="12.75">
      <c r="B40" s="70" t="s">
        <v>118</v>
      </c>
      <c r="C40" s="71"/>
      <c r="D40" s="72">
        <v>1.6</v>
      </c>
      <c r="E40" s="72">
        <v>0.00076</v>
      </c>
      <c r="F40" s="72">
        <v>0.8</v>
      </c>
      <c r="G40" s="73">
        <v>2710</v>
      </c>
    </row>
    <row r="41" spans="2:7" ht="12.75">
      <c r="B41" s="70" t="s">
        <v>119</v>
      </c>
      <c r="C41" s="71"/>
      <c r="D41" s="72">
        <v>1.2</v>
      </c>
      <c r="E41" s="72">
        <v>0.00073</v>
      </c>
      <c r="F41" s="72">
        <v>0.84</v>
      </c>
      <c r="G41" s="73">
        <v>1900</v>
      </c>
    </row>
    <row r="42" spans="2:7" ht="12.75">
      <c r="B42" s="70" t="s">
        <v>120</v>
      </c>
      <c r="C42" s="71"/>
      <c r="D42" s="72">
        <v>0.18</v>
      </c>
      <c r="E42" s="72">
        <v>0.00017</v>
      </c>
      <c r="F42" s="72">
        <v>1.1</v>
      </c>
      <c r="G42" s="73">
        <v>960</v>
      </c>
    </row>
    <row r="43" spans="2:7" ht="12.75">
      <c r="B43" s="70" t="s">
        <v>121</v>
      </c>
      <c r="C43" s="71"/>
      <c r="D43" s="72">
        <v>0.16</v>
      </c>
      <c r="E43" s="72">
        <v>0.00012</v>
      </c>
      <c r="F43" s="72">
        <v>2.5</v>
      </c>
      <c r="G43" s="73">
        <v>540</v>
      </c>
    </row>
    <row r="44" spans="2:7" ht="12.75">
      <c r="B44" s="70" t="s">
        <v>122</v>
      </c>
      <c r="C44" s="71"/>
      <c r="D44" s="72">
        <v>0.16</v>
      </c>
      <c r="E44" s="72">
        <v>0.00053</v>
      </c>
      <c r="F44" s="72">
        <v>1.25</v>
      </c>
      <c r="G44" s="73">
        <v>240</v>
      </c>
    </row>
    <row r="45" spans="2:7" ht="12.75">
      <c r="B45" s="70" t="s">
        <v>123</v>
      </c>
      <c r="C45" s="71"/>
      <c r="D45" s="72">
        <v>0.15</v>
      </c>
      <c r="E45" s="72">
        <v>0.00015</v>
      </c>
      <c r="F45" s="72">
        <v>1.25</v>
      </c>
      <c r="G45" s="73">
        <v>800</v>
      </c>
    </row>
    <row r="46" spans="2:8" ht="12.75">
      <c r="B46" s="70" t="s">
        <v>124</v>
      </c>
      <c r="C46" s="71"/>
      <c r="D46" s="72">
        <v>0.12</v>
      </c>
      <c r="E46" s="72">
        <v>0.00026</v>
      </c>
      <c r="F46" s="72">
        <v>0.96</v>
      </c>
      <c r="G46" s="73">
        <v>500</v>
      </c>
      <c r="H46" s="59"/>
    </row>
    <row r="47" spans="2:7" ht="12.75">
      <c r="B47" s="70" t="s">
        <v>125</v>
      </c>
      <c r="C47" s="71"/>
      <c r="D47" s="72">
        <v>0.12</v>
      </c>
      <c r="E47" s="72">
        <v>0.00016</v>
      </c>
      <c r="F47" s="72">
        <v>0.84</v>
      </c>
      <c r="G47" s="73">
        <v>950</v>
      </c>
    </row>
    <row r="48" spans="2:7" ht="12.75">
      <c r="B48" s="70" t="s">
        <v>126</v>
      </c>
      <c r="C48" s="71"/>
      <c r="D48" s="72">
        <v>0.098</v>
      </c>
      <c r="E48" s="72">
        <v>0.00013</v>
      </c>
      <c r="F48" s="72">
        <v>1.12</v>
      </c>
      <c r="G48" s="73">
        <v>700</v>
      </c>
    </row>
    <row r="49" spans="2:7" ht="12.75">
      <c r="B49" s="70" t="s">
        <v>127</v>
      </c>
      <c r="C49" s="71"/>
      <c r="D49" s="72">
        <v>0.036</v>
      </c>
      <c r="E49" s="72">
        <v>0.00014</v>
      </c>
      <c r="F49" s="122">
        <v>1</v>
      </c>
      <c r="G49" s="73">
        <v>260</v>
      </c>
    </row>
    <row r="50" spans="2:7" ht="12.75">
      <c r="B50" s="70" t="s">
        <v>128</v>
      </c>
      <c r="C50" s="71"/>
      <c r="D50" s="72">
        <v>0.0018</v>
      </c>
      <c r="E50" s="72">
        <v>3.7E-05</v>
      </c>
      <c r="F50" s="72">
        <v>0.8</v>
      </c>
      <c r="G50" s="73">
        <v>60</v>
      </c>
    </row>
    <row r="51" spans="2:7" ht="12.75">
      <c r="B51" s="70" t="s">
        <v>129</v>
      </c>
      <c r="C51" s="71"/>
      <c r="D51" s="72">
        <v>0.001</v>
      </c>
      <c r="E51" s="72">
        <v>3.4E-05</v>
      </c>
      <c r="F51" s="72">
        <v>1.5</v>
      </c>
      <c r="G51" s="73">
        <v>20</v>
      </c>
    </row>
    <row r="52" spans="2:7" ht="13.5" thickBot="1">
      <c r="B52" s="102" t="s">
        <v>196</v>
      </c>
      <c r="C52" s="103"/>
      <c r="D52" s="104" t="s">
        <v>197</v>
      </c>
      <c r="E52" s="104" t="s">
        <v>197</v>
      </c>
      <c r="F52" s="104" t="s">
        <v>197</v>
      </c>
      <c r="G52" s="105" t="s">
        <v>197</v>
      </c>
    </row>
    <row r="53" spans="2:7" ht="12.75">
      <c r="B53" s="18" t="s">
        <v>182</v>
      </c>
      <c r="C53" s="18"/>
      <c r="D53" s="18"/>
      <c r="E53" s="18"/>
      <c r="F53" s="18"/>
      <c r="G53" s="65"/>
    </row>
    <row r="54" ht="13.5" thickBot="1">
      <c r="B54" s="9"/>
    </row>
    <row r="55" spans="1:9" ht="13.5" thickTop="1">
      <c r="A55" s="7" t="s">
        <v>44</v>
      </c>
      <c r="B55" s="8"/>
      <c r="C55" s="8"/>
      <c r="D55" s="8"/>
      <c r="E55" s="8"/>
      <c r="F55" s="8"/>
      <c r="G55" s="8"/>
      <c r="H55" s="8"/>
      <c r="I55" s="8"/>
    </row>
    <row r="56" spans="2:7" ht="12.75">
      <c r="B56" s="9" t="s">
        <v>45</v>
      </c>
      <c r="F56" s="48">
        <v>500</v>
      </c>
      <c r="G56" s="11" t="s">
        <v>46</v>
      </c>
    </row>
    <row r="57" spans="2:7" ht="13.5" thickBot="1">
      <c r="B57" s="9" t="s">
        <v>165</v>
      </c>
      <c r="F57" s="76">
        <v>120</v>
      </c>
      <c r="G57" s="9" t="s">
        <v>48</v>
      </c>
    </row>
    <row r="58" spans="2:7" ht="17.25" thickBot="1" thickTop="1">
      <c r="B58" s="9"/>
      <c r="F58" s="90" t="s">
        <v>188</v>
      </c>
      <c r="G58" s="11"/>
    </row>
    <row r="59" spans="1:9" ht="16.5" thickTop="1">
      <c r="A59" s="19" t="s">
        <v>134</v>
      </c>
      <c r="B59" s="8"/>
      <c r="C59" s="8"/>
      <c r="D59" s="8"/>
      <c r="E59" s="8"/>
      <c r="F59" s="8"/>
      <c r="G59" s="8"/>
      <c r="H59" s="8"/>
      <c r="I59" s="8"/>
    </row>
    <row r="60" spans="2:6" ht="12.75">
      <c r="B60" s="18" t="s">
        <v>183</v>
      </c>
      <c r="C60" s="18"/>
      <c r="D60" s="18"/>
      <c r="E60" s="18"/>
      <c r="F60" s="18"/>
    </row>
    <row r="62" ht="15.75">
      <c r="B62" s="20" t="s">
        <v>140</v>
      </c>
    </row>
    <row r="63" spans="2:3" ht="15.75">
      <c r="B63" s="21" t="s">
        <v>51</v>
      </c>
      <c r="C63" s="20" t="s">
        <v>153</v>
      </c>
    </row>
    <row r="64" ht="15.75">
      <c r="C64" s="21" t="s">
        <v>151</v>
      </c>
    </row>
    <row r="65" spans="3:4" ht="15.75">
      <c r="C65" s="21" t="s">
        <v>212</v>
      </c>
      <c r="D65" s="21"/>
    </row>
    <row r="66" spans="3:4" ht="15.75">
      <c r="C66" s="21" t="s">
        <v>143</v>
      </c>
      <c r="D66" s="21"/>
    </row>
    <row r="67" ht="14.25">
      <c r="C67" s="21" t="s">
        <v>133</v>
      </c>
    </row>
    <row r="68" ht="12.75">
      <c r="C68" s="21" t="s">
        <v>160</v>
      </c>
    </row>
    <row r="69" ht="15.75">
      <c r="C69" s="21" t="s">
        <v>168</v>
      </c>
    </row>
    <row r="70" ht="15.75">
      <c r="C70" s="21" t="s">
        <v>91</v>
      </c>
    </row>
    <row r="71" ht="12.75">
      <c r="C71" s="21" t="s">
        <v>53</v>
      </c>
    </row>
    <row r="72" spans="3:4" ht="12.75">
      <c r="C72" s="55" t="s">
        <v>161</v>
      </c>
      <c r="D72" s="21"/>
    </row>
    <row r="73" spans="3:4" ht="12.75">
      <c r="C73" s="55"/>
      <c r="D73" s="21"/>
    </row>
    <row r="74" ht="14.25">
      <c r="B74" s="22" t="s">
        <v>141</v>
      </c>
    </row>
    <row r="75" spans="2:5" ht="15.75">
      <c r="B75" s="21" t="s">
        <v>135</v>
      </c>
      <c r="C75" s="21" t="s">
        <v>204</v>
      </c>
      <c r="D75" s="21" t="s">
        <v>72</v>
      </c>
      <c r="E75" s="21"/>
    </row>
    <row r="76" spans="2:5" ht="12.75">
      <c r="B76" s="21" t="s">
        <v>51</v>
      </c>
      <c r="C76" s="21"/>
      <c r="D76" s="21"/>
      <c r="E76" s="21"/>
    </row>
    <row r="77" ht="14.25">
      <c r="B77" s="21" t="s">
        <v>133</v>
      </c>
    </row>
    <row r="78" ht="15.75">
      <c r="B78" s="21" t="s">
        <v>91</v>
      </c>
    </row>
    <row r="79" ht="12.75">
      <c r="B79" s="21" t="s">
        <v>160</v>
      </c>
    </row>
    <row r="80" spans="2:5" ht="12.75">
      <c r="B80" s="21"/>
      <c r="C80" s="21"/>
      <c r="D80" s="21"/>
      <c r="E80" s="21"/>
    </row>
    <row r="81" ht="12.75">
      <c r="B81" s="22" t="s">
        <v>92</v>
      </c>
    </row>
    <row r="82" spans="2:3" ht="15.75">
      <c r="B82" s="21" t="s">
        <v>64</v>
      </c>
      <c r="C82" s="21" t="s">
        <v>214</v>
      </c>
    </row>
    <row r="83" spans="2:3" ht="15.75">
      <c r="B83" s="21" t="s">
        <v>51</v>
      </c>
      <c r="C83" s="21" t="s">
        <v>91</v>
      </c>
    </row>
    <row r="84" spans="2:3" ht="15.75">
      <c r="B84" s="21"/>
      <c r="C84" s="21" t="s">
        <v>205</v>
      </c>
    </row>
    <row r="85" spans="2:3" ht="15.75">
      <c r="B85" s="21"/>
      <c r="C85" s="21" t="s">
        <v>206</v>
      </c>
    </row>
    <row r="86" spans="1:3" ht="15.75">
      <c r="A86" s="9"/>
      <c r="B86" s="21"/>
      <c r="C86" s="21" t="s">
        <v>207</v>
      </c>
    </row>
    <row r="87" spans="1:4" ht="15.75">
      <c r="A87" s="9"/>
      <c r="B87" s="21" t="s">
        <v>64</v>
      </c>
      <c r="C87" s="123">
        <f>2*(H14*H15)+2*(H16*H14)+2*(H16*H15)</f>
        <v>125.419104</v>
      </c>
      <c r="D87" s="21" t="s">
        <v>96</v>
      </c>
    </row>
    <row r="88" spans="1:4" ht="15.75">
      <c r="A88" s="9"/>
      <c r="B88" s="21" t="s">
        <v>135</v>
      </c>
      <c r="C88" s="123">
        <f>(2*C87*0.4*(F28)^(1/2))/F25</f>
        <v>1.509300004326193</v>
      </c>
      <c r="D88" s="21" t="s">
        <v>215</v>
      </c>
    </row>
    <row r="89" spans="1:4" ht="12.75">
      <c r="A89" s="9"/>
      <c r="B89" s="21"/>
      <c r="C89" s="123"/>
      <c r="D89" s="21"/>
    </row>
    <row r="90" spans="1:2" ht="14.25">
      <c r="A90" s="9"/>
      <c r="B90" s="22" t="s">
        <v>142</v>
      </c>
    </row>
    <row r="91" spans="1:3" ht="15.75">
      <c r="A91" s="9"/>
      <c r="B91" s="21" t="s">
        <v>139</v>
      </c>
      <c r="C91" s="21" t="s">
        <v>138</v>
      </c>
    </row>
    <row r="92" spans="1:3" ht="12.75">
      <c r="A92" s="9"/>
      <c r="B92" s="21" t="s">
        <v>51</v>
      </c>
      <c r="C92" s="21"/>
    </row>
    <row r="93" spans="1:2" ht="12.75">
      <c r="A93" s="9"/>
      <c r="B93" s="21" t="s">
        <v>53</v>
      </c>
    </row>
    <row r="94" spans="1:2" ht="12.75">
      <c r="A94" s="9"/>
      <c r="B94" s="21" t="s">
        <v>160</v>
      </c>
    </row>
    <row r="95" spans="1:2" ht="15.75">
      <c r="A95" s="9"/>
      <c r="B95" s="21" t="s">
        <v>168</v>
      </c>
    </row>
    <row r="96" spans="1:4" ht="15.75">
      <c r="A96" s="9"/>
      <c r="B96" s="21" t="s">
        <v>139</v>
      </c>
      <c r="C96" s="28">
        <f>F56/(F25*F22)</f>
        <v>4.416649116778344</v>
      </c>
      <c r="D96" s="21" t="s">
        <v>72</v>
      </c>
    </row>
    <row r="97" spans="1:3" ht="12.75">
      <c r="A97" s="9"/>
      <c r="C97" s="24"/>
    </row>
    <row r="98" spans="1:2" ht="12.75">
      <c r="A98" s="9"/>
      <c r="B98" s="22" t="s">
        <v>144</v>
      </c>
    </row>
    <row r="99" spans="1:3" ht="15.75">
      <c r="A99" s="9"/>
      <c r="B99" s="20" t="s">
        <v>211</v>
      </c>
      <c r="C99" s="21"/>
    </row>
    <row r="100" spans="1:7" ht="15.75">
      <c r="A100" s="9"/>
      <c r="B100" s="20" t="s">
        <v>152</v>
      </c>
      <c r="C100" s="28">
        <f>(2*C96/C88^2)*(C88*F57^(0.5)-1+EXP(-C88*F57^(0.5)))</f>
        <v>60.23411822706745</v>
      </c>
      <c r="E100" s="36"/>
      <c r="F100" s="27"/>
      <c r="G100" s="27"/>
    </row>
    <row r="101" spans="1:9" ht="16.5" thickBot="1">
      <c r="A101" s="9"/>
      <c r="B101" s="21" t="s">
        <v>132</v>
      </c>
      <c r="C101" s="28">
        <f>C100+H19</f>
        <v>358.2341182270674</v>
      </c>
      <c r="D101" s="21" t="s">
        <v>19</v>
      </c>
      <c r="E101" s="51"/>
      <c r="F101" s="51"/>
      <c r="G101" s="51"/>
      <c r="H101" s="51"/>
      <c r="I101" s="51"/>
    </row>
    <row r="102" spans="1:9" ht="17.25" thickBot="1" thickTop="1">
      <c r="A102" s="9"/>
      <c r="B102" s="95" t="s">
        <v>190</v>
      </c>
      <c r="C102" s="96">
        <f>C101-273</f>
        <v>85.23411822706743</v>
      </c>
      <c r="D102" s="97" t="s">
        <v>18</v>
      </c>
      <c r="E102" s="96">
        <f>(C102*1.8)+32</f>
        <v>185.42141280872139</v>
      </c>
      <c r="F102" s="98" t="s">
        <v>17</v>
      </c>
      <c r="G102" s="32"/>
      <c r="H102" s="51"/>
      <c r="I102" s="51"/>
    </row>
    <row r="103" ht="13.5" thickTop="1"/>
    <row r="104" ht="14.25">
      <c r="B104" s="60"/>
    </row>
    <row r="105" spans="2:9" ht="15.75">
      <c r="B105" s="2" t="s">
        <v>184</v>
      </c>
      <c r="C105" s="62"/>
      <c r="D105" s="62"/>
      <c r="E105" s="62"/>
      <c r="F105" s="62"/>
      <c r="G105" s="62"/>
      <c r="H105" s="62"/>
      <c r="I105" s="51"/>
    </row>
    <row r="106" spans="2:9" ht="15.75">
      <c r="B106" s="2" t="s">
        <v>185</v>
      </c>
      <c r="C106" s="62"/>
      <c r="D106" s="62"/>
      <c r="E106" s="62"/>
      <c r="F106" s="62"/>
      <c r="G106" s="62"/>
      <c r="H106" s="62"/>
      <c r="I106" s="51"/>
    </row>
    <row r="107" spans="2:9" ht="15.75">
      <c r="B107" s="2" t="s">
        <v>195</v>
      </c>
      <c r="C107" s="62"/>
      <c r="D107" s="62"/>
      <c r="E107" s="62"/>
      <c r="F107" s="62"/>
      <c r="G107" s="62"/>
      <c r="H107" s="62"/>
      <c r="I107" s="51"/>
    </row>
    <row r="108" spans="2:9" ht="15.75">
      <c r="B108" s="2" t="s">
        <v>145</v>
      </c>
      <c r="C108" s="62"/>
      <c r="D108" s="62"/>
      <c r="E108" s="62"/>
      <c r="F108" s="62"/>
      <c r="G108" s="62"/>
      <c r="H108" s="62"/>
      <c r="I108" s="51"/>
    </row>
    <row r="109" spans="2:15" ht="15.75">
      <c r="B109" s="2" t="s">
        <v>146</v>
      </c>
      <c r="C109" s="62"/>
      <c r="D109" s="62"/>
      <c r="E109" s="62"/>
      <c r="F109" s="62"/>
      <c r="G109" s="62"/>
      <c r="H109" s="62"/>
      <c r="I109" s="51"/>
      <c r="M109" s="46"/>
      <c r="N109" s="46"/>
      <c r="O109" s="43"/>
    </row>
    <row r="110" spans="2:9" ht="15.75">
      <c r="B110" s="2" t="s">
        <v>147</v>
      </c>
      <c r="C110" s="62"/>
      <c r="D110" s="62"/>
      <c r="E110" s="62"/>
      <c r="F110" s="62"/>
      <c r="G110" s="62"/>
      <c r="H110" s="62"/>
      <c r="I110" s="51"/>
    </row>
    <row r="111" spans="2:9" ht="15.75">
      <c r="B111" s="2" t="s">
        <v>131</v>
      </c>
      <c r="C111" s="62"/>
      <c r="D111" s="62"/>
      <c r="E111" s="62"/>
      <c r="F111" s="62"/>
      <c r="G111" s="62"/>
      <c r="H111" s="62"/>
      <c r="I111" s="51"/>
    </row>
    <row r="112" spans="2:9" ht="15.75">
      <c r="B112" s="2" t="s">
        <v>189</v>
      </c>
      <c r="C112" s="62"/>
      <c r="D112" s="62"/>
      <c r="E112" s="62"/>
      <c r="F112" s="62"/>
      <c r="G112" s="62"/>
      <c r="H112" s="62"/>
      <c r="I112" s="51"/>
    </row>
    <row r="127" spans="1:8" s="49" customFormat="1" ht="12.75">
      <c r="A127" s="77" t="s">
        <v>176</v>
      </c>
      <c r="B127" s="78"/>
      <c r="C127" s="79" t="s">
        <v>177</v>
      </c>
      <c r="D127" s="80"/>
      <c r="E127" s="79" t="s">
        <v>178</v>
      </c>
      <c r="F127" s="92"/>
      <c r="G127" s="93"/>
      <c r="H127" s="94"/>
    </row>
    <row r="128" spans="1:8" s="49" customFormat="1" ht="12.75">
      <c r="A128" s="81"/>
      <c r="B128" s="81"/>
      <c r="C128" s="83"/>
      <c r="D128" s="81"/>
      <c r="E128" s="83"/>
      <c r="F128" s="82"/>
      <c r="G128" s="81"/>
      <c r="H128" s="82"/>
    </row>
    <row r="129" spans="1:8" s="49" customFormat="1" ht="12.75">
      <c r="A129" s="77" t="s">
        <v>179</v>
      </c>
      <c r="B129" s="78"/>
      <c r="C129" s="79" t="s">
        <v>177</v>
      </c>
      <c r="D129" s="80"/>
      <c r="E129" s="79" t="s">
        <v>178</v>
      </c>
      <c r="F129" s="92"/>
      <c r="G129" s="93"/>
      <c r="H129" s="94"/>
    </row>
    <row r="130" spans="1:8" s="49" customFormat="1" ht="12.75">
      <c r="A130" s="81"/>
      <c r="B130" s="81"/>
      <c r="C130" s="81"/>
      <c r="D130" s="81"/>
      <c r="E130" s="81"/>
      <c r="F130" s="81"/>
      <c r="G130" s="81"/>
      <c r="H130" s="82"/>
    </row>
    <row r="131" spans="1:8" s="49" customFormat="1" ht="12.75">
      <c r="A131" s="77" t="s">
        <v>180</v>
      </c>
      <c r="B131" s="81"/>
      <c r="C131" s="81"/>
      <c r="D131" s="81"/>
      <c r="E131" s="81"/>
      <c r="F131" s="81"/>
      <c r="G131" s="81"/>
      <c r="H131" s="82"/>
    </row>
    <row r="132" spans="1:8" s="49" customFormat="1" ht="12.75">
      <c r="A132" s="84"/>
      <c r="B132" s="84"/>
      <c r="C132" s="84"/>
      <c r="D132" s="84"/>
      <c r="E132" s="84"/>
      <c r="F132" s="84"/>
      <c r="G132" s="84"/>
      <c r="H132" s="84"/>
    </row>
    <row r="133" spans="1:8" s="49" customFormat="1" ht="12.75">
      <c r="A133" s="84"/>
      <c r="B133" s="84"/>
      <c r="C133" s="84"/>
      <c r="D133" s="84"/>
      <c r="E133" s="84"/>
      <c r="F133" s="84"/>
      <c r="G133" s="84"/>
      <c r="H133" s="84"/>
    </row>
    <row r="134" spans="1:8" s="49" customFormat="1" ht="12.75">
      <c r="A134" s="84"/>
      <c r="B134" s="84"/>
      <c r="C134" s="84"/>
      <c r="D134" s="84"/>
      <c r="E134" s="84"/>
      <c r="F134" s="84"/>
      <c r="G134" s="84"/>
      <c r="H134" s="84"/>
    </row>
    <row r="135" spans="1:8" s="49" customFormat="1" ht="12.75">
      <c r="A135" s="84"/>
      <c r="B135" s="84"/>
      <c r="C135" s="84"/>
      <c r="D135" s="84"/>
      <c r="E135" s="84"/>
      <c r="F135" s="84"/>
      <c r="G135" s="84"/>
      <c r="H135" s="84"/>
    </row>
    <row r="136" spans="1:8" s="49" customFormat="1" ht="12.75">
      <c r="A136" s="84"/>
      <c r="B136" s="84"/>
      <c r="C136" s="84"/>
      <c r="D136" s="84"/>
      <c r="E136" s="84"/>
      <c r="F136" s="84"/>
      <c r="G136" s="84"/>
      <c r="H136" s="84"/>
    </row>
    <row r="137" spans="1:8" s="49" customFormat="1" ht="12.75">
      <c r="A137" s="84"/>
      <c r="B137" s="84"/>
      <c r="C137" s="84"/>
      <c r="D137" s="84"/>
      <c r="E137" s="84"/>
      <c r="F137" s="84"/>
      <c r="G137" s="84"/>
      <c r="H137" s="84"/>
    </row>
    <row r="138" spans="1:8" s="49" customFormat="1" ht="18">
      <c r="A138" s="84"/>
      <c r="B138" s="84"/>
      <c r="C138" s="85" t="s">
        <v>72</v>
      </c>
      <c r="D138" s="84"/>
      <c r="E138" s="84"/>
      <c r="F138" s="84"/>
      <c r="G138" s="84"/>
      <c r="H138" s="84"/>
    </row>
    <row r="139" spans="1:8" s="49" customFormat="1" ht="12.75">
      <c r="A139" s="84"/>
      <c r="B139" s="84"/>
      <c r="C139" s="84"/>
      <c r="D139" s="84"/>
      <c r="E139" s="84"/>
      <c r="F139" s="84"/>
      <c r="G139" s="84"/>
      <c r="H139" s="84"/>
    </row>
    <row r="140" spans="1:8" s="49" customFormat="1" ht="12.75">
      <c r="A140" s="84"/>
      <c r="B140" s="84"/>
      <c r="C140" s="84"/>
      <c r="D140" s="84"/>
      <c r="E140" s="84"/>
      <c r="F140" s="84"/>
      <c r="G140" s="84"/>
      <c r="H140" s="84"/>
    </row>
    <row r="141" spans="1:8" s="49" customFormat="1" ht="12.75">
      <c r="A141" s="84"/>
      <c r="B141" s="84"/>
      <c r="C141" s="84"/>
      <c r="D141" s="84"/>
      <c r="E141" s="84"/>
      <c r="F141" s="84"/>
      <c r="G141" s="84"/>
      <c r="H141" s="84"/>
    </row>
    <row r="142" spans="1:8" s="49" customFormat="1" ht="12.75">
      <c r="A142" s="84"/>
      <c r="B142" s="84"/>
      <c r="C142" s="84"/>
      <c r="D142" s="84"/>
      <c r="E142" s="84"/>
      <c r="F142" s="84"/>
      <c r="G142" s="84"/>
      <c r="H142" s="84"/>
    </row>
    <row r="143" spans="1:8" s="49" customFormat="1" ht="12.75">
      <c r="A143" s="86"/>
      <c r="B143" s="86"/>
      <c r="C143" s="86"/>
      <c r="D143" s="86"/>
      <c r="E143" s="86"/>
      <c r="F143" s="86"/>
      <c r="G143" s="84"/>
      <c r="H143" s="84"/>
    </row>
    <row r="144" s="49" customFormat="1" ht="13.5" thickBot="1"/>
    <row r="145" spans="1:8" s="109" customFormat="1" ht="14.25" thickBot="1" thickTop="1">
      <c r="A145" s="106" t="s">
        <v>198</v>
      </c>
      <c r="B145" s="107" t="s">
        <v>200</v>
      </c>
      <c r="C145" s="107"/>
      <c r="D145" s="107"/>
      <c r="E145" s="107"/>
      <c r="F145" s="107"/>
      <c r="G145" s="108"/>
      <c r="H145" s="106" t="s">
        <v>177</v>
      </c>
    </row>
    <row r="146" spans="1:8" s="109" customFormat="1" ht="14.25" thickBot="1" thickTop="1">
      <c r="A146" s="110" t="s">
        <v>199</v>
      </c>
      <c r="B146" s="111" t="s">
        <v>202</v>
      </c>
      <c r="C146" s="111"/>
      <c r="D146" s="111" t="s">
        <v>72</v>
      </c>
      <c r="E146" s="111"/>
      <c r="F146" s="111"/>
      <c r="G146" s="112"/>
      <c r="H146" s="110" t="s">
        <v>203</v>
      </c>
    </row>
    <row r="147" spans="1:8" s="109" customFormat="1" ht="15.75">
      <c r="A147" s="113" t="s">
        <v>209</v>
      </c>
      <c r="B147" s="114" t="s">
        <v>213</v>
      </c>
      <c r="C147" s="114"/>
      <c r="D147" s="114"/>
      <c r="E147" s="114"/>
      <c r="F147" s="114"/>
      <c r="G147" s="115"/>
      <c r="H147" s="113" t="s">
        <v>210</v>
      </c>
    </row>
    <row r="148" spans="1:8" s="109" customFormat="1" ht="15.75">
      <c r="A148" s="113"/>
      <c r="B148" s="114" t="s">
        <v>216</v>
      </c>
      <c r="C148" s="114"/>
      <c r="D148" s="114"/>
      <c r="E148" s="114"/>
      <c r="F148" s="114"/>
      <c r="G148" s="115"/>
      <c r="H148" s="113"/>
    </row>
    <row r="149" spans="1:8" s="109" customFormat="1" ht="12.75">
      <c r="A149" s="113"/>
      <c r="B149" s="114"/>
      <c r="C149" s="114"/>
      <c r="D149" s="114"/>
      <c r="E149" s="114"/>
      <c r="F149" s="114"/>
      <c r="G149" s="115"/>
      <c r="H149" s="113"/>
    </row>
    <row r="150" spans="1:8" s="109" customFormat="1" ht="12.75">
      <c r="A150" s="113"/>
      <c r="B150" s="114"/>
      <c r="C150" s="114"/>
      <c r="D150" s="114"/>
      <c r="E150" s="114"/>
      <c r="F150" s="114"/>
      <c r="G150" s="115"/>
      <c r="H150" s="113"/>
    </row>
    <row r="151" spans="1:8" s="109" customFormat="1" ht="12.75">
      <c r="A151" s="113"/>
      <c r="B151" s="114"/>
      <c r="C151" s="114"/>
      <c r="D151" s="114"/>
      <c r="E151" s="114"/>
      <c r="F151" s="114"/>
      <c r="G151" s="115"/>
      <c r="H151" s="113"/>
    </row>
    <row r="152" spans="1:8" s="109" customFormat="1" ht="12.75">
      <c r="A152" s="113"/>
      <c r="B152" s="114"/>
      <c r="C152" s="114"/>
      <c r="D152" s="114"/>
      <c r="E152" s="114"/>
      <c r="F152" s="114"/>
      <c r="G152" s="115"/>
      <c r="H152" s="113"/>
    </row>
    <row r="153" spans="1:8" s="109" customFormat="1" ht="12.75">
      <c r="A153" s="113"/>
      <c r="B153" s="114"/>
      <c r="C153" s="114"/>
      <c r="D153" s="114"/>
      <c r="E153" s="114"/>
      <c r="F153" s="114"/>
      <c r="G153" s="115"/>
      <c r="H153" s="113"/>
    </row>
    <row r="154" spans="1:8" s="109" customFormat="1" ht="12.75">
      <c r="A154" s="113"/>
      <c r="B154" s="114"/>
      <c r="C154" s="114"/>
      <c r="D154" s="114"/>
      <c r="E154" s="114"/>
      <c r="F154" s="114"/>
      <c r="G154" s="115"/>
      <c r="H154" s="113"/>
    </row>
    <row r="155" spans="1:8" s="109" customFormat="1" ht="12.75">
      <c r="A155" s="113"/>
      <c r="B155" s="114"/>
      <c r="C155" s="114"/>
      <c r="D155" s="114"/>
      <c r="E155" s="114"/>
      <c r="F155" s="114"/>
      <c r="G155" s="115"/>
      <c r="H155" s="113"/>
    </row>
    <row r="156" spans="1:8" s="109" customFormat="1" ht="12.75">
      <c r="A156" s="113"/>
      <c r="B156" s="114"/>
      <c r="C156" s="114"/>
      <c r="D156" s="114"/>
      <c r="E156" s="114"/>
      <c r="F156" s="114"/>
      <c r="G156" s="115"/>
      <c r="H156" s="113"/>
    </row>
    <row r="157" spans="1:8" s="109" customFormat="1" ht="12.75">
      <c r="A157" s="113"/>
      <c r="B157" s="114"/>
      <c r="C157" s="114"/>
      <c r="D157" s="114"/>
      <c r="E157" s="114"/>
      <c r="F157" s="114"/>
      <c r="G157" s="115"/>
      <c r="H157" s="113"/>
    </row>
    <row r="158" spans="1:8" s="109" customFormat="1" ht="12.75">
      <c r="A158" s="113"/>
      <c r="B158" s="114"/>
      <c r="C158" s="114"/>
      <c r="D158" s="114"/>
      <c r="E158" s="114"/>
      <c r="F158" s="114"/>
      <c r="G158" s="115"/>
      <c r="H158" s="113"/>
    </row>
    <row r="159" spans="1:8" s="109" customFormat="1" ht="12.75">
      <c r="A159" s="113"/>
      <c r="B159" s="114"/>
      <c r="C159" s="114"/>
      <c r="D159" s="114"/>
      <c r="E159" s="114"/>
      <c r="F159" s="114"/>
      <c r="G159" s="115"/>
      <c r="H159" s="113"/>
    </row>
    <row r="160" spans="1:8" s="109" customFormat="1" ht="12.75">
      <c r="A160" s="113"/>
      <c r="B160" s="114"/>
      <c r="C160" s="114"/>
      <c r="D160" s="114"/>
      <c r="E160" s="114"/>
      <c r="F160" s="114"/>
      <c r="G160" s="115"/>
      <c r="H160" s="113"/>
    </row>
    <row r="161" spans="1:8" s="109" customFormat="1" ht="12.75">
      <c r="A161" s="113"/>
      <c r="B161" s="114"/>
      <c r="C161" s="114"/>
      <c r="D161" s="114"/>
      <c r="E161" s="114"/>
      <c r="F161" s="114"/>
      <c r="G161" s="115"/>
      <c r="H161" s="113"/>
    </row>
    <row r="162" spans="1:8" s="109" customFormat="1" ht="12.75">
      <c r="A162" s="113"/>
      <c r="B162" s="114"/>
      <c r="C162" s="114"/>
      <c r="D162" s="114"/>
      <c r="E162" s="114"/>
      <c r="F162" s="114"/>
      <c r="G162" s="115"/>
      <c r="H162" s="113"/>
    </row>
    <row r="163" spans="1:8" s="109" customFormat="1" ht="13.5" thickBot="1">
      <c r="A163" s="116"/>
      <c r="B163" s="117"/>
      <c r="C163" s="117"/>
      <c r="D163" s="117"/>
      <c r="E163" s="118"/>
      <c r="F163" s="118"/>
      <c r="G163" s="119"/>
      <c r="H163" s="120"/>
    </row>
    <row r="164" s="49" customFormat="1" ht="13.5" thickTop="1"/>
    <row r="165" s="49" customFormat="1" ht="12.75"/>
    <row r="166" s="49" customFormat="1" ht="12.75"/>
    <row r="167" s="49" customFormat="1" ht="12.75"/>
    <row r="168" s="49" customFormat="1" ht="12.75"/>
    <row r="169" s="49" customFormat="1" ht="12.75"/>
    <row r="170" s="49" customFormat="1" ht="12.75"/>
    <row r="171" s="49" customFormat="1" ht="12.75"/>
  </sheetData>
  <sheetProtection password="F6F0" sheet="1" objects="1" scenarios="1"/>
  <mergeCells count="1">
    <mergeCell ref="B34:C35"/>
  </mergeCells>
  <printOptions/>
  <pageMargins left="1" right="1" top="1" bottom="1" header="0.5" footer="0.5"/>
  <pageSetup fitToHeight="2" horizontalDpi="600" verticalDpi="600" orientation="portrait" r:id="rId4"/>
  <headerFooter alignWithMargins="0">
    <oddHeader>&amp;L&amp;6Office of Nuclear Reactor Regulation
Division of Systems Safety and Analysis
Plant Systems Branch
Fire Protection Engineering and Special Projects Section</oddHeader>
    <oddFooter>&amp;C&amp;P</oddFooter>
  </headerFooter>
  <ignoredErrors>
    <ignoredError sqref="A146:A147" numberStoredAsText="1"/>
    <ignoredError sqref="F24:F25"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JRD2</cp:lastModifiedBy>
  <cp:lastPrinted>2004-05-13T17:19:43Z</cp:lastPrinted>
  <dcterms:created xsi:type="dcterms:W3CDTF">2001-04-10T10:59:19Z</dcterms:created>
  <dcterms:modified xsi:type="dcterms:W3CDTF">2005-08-26T14:17:27Z</dcterms:modified>
  <cp:category/>
  <cp:version/>
  <cp:contentType/>
  <cp:contentStatus/>
</cp:coreProperties>
</file>