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250" tabRatio="835" activeTab="0"/>
  </bookViews>
  <sheets>
    <sheet name="Hot Food Holding Cabinets Calc" sheetId="1" r:id="rId1"/>
    <sheet name="Assumptions" sheetId="2" r:id="rId2"/>
  </sheets>
  <definedNames>
    <definedName name="_xlnm.Print_Area" localSheetId="1">'Assumptions'!$A$1:$D$69</definedName>
    <definedName name="_xlnm.Print_Area" localSheetId="0">'Hot Food Holding Cabinets Calc'!$A$1:$M$62</definedName>
    <definedName name="Z_554B346B_D9D9_422D_B737_63DDCB95BB09_.wvu.PrintArea" localSheetId="1" hidden="1">'Assumptions'!$A$1:$D$65</definedName>
    <definedName name="Z_554B346B_D9D9_422D_B737_63DDCB95BB09_.wvu.PrintArea" localSheetId="0" hidden="1">'Hot Food Holding Cabinets Calc'!$A$1:$M$62</definedName>
  </definedNames>
  <calcPr fullCalcOnLoad="1"/>
</workbook>
</file>

<file path=xl/sharedStrings.xml><?xml version="1.0" encoding="utf-8"?>
<sst xmlns="http://schemas.openxmlformats.org/spreadsheetml/2006/main" count="196" uniqueCount="108">
  <si>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</si>
  <si>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</si>
  <si>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</si>
  <si>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</si>
  <si>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</si>
  <si>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</si>
  <si>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</si>
  <si>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</si>
  <si>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</si>
  <si>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</si>
  <si>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</si>
  <si>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</si>
  <si>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</si>
  <si>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</si>
  <si>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</si>
  <si>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</si>
  <si>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</si>
  <si>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</si>
  <si>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</si>
  <si>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</si>
  <si>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</si>
  <si>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</si>
  <si>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</si>
  <si>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</si>
  <si>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</si>
  <si>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</si>
  <si>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</si>
  <si>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watts</t>
  </si>
  <si>
    <t>years</t>
  </si>
  <si>
    <t>Maintenance</t>
  </si>
  <si>
    <t>Usage</t>
  </si>
  <si>
    <t>hours/day</t>
  </si>
  <si>
    <t>hours/year</t>
  </si>
  <si>
    <t xml:space="preserve">Calculated. </t>
  </si>
  <si>
    <t>Average number of hours in "on" mode per year</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</si>
  <si>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</si>
  <si>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</si>
  <si>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</si>
  <si>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</si>
  <si>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</si>
  <si>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</si>
  <si>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Labor cost (per hour)</t>
  </si>
  <si>
    <t>Energy consumption (kWh)</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</si>
  <si>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</si>
  <si>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</si>
  <si>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</si>
  <si>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</si>
  <si>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</si>
  <si>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</si>
  <si>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</si>
  <si>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</si>
  <si>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Assumptions for Hot Food Holding Cabinets</t>
  </si>
  <si>
    <t>Number of Operating Hours per Day</t>
  </si>
  <si>
    <t>Number of operating days per year</t>
  </si>
  <si>
    <t>days/year</t>
  </si>
  <si>
    <t>Energy Consumed</t>
  </si>
  <si>
    <t>Calculated</t>
  </si>
  <si>
    <t>Labor time</t>
  </si>
  <si>
    <r>
      <t>ft</t>
    </r>
    <r>
      <rPr>
        <vertAlign val="superscript"/>
        <sz val="10"/>
        <rFont val="Univers"/>
        <family val="2"/>
      </rPr>
      <t>3</t>
    </r>
  </si>
  <si>
    <r>
      <t>watts/ft</t>
    </r>
    <r>
      <rPr>
        <vertAlign val="superscript"/>
        <sz val="10"/>
        <rFont val="Univers"/>
        <family val="2"/>
      </rPr>
      <t>3</t>
    </r>
  </si>
  <si>
    <r>
      <t>lbs CO</t>
    </r>
    <r>
      <rPr>
        <vertAlign val="subscript"/>
        <sz val="10"/>
        <rFont val="Univers"/>
        <family val="2"/>
      </rPr>
      <t>2</t>
    </r>
    <r>
      <rPr>
        <sz val="10"/>
        <rFont val="Univers"/>
        <family val="0"/>
      </rPr>
      <t>/kWh</t>
    </r>
  </si>
  <si>
    <r>
      <t>lbs CO</t>
    </r>
    <r>
      <rPr>
        <vertAlign val="subscript"/>
        <sz val="10"/>
        <rFont val="Univers"/>
        <family val="2"/>
      </rPr>
      <t>2</t>
    </r>
    <r>
      <rPr>
        <sz val="10"/>
        <rFont val="Univers"/>
        <family val="0"/>
      </rPr>
      <t>/yr</t>
    </r>
  </si>
  <si>
    <t>FSTC 2004</t>
  </si>
  <si>
    <r>
      <t>Volume (ft</t>
    </r>
    <r>
      <rPr>
        <vertAlign val="superscript"/>
        <sz val="10"/>
        <rFont val="Univers"/>
        <family val="2"/>
      </rPr>
      <t>3</t>
    </r>
    <r>
      <rPr>
        <sz val="10"/>
        <rFont val="Univers"/>
        <family val="2"/>
      </rPr>
      <t>)</t>
    </r>
  </si>
  <si>
    <r>
      <t>Energy consumed/volume (watts/ft</t>
    </r>
    <r>
      <rPr>
        <vertAlign val="superscript"/>
        <sz val="10"/>
        <rFont val="Univers"/>
        <family val="2"/>
      </rPr>
      <t>3</t>
    </r>
    <r>
      <rPr>
        <sz val="10"/>
        <rFont val="Univers"/>
        <family val="2"/>
      </rPr>
      <t xml:space="preserve">)    </t>
    </r>
  </si>
  <si>
    <t>Energy costs</t>
  </si>
  <si>
    <t>Maintenance costs</t>
  </si>
  <si>
    <t>Carbon Dioxide Emissions Factors</t>
  </si>
  <si>
    <t xml:space="preserve">Energy Consumed/ Volume </t>
  </si>
  <si>
    <t>Volume</t>
  </si>
  <si>
    <t>Operating costs (energy and maintenance)</t>
  </si>
  <si>
    <t xml:space="preserve">For questions or comments, please send your email to: Escalcs@cadmusgroup.com   
</t>
  </si>
  <si>
    <t>Commercial Electricity Price</t>
  </si>
  <si>
    <t>Residential Electricity Price</t>
  </si>
  <si>
    <t>Electricity Carbon Dioxide Emission Factor</t>
  </si>
  <si>
    <t>ENERGY STAR Specification</t>
  </si>
  <si>
    <t>Number of operating hours per day</t>
  </si>
  <si>
    <t>FSTC 2007</t>
  </si>
  <si>
    <t>Full Size</t>
  </si>
  <si>
    <t>0.75 Size</t>
  </si>
  <si>
    <t>Half Size</t>
  </si>
  <si>
    <t>Internal References</t>
  </si>
  <si>
    <t>Size</t>
  </si>
  <si>
    <t>From file: ccap-com_appliance070413 Cell: 'HFHC-Full Size'!B123</t>
  </si>
  <si>
    <t>From file: ccap-com_appliance070413 Cell: 'HFHC-Full Size'!B110</t>
  </si>
  <si>
    <t>From file: ccap-com_appliance070413 Cell: 'HFHC-Full Size'!B109</t>
  </si>
  <si>
    <t>From file: ccap-com_appliance070413 Cell: 'HFHC-Full Size'!B113</t>
  </si>
  <si>
    <t>From file: ccap-com_appliance070413 Cell: 'HFHC-0.75 Size'!B109</t>
  </si>
  <si>
    <t>From file: ccap-com_appliance070413 Cell: 'HFHC-0.75 Size'!B110</t>
  </si>
  <si>
    <t>From file: ccap-com_appliance070413 Cell: 'HFHC-0.75'!B113</t>
  </si>
  <si>
    <t>From file: ccap-com_appliance070413 Cell: 'HFHC-Half Size'!B109</t>
  </si>
  <si>
    <t>From file: ccap-com_appliance070413 Cell: 'HFHC-Half Size'!B110</t>
  </si>
  <si>
    <t>From file: ccap-com_appliance070413 Cell: 'HFHC-Half Size'!B113</t>
  </si>
  <si>
    <t>From file: ccap-com_appliance070413 Cell: 'HFHC-Full Size'!B115</t>
  </si>
  <si>
    <t>From file: ccap-com_appliance070413 Cell: 'HFHC-Full Size'!B116</t>
  </si>
  <si>
    <t>From file: ccap-com_appliance070413 Cell: 'HFHC-Full Size'!B119</t>
  </si>
  <si>
    <t>From file: ccap-com_appliance070413 Cell: 'HFHC-0.75 Size'!B115</t>
  </si>
  <si>
    <t>From file: ccap-com_appliance070413 Cell: 'HFHC-0.75 Size'!B116</t>
  </si>
  <si>
    <t>From file: ccap-com_appliance070413 Cell: 'HFHC-0.75'!B119</t>
  </si>
  <si>
    <t>From file: ccap-com_appliance070413 Cell: 'HFHC-Half Size'!B115</t>
  </si>
  <si>
    <t>From file: ccap-com_appliance070413 Cell: 'HFHC-Half Size'!B116</t>
  </si>
  <si>
    <t>From file: ccap-com_appliance070413 Cell: 'HFHC-Half Size'!B119</t>
  </si>
  <si>
    <t>From file: ccap-com_appliance070413 Cell: 'HFHC-Full Size'!B122</t>
  </si>
  <si>
    <t>Food Service Technology Center (FSTC) 2007</t>
  </si>
  <si>
    <t>EIA 2008</t>
  </si>
  <si>
    <t>EPA 2007</t>
  </si>
  <si>
    <t>EPA 2008</t>
  </si>
  <si>
    <t>Constants updated 08/08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</si>
</sst>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_(&quot;$&quot;* #,##0.000_);_(&quot;$&quot;* \(#,##0.000\);_(&quot;$&quot;* &quot;-&quot;???_);_(@_)"/>
    <numFmt numFmtId="175" formatCode="_(&quot;$&quot;* #,##0.0000_);_(&quot;$&quot;* \(#,##0.0000\);_(&quot;$&quot;* &quot;-&quot;????_);_(@_)"/>
  </numFmts>
  <fonts count="41">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Univers"/>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4">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1" fillId="4" borderId="11" xfId="0" applyFont="1" applyFill="1" applyBorder="1" applyAlignment="1" applyProtection="1">
      <alignment horizontal="lef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1" fillId="20" borderId="18" xfId="0" applyNumberFormat="1" applyFont="1" applyFill="1" applyBorder="1" applyAlignment="1" applyProtection="1">
      <alignment/>
      <protection locked="0"/>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0" fillId="0" borderId="14"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 fontId="1" fillId="0" borderId="11" xfId="57" applyNumberFormat="1" applyFont="1" applyFill="1" applyBorder="1" applyAlignment="1" applyProtection="1">
      <alignment horizontal="right"/>
      <protection/>
    </xf>
    <xf numFmtId="169" fontId="1" fillId="0" borderId="12" xfId="57"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2" fillId="0" borderId="11" xfId="0" applyFont="1" applyBorder="1" applyAlignment="1" applyProtection="1">
      <alignment/>
      <protection/>
    </xf>
    <xf numFmtId="0" fontId="12" fillId="0" borderId="19" xfId="0" applyFont="1" applyBorder="1" applyAlignment="1" applyProtection="1">
      <alignment horizontal="left"/>
      <protection/>
    </xf>
    <xf numFmtId="0" fontId="12"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1" fillId="0" borderId="21" xfId="0" applyFont="1" applyFill="1" applyBorder="1" applyAlignment="1" applyProtection="1">
      <alignment horizontal="left" indent="1"/>
      <protection/>
    </xf>
    <xf numFmtId="0" fontId="12" fillId="0" borderId="0" xfId="0" applyFont="1" applyBorder="1" applyAlignment="1" applyProtection="1">
      <alignment/>
      <protection/>
    </xf>
    <xf numFmtId="0" fontId="12"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9" xfId="0" applyFont="1" applyBorder="1" applyAlignment="1" applyProtection="1">
      <alignment horizontal="left" indent="1"/>
      <protection/>
    </xf>
    <xf numFmtId="0" fontId="1" fillId="0" borderId="11" xfId="0" applyFont="1" applyBorder="1" applyAlignment="1" applyProtection="1">
      <alignment horizontal="left" indent="1"/>
      <protection/>
    </xf>
    <xf numFmtId="0" fontId="1" fillId="0" borderId="11" xfId="0" applyFont="1" applyBorder="1" applyAlignment="1" applyProtection="1">
      <alignment horizontal="left" indent="2"/>
      <protection/>
    </xf>
    <xf numFmtId="0" fontId="16" fillId="4" borderId="11" xfId="0" applyFont="1" applyFill="1" applyBorder="1" applyAlignment="1" applyProtection="1">
      <alignment/>
      <protection/>
    </xf>
    <xf numFmtId="0" fontId="12"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18" xfId="0" applyNumberFormat="1" applyFont="1" applyFill="1" applyBorder="1" applyAlignment="1" applyProtection="1">
      <alignment/>
      <protection locked="0"/>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2"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21" fillId="7" borderId="11" xfId="0" applyFont="1" applyFill="1" applyBorder="1" applyAlignment="1" applyProtection="1">
      <alignment vertical="center"/>
      <protection locked="0"/>
    </xf>
    <xf numFmtId="1" fontId="1" fillId="20" borderId="18" xfId="0" applyNumberFormat="1" applyFont="1" applyFill="1" applyBorder="1" applyAlignment="1" applyProtection="1">
      <alignment/>
      <protection locked="0"/>
    </xf>
    <xf numFmtId="6" fontId="1" fillId="0" borderId="11"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0" fontId="1" fillId="0" borderId="19" xfId="0" applyFont="1" applyBorder="1" applyAlignment="1" applyProtection="1">
      <alignment horizontal="left" indent="2"/>
      <protection/>
    </xf>
    <xf numFmtId="0" fontId="1" fillId="20" borderId="22" xfId="0" applyNumberFormat="1" applyFont="1" applyFill="1" applyBorder="1" applyAlignment="1" applyProtection="1">
      <alignment horizontal="right"/>
      <protection/>
    </xf>
    <xf numFmtId="0" fontId="1" fillId="20" borderId="22" xfId="0" applyNumberFormat="1" applyFont="1" applyFill="1" applyBorder="1" applyAlignment="1" applyProtection="1">
      <alignment/>
      <protection/>
    </xf>
    <xf numFmtId="0" fontId="1" fillId="0" borderId="0" xfId="0" applyFont="1" applyFill="1" applyBorder="1" applyAlignment="1" applyProtection="1">
      <alignment horizontal="left"/>
      <protection/>
    </xf>
    <xf numFmtId="0" fontId="1" fillId="0" borderId="12" xfId="0" applyFont="1" applyFill="1" applyBorder="1" applyAlignment="1" applyProtection="1">
      <alignment/>
      <protection/>
    </xf>
    <xf numFmtId="173" fontId="1" fillId="20" borderId="22" xfId="0" applyNumberFormat="1" applyFont="1" applyFill="1" applyBorder="1" applyAlignment="1" applyProtection="1">
      <alignment/>
      <protection locked="0"/>
    </xf>
    <xf numFmtId="167" fontId="1" fillId="4" borderId="0" xfId="0" applyNumberFormat="1" applyFont="1" applyFill="1" applyBorder="1" applyAlignment="1" applyProtection="1">
      <alignment horizontal="right"/>
      <protection/>
    </xf>
    <xf numFmtId="0" fontId="1" fillId="4" borderId="0" xfId="0" applyFont="1" applyFill="1" applyBorder="1" applyAlignment="1" applyProtection="1">
      <alignment horizontal="right"/>
      <protection/>
    </xf>
    <xf numFmtId="0" fontId="1" fillId="0" borderId="11" xfId="0" applyFont="1" applyFill="1" applyBorder="1" applyAlignment="1" applyProtection="1">
      <alignment horizontal="left" indent="1"/>
      <protection/>
    </xf>
    <xf numFmtId="167" fontId="1" fillId="0" borderId="11" xfId="0" applyNumberFormat="1" applyFont="1" applyFill="1" applyBorder="1" applyAlignment="1" applyProtection="1">
      <alignment horizontal="right"/>
      <protection/>
    </xf>
    <xf numFmtId="0" fontId="10" fillId="0" borderId="11" xfId="0" applyFont="1" applyFill="1" applyBorder="1" applyAlignment="1" applyProtection="1">
      <alignment horizontal="left" indent="1"/>
      <protection/>
    </xf>
    <xf numFmtId="0" fontId="10" fillId="0" borderId="19" xfId="0" applyFont="1" applyBorder="1" applyAlignment="1" applyProtection="1">
      <alignment horizontal="left" indent="1"/>
      <protection/>
    </xf>
    <xf numFmtId="0" fontId="2" fillId="4" borderId="11" xfId="0" applyFont="1" applyFill="1" applyBorder="1" applyAlignment="1" applyProtection="1">
      <alignment horizontal="left" indent="2"/>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0" fontId="1" fillId="22" borderId="0" xfId="0" applyFont="1" applyFill="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7" applyFont="1" applyFill="1" applyBorder="1" applyAlignment="1" applyProtection="1">
      <alignment/>
      <protection/>
    </xf>
    <xf numFmtId="0" fontId="1" fillId="0" borderId="11" xfId="0" applyFont="1" applyFill="1" applyBorder="1" applyAlignment="1" applyProtection="1">
      <alignment horizontal="left" indent="2"/>
      <protection/>
    </xf>
    <xf numFmtId="0" fontId="1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0" fillId="0" borderId="0" xfId="0" applyFill="1" applyAlignment="1">
      <alignment horizontal="left"/>
    </xf>
    <xf numFmtId="0" fontId="1" fillId="0" borderId="11" xfId="0" applyFont="1" applyFill="1" applyBorder="1" applyAlignment="1" applyProtection="1">
      <alignment/>
      <protection/>
    </xf>
    <xf numFmtId="0" fontId="3" fillId="0" borderId="19" xfId="0" applyFont="1" applyBorder="1" applyAlignment="1" applyProtection="1">
      <alignment horizontal="left" indent="1"/>
      <protection/>
    </xf>
    <xf numFmtId="6" fontId="1" fillId="0" borderId="11" xfId="0" applyNumberFormat="1" applyFont="1" applyFill="1" applyBorder="1" applyAlignment="1" applyProtection="1">
      <alignment horizontal="right"/>
      <protection/>
    </xf>
    <xf numFmtId="0" fontId="12" fillId="0" borderId="11" xfId="0" applyFont="1" applyBorder="1" applyAlignment="1" applyProtection="1">
      <alignment horizontal="left"/>
      <protection/>
    </xf>
    <xf numFmtId="0" fontId="39" fillId="0" borderId="11" xfId="0" applyFont="1" applyFill="1" applyBorder="1" applyAlignment="1" applyProtection="1">
      <alignment horizontal="right"/>
      <protection/>
    </xf>
    <xf numFmtId="0" fontId="1" fillId="0" borderId="11" xfId="0" applyNumberFormat="1" applyFont="1" applyFill="1" applyBorder="1" applyAlignment="1" applyProtection="1">
      <alignment horizontal="right"/>
      <protection/>
    </xf>
    <xf numFmtId="0" fontId="1" fillId="0" borderId="11" xfId="0" applyFont="1" applyFill="1" applyBorder="1" applyAlignment="1" applyProtection="1">
      <alignment horizontal="right"/>
      <protection/>
    </xf>
    <xf numFmtId="164" fontId="39"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horizontal="right"/>
      <protection/>
    </xf>
    <xf numFmtId="172" fontId="1" fillId="0" borderId="0" xfId="0" applyNumberFormat="1" applyFont="1" applyAlignment="1" applyProtection="1">
      <alignment/>
      <protection/>
    </xf>
    <xf numFmtId="0" fontId="1" fillId="0" borderId="0" xfId="0" applyFont="1" applyFill="1" applyBorder="1" applyAlignment="1" applyProtection="1">
      <alignment/>
      <protection/>
    </xf>
    <xf numFmtId="1" fontId="1" fillId="7" borderId="0" xfId="0" applyNumberFormat="1" applyFont="1" applyFill="1" applyBorder="1" applyAlignment="1" applyProtection="1">
      <alignment/>
      <protection locked="0"/>
    </xf>
    <xf numFmtId="0" fontId="1" fillId="0" borderId="11" xfId="0" applyFont="1" applyFill="1" applyBorder="1" applyAlignment="1" applyProtection="1">
      <alignment/>
      <protection/>
    </xf>
    <xf numFmtId="0" fontId="1" fillId="0" borderId="19" xfId="0" applyFont="1" applyFill="1" applyBorder="1" applyAlignment="1" applyProtection="1">
      <alignment/>
      <protection/>
    </xf>
    <xf numFmtId="175"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167"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right" indent="1"/>
      <protection/>
    </xf>
    <xf numFmtId="0" fontId="15" fillId="0" borderId="0" xfId="0" applyFont="1" applyAlignment="1">
      <alignment horizontal="center" wrapText="1"/>
    </xf>
    <xf numFmtId="167" fontId="1" fillId="4" borderId="14" xfId="0" applyNumberFormat="1" applyFont="1" applyFill="1" applyBorder="1" applyAlignment="1" applyProtection="1">
      <alignment horizontal="right"/>
      <protection/>
    </xf>
    <xf numFmtId="167" fontId="3" fillId="4" borderId="0" xfId="0" applyNumberFormat="1" applyFont="1" applyFill="1" applyBorder="1" applyAlignment="1" applyProtection="1">
      <alignment horizontal="right"/>
      <protection/>
    </xf>
    <xf numFmtId="3" fontId="3" fillId="22" borderId="0" xfId="0" applyNumberFormat="1"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0" fontId="14" fillId="0" borderId="0" xfId="0" applyFont="1" applyAlignment="1">
      <alignment horizontal="center" wrapText="1"/>
    </xf>
    <xf numFmtId="0" fontId="1" fillId="0" borderId="0" xfId="0" applyFont="1" applyAlignment="1">
      <alignment horizontal="left" wrapText="1"/>
    </xf>
    <xf numFmtId="0" fontId="19" fillId="0" borderId="0" xfId="0" applyFont="1" applyAlignment="1" applyProtection="1">
      <alignment horizontal="left"/>
      <protection/>
    </xf>
    <xf numFmtId="0" fontId="12"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9" fontId="3" fillId="22" borderId="0" xfId="57" applyFont="1" applyFill="1" applyBorder="1" applyAlignment="1" applyProtection="1">
      <alignment horizontal="right"/>
      <protection/>
    </xf>
    <xf numFmtId="0" fontId="12" fillId="4" borderId="23" xfId="0" applyFont="1" applyFill="1" applyBorder="1" applyAlignment="1" applyProtection="1">
      <alignment horizontal="center" wrapText="1"/>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4" fontId="3" fillId="22" borderId="0" xfId="0" applyNumberFormat="1" applyFont="1" applyFill="1" applyBorder="1" applyAlignment="1" applyProtection="1">
      <alignment horizontal="right"/>
      <protection/>
    </xf>
    <xf numFmtId="0" fontId="9" fillId="0" borderId="0" xfId="0" applyFont="1" applyBorder="1" applyAlignment="1" applyProtection="1">
      <alignment horizontal="center"/>
      <protection/>
    </xf>
    <xf numFmtId="0" fontId="10" fillId="0" borderId="14" xfId="0" applyFont="1" applyFill="1" applyBorder="1" applyAlignment="1" applyProtection="1">
      <alignment horizontal="center"/>
      <protection/>
    </xf>
    <xf numFmtId="0" fontId="1" fillId="0" borderId="0" xfId="0" applyFont="1" applyFill="1" applyBorder="1" applyAlignment="1" applyProtection="1">
      <alignment horizontal="left" wrapText="1"/>
      <protection/>
    </xf>
    <xf numFmtId="0" fontId="0" fillId="0"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4009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3"/>
  <sheetViews>
    <sheetView tabSelected="1" zoomScale="85" zoomScaleNormal="85" zoomScalePageLayoutView="0" workbookViewId="0" topLeftCell="A4">
      <selection activeCell="O6" sqref="O6"/>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0" t="s">
        <v>0</v>
      </c>
      <c r="B7" s="170"/>
      <c r="C7" s="170"/>
      <c r="D7" s="170"/>
      <c r="E7" s="170"/>
      <c r="F7" s="170"/>
      <c r="G7" s="170"/>
      <c r="H7" s="170"/>
      <c r="I7" s="170"/>
      <c r="J7" s="170"/>
      <c r="K7" s="170"/>
      <c r="L7" s="170"/>
      <c r="M7" s="170"/>
    </row>
    <row r="8" spans="1:13" ht="15.75" customHeight="1">
      <c r="A8" s="170" t="str">
        <f>""&amp;C16&amp;" ENERGY STAR Qualified Hot Food Holding Cabinets"</f>
        <v>20 ENERGY STAR Qualified Hot Food Holding Cabinets</v>
      </c>
      <c r="B8" s="170"/>
      <c r="C8" s="170"/>
      <c r="D8" s="170"/>
      <c r="E8" s="170"/>
      <c r="F8" s="170"/>
      <c r="G8" s="170"/>
      <c r="H8" s="170"/>
      <c r="I8" s="170"/>
      <c r="J8" s="170"/>
      <c r="K8" s="170"/>
      <c r="L8" s="170"/>
      <c r="M8" s="170"/>
    </row>
    <row r="9" spans="1:13" s="3" customFormat="1" ht="12.75">
      <c r="A9" s="2"/>
      <c r="B9" s="2"/>
      <c r="C9" s="2"/>
      <c r="D9" s="2"/>
      <c r="E9" s="2"/>
      <c r="F9" s="2"/>
      <c r="G9" s="2"/>
      <c r="H9" s="2"/>
      <c r="I9" s="2"/>
      <c r="J9" s="2"/>
      <c r="K9" s="2"/>
      <c r="L9" s="2"/>
      <c r="M9" s="2"/>
    </row>
    <row r="10" spans="1:13" ht="15.75" customHeight="1">
      <c r="A10" s="44"/>
      <c r="B10" s="44"/>
      <c r="C10" s="44"/>
      <c r="D10" s="44"/>
      <c r="E10" s="44"/>
      <c r="F10" s="44"/>
      <c r="G10" s="44"/>
      <c r="H10" s="44"/>
      <c r="I10" s="44"/>
      <c r="J10" s="44"/>
      <c r="K10" s="44"/>
      <c r="L10" s="44"/>
      <c r="M10" s="44"/>
    </row>
    <row r="11" spans="1:13" s="3" customFormat="1" ht="24" customHeight="1">
      <c r="A11" s="171" t="s">
        <v>1</v>
      </c>
      <c r="B11" s="171"/>
      <c r="C11" s="171"/>
      <c r="D11" s="171"/>
      <c r="E11" s="171"/>
      <c r="F11" s="171"/>
      <c r="G11" s="171"/>
      <c r="H11" s="171"/>
      <c r="I11" s="171"/>
      <c r="J11" s="171"/>
      <c r="K11" s="171"/>
      <c r="L11" s="171"/>
      <c r="M11" s="171"/>
    </row>
    <row r="12" spans="1:13" s="3" customFormat="1" ht="12.75">
      <c r="A12" s="2"/>
      <c r="B12" s="2"/>
      <c r="C12" s="2"/>
      <c r="D12" s="2"/>
      <c r="E12" s="2"/>
      <c r="F12" s="2"/>
      <c r="G12" s="2"/>
      <c r="H12" s="2"/>
      <c r="I12" s="2"/>
      <c r="J12" s="2"/>
      <c r="K12" s="2"/>
      <c r="L12" s="2"/>
      <c r="M12" s="2"/>
    </row>
    <row r="13" ht="15.75" customHeight="1">
      <c r="A13" s="28"/>
    </row>
    <row r="14" spans="1:13" ht="15.75">
      <c r="A14" s="164" t="s">
        <v>2</v>
      </c>
      <c r="B14" s="164"/>
      <c r="C14" s="164"/>
      <c r="D14" s="164"/>
      <c r="E14" s="164"/>
      <c r="F14" s="164"/>
      <c r="G14" s="164"/>
      <c r="H14" s="164"/>
      <c r="I14" s="164"/>
      <c r="J14" s="164"/>
      <c r="K14" s="164"/>
      <c r="L14" s="164"/>
      <c r="M14" s="164"/>
    </row>
    <row r="15" spans="1:13" ht="4.5" customHeight="1" thickBot="1">
      <c r="A15" s="45"/>
      <c r="B15" s="46"/>
      <c r="C15" s="46"/>
      <c r="D15" s="46"/>
      <c r="E15" s="46"/>
      <c r="F15" s="46"/>
      <c r="G15" s="46"/>
      <c r="H15" s="46"/>
      <c r="I15" s="46"/>
      <c r="J15" s="46"/>
      <c r="K15" s="46"/>
      <c r="L15" s="46"/>
      <c r="M15" s="4"/>
    </row>
    <row r="16" spans="1:14" ht="15.75" customHeight="1" thickBot="1">
      <c r="A16" s="5" t="s">
        <v>3</v>
      </c>
      <c r="B16" s="6"/>
      <c r="C16" s="107">
        <v>20</v>
      </c>
      <c r="D16" s="7"/>
      <c r="E16" s="7"/>
      <c r="F16" s="7"/>
      <c r="G16" s="7"/>
      <c r="H16" s="7"/>
      <c r="I16" s="7"/>
      <c r="J16" s="7"/>
      <c r="K16" s="7"/>
      <c r="L16" s="7"/>
      <c r="M16" s="8"/>
      <c r="N16" s="9"/>
    </row>
    <row r="17" spans="1:13" ht="15.75" customHeight="1" thickBot="1">
      <c r="A17" s="10" t="s">
        <v>4</v>
      </c>
      <c r="B17" s="6"/>
      <c r="C17" s="122">
        <f>Assumptions!B58</f>
        <v>0.0952</v>
      </c>
      <c r="D17" s="7"/>
      <c r="E17" s="7"/>
      <c r="F17" s="7"/>
      <c r="G17" s="7"/>
      <c r="H17" s="7"/>
      <c r="I17" s="7"/>
      <c r="J17" s="7"/>
      <c r="K17" s="7"/>
      <c r="L17" s="7"/>
      <c r="M17" s="8"/>
    </row>
    <row r="18" spans="1:13" ht="15.75" customHeight="1" thickBot="1">
      <c r="A18" s="5" t="s">
        <v>52</v>
      </c>
      <c r="B18" s="7"/>
      <c r="C18" s="113">
        <f>Assumptions!B50</f>
        <v>15</v>
      </c>
      <c r="D18" s="13"/>
      <c r="E18" s="13"/>
      <c r="F18" s="13"/>
      <c r="G18" s="13"/>
      <c r="H18" s="13"/>
      <c r="I18" s="13"/>
      <c r="J18" s="14"/>
      <c r="K18" s="7"/>
      <c r="L18" s="13"/>
      <c r="M18" s="8"/>
    </row>
    <row r="19" spans="1:13" ht="15.75" customHeight="1">
      <c r="A19" s="5"/>
      <c r="B19" s="7"/>
      <c r="C19" s="156"/>
      <c r="D19" s="13"/>
      <c r="E19" s="13"/>
      <c r="F19" s="13"/>
      <c r="G19" s="13"/>
      <c r="H19" s="13"/>
      <c r="I19" s="13"/>
      <c r="J19" s="14"/>
      <c r="K19" s="7"/>
      <c r="L19" s="13"/>
      <c r="M19" s="8"/>
    </row>
    <row r="20" spans="1:14" ht="6.75" customHeight="1">
      <c r="A20" s="11"/>
      <c r="B20" s="6"/>
      <c r="C20" s="12"/>
      <c r="D20" s="7"/>
      <c r="E20" s="7"/>
      <c r="F20" s="7"/>
      <c r="G20" s="7"/>
      <c r="H20" s="7"/>
      <c r="I20" s="7"/>
      <c r="J20" s="7"/>
      <c r="K20" s="7"/>
      <c r="L20" s="7"/>
      <c r="M20" s="8"/>
      <c r="N20" s="9"/>
    </row>
    <row r="21" spans="1:13" ht="27.75" customHeight="1">
      <c r="A21" s="58"/>
      <c r="B21" s="173" t="s">
        <v>5</v>
      </c>
      <c r="C21" s="173"/>
      <c r="D21" s="173"/>
      <c r="E21" s="47"/>
      <c r="F21" s="173" t="s">
        <v>6</v>
      </c>
      <c r="G21" s="173"/>
      <c r="H21" s="173"/>
      <c r="I21" s="47"/>
      <c r="J21" s="174"/>
      <c r="K21" s="174"/>
      <c r="L21" s="174"/>
      <c r="M21" s="8"/>
    </row>
    <row r="22" spans="1:13" ht="6.75" customHeight="1" thickBot="1">
      <c r="A22" s="112"/>
      <c r="B22" s="47"/>
      <c r="C22" s="47"/>
      <c r="D22" s="47"/>
      <c r="E22" s="47"/>
      <c r="F22" s="47"/>
      <c r="G22" s="111"/>
      <c r="H22" s="47"/>
      <c r="I22" s="47"/>
      <c r="J22" s="47"/>
      <c r="K22" s="47"/>
      <c r="L22" s="47"/>
      <c r="M22" s="8"/>
    </row>
    <row r="23" spans="1:13" ht="15.75" customHeight="1" thickBot="1">
      <c r="A23" s="5" t="s">
        <v>7</v>
      </c>
      <c r="B23" s="7"/>
      <c r="C23" s="106">
        <f>IF(Assumptions!G7=1,Assumptions!B7,IF(Assumptions!G7=2,Assumptions!B13,Assumptions!B19))</f>
        <v>3782</v>
      </c>
      <c r="D23" s="13"/>
      <c r="E23" s="13"/>
      <c r="F23" s="13"/>
      <c r="G23" s="106">
        <f>IF(Assumptions!G7=1,Assumptions!B27,IF(Assumptions!G7=2,Assumptions!B33,Assumptions!B39))</f>
        <v>2069</v>
      </c>
      <c r="H23" s="13"/>
      <c r="I23" s="13"/>
      <c r="J23" s="14"/>
      <c r="K23" s="7"/>
      <c r="L23" s="13"/>
      <c r="M23" s="8"/>
    </row>
    <row r="24" spans="1:13" ht="15.75" customHeight="1" thickBot="1">
      <c r="A24" s="5" t="s">
        <v>63</v>
      </c>
      <c r="B24" s="7"/>
      <c r="C24" s="43">
        <f>IF(Assumptions!G7=1,Assumptions!B8,IF(Assumptions!G7=2,Assumptions!B14,Assumptions!B20))</f>
        <v>12</v>
      </c>
      <c r="D24" s="41"/>
      <c r="E24" s="41"/>
      <c r="F24" s="41"/>
      <c r="G24" s="43">
        <f>IF(Assumptions!G7=1,Assumptions!B28,IF(Assumptions!G7=2,Assumptions!B34,Assumptions!B40))</f>
        <v>12</v>
      </c>
      <c r="H24" s="13"/>
      <c r="I24" s="13"/>
      <c r="J24" s="14"/>
      <c r="K24" s="7"/>
      <c r="L24" s="13"/>
      <c r="M24" s="8"/>
    </row>
    <row r="25" spans="1:13" ht="14.25" customHeight="1" thickBot="1">
      <c r="A25" s="5" t="s">
        <v>64</v>
      </c>
      <c r="B25" s="7"/>
      <c r="C25" s="118">
        <f>IF(Assumptions!G7=1,Assumptions!B10,IF(Assumptions!G7=2,Assumptions!B16,Assumptions!B22))</f>
        <v>40</v>
      </c>
      <c r="D25" s="41"/>
      <c r="E25" s="41"/>
      <c r="F25" s="41"/>
      <c r="G25" s="119">
        <f>IF(Assumptions!G7=1,Assumptions!B30,IF(Assumptions!G7=2,Assumptions!B36,Assumptions!B42))</f>
        <v>100</v>
      </c>
      <c r="H25" s="7"/>
      <c r="I25" s="7"/>
      <c r="J25" s="7"/>
      <c r="K25" s="7"/>
      <c r="L25" s="7"/>
      <c r="M25" s="8"/>
    </row>
    <row r="26" spans="1:13" ht="4.5" customHeight="1">
      <c r="A26" s="15"/>
      <c r="B26" s="16"/>
      <c r="C26" s="104"/>
      <c r="D26" s="16"/>
      <c r="E26" s="16"/>
      <c r="F26" s="16"/>
      <c r="G26" s="105"/>
      <c r="H26" s="16"/>
      <c r="I26" s="16"/>
      <c r="J26" s="16"/>
      <c r="K26" s="16"/>
      <c r="L26" s="16"/>
      <c r="M26" s="17"/>
    </row>
    <row r="27" ht="14.25" customHeight="1">
      <c r="A27" s="48"/>
    </row>
    <row r="28" ht="15.75" customHeight="1">
      <c r="A28" s="49"/>
    </row>
    <row r="29" spans="1:13" ht="15.75">
      <c r="A29" s="164" t="str">
        <f>"Annual and Life Cycle Costs and Savings for "&amp;C16&amp;" Hot Food Holding Cabinets"</f>
        <v>Annual and Life Cycle Costs and Savings for 20 Hot Food Holding Cabinets</v>
      </c>
      <c r="B29" s="164"/>
      <c r="C29" s="164"/>
      <c r="D29" s="164"/>
      <c r="E29" s="164"/>
      <c r="F29" s="164"/>
      <c r="G29" s="164"/>
      <c r="H29" s="164"/>
      <c r="I29" s="164"/>
      <c r="J29" s="164"/>
      <c r="K29" s="164"/>
      <c r="L29" s="164"/>
      <c r="M29" s="164"/>
    </row>
    <row r="30" spans="1:13" ht="31.5" customHeight="1">
      <c r="A30" s="18"/>
      <c r="B30" s="176" t="str">
        <f>""&amp;C16&amp;" ENERGY STAR Qualified Units"</f>
        <v>20 ENERGY STAR Qualified Units</v>
      </c>
      <c r="C30" s="176"/>
      <c r="D30" s="176"/>
      <c r="E30" s="50"/>
      <c r="F30" s="176" t="str">
        <f>""&amp;C16&amp;" Conventional Units"</f>
        <v>20 Conventional Units</v>
      </c>
      <c r="G30" s="176"/>
      <c r="H30" s="176"/>
      <c r="I30" s="50"/>
      <c r="J30" s="176" t="s">
        <v>8</v>
      </c>
      <c r="K30" s="176"/>
      <c r="L30" s="176"/>
      <c r="M30" s="19"/>
    </row>
    <row r="31" spans="1:13" ht="15.75" customHeight="1">
      <c r="A31" s="102" t="s">
        <v>46</v>
      </c>
      <c r="B31" s="20"/>
      <c r="C31" s="20"/>
      <c r="D31" s="20"/>
      <c r="E31" s="20"/>
      <c r="F31" s="20"/>
      <c r="G31" s="20"/>
      <c r="H31" s="20"/>
      <c r="I31" s="20"/>
      <c r="J31" s="20"/>
      <c r="K31" s="20"/>
      <c r="L31" s="20"/>
      <c r="M31" s="21"/>
    </row>
    <row r="32" spans="1:13" ht="15.75" customHeight="1">
      <c r="A32" s="22" t="s">
        <v>9</v>
      </c>
      <c r="B32" s="20"/>
      <c r="C32" s="23">
        <f>B33*C17</f>
        <v>5003.712</v>
      </c>
      <c r="D32" s="20"/>
      <c r="E32" s="20"/>
      <c r="F32" s="20"/>
      <c r="G32" s="23">
        <f>G33*C17</f>
        <v>12509.28</v>
      </c>
      <c r="H32" s="20"/>
      <c r="I32" s="20"/>
      <c r="J32" s="20"/>
      <c r="K32" s="23">
        <f>G32-C32</f>
        <v>7505.568</v>
      </c>
      <c r="L32" s="20"/>
      <c r="M32" s="21"/>
    </row>
    <row r="33" spans="1:13" s="3" customFormat="1" ht="15.75" customHeight="1" outlineLevel="1">
      <c r="A33" s="129" t="s">
        <v>42</v>
      </c>
      <c r="B33" s="163">
        <f>C16*('Hot Food Holding Cabinets Calc'!C18*Assumptions!B51*'Hot Food Holding Cabinets Calc'!C24*'Hot Food Holding Cabinets Calc'!C25)/1000</f>
        <v>52560</v>
      </c>
      <c r="C33" s="163"/>
      <c r="D33" s="130"/>
      <c r="E33" s="130"/>
      <c r="F33" s="130"/>
      <c r="G33" s="133">
        <f>C16*('Hot Food Holding Cabinets Calc'!C18*Assumptions!B51*'Hot Food Holding Cabinets Calc'!G24*'Hot Food Holding Cabinets Calc'!G25)/1000</f>
        <v>131400</v>
      </c>
      <c r="H33" s="130"/>
      <c r="I33" s="130"/>
      <c r="J33" s="163">
        <f>G33-B33</f>
        <v>78840</v>
      </c>
      <c r="K33" s="163"/>
      <c r="L33" s="130"/>
      <c r="M33" s="131"/>
    </row>
    <row r="34" spans="1:13" ht="15.75" customHeight="1">
      <c r="A34" s="25" t="s">
        <v>10</v>
      </c>
      <c r="B34" s="20"/>
      <c r="C34" s="23">
        <f>C16*(Assumptions!B46*Assumptions!B47)</f>
        <v>0</v>
      </c>
      <c r="D34" s="20"/>
      <c r="E34" s="20"/>
      <c r="F34" s="20"/>
      <c r="G34" s="23">
        <f>C16*(Assumptions!B46*Assumptions!B47)</f>
        <v>0</v>
      </c>
      <c r="H34" s="20"/>
      <c r="I34" s="20"/>
      <c r="J34" s="20"/>
      <c r="K34" s="23">
        <f>G34-C34</f>
        <v>0</v>
      </c>
      <c r="L34" s="20"/>
      <c r="M34" s="21"/>
    </row>
    <row r="35" spans="1:13" s="28" customFormat="1" ht="15.75" customHeight="1">
      <c r="A35" s="103" t="s">
        <v>11</v>
      </c>
      <c r="B35" s="26"/>
      <c r="C35" s="53">
        <f>C32+C34</f>
        <v>5003.712</v>
      </c>
      <c r="D35" s="26"/>
      <c r="E35" s="26"/>
      <c r="F35" s="26"/>
      <c r="G35" s="53">
        <f>G32+G34</f>
        <v>12509.28</v>
      </c>
      <c r="H35" s="26"/>
      <c r="I35" s="26"/>
      <c r="J35" s="26"/>
      <c r="K35" s="53">
        <f>K32+K34</f>
        <v>7505.568</v>
      </c>
      <c r="L35" s="26"/>
      <c r="M35" s="27"/>
    </row>
    <row r="36" spans="1:13" ht="15.75" customHeight="1">
      <c r="A36" s="22"/>
      <c r="B36" s="20"/>
      <c r="C36" s="20"/>
      <c r="D36" s="20"/>
      <c r="E36" s="20"/>
      <c r="F36" s="20"/>
      <c r="G36" s="20"/>
      <c r="H36" s="20"/>
      <c r="I36" s="20"/>
      <c r="J36" s="20"/>
      <c r="K36" s="20"/>
      <c r="L36" s="20"/>
      <c r="M36" s="21"/>
    </row>
    <row r="37" spans="1:13" ht="15.75" customHeight="1">
      <c r="A37" s="102" t="s">
        <v>47</v>
      </c>
      <c r="B37" s="20"/>
      <c r="C37" s="20"/>
      <c r="D37" s="20"/>
      <c r="E37" s="20"/>
      <c r="F37" s="20"/>
      <c r="G37" s="20"/>
      <c r="H37" s="20"/>
      <c r="I37" s="20"/>
      <c r="J37" s="20"/>
      <c r="K37" s="20"/>
      <c r="L37" s="20"/>
      <c r="M37" s="21"/>
    </row>
    <row r="38" spans="1:13" ht="15.75" customHeight="1">
      <c r="A38" s="42" t="s">
        <v>70</v>
      </c>
      <c r="B38" s="20"/>
      <c r="C38" s="23">
        <f>C39+C41</f>
        <v>46960.206196290834</v>
      </c>
      <c r="D38" s="20"/>
      <c r="E38" s="20"/>
      <c r="F38" s="20"/>
      <c r="G38" s="23">
        <f>G39+G41</f>
        <v>117400.51549072708</v>
      </c>
      <c r="H38" s="20"/>
      <c r="I38" s="20"/>
      <c r="J38" s="162">
        <f>G38-C38</f>
        <v>70440.30929443624</v>
      </c>
      <c r="K38" s="162"/>
      <c r="L38" s="20"/>
      <c r="M38" s="21"/>
    </row>
    <row r="39" spans="1:13" ht="15.75" customHeight="1" outlineLevel="1">
      <c r="A39" s="24" t="s">
        <v>65</v>
      </c>
      <c r="B39" s="20"/>
      <c r="C39" s="23">
        <f>PV(Assumptions!B55,Assumptions!B11,-C32,,0)</f>
        <v>46960.206196290834</v>
      </c>
      <c r="D39" s="20"/>
      <c r="E39" s="20"/>
      <c r="F39" s="20"/>
      <c r="G39" s="23">
        <f>PV(Assumptions!B55,Assumptions!B31,-G32,,0)</f>
        <v>117400.51549072708</v>
      </c>
      <c r="H39" s="20"/>
      <c r="I39" s="20"/>
      <c r="J39" s="162">
        <f>G39-C39</f>
        <v>70440.30929443624</v>
      </c>
      <c r="K39" s="162"/>
      <c r="L39" s="20"/>
      <c r="M39" s="21"/>
    </row>
    <row r="40" spans="1:13" s="3" customFormat="1" ht="15.75" customHeight="1" outlineLevel="1">
      <c r="A40" s="129" t="s">
        <v>42</v>
      </c>
      <c r="B40" s="163">
        <f>B33*Assumptions!B11</f>
        <v>630720</v>
      </c>
      <c r="C40" s="163"/>
      <c r="D40" s="130"/>
      <c r="E40" s="130"/>
      <c r="F40" s="130"/>
      <c r="G40" s="133">
        <f>G33*Assumptions!B31</f>
        <v>1576800</v>
      </c>
      <c r="H40" s="130"/>
      <c r="I40" s="130"/>
      <c r="J40" s="163">
        <f>G40-B40</f>
        <v>946080</v>
      </c>
      <c r="K40" s="163"/>
      <c r="L40" s="132"/>
      <c r="M40" s="131"/>
    </row>
    <row r="41" spans="1:13" ht="15.75" customHeight="1" outlineLevel="1">
      <c r="A41" s="24" t="s">
        <v>66</v>
      </c>
      <c r="B41" s="20"/>
      <c r="C41" s="23">
        <f>PV(Assumptions!B55,Assumptions!B11,-C34,,0)</f>
        <v>0</v>
      </c>
      <c r="D41" s="20"/>
      <c r="E41" s="20"/>
      <c r="F41" s="20"/>
      <c r="G41" s="23">
        <f>PV(Assumptions!B55,Assumptions!B31,-G34,,0)</f>
        <v>0</v>
      </c>
      <c r="H41" s="20"/>
      <c r="I41" s="20"/>
      <c r="J41" s="124"/>
      <c r="K41" s="123">
        <f>G41-C41</f>
        <v>0</v>
      </c>
      <c r="L41" s="20"/>
      <c r="M41" s="21"/>
    </row>
    <row r="42" spans="1:13" ht="15.75" customHeight="1">
      <c r="A42" s="22" t="str">
        <f>"Purchase price for "&amp;C16&amp;" unit(s)"</f>
        <v>Purchase price for 20 unit(s)</v>
      </c>
      <c r="B42" s="20"/>
      <c r="C42" s="23">
        <f>C16*C23</f>
        <v>75640</v>
      </c>
      <c r="D42" s="20"/>
      <c r="E42" s="20"/>
      <c r="F42" s="20"/>
      <c r="G42" s="23">
        <f>C16*G23</f>
        <v>41380</v>
      </c>
      <c r="H42" s="20"/>
      <c r="I42" s="20"/>
      <c r="J42" s="165">
        <f>G42-C42</f>
        <v>-34260</v>
      </c>
      <c r="K42" s="165"/>
      <c r="L42" s="20"/>
      <c r="M42" s="21"/>
    </row>
    <row r="43" spans="1:13" s="28" customFormat="1" ht="15.75" customHeight="1">
      <c r="A43" s="103" t="s">
        <v>11</v>
      </c>
      <c r="B43" s="26"/>
      <c r="C43" s="53">
        <f>C38+C42</f>
        <v>122600.20619629083</v>
      </c>
      <c r="D43" s="26"/>
      <c r="E43" s="26"/>
      <c r="F43" s="26"/>
      <c r="G43" s="53">
        <f>G38+G42</f>
        <v>158780.5154907271</v>
      </c>
      <c r="H43" s="26"/>
      <c r="I43" s="26"/>
      <c r="J43" s="166">
        <f>J38+J42</f>
        <v>36180.30929443624</v>
      </c>
      <c r="K43" s="166"/>
      <c r="L43" s="26"/>
      <c r="M43" s="27"/>
    </row>
    <row r="44" spans="1:13" s="28" customFormat="1" ht="15.75" customHeight="1">
      <c r="A44" s="52"/>
      <c r="B44" s="26"/>
      <c r="C44" s="54"/>
      <c r="D44" s="26"/>
      <c r="E44" s="26"/>
      <c r="F44" s="26"/>
      <c r="G44" s="54"/>
      <c r="H44" s="26"/>
      <c r="I44" s="26"/>
      <c r="J44" s="26"/>
      <c r="K44" s="54"/>
      <c r="L44" s="26"/>
      <c r="M44" s="27"/>
    </row>
    <row r="45" spans="1:13" ht="15.75" customHeight="1">
      <c r="A45" s="51"/>
      <c r="B45" s="20"/>
      <c r="C45" s="20"/>
      <c r="D45" s="20"/>
      <c r="E45" s="20"/>
      <c r="F45" s="20"/>
      <c r="G45" s="20"/>
      <c r="H45" s="20"/>
      <c r="I45" s="20"/>
      <c r="J45" s="29" t="s">
        <v>12</v>
      </c>
      <c r="K45" s="110">
        <f>IF(J53&lt;=0,0,IF(K35&lt;0,"N/A",IF(K35=0,"&gt;"&amp;Assumptions!B31&amp;"",IF(J53/K35&gt;Assumptions!B31,"&gt;"&amp;Assumptions!B31&amp;"",J53/K35))))</f>
        <v>4.564611232620902</v>
      </c>
      <c r="L45" s="20"/>
      <c r="M45" s="21"/>
    </row>
    <row r="46" spans="1:13" ht="4.5" customHeight="1">
      <c r="A46" s="30"/>
      <c r="B46" s="31"/>
      <c r="C46" s="31"/>
      <c r="D46" s="31"/>
      <c r="E46" s="31"/>
      <c r="F46" s="31"/>
      <c r="G46" s="31"/>
      <c r="H46" s="31"/>
      <c r="I46" s="31"/>
      <c r="J46" s="31"/>
      <c r="K46" s="31"/>
      <c r="L46" s="31"/>
      <c r="M46" s="32"/>
    </row>
    <row r="47" spans="1:13" ht="24" customHeight="1">
      <c r="A47" s="177" t="s">
        <v>48</v>
      </c>
      <c r="B47" s="178"/>
      <c r="C47" s="178"/>
      <c r="D47" s="178"/>
      <c r="E47" s="178"/>
      <c r="F47" s="178"/>
      <c r="G47" s="178"/>
      <c r="H47" s="178"/>
      <c r="I47" s="178"/>
      <c r="J47" s="178"/>
      <c r="K47" s="178"/>
      <c r="L47" s="178"/>
      <c r="M47" s="178"/>
    </row>
    <row r="48" spans="1:13" ht="13.5">
      <c r="A48" s="172" t="s">
        <v>49</v>
      </c>
      <c r="B48" s="172"/>
      <c r="C48" s="172"/>
      <c r="D48" s="172"/>
      <c r="E48" s="172"/>
      <c r="F48" s="172"/>
      <c r="G48" s="172"/>
      <c r="H48" s="172"/>
      <c r="I48" s="172"/>
      <c r="J48" s="172"/>
      <c r="K48" s="172"/>
      <c r="L48" s="172"/>
      <c r="M48" s="172"/>
    </row>
    <row r="49" spans="1:13" ht="14.25">
      <c r="A49" s="55"/>
      <c r="B49" s="55"/>
      <c r="C49" s="55"/>
      <c r="D49" s="55"/>
      <c r="E49" s="55"/>
      <c r="F49" s="55"/>
      <c r="G49" s="55"/>
      <c r="H49" s="55"/>
      <c r="I49" s="55"/>
      <c r="J49" s="55"/>
      <c r="K49" s="55"/>
      <c r="L49" s="55"/>
      <c r="M49" s="55"/>
    </row>
    <row r="50" ht="15" customHeight="1"/>
    <row r="51" spans="1:13" ht="15.75" customHeight="1">
      <c r="A51" s="164" t="str">
        <f>"Summary of Benefits for "&amp;C16&amp;" Hot Food Holding Cabinets"</f>
        <v>Summary of Benefits for 20 Hot Food Holding Cabinets</v>
      </c>
      <c r="B51" s="164"/>
      <c r="C51" s="164"/>
      <c r="D51" s="164"/>
      <c r="E51" s="164"/>
      <c r="F51" s="164"/>
      <c r="G51" s="164"/>
      <c r="H51" s="164"/>
      <c r="I51" s="164"/>
      <c r="J51" s="164"/>
      <c r="K51" s="164"/>
      <c r="L51" s="164"/>
      <c r="M51" s="164"/>
    </row>
    <row r="52" spans="1:13" ht="4.5" customHeight="1">
      <c r="A52" s="33" t="s">
        <v>13</v>
      </c>
      <c r="B52" s="34"/>
      <c r="C52" s="34"/>
      <c r="D52" s="34"/>
      <c r="E52" s="34"/>
      <c r="F52" s="34"/>
      <c r="G52" s="34"/>
      <c r="H52" s="34"/>
      <c r="I52" s="34"/>
      <c r="J52" s="34"/>
      <c r="K52" s="34"/>
      <c r="L52" s="34"/>
      <c r="M52" s="35"/>
    </row>
    <row r="53" spans="1:13" ht="15.75" customHeight="1">
      <c r="A53" s="36" t="s">
        <v>14</v>
      </c>
      <c r="B53" s="57"/>
      <c r="C53" s="57"/>
      <c r="D53" s="57"/>
      <c r="E53" s="57"/>
      <c r="F53" s="57"/>
      <c r="G53" s="57"/>
      <c r="H53" s="134"/>
      <c r="I53" s="134"/>
      <c r="J53" s="168">
        <f>(C23-G23)*C16</f>
        <v>34260</v>
      </c>
      <c r="K53" s="168"/>
      <c r="L53" s="135"/>
      <c r="M53" s="37"/>
    </row>
    <row r="54" spans="1:13" ht="15.75" customHeight="1">
      <c r="A54" s="36" t="s">
        <v>15</v>
      </c>
      <c r="B54" s="57"/>
      <c r="C54" s="57"/>
      <c r="D54" s="57"/>
      <c r="E54" s="57"/>
      <c r="F54" s="57"/>
      <c r="G54" s="57"/>
      <c r="H54" s="134"/>
      <c r="I54" s="134"/>
      <c r="J54" s="168">
        <f>J38</f>
        <v>70440.30929443624</v>
      </c>
      <c r="K54" s="168"/>
      <c r="L54" s="135"/>
      <c r="M54" s="37"/>
    </row>
    <row r="55" spans="1:13" ht="15.75" customHeight="1">
      <c r="A55" s="36" t="s">
        <v>16</v>
      </c>
      <c r="B55" s="57"/>
      <c r="C55" s="57"/>
      <c r="D55" s="57"/>
      <c r="E55" s="57"/>
      <c r="F55" s="57"/>
      <c r="G55" s="57"/>
      <c r="H55" s="134"/>
      <c r="I55" s="134"/>
      <c r="J55" s="168">
        <f>J43</f>
        <v>36180.30929443624</v>
      </c>
      <c r="K55" s="168"/>
      <c r="L55" s="135"/>
      <c r="M55" s="37"/>
    </row>
    <row r="56" spans="1:13" ht="15.75" customHeight="1">
      <c r="A56" s="36" t="s">
        <v>17</v>
      </c>
      <c r="B56" s="57"/>
      <c r="C56" s="57"/>
      <c r="D56" s="57"/>
      <c r="E56" s="57"/>
      <c r="F56" s="57"/>
      <c r="G56" s="57"/>
      <c r="H56" s="134"/>
      <c r="I56" s="134"/>
      <c r="J56" s="169">
        <f>K45</f>
        <v>4.564611232620902</v>
      </c>
      <c r="K56" s="169"/>
      <c r="L56" s="136"/>
      <c r="M56" s="37"/>
    </row>
    <row r="57" spans="1:13" ht="15.75" customHeight="1">
      <c r="A57" s="36" t="s">
        <v>18</v>
      </c>
      <c r="B57" s="57"/>
      <c r="C57" s="57"/>
      <c r="D57" s="57"/>
      <c r="E57" s="57"/>
      <c r="F57" s="57"/>
      <c r="G57" s="57"/>
      <c r="H57" s="134"/>
      <c r="I57" s="134"/>
      <c r="J57" s="167">
        <f>J40</f>
        <v>946080</v>
      </c>
      <c r="K57" s="167"/>
      <c r="L57" s="137"/>
      <c r="M57" s="37"/>
    </row>
    <row r="58" spans="1:13" ht="15.75" customHeight="1">
      <c r="A58" s="36" t="s">
        <v>19</v>
      </c>
      <c r="B58" s="57"/>
      <c r="C58" s="57"/>
      <c r="D58" s="57"/>
      <c r="E58" s="57"/>
      <c r="F58" s="57"/>
      <c r="G58" s="57"/>
      <c r="H58" s="134"/>
      <c r="I58" s="134"/>
      <c r="J58" s="167">
        <f>J40*Assumptions!B62</f>
        <v>1456963.2</v>
      </c>
      <c r="K58" s="167"/>
      <c r="L58" s="137"/>
      <c r="M58" s="37"/>
    </row>
    <row r="59" spans="1:13" ht="15.75" customHeight="1">
      <c r="A59" s="36" t="s">
        <v>20</v>
      </c>
      <c r="B59" s="57"/>
      <c r="C59" s="57"/>
      <c r="D59" s="57"/>
      <c r="E59" s="57"/>
      <c r="F59" s="57"/>
      <c r="G59" s="57"/>
      <c r="H59" s="134"/>
      <c r="I59" s="134"/>
      <c r="J59" s="179">
        <f>J40*Assumptions!B62/Assumptions!B66</f>
        <v>121.04039212428346</v>
      </c>
      <c r="K59" s="179"/>
      <c r="L59" s="138"/>
      <c r="M59" s="37"/>
    </row>
    <row r="60" spans="1:13" ht="15.75" customHeight="1">
      <c r="A60" s="36" t="s">
        <v>21</v>
      </c>
      <c r="B60" s="57"/>
      <c r="C60" s="57"/>
      <c r="D60" s="57"/>
      <c r="E60" s="57"/>
      <c r="F60" s="57"/>
      <c r="G60" s="57"/>
      <c r="H60" s="134"/>
      <c r="I60" s="134"/>
      <c r="J60" s="179">
        <f>J40*Assumptions!B62/Assumptions!B65</f>
        <v>150.2023917525773</v>
      </c>
      <c r="K60" s="179"/>
      <c r="L60" s="138"/>
      <c r="M60" s="37"/>
    </row>
    <row r="61" spans="1:13" ht="15.75" customHeight="1">
      <c r="A61" s="108" t="s">
        <v>22</v>
      </c>
      <c r="B61" s="57"/>
      <c r="C61" s="57"/>
      <c r="D61" s="57"/>
      <c r="E61" s="57"/>
      <c r="F61" s="57"/>
      <c r="G61" s="57"/>
      <c r="H61" s="134"/>
      <c r="I61" s="134"/>
      <c r="J61" s="175">
        <f>J43/(C23*C16)</f>
        <v>0.47832243911206035</v>
      </c>
      <c r="K61" s="175"/>
      <c r="L61" s="139"/>
      <c r="M61" s="37"/>
    </row>
    <row r="62" spans="1:13" s="40" customFormat="1" ht="4.5" customHeight="1">
      <c r="A62" s="109"/>
      <c r="B62" s="38"/>
      <c r="C62" s="38"/>
      <c r="D62" s="38"/>
      <c r="E62" s="38"/>
      <c r="F62" s="38"/>
      <c r="G62" s="38"/>
      <c r="H62" s="38"/>
      <c r="I62" s="38"/>
      <c r="J62" s="38"/>
      <c r="K62" s="38"/>
      <c r="L62" s="38"/>
      <c r="M62" s="39"/>
    </row>
    <row r="63" s="40" customFormat="1" ht="15.75" customHeight="1">
      <c r="A63" s="5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31">
    <mergeCell ref="J61:K61"/>
    <mergeCell ref="B30:D30"/>
    <mergeCell ref="F30:H30"/>
    <mergeCell ref="J30:L30"/>
    <mergeCell ref="A47:M47"/>
    <mergeCell ref="J38:K38"/>
    <mergeCell ref="J58:K58"/>
    <mergeCell ref="J59:K59"/>
    <mergeCell ref="J60:K60"/>
    <mergeCell ref="J54:K54"/>
    <mergeCell ref="B21:D21"/>
    <mergeCell ref="F21:H21"/>
    <mergeCell ref="J21:L21"/>
    <mergeCell ref="A29:M29"/>
    <mergeCell ref="J57:K57"/>
    <mergeCell ref="J55:K55"/>
    <mergeCell ref="J56:K56"/>
    <mergeCell ref="A7:M7"/>
    <mergeCell ref="A8:M8"/>
    <mergeCell ref="A11:M11"/>
    <mergeCell ref="A14:M14"/>
    <mergeCell ref="J53:K53"/>
    <mergeCell ref="B33:C33"/>
    <mergeCell ref="A48:M48"/>
    <mergeCell ref="J39:K39"/>
    <mergeCell ref="B40:C40"/>
    <mergeCell ref="J33:K33"/>
    <mergeCell ref="A51:M51"/>
    <mergeCell ref="J42:K42"/>
    <mergeCell ref="J43:K43"/>
    <mergeCell ref="J40:K40"/>
  </mergeCells>
  <dataValidations count="1">
    <dataValidation type="decimal" operator="greaterThan" allowBlank="1" showInputMessage="1" showErrorMessage="1" error="Please enter a positive value" sqref="C16:C19 C23:G25">
      <formula1>0</formula1>
    </dataValidation>
  </dataValidations>
  <printOptions horizontalCentered="1"/>
  <pageMargins left="1" right="1" top="0.5" bottom="0.5" header="0.25" footer="0.25"/>
  <pageSetup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70"/>
  <sheetViews>
    <sheetView zoomScalePageLayoutView="0" workbookViewId="0" topLeftCell="A52">
      <selection activeCell="D74" sqref="D74"/>
    </sheetView>
  </sheetViews>
  <sheetFormatPr defaultColWidth="9.140625" defaultRowHeight="12.75"/>
  <cols>
    <col min="1" max="1" width="45.7109375" style="63" bestFit="1" customWidth="1"/>
    <col min="2" max="2" width="9.00390625" style="89" bestFit="1" customWidth="1"/>
    <col min="3" max="3" width="12.140625" style="90" bestFit="1" customWidth="1"/>
    <col min="4" max="4" width="50.140625" style="86" customWidth="1"/>
    <col min="5" max="5" width="56.8515625" style="86" bestFit="1" customWidth="1"/>
    <col min="6" max="6" width="3.28125" style="63" customWidth="1"/>
    <col min="7" max="8" width="9.140625" style="63" customWidth="1"/>
    <col min="9" max="9" width="21.421875" style="63" customWidth="1"/>
    <col min="10" max="22" width="9.140625" style="63" customWidth="1"/>
    <col min="23" max="16384" width="9.140625" style="64" customWidth="1"/>
  </cols>
  <sheetData>
    <row r="1" spans="1:10" ht="15.75">
      <c r="A1" s="180" t="s">
        <v>51</v>
      </c>
      <c r="B1" s="180"/>
      <c r="C1" s="180"/>
      <c r="D1" s="180"/>
      <c r="E1" s="65"/>
      <c r="F1" s="62"/>
      <c r="G1" s="62"/>
      <c r="H1" s="62"/>
      <c r="I1" s="62"/>
      <c r="J1" s="62"/>
    </row>
    <row r="2" spans="1:10" ht="15.75">
      <c r="A2" s="61"/>
      <c r="B2" s="65"/>
      <c r="C2" s="65"/>
      <c r="D2" s="65"/>
      <c r="E2" s="65"/>
      <c r="F2" s="62"/>
      <c r="G2" s="62"/>
      <c r="H2" s="62"/>
      <c r="I2" s="62"/>
      <c r="J2" s="62"/>
    </row>
    <row r="3" spans="1:5" ht="15">
      <c r="A3" s="96" t="s">
        <v>23</v>
      </c>
      <c r="B3" s="181" t="s">
        <v>24</v>
      </c>
      <c r="C3" s="181"/>
      <c r="D3" s="66" t="s">
        <v>25</v>
      </c>
      <c r="E3" s="141"/>
    </row>
    <row r="4" spans="1:5" ht="15">
      <c r="A4" s="97" t="s">
        <v>26</v>
      </c>
      <c r="B4" s="67"/>
      <c r="C4" s="68"/>
      <c r="D4" s="69"/>
      <c r="E4" s="85"/>
    </row>
    <row r="5" spans="1:5" ht="12.75">
      <c r="A5" s="127" t="s">
        <v>5</v>
      </c>
      <c r="B5" s="70"/>
      <c r="C5" s="59"/>
      <c r="D5" s="60"/>
      <c r="E5" s="85"/>
    </row>
    <row r="6" spans="1:5" ht="12.75">
      <c r="A6" s="127" t="s">
        <v>78</v>
      </c>
      <c r="B6" s="70"/>
      <c r="C6" s="59"/>
      <c r="D6" s="60"/>
      <c r="E6" s="143" t="s">
        <v>81</v>
      </c>
    </row>
    <row r="7" spans="1:9" ht="12.75">
      <c r="A7" s="101" t="s">
        <v>7</v>
      </c>
      <c r="B7" s="114">
        <v>3782</v>
      </c>
      <c r="C7" s="59"/>
      <c r="D7" s="60" t="s">
        <v>103</v>
      </c>
      <c r="E7" s="155" t="s">
        <v>85</v>
      </c>
      <c r="F7" s="85"/>
      <c r="G7" s="64">
        <v>2</v>
      </c>
      <c r="H7" s="28" t="s">
        <v>82</v>
      </c>
      <c r="I7" s="64"/>
    </row>
    <row r="8" spans="1:9" ht="14.25">
      <c r="A8" s="117" t="s">
        <v>69</v>
      </c>
      <c r="B8" s="115">
        <v>20</v>
      </c>
      <c r="C8" s="59" t="s">
        <v>58</v>
      </c>
      <c r="D8" s="60" t="s">
        <v>77</v>
      </c>
      <c r="E8" s="155" t="s">
        <v>84</v>
      </c>
      <c r="F8" s="85"/>
      <c r="G8" s="64"/>
      <c r="H8" s="1" t="s">
        <v>78</v>
      </c>
      <c r="I8" s="64"/>
    </row>
    <row r="9" spans="1:9" ht="12.75">
      <c r="A9" s="117" t="s">
        <v>55</v>
      </c>
      <c r="B9" s="115">
        <f>B10*B8</f>
        <v>800</v>
      </c>
      <c r="C9" s="120" t="s">
        <v>27</v>
      </c>
      <c r="D9" s="60" t="s">
        <v>56</v>
      </c>
      <c r="E9" s="85"/>
      <c r="F9" s="85"/>
      <c r="G9" s="64"/>
      <c r="H9" s="1" t="s">
        <v>79</v>
      </c>
      <c r="I9" s="64"/>
    </row>
    <row r="10" spans="1:9" ht="14.25">
      <c r="A10" s="101" t="s">
        <v>68</v>
      </c>
      <c r="B10" s="70">
        <v>40</v>
      </c>
      <c r="C10" s="120" t="s">
        <v>59</v>
      </c>
      <c r="D10" s="60" t="s">
        <v>75</v>
      </c>
      <c r="E10" s="155"/>
      <c r="G10" s="71"/>
      <c r="H10" s="154" t="s">
        <v>80</v>
      </c>
      <c r="I10" s="71"/>
    </row>
    <row r="11" spans="1:9" ht="12.75">
      <c r="A11" s="101" t="s">
        <v>50</v>
      </c>
      <c r="B11" s="153">
        <v>12</v>
      </c>
      <c r="C11" s="59" t="s">
        <v>28</v>
      </c>
      <c r="D11" s="60" t="s">
        <v>62</v>
      </c>
      <c r="E11" s="155" t="s">
        <v>86</v>
      </c>
      <c r="F11" s="85"/>
      <c r="G11" s="64"/>
      <c r="H11" s="64"/>
      <c r="I11" s="64"/>
    </row>
    <row r="12" spans="1:5" ht="12.75">
      <c r="A12" s="127" t="s">
        <v>79</v>
      </c>
      <c r="B12" s="70"/>
      <c r="D12" s="60"/>
      <c r="E12" s="145"/>
    </row>
    <row r="13" spans="1:5" ht="12.75">
      <c r="A13" s="101" t="s">
        <v>7</v>
      </c>
      <c r="B13" s="147">
        <v>3782</v>
      </c>
      <c r="D13" s="60" t="s">
        <v>77</v>
      </c>
      <c r="E13" s="155" t="s">
        <v>87</v>
      </c>
    </row>
    <row r="14" spans="1:9" ht="14.25">
      <c r="A14" s="101" t="s">
        <v>69</v>
      </c>
      <c r="B14" s="150">
        <v>12</v>
      </c>
      <c r="C14" s="59" t="s">
        <v>58</v>
      </c>
      <c r="D14" s="158" t="s">
        <v>77</v>
      </c>
      <c r="E14" s="155" t="s">
        <v>88</v>
      </c>
      <c r="F14" s="85"/>
      <c r="G14" s="64"/>
      <c r="H14" s="64"/>
      <c r="I14" s="64"/>
    </row>
    <row r="15" spans="1:9" ht="12.75">
      <c r="A15" s="101" t="s">
        <v>55</v>
      </c>
      <c r="B15" s="150">
        <f>B14*B16</f>
        <v>480</v>
      </c>
      <c r="C15" s="120" t="s">
        <v>27</v>
      </c>
      <c r="D15" s="60" t="s">
        <v>56</v>
      </c>
      <c r="E15" s="85"/>
      <c r="F15" s="85"/>
      <c r="G15" s="64"/>
      <c r="H15" s="64"/>
      <c r="I15" s="64"/>
    </row>
    <row r="16" spans="1:9" ht="14.25">
      <c r="A16" s="101" t="s">
        <v>68</v>
      </c>
      <c r="B16" s="151">
        <v>40</v>
      </c>
      <c r="C16" s="120" t="s">
        <v>59</v>
      </c>
      <c r="D16" s="60" t="s">
        <v>75</v>
      </c>
      <c r="E16" s="155"/>
      <c r="G16" s="71"/>
      <c r="H16" s="72"/>
      <c r="I16" s="71"/>
    </row>
    <row r="17" spans="1:5" ht="12.75">
      <c r="A17" s="101" t="s">
        <v>50</v>
      </c>
      <c r="B17" s="150">
        <v>12</v>
      </c>
      <c r="C17" s="59" t="s">
        <v>28</v>
      </c>
      <c r="D17" s="60" t="s">
        <v>62</v>
      </c>
      <c r="E17" s="155" t="s">
        <v>89</v>
      </c>
    </row>
    <row r="18" spans="1:5" ht="12.75">
      <c r="A18" s="127" t="s">
        <v>80</v>
      </c>
      <c r="B18" s="152"/>
      <c r="C18" s="73"/>
      <c r="D18" s="60"/>
      <c r="E18" s="85"/>
    </row>
    <row r="19" spans="1:5" ht="12.75">
      <c r="A19" s="101" t="s">
        <v>7</v>
      </c>
      <c r="B19" s="147">
        <v>3782</v>
      </c>
      <c r="C19" s="59"/>
      <c r="D19" s="60" t="s">
        <v>77</v>
      </c>
      <c r="E19" s="155" t="s">
        <v>90</v>
      </c>
    </row>
    <row r="20" spans="1:5" ht="14.25">
      <c r="A20" s="101" t="s">
        <v>69</v>
      </c>
      <c r="B20" s="150">
        <v>8</v>
      </c>
      <c r="C20" s="59" t="s">
        <v>58</v>
      </c>
      <c r="D20" s="158" t="s">
        <v>77</v>
      </c>
      <c r="E20" s="155" t="s">
        <v>91</v>
      </c>
    </row>
    <row r="21" spans="1:5" ht="12.75">
      <c r="A21" s="101" t="s">
        <v>55</v>
      </c>
      <c r="B21" s="150">
        <f>B22*B20</f>
        <v>320</v>
      </c>
      <c r="C21" s="120" t="s">
        <v>27</v>
      </c>
      <c r="D21" s="60" t="s">
        <v>56</v>
      </c>
      <c r="E21" s="85"/>
    </row>
    <row r="22" spans="1:5" ht="14.25">
      <c r="A22" s="101" t="s">
        <v>68</v>
      </c>
      <c r="B22" s="151">
        <v>40</v>
      </c>
      <c r="C22" s="120" t="s">
        <v>59</v>
      </c>
      <c r="D22" s="60" t="s">
        <v>75</v>
      </c>
      <c r="E22" s="155"/>
    </row>
    <row r="23" spans="1:5" ht="12.75">
      <c r="A23" s="101" t="s">
        <v>50</v>
      </c>
      <c r="B23" s="150">
        <v>12</v>
      </c>
      <c r="C23" s="59" t="s">
        <v>28</v>
      </c>
      <c r="D23" s="60" t="s">
        <v>62</v>
      </c>
      <c r="E23" s="155" t="s">
        <v>92</v>
      </c>
    </row>
    <row r="24" spans="1:5" ht="12.75">
      <c r="A24" s="140"/>
      <c r="B24" s="153"/>
      <c r="C24" s="59"/>
      <c r="E24" s="145"/>
    </row>
    <row r="25" spans="1:5" ht="12.75">
      <c r="A25" s="128" t="s">
        <v>6</v>
      </c>
      <c r="B25" s="84"/>
      <c r="C25" s="59"/>
      <c r="D25" s="145"/>
      <c r="E25" s="145"/>
    </row>
    <row r="26" spans="1:5" ht="12.75">
      <c r="A26" s="146" t="s">
        <v>78</v>
      </c>
      <c r="B26" s="84"/>
      <c r="C26" s="59"/>
      <c r="D26" s="145"/>
      <c r="E26" s="145"/>
    </row>
    <row r="27" spans="1:5" ht="12.75">
      <c r="A27" s="117" t="s">
        <v>7</v>
      </c>
      <c r="B27" s="116">
        <v>2069</v>
      </c>
      <c r="C27" s="59"/>
      <c r="D27" s="145" t="s">
        <v>77</v>
      </c>
      <c r="E27" s="157" t="s">
        <v>93</v>
      </c>
    </row>
    <row r="28" spans="1:5" ht="14.25">
      <c r="A28" s="117" t="s">
        <v>69</v>
      </c>
      <c r="B28" s="115">
        <v>20</v>
      </c>
      <c r="C28" s="59" t="s">
        <v>58</v>
      </c>
      <c r="D28" s="145" t="s">
        <v>77</v>
      </c>
      <c r="E28" s="157" t="s">
        <v>94</v>
      </c>
    </row>
    <row r="29" spans="1:5" ht="12.75">
      <c r="A29" s="117" t="s">
        <v>55</v>
      </c>
      <c r="B29" s="115">
        <f>B30*B28</f>
        <v>2500</v>
      </c>
      <c r="C29" s="120" t="s">
        <v>27</v>
      </c>
      <c r="D29" s="145" t="s">
        <v>56</v>
      </c>
      <c r="E29" s="145"/>
    </row>
    <row r="30" spans="1:5" ht="14.25">
      <c r="A30" s="101" t="s">
        <v>68</v>
      </c>
      <c r="B30" s="70">
        <v>125</v>
      </c>
      <c r="C30" s="120" t="s">
        <v>59</v>
      </c>
      <c r="D30" s="145" t="s">
        <v>62</v>
      </c>
      <c r="E30" s="157"/>
    </row>
    <row r="31" spans="1:5" ht="12.75">
      <c r="A31" s="101" t="s">
        <v>50</v>
      </c>
      <c r="B31" s="75">
        <v>12</v>
      </c>
      <c r="C31" s="73" t="s">
        <v>28</v>
      </c>
      <c r="D31" s="145" t="s">
        <v>62</v>
      </c>
      <c r="E31" s="157" t="s">
        <v>95</v>
      </c>
    </row>
    <row r="32" spans="1:5" ht="12.75">
      <c r="A32" s="127" t="s">
        <v>79</v>
      </c>
      <c r="B32" s="149"/>
      <c r="D32" s="145"/>
      <c r="E32" s="145"/>
    </row>
    <row r="33" spans="1:5" ht="12.75">
      <c r="A33" s="101" t="s">
        <v>7</v>
      </c>
      <c r="B33" s="147">
        <v>2069</v>
      </c>
      <c r="D33" s="145" t="s">
        <v>77</v>
      </c>
      <c r="E33" s="157" t="s">
        <v>96</v>
      </c>
    </row>
    <row r="34" spans="1:5" ht="14.25">
      <c r="A34" s="101" t="s">
        <v>69</v>
      </c>
      <c r="B34" s="150">
        <v>12</v>
      </c>
      <c r="C34" s="59" t="s">
        <v>58</v>
      </c>
      <c r="D34" s="157" t="s">
        <v>62</v>
      </c>
      <c r="E34" s="157" t="s">
        <v>97</v>
      </c>
    </row>
    <row r="35" spans="1:5" ht="12.75">
      <c r="A35" s="101" t="s">
        <v>55</v>
      </c>
      <c r="B35" s="150">
        <f>B34*B36</f>
        <v>1200</v>
      </c>
      <c r="C35" s="120" t="s">
        <v>27</v>
      </c>
      <c r="D35" s="145" t="s">
        <v>56</v>
      </c>
      <c r="E35" s="145"/>
    </row>
    <row r="36" spans="1:5" ht="14.25">
      <c r="A36" s="101" t="s">
        <v>68</v>
      </c>
      <c r="B36" s="151">
        <v>100</v>
      </c>
      <c r="C36" s="120" t="s">
        <v>59</v>
      </c>
      <c r="D36" s="145" t="s">
        <v>62</v>
      </c>
      <c r="E36" s="157"/>
    </row>
    <row r="37" spans="1:5" ht="12.75">
      <c r="A37" s="101" t="s">
        <v>50</v>
      </c>
      <c r="B37" s="150">
        <v>12</v>
      </c>
      <c r="C37" s="59" t="s">
        <v>28</v>
      </c>
      <c r="D37" s="145" t="s">
        <v>62</v>
      </c>
      <c r="E37" s="157" t="s">
        <v>98</v>
      </c>
    </row>
    <row r="38" spans="1:5" ht="12.75">
      <c r="A38" s="127" t="s">
        <v>80</v>
      </c>
      <c r="B38" s="152"/>
      <c r="C38" s="73"/>
      <c r="D38" s="145"/>
      <c r="E38" s="145"/>
    </row>
    <row r="39" spans="1:5" ht="12.75">
      <c r="A39" s="101" t="s">
        <v>7</v>
      </c>
      <c r="B39" s="147">
        <v>2069</v>
      </c>
      <c r="C39" s="59"/>
      <c r="D39" s="145" t="s">
        <v>77</v>
      </c>
      <c r="E39" s="157" t="s">
        <v>99</v>
      </c>
    </row>
    <row r="40" spans="1:5" ht="14.25">
      <c r="A40" s="101" t="s">
        <v>69</v>
      </c>
      <c r="B40" s="150">
        <v>8</v>
      </c>
      <c r="C40" s="59" t="s">
        <v>58</v>
      </c>
      <c r="D40" s="157" t="s">
        <v>62</v>
      </c>
      <c r="E40" s="157" t="s">
        <v>100</v>
      </c>
    </row>
    <row r="41" spans="1:5" ht="12.75">
      <c r="A41" s="101" t="s">
        <v>55</v>
      </c>
      <c r="B41" s="150">
        <f>B42*B40</f>
        <v>800</v>
      </c>
      <c r="C41" s="120" t="s">
        <v>27</v>
      </c>
      <c r="D41" s="145" t="s">
        <v>56</v>
      </c>
      <c r="E41" s="145"/>
    </row>
    <row r="42" spans="1:5" ht="14.25">
      <c r="A42" s="101" t="s">
        <v>68</v>
      </c>
      <c r="B42" s="151">
        <v>100</v>
      </c>
      <c r="C42" s="120" t="s">
        <v>59</v>
      </c>
      <c r="D42" s="145" t="s">
        <v>62</v>
      </c>
      <c r="E42" s="157"/>
    </row>
    <row r="43" spans="1:5" ht="12.75">
      <c r="A43" s="101" t="s">
        <v>50</v>
      </c>
      <c r="B43" s="150">
        <v>12</v>
      </c>
      <c r="C43" s="59" t="s">
        <v>28</v>
      </c>
      <c r="D43" s="145" t="s">
        <v>62</v>
      </c>
      <c r="E43" s="157" t="s">
        <v>101</v>
      </c>
    </row>
    <row r="44" spans="1:5" ht="12.75">
      <c r="A44" s="101"/>
      <c r="B44" s="75"/>
      <c r="C44" s="73"/>
      <c r="D44" s="145"/>
      <c r="E44" s="145"/>
    </row>
    <row r="45" spans="1:5" ht="15">
      <c r="A45" s="148" t="s">
        <v>29</v>
      </c>
      <c r="B45" s="74"/>
      <c r="C45" s="76"/>
      <c r="D45" s="145"/>
      <c r="E45" s="145"/>
    </row>
    <row r="46" spans="1:22" s="86" customFormat="1" ht="12.75">
      <c r="A46" s="125" t="s">
        <v>41</v>
      </c>
      <c r="B46" s="126">
        <v>20</v>
      </c>
      <c r="C46" s="59"/>
      <c r="D46" s="145" t="s">
        <v>40</v>
      </c>
      <c r="E46" s="157" t="s">
        <v>102</v>
      </c>
      <c r="F46" s="85"/>
      <c r="G46" s="85"/>
      <c r="H46" s="85"/>
      <c r="I46" s="85"/>
      <c r="J46" s="85"/>
      <c r="K46" s="85"/>
      <c r="L46" s="85"/>
      <c r="M46" s="85"/>
      <c r="N46" s="85"/>
      <c r="O46" s="85"/>
      <c r="P46" s="85"/>
      <c r="Q46" s="85"/>
      <c r="R46" s="85"/>
      <c r="S46" s="85"/>
      <c r="T46" s="85"/>
      <c r="U46" s="85"/>
      <c r="V46" s="85"/>
    </row>
    <row r="47" spans="1:22" s="86" customFormat="1" ht="12.75">
      <c r="A47" s="125" t="s">
        <v>57</v>
      </c>
      <c r="B47" s="70">
        <v>0</v>
      </c>
      <c r="C47" s="59"/>
      <c r="D47" s="145" t="s">
        <v>40</v>
      </c>
      <c r="E47" s="157" t="s">
        <v>83</v>
      </c>
      <c r="F47" s="85"/>
      <c r="G47" s="85"/>
      <c r="H47" s="85"/>
      <c r="I47" s="85"/>
      <c r="J47" s="85"/>
      <c r="K47" s="85"/>
      <c r="L47" s="85"/>
      <c r="M47" s="85"/>
      <c r="N47" s="85"/>
      <c r="O47" s="85"/>
      <c r="P47" s="85"/>
      <c r="Q47" s="85"/>
      <c r="R47" s="85"/>
      <c r="S47" s="85"/>
      <c r="T47" s="85"/>
      <c r="U47" s="85"/>
      <c r="V47" s="85"/>
    </row>
    <row r="48" spans="1:5" ht="12.75">
      <c r="A48" s="100"/>
      <c r="B48" s="70"/>
      <c r="C48" s="59"/>
      <c r="D48" s="145"/>
      <c r="E48" s="145"/>
    </row>
    <row r="49" spans="1:5" ht="15">
      <c r="A49" s="92" t="s">
        <v>30</v>
      </c>
      <c r="B49" s="70"/>
      <c r="C49" s="59"/>
      <c r="D49" s="60"/>
      <c r="E49" s="85"/>
    </row>
    <row r="50" spans="1:10" ht="12.75">
      <c r="A50" s="99" t="s">
        <v>76</v>
      </c>
      <c r="B50" s="77">
        <v>15</v>
      </c>
      <c r="C50" s="78" t="s">
        <v>31</v>
      </c>
      <c r="D50" s="60" t="s">
        <v>62</v>
      </c>
      <c r="E50" s="85"/>
      <c r="F50" s="79"/>
      <c r="G50" s="79"/>
      <c r="H50" s="79"/>
      <c r="I50" s="79"/>
      <c r="J50" s="79"/>
    </row>
    <row r="51" spans="1:5" ht="12.75">
      <c r="A51" s="100" t="s">
        <v>53</v>
      </c>
      <c r="B51" s="70">
        <v>365</v>
      </c>
      <c r="C51" s="59" t="s">
        <v>54</v>
      </c>
      <c r="D51" s="60" t="s">
        <v>62</v>
      </c>
      <c r="E51" s="85"/>
    </row>
    <row r="52" spans="1:5" ht="12.75">
      <c r="A52" s="99" t="s">
        <v>34</v>
      </c>
      <c r="B52" s="80">
        <f>B50*365</f>
        <v>5475</v>
      </c>
      <c r="C52" s="78" t="s">
        <v>32</v>
      </c>
      <c r="D52" s="60" t="s">
        <v>33</v>
      </c>
      <c r="E52" s="85"/>
    </row>
    <row r="53" spans="1:5" ht="12.75">
      <c r="A53" s="100"/>
      <c r="B53" s="70"/>
      <c r="C53" s="59"/>
      <c r="D53" s="60"/>
      <c r="E53" s="85"/>
    </row>
    <row r="54" spans="1:5" ht="15" customHeight="1">
      <c r="A54" s="91" t="s">
        <v>35</v>
      </c>
      <c r="B54" s="70"/>
      <c r="C54" s="59"/>
      <c r="D54" s="121"/>
      <c r="E54" s="85"/>
    </row>
    <row r="55" spans="1:5" ht="39" customHeight="1">
      <c r="A55" s="98" t="s">
        <v>36</v>
      </c>
      <c r="B55" s="81">
        <v>0.04</v>
      </c>
      <c r="C55" s="59"/>
      <c r="D55" s="82" t="s">
        <v>37</v>
      </c>
      <c r="E55" s="142"/>
    </row>
    <row r="56" spans="1:22" s="86" customFormat="1" ht="12.75">
      <c r="A56" s="83"/>
      <c r="B56" s="84"/>
      <c r="C56" s="59"/>
      <c r="D56" s="60"/>
      <c r="E56" s="85"/>
      <c r="F56" s="85"/>
      <c r="G56" s="85"/>
      <c r="H56" s="85"/>
      <c r="I56" s="85"/>
      <c r="J56" s="85"/>
      <c r="K56" s="85"/>
      <c r="L56" s="85"/>
      <c r="M56" s="85"/>
      <c r="N56" s="85"/>
      <c r="O56" s="85"/>
      <c r="P56" s="85"/>
      <c r="Q56" s="85"/>
      <c r="R56" s="85"/>
      <c r="S56" s="85"/>
      <c r="T56" s="85"/>
      <c r="U56" s="85"/>
      <c r="V56" s="85"/>
    </row>
    <row r="57" spans="1:22" s="86" customFormat="1" ht="15">
      <c r="A57" s="93" t="s">
        <v>38</v>
      </c>
      <c r="B57" s="84"/>
      <c r="C57" s="59"/>
      <c r="D57" s="121"/>
      <c r="E57" s="85"/>
      <c r="F57" s="85"/>
      <c r="G57" s="85"/>
      <c r="H57" s="85"/>
      <c r="I57" s="85"/>
      <c r="J57" s="85"/>
      <c r="K57" s="85"/>
      <c r="L57" s="85"/>
      <c r="M57" s="85"/>
      <c r="N57" s="85"/>
      <c r="O57" s="85"/>
      <c r="P57" s="85"/>
      <c r="Q57" s="85"/>
      <c r="R57" s="85"/>
      <c r="S57" s="85"/>
      <c r="T57" s="85"/>
      <c r="U57" s="85"/>
      <c r="V57" s="85"/>
    </row>
    <row r="58" spans="1:22" s="86" customFormat="1" ht="12.75">
      <c r="A58" s="94" t="s">
        <v>72</v>
      </c>
      <c r="B58" s="159">
        <v>0.0952</v>
      </c>
      <c r="C58" s="59" t="s">
        <v>39</v>
      </c>
      <c r="D58" s="60" t="s">
        <v>104</v>
      </c>
      <c r="E58" s="85"/>
      <c r="F58" s="85"/>
      <c r="G58" s="85"/>
      <c r="H58" s="85"/>
      <c r="I58" s="85"/>
      <c r="J58" s="85"/>
      <c r="K58" s="85"/>
      <c r="L58" s="85"/>
      <c r="M58" s="85"/>
      <c r="N58" s="85"/>
      <c r="O58" s="85"/>
      <c r="P58" s="85"/>
      <c r="Q58" s="85"/>
      <c r="R58" s="85"/>
      <c r="S58" s="85"/>
      <c r="T58" s="85"/>
      <c r="U58" s="85"/>
      <c r="V58" s="85"/>
    </row>
    <row r="59" spans="1:22" s="86" customFormat="1" ht="12.75">
      <c r="A59" s="94" t="s">
        <v>73</v>
      </c>
      <c r="B59" s="159">
        <v>0.1059</v>
      </c>
      <c r="C59" s="59" t="s">
        <v>39</v>
      </c>
      <c r="D59" s="60" t="s">
        <v>104</v>
      </c>
      <c r="E59" s="85"/>
      <c r="F59" s="85"/>
      <c r="G59" s="85"/>
      <c r="H59" s="85"/>
      <c r="I59" s="85"/>
      <c r="J59" s="85"/>
      <c r="K59" s="85"/>
      <c r="L59" s="85"/>
      <c r="M59" s="85"/>
      <c r="N59" s="85"/>
      <c r="O59" s="85"/>
      <c r="P59" s="85"/>
      <c r="Q59" s="85"/>
      <c r="R59" s="85"/>
      <c r="S59" s="85"/>
      <c r="T59" s="85"/>
      <c r="U59" s="85"/>
      <c r="V59" s="85"/>
    </row>
    <row r="60" spans="1:22" s="86" customFormat="1" ht="12.75">
      <c r="A60" s="60"/>
      <c r="B60" s="84"/>
      <c r="C60" s="59"/>
      <c r="D60" s="60"/>
      <c r="E60" s="85"/>
      <c r="F60" s="85"/>
      <c r="G60" s="85"/>
      <c r="H60" s="85"/>
      <c r="I60" s="85"/>
      <c r="J60" s="85"/>
      <c r="K60" s="85"/>
      <c r="L60" s="85"/>
      <c r="M60" s="85"/>
      <c r="N60" s="85"/>
      <c r="O60" s="85"/>
      <c r="P60" s="85"/>
      <c r="Q60" s="85"/>
      <c r="R60" s="85"/>
      <c r="S60" s="85"/>
      <c r="T60" s="85"/>
      <c r="U60" s="85"/>
      <c r="V60" s="85"/>
    </row>
    <row r="61" spans="1:22" s="86" customFormat="1" ht="15">
      <c r="A61" s="93" t="s">
        <v>67</v>
      </c>
      <c r="B61" s="84"/>
      <c r="C61" s="59"/>
      <c r="D61" s="121"/>
      <c r="E61" s="85"/>
      <c r="F61" s="85"/>
      <c r="G61" s="85"/>
      <c r="H61" s="85"/>
      <c r="I61" s="85"/>
      <c r="J61" s="85"/>
      <c r="K61" s="85"/>
      <c r="L61" s="85"/>
      <c r="M61" s="85"/>
      <c r="N61" s="85"/>
      <c r="O61" s="85"/>
      <c r="P61" s="85"/>
      <c r="Q61" s="85"/>
      <c r="R61" s="85"/>
      <c r="S61" s="85"/>
      <c r="T61" s="85"/>
      <c r="U61" s="85"/>
      <c r="V61" s="85"/>
    </row>
    <row r="62" spans="1:22" s="86" customFormat="1" ht="15.75">
      <c r="A62" s="94" t="s">
        <v>74</v>
      </c>
      <c r="B62" s="84">
        <v>1.54</v>
      </c>
      <c r="C62" s="59" t="s">
        <v>60</v>
      </c>
      <c r="D62" s="60" t="s">
        <v>106</v>
      </c>
      <c r="E62" s="85"/>
      <c r="F62" s="85"/>
      <c r="G62" s="85"/>
      <c r="H62" s="85"/>
      <c r="I62" s="85"/>
      <c r="J62" s="85"/>
      <c r="K62" s="85"/>
      <c r="L62" s="85"/>
      <c r="M62" s="85"/>
      <c r="N62" s="85"/>
      <c r="O62" s="85"/>
      <c r="P62" s="85"/>
      <c r="Q62" s="85"/>
      <c r="R62" s="85"/>
      <c r="S62" s="85"/>
      <c r="T62" s="85"/>
      <c r="U62" s="85"/>
      <c r="V62" s="85"/>
    </row>
    <row r="63" spans="1:22" s="86" customFormat="1" ht="12.75">
      <c r="A63" s="60"/>
      <c r="B63" s="84"/>
      <c r="C63" s="59"/>
      <c r="D63" s="60"/>
      <c r="E63" s="85"/>
      <c r="F63" s="85"/>
      <c r="G63" s="85"/>
      <c r="H63" s="85"/>
      <c r="I63" s="85"/>
      <c r="J63" s="85"/>
      <c r="K63" s="85"/>
      <c r="L63" s="85"/>
      <c r="M63" s="85"/>
      <c r="N63" s="85"/>
      <c r="O63" s="85"/>
      <c r="P63" s="85"/>
      <c r="Q63" s="85"/>
      <c r="R63" s="85"/>
      <c r="S63" s="85"/>
      <c r="T63" s="85"/>
      <c r="U63" s="85"/>
      <c r="V63" s="85"/>
    </row>
    <row r="64" spans="1:22" s="86" customFormat="1" ht="16.5">
      <c r="A64" s="93" t="s">
        <v>45</v>
      </c>
      <c r="B64" s="87"/>
      <c r="C64" s="59"/>
      <c r="D64" s="121"/>
      <c r="E64" s="85"/>
      <c r="F64" s="85"/>
      <c r="G64" s="85"/>
      <c r="H64" s="85"/>
      <c r="I64" s="85"/>
      <c r="J64" s="85"/>
      <c r="K64" s="85"/>
      <c r="L64" s="85"/>
      <c r="M64" s="85"/>
      <c r="N64" s="85"/>
      <c r="O64" s="85"/>
      <c r="P64" s="85"/>
      <c r="Q64" s="85"/>
      <c r="R64" s="85"/>
      <c r="S64" s="85"/>
      <c r="T64" s="85"/>
      <c r="U64" s="85"/>
      <c r="V64" s="85"/>
    </row>
    <row r="65" spans="1:22" s="86" customFormat="1" ht="15.75" customHeight="1">
      <c r="A65" s="94" t="s">
        <v>43</v>
      </c>
      <c r="B65" s="87">
        <v>9700</v>
      </c>
      <c r="C65" s="59" t="s">
        <v>61</v>
      </c>
      <c r="D65" s="60" t="s">
        <v>105</v>
      </c>
      <c r="E65" s="85"/>
      <c r="F65" s="85"/>
      <c r="G65" s="85"/>
      <c r="H65" s="85"/>
      <c r="I65" s="85"/>
      <c r="J65" s="85"/>
      <c r="K65" s="85"/>
      <c r="L65" s="85"/>
      <c r="M65" s="85"/>
      <c r="N65" s="85"/>
      <c r="O65" s="85"/>
      <c r="P65" s="85"/>
      <c r="Q65" s="85"/>
      <c r="R65" s="85"/>
      <c r="S65" s="85"/>
      <c r="T65" s="85"/>
      <c r="U65" s="85"/>
      <c r="V65" s="85"/>
    </row>
    <row r="66" spans="1:5" ht="15.75">
      <c r="A66" s="95" t="s">
        <v>44</v>
      </c>
      <c r="B66" s="160">
        <v>12037</v>
      </c>
      <c r="C66" s="88" t="s">
        <v>61</v>
      </c>
      <c r="D66" s="161" t="s">
        <v>105</v>
      </c>
      <c r="E66" s="85"/>
    </row>
    <row r="67" ht="12.75">
      <c r="A67" s="85"/>
    </row>
    <row r="68" spans="1:5" ht="12.75">
      <c r="A68" s="182" t="s">
        <v>71</v>
      </c>
      <c r="B68" s="183"/>
      <c r="C68" s="183"/>
      <c r="D68" s="183"/>
      <c r="E68" s="144"/>
    </row>
    <row r="69" ht="12.75">
      <c r="A69" s="85"/>
    </row>
    <row r="70" ht="12.75">
      <c r="A70" s="85" t="s">
        <v>107</v>
      </c>
    </row>
  </sheetData>
  <sheetProtection/>
  <mergeCells count="3">
    <mergeCell ref="A1:D1"/>
    <mergeCell ref="B3:C3"/>
    <mergeCell ref="A68:D68"/>
  </mergeCells>
  <printOptions horizontalCentered="1"/>
  <pageMargins left="0.25" right="0.25" top="1" bottom="1" header="0.5" footer="0.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2004-07-29T22:10:35Z</cp:lastPrinted>
  <dcterms:created xsi:type="dcterms:W3CDTF">2004-07-12T13:20:55Z</dcterms:created>
  <dcterms:modified xsi:type="dcterms:W3CDTF">2008-10-30T20:45:43Z</dcterms:modified>
  <cp:category/>
  <cp:version/>
  <cp:contentType/>
  <cp:contentStatus/>
</cp:coreProperties>
</file>