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11640" tabRatio="647" activeTab="0"/>
  </bookViews>
  <sheets>
    <sheet name="Title_Page" sheetId="1" r:id="rId1"/>
    <sheet name="Power_Summary" sheetId="2" r:id="rId2"/>
    <sheet name="OB-BFL ws" sheetId="3" state="hidden" r:id="rId3"/>
    <sheet name="FWheel ws " sheetId="4" state="hidden" r:id="rId4"/>
    <sheet name="SBA mass ws" sheetId="5" state="hidden" r:id="rId5"/>
    <sheet name="SBA power " sheetId="6" state="hidden" r:id="rId6"/>
  </sheets>
  <definedNames>
    <definedName name="_xlnm.Print_Area" localSheetId="0">'Title_Page'!$A$20:$L$20</definedName>
  </definedNames>
  <calcPr fullCalcOnLoad="1"/>
</workbook>
</file>

<file path=xl/comments5.xml><?xml version="1.0" encoding="utf-8"?>
<comments xmlns="http://schemas.openxmlformats.org/spreadsheetml/2006/main">
  <authors>
    <author>lmgullo</author>
  </authors>
  <commentList>
    <comment ref="B15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this includes: 3 latch valves, 2 fill/drain Valves, 3 fiters, 2 pressure transducers</t>
        </r>
      </text>
    </comment>
    <comment ref="C2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includes redundant components</t>
        </r>
      </text>
    </comment>
    <comment ref="D2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minimum required</t>
        </r>
      </text>
    </comment>
    <comment ref="B34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based on Hessi heritage</t>
        </r>
      </text>
    </comment>
    <comment ref="B7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RWA15
</t>
        </r>
      </text>
    </comment>
    <comment ref="B9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One roll and one cross axis star tracker
</t>
        </r>
      </text>
    </comment>
    <comment ref="B38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32 Gbyte next generation SEAKR
</t>
        </r>
      </text>
    </comment>
  </commentList>
</comments>
</file>

<file path=xl/comments6.xml><?xml version="1.0" encoding="utf-8"?>
<comments xmlns="http://schemas.openxmlformats.org/spreadsheetml/2006/main">
  <authors>
    <author>lmgullo</author>
  </authors>
  <commentList>
    <comment ref="B39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not sure what this is.</t>
        </r>
      </text>
    </comment>
    <comment ref="B7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The assumption is that there are four, RWA 15's per subcontractor information.</t>
        </r>
      </text>
    </comment>
    <comment ref="B8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quantity of one gyro</t>
        </r>
      </text>
    </comment>
    <comment ref="B35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the beginning power supply will be 209 and at the end of the mission we should be at 170 per the proposal.</t>
        </r>
      </text>
    </comment>
    <comment ref="D2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mission is five years</t>
        </r>
      </text>
    </comment>
    <comment ref="E2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mission is five years, assumes 2-3% degradation per year.
</t>
        </r>
      </text>
    </comment>
    <comment ref="D35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minimum power supply with zero margin</t>
        </r>
      </text>
    </comment>
    <comment ref="E35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assumes 2-3% degration per year</t>
        </r>
      </text>
    </comment>
    <comment ref="B34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28 volt battery operating at 21 amp hours</t>
        </r>
      </text>
    </comment>
    <comment ref="D34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minimum power supply that we need with zero margin</t>
        </r>
      </text>
    </comment>
    <comment ref="B36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32 Gbyte next generation SEAKR </t>
        </r>
      </text>
    </comment>
  </commentList>
</comments>
</file>

<file path=xl/sharedStrings.xml><?xml version="1.0" encoding="utf-8"?>
<sst xmlns="http://schemas.openxmlformats.org/spreadsheetml/2006/main" count="528" uniqueCount="320">
  <si>
    <t>Optical Bench</t>
  </si>
  <si>
    <t>Secondary Metering Structure</t>
  </si>
  <si>
    <t>Tertiary Metering Structure</t>
  </si>
  <si>
    <t>MLI</t>
  </si>
  <si>
    <t>Spacecraft Bus Assembly</t>
  </si>
  <si>
    <t>Baffle Upper</t>
  </si>
  <si>
    <t xml:space="preserve">Solar Array Support Structure </t>
  </si>
  <si>
    <t>Array Substrates &amp; Mounts</t>
  </si>
  <si>
    <t>Composite Shear Assembly</t>
  </si>
  <si>
    <t>Truss Assembly</t>
  </si>
  <si>
    <t>Mounts and Fittings</t>
  </si>
  <si>
    <t>Fasteners</t>
  </si>
  <si>
    <t>Primary Structure</t>
  </si>
  <si>
    <t>OTA Kinematic Mount</t>
  </si>
  <si>
    <t>Command and Data Handling</t>
  </si>
  <si>
    <t>SCU - Spacecraft Control Unit</t>
  </si>
  <si>
    <t>Electrical Power Systems</t>
  </si>
  <si>
    <t>Battery</t>
  </si>
  <si>
    <t>Solar Panels</t>
  </si>
  <si>
    <t>PCU - Power Control Unit</t>
  </si>
  <si>
    <t>Spacecraft Harness</t>
  </si>
  <si>
    <t>Attitude Control System</t>
  </si>
  <si>
    <t xml:space="preserve">ACS DPU </t>
  </si>
  <si>
    <t>Reaction Wheel Assembly</t>
  </si>
  <si>
    <t>Transponder</t>
  </si>
  <si>
    <t xml:space="preserve">LGA - Low Gain Antennas </t>
  </si>
  <si>
    <t>HGA - High Gain Antennas</t>
  </si>
  <si>
    <t>RF Cabling</t>
  </si>
  <si>
    <t>Gyro</t>
  </si>
  <si>
    <t>Star Cameras/Trackers</t>
  </si>
  <si>
    <t>Sun Position Sensors</t>
  </si>
  <si>
    <t>Main Engine - 5 lbf</t>
  </si>
  <si>
    <t>Attitude Engine - .2lbs</t>
  </si>
  <si>
    <t>Valve and Plumbing Package</t>
  </si>
  <si>
    <t>Tank</t>
  </si>
  <si>
    <t>Thermal Control System</t>
  </si>
  <si>
    <t>Temperature Sensors</t>
  </si>
  <si>
    <t>MLI - Multilayer Insulation Assembly Blanket</t>
  </si>
  <si>
    <t>Sun Position Monitors</t>
  </si>
  <si>
    <t>Subtotal</t>
  </si>
  <si>
    <t xml:space="preserve">SIRU - Solar Interface Remote Unit </t>
  </si>
  <si>
    <t>Propellant</t>
  </si>
  <si>
    <t>Valves and Plumbing Package</t>
  </si>
  <si>
    <t>Power Supply</t>
  </si>
  <si>
    <t xml:space="preserve">Primary Structure </t>
  </si>
  <si>
    <t>Communications</t>
  </si>
  <si>
    <t>Mechanical Systems</t>
  </si>
  <si>
    <t>Propulsion System</t>
  </si>
  <si>
    <t>Total Dry Mass</t>
  </si>
  <si>
    <t>Station Keeping</t>
  </si>
  <si>
    <t>Orbit Change</t>
  </si>
  <si>
    <t>Total Wet Mass</t>
  </si>
  <si>
    <t>Heaters</t>
  </si>
  <si>
    <t>Radiators</t>
  </si>
  <si>
    <t>Quantity</t>
  </si>
  <si>
    <t>Minimum</t>
  </si>
  <si>
    <t>Latch Valves</t>
  </si>
  <si>
    <t>Fill/Drain Valves</t>
  </si>
  <si>
    <t>Filters</t>
  </si>
  <si>
    <t>Pressure Transducers</t>
  </si>
  <si>
    <t xml:space="preserve">Mechanical Systems </t>
  </si>
  <si>
    <t>LGA - Low Gain Antennas</t>
  </si>
  <si>
    <t>TWTA - Traveling Wave Tube Amplifier</t>
  </si>
  <si>
    <t>Total CBE (kg)</t>
  </si>
  <si>
    <t xml:space="preserve">Unit </t>
  </si>
  <si>
    <t>Thermal Bus</t>
  </si>
  <si>
    <t>W (cm)</t>
  </si>
  <si>
    <t>H (cm)</t>
  </si>
  <si>
    <t>Mass (kg)</t>
  </si>
  <si>
    <t>Filter Wheel Worksheet</t>
  </si>
  <si>
    <t xml:space="preserve">Triple filter stack </t>
  </si>
  <si>
    <t>Volume cm3</t>
  </si>
  <si>
    <t>Material Density gm/cm3</t>
  </si>
  <si>
    <t>R (cm)</t>
  </si>
  <si>
    <t>T (cm)</t>
  </si>
  <si>
    <t>shutter assembly</t>
  </si>
  <si>
    <t>Total Volume cm3</t>
  </si>
  <si>
    <t>Optical Bench Assembly</t>
  </si>
  <si>
    <t>D (cm)</t>
  </si>
  <si>
    <t>BEG MIN</t>
  </si>
  <si>
    <t>END MIN</t>
  </si>
  <si>
    <t>T MAX</t>
  </si>
  <si>
    <t>T MIN</t>
  </si>
  <si>
    <t>QTY</t>
  </si>
  <si>
    <t>Peak (w)</t>
  </si>
  <si>
    <t>Total (w)</t>
  </si>
  <si>
    <t xml:space="preserve"> </t>
  </si>
  <si>
    <t>Optical bench may be made out of hexcel, graphite epoxy, and aluminum honeycomb</t>
  </si>
  <si>
    <t>Metering structure may be hexapod</t>
  </si>
  <si>
    <t>3 filter wheels</t>
  </si>
  <si>
    <t>each filter wheel is powered by a motor</t>
  </si>
  <si>
    <t>duty cycle = 10 seconds / 3600 seconds</t>
  </si>
  <si>
    <t>or possible 15 seconds / 3600 seconds</t>
  </si>
  <si>
    <t>motors are space grade vacuum motors; series 25, p/n VSS25-200-1-2</t>
  </si>
  <si>
    <t>I = .6</t>
  </si>
  <si>
    <t>R = 3.25</t>
  </si>
  <si>
    <t>V = 1.95</t>
  </si>
  <si>
    <t>P = 1.17 watts</t>
  </si>
  <si>
    <t>P  ~ 1.2 watts</t>
  </si>
  <si>
    <t>2 windings per phase angle</t>
  </si>
  <si>
    <t>Peak Power ~ 2.4 watts</t>
  </si>
  <si>
    <t xml:space="preserve">Peak Power X 3 = 7.2 watts </t>
  </si>
  <si>
    <t>Eric ponslet assumes the optical bench is 88 kg.  however, the range is of data is from 50 kg -150 kg</t>
  </si>
  <si>
    <t>Filter Wheel Assumptions:</t>
  </si>
  <si>
    <t>Shutter Assumptions:</t>
  </si>
  <si>
    <t>open for 1 second</t>
  </si>
  <si>
    <t>closed for 1 second</t>
  </si>
  <si>
    <t>2 seconds of operation per 10 minutes</t>
  </si>
  <si>
    <t>Mass</t>
  </si>
  <si>
    <t>Power Consumption</t>
  </si>
  <si>
    <t>Power Dissipation</t>
  </si>
  <si>
    <t>Margin</t>
  </si>
  <si>
    <t>Total</t>
  </si>
  <si>
    <t>Solid State Recorder</t>
  </si>
  <si>
    <t>Sun Shield</t>
  </si>
  <si>
    <t>Thermal Propertires</t>
  </si>
  <si>
    <t>Payload Attach Fitting</t>
  </si>
  <si>
    <t>C&amp;DH</t>
  </si>
  <si>
    <t>ACS</t>
  </si>
  <si>
    <t>Drawn by:</t>
  </si>
  <si>
    <t>Heetderks</t>
  </si>
  <si>
    <t>Cognizant Engineer:</t>
  </si>
  <si>
    <t>Pankow</t>
  </si>
  <si>
    <t>Date:</t>
  </si>
  <si>
    <t>2003-07-29</t>
  </si>
  <si>
    <t>Revision History:</t>
  </si>
  <si>
    <t>Rev</t>
  </si>
  <si>
    <t>Sys</t>
  </si>
  <si>
    <t xml:space="preserve">Rev </t>
  </si>
  <si>
    <t>Description</t>
  </si>
  <si>
    <t>By</t>
  </si>
  <si>
    <t>Check</t>
  </si>
  <si>
    <t>Engr</t>
  </si>
  <si>
    <t>M.A.</t>
  </si>
  <si>
    <t>C.M</t>
  </si>
  <si>
    <t>Date</t>
  </si>
  <si>
    <t>A</t>
  </si>
  <si>
    <t>dhp</t>
  </si>
  <si>
    <t>hdh</t>
  </si>
  <si>
    <t>Developed from D. Pankow's BSCW Mass/Power Spreadsheet  (removed mass information)</t>
  </si>
  <si>
    <t>SNAP Electrical Power Tracking Spreadsheet</t>
  </si>
  <si>
    <t>Peak</t>
  </si>
  <si>
    <t>Ave</t>
  </si>
  <si>
    <t xml:space="preserve">Launch </t>
  </si>
  <si>
    <t>Delta V</t>
  </si>
  <si>
    <t xml:space="preserve">Power (ea) </t>
  </si>
  <si>
    <t>to tip off</t>
  </si>
  <si>
    <t>Manuver</t>
  </si>
  <si>
    <t>Standby</t>
  </si>
  <si>
    <t>Science</t>
  </si>
  <si>
    <t>Power</t>
  </si>
  <si>
    <t>Array</t>
  </si>
  <si>
    <t>90 AH Ni-H2 CPV</t>
  </si>
  <si>
    <t>Array Sw Bd</t>
  </si>
  <si>
    <t>Load Sw Bd</t>
  </si>
  <si>
    <t>Thruster Drive Bd</t>
  </si>
  <si>
    <t>Converter Bd</t>
  </si>
  <si>
    <t>Battery Contr Bd</t>
  </si>
  <si>
    <t>Adcole Coarse Sun Sens.</t>
  </si>
  <si>
    <t>Power from IMDC</t>
  </si>
  <si>
    <t>CT-602  Star Tracker</t>
  </si>
  <si>
    <t>Power from IMDC, Team-X, Swales</t>
  </si>
  <si>
    <t>Litton SIRU w/ 4 ea HRG's</t>
  </si>
  <si>
    <t>Explorer 30 Nms R/W's</t>
  </si>
  <si>
    <t>Rad 750 processor</t>
  </si>
  <si>
    <t>Non-volatile memory</t>
  </si>
  <si>
    <t>Mars05 GIF</t>
  </si>
  <si>
    <t>Guidance Navigation &amp; Control Interface</t>
  </si>
  <si>
    <t>Mars05 AAC</t>
  </si>
  <si>
    <t>Analog Acquisition Interface</t>
  </si>
  <si>
    <t>Power Supply board</t>
  </si>
  <si>
    <t>Prop</t>
  </si>
  <si>
    <t>(263Kg N2H2)</t>
  </si>
  <si>
    <t>HP Latch Valve</t>
  </si>
  <si>
    <t>HP Transducer</t>
  </si>
  <si>
    <t>NC Pyro Valve</t>
  </si>
  <si>
    <t>Press. Reg.</t>
  </si>
  <si>
    <t>Temp Sens</t>
  </si>
  <si>
    <t>LP Transducer</t>
  </si>
  <si>
    <t>LP Latch Valve</t>
  </si>
  <si>
    <t>Temp. Sensor</t>
  </si>
  <si>
    <t>Mars05 CMC-II</t>
  </si>
  <si>
    <t>C&amp;DH Module Interface</t>
  </si>
  <si>
    <t>Mars05 DTCI</t>
  </si>
  <si>
    <t>Data Telemetry &amp; Command</t>
  </si>
  <si>
    <t>Mars05 ULDL</t>
  </si>
  <si>
    <t>Up-link Down-link Board</t>
  </si>
  <si>
    <t>(has 1553B int'f)</t>
  </si>
  <si>
    <t>Power Supply Board</t>
  </si>
  <si>
    <t>(Team-X seems to have missed this)</t>
  </si>
  <si>
    <t>Telecom</t>
  </si>
  <si>
    <t>1.2m HGA</t>
  </si>
  <si>
    <t>S- Band Omni (LMCO)</t>
  </si>
  <si>
    <t>STDN S Band Transponder</t>
  </si>
  <si>
    <t>Ka Band Xmtr</t>
  </si>
  <si>
    <t>This is Team-X number.  IMDC thinks it's 20 watts.</t>
  </si>
  <si>
    <t>35 watt TWTA for Ka-band</t>
  </si>
  <si>
    <t>Addn'l Hdw</t>
  </si>
  <si>
    <t>Thermal</t>
  </si>
  <si>
    <t>Louvers</t>
  </si>
  <si>
    <t>Heaters &amp; Thermostats</t>
  </si>
  <si>
    <t>From Team-X</t>
  </si>
  <si>
    <t>Safe</t>
  </si>
  <si>
    <t>Mode</t>
  </si>
  <si>
    <t>Bake</t>
  </si>
  <si>
    <t>Number of units Powered</t>
  </si>
  <si>
    <t>Sub-</t>
  </si>
  <si>
    <t>System</t>
  </si>
  <si>
    <t>Item Description</t>
  </si>
  <si>
    <t>Mars05 SFC</t>
  </si>
  <si>
    <t>Mars05 NVM</t>
  </si>
  <si>
    <t>Acquisition</t>
  </si>
  <si>
    <t>Safe Hold Board</t>
  </si>
  <si>
    <t>Seems high to me</t>
  </si>
  <si>
    <t>Wag by hdh</t>
  </si>
  <si>
    <t>Based on 40% efficiency</t>
  </si>
  <si>
    <t>Downlink</t>
  </si>
  <si>
    <t>B</t>
  </si>
  <si>
    <r>
      <t>Drawing Number:</t>
    </r>
    <r>
      <rPr>
        <sz val="10"/>
        <rFont val="Arial"/>
        <family val="0"/>
      </rPr>
      <t xml:space="preserve">  </t>
    </r>
    <r>
      <rPr>
        <b/>
        <sz val="28"/>
        <rFont val="Arial"/>
        <family val="2"/>
      </rPr>
      <t>00005-ME02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>Rev</t>
    </r>
    <r>
      <rPr>
        <sz val="10"/>
        <rFont val="Arial"/>
        <family val="0"/>
      </rPr>
      <t xml:space="preserve">  </t>
    </r>
    <r>
      <rPr>
        <b/>
        <sz val="28"/>
        <rFont val="Arial"/>
        <family val="2"/>
      </rPr>
      <t>B</t>
    </r>
  </si>
  <si>
    <t>Power as a function of Mode</t>
  </si>
  <si>
    <t>Anneal</t>
  </si>
  <si>
    <t>Survival</t>
  </si>
  <si>
    <t>Open</t>
  </si>
  <si>
    <t>Closed</t>
  </si>
  <si>
    <t>Rotissere</t>
  </si>
  <si>
    <t>(Fixed)</t>
  </si>
  <si>
    <t>S</t>
  </si>
  <si>
    <t>p</t>
  </si>
  <si>
    <t>a</t>
  </si>
  <si>
    <t>c</t>
  </si>
  <si>
    <t>e</t>
  </si>
  <si>
    <t>r</t>
  </si>
  <si>
    <t>f</t>
  </si>
  <si>
    <t>t</t>
  </si>
  <si>
    <t>I</t>
  </si>
  <si>
    <t>n</t>
  </si>
  <si>
    <t>s</t>
  </si>
  <si>
    <t>u</t>
  </si>
  <si>
    <t>m</t>
  </si>
  <si>
    <t>Bench</t>
  </si>
  <si>
    <t>Secondary Support</t>
  </si>
  <si>
    <t>CCD</t>
  </si>
  <si>
    <t>NIR</t>
  </si>
  <si>
    <t>Guider</t>
  </si>
  <si>
    <t>Primary</t>
  </si>
  <si>
    <t>Spectrometer</t>
  </si>
  <si>
    <t>Focal Plane</t>
  </si>
  <si>
    <t>Upper Baffle</t>
  </si>
  <si>
    <t>ccd power</t>
  </si>
  <si>
    <t>ccd elecpower</t>
  </si>
  <si>
    <t>nir power</t>
  </si>
  <si>
    <t>nir elec power</t>
  </si>
  <si>
    <t>guider power</t>
  </si>
  <si>
    <t>guider elec power</t>
  </si>
  <si>
    <t>Initial Sun</t>
  </si>
  <si>
    <t>Control</t>
  </si>
  <si>
    <t>Spacecraft Peak Power:</t>
  </si>
  <si>
    <t>i</t>
  </si>
  <si>
    <t>Guider CCD's</t>
  </si>
  <si>
    <t>Focal</t>
  </si>
  <si>
    <t>Plane</t>
  </si>
  <si>
    <t>Elect.</t>
  </si>
  <si>
    <t>Sidecar</t>
  </si>
  <si>
    <t>Guider Front End</t>
  </si>
  <si>
    <t xml:space="preserve">CRIC </t>
  </si>
  <si>
    <t>CLIC</t>
  </si>
  <si>
    <t>Visible Imager CCD's</t>
  </si>
  <si>
    <t>HgCdTe Detectors</t>
  </si>
  <si>
    <t>NIR  Concentrators</t>
  </si>
  <si>
    <t>Visible Imager Concentrators</t>
  </si>
  <si>
    <t>Guider Interface Circuit</t>
  </si>
  <si>
    <t>ICU</t>
  </si>
  <si>
    <t>Memory</t>
  </si>
  <si>
    <t>DPU Board</t>
  </si>
  <si>
    <t>Spectrograph Int'f</t>
  </si>
  <si>
    <t>Calib Source Board</t>
  </si>
  <si>
    <t>Motor Control Board</t>
  </si>
  <si>
    <t>Thermal Control Bd</t>
  </si>
  <si>
    <t>Pyro Board</t>
  </si>
  <si>
    <t>Ka Downlink Board</t>
  </si>
  <si>
    <t>Power Control Board</t>
  </si>
  <si>
    <t>Cross Point Switch</t>
  </si>
  <si>
    <t>Memory Board</t>
  </si>
  <si>
    <t>Memory Controller</t>
  </si>
  <si>
    <t>DC-DC Converter</t>
  </si>
  <si>
    <t>Shutter Mechanism</t>
  </si>
  <si>
    <t>Secondary Adj Motors</t>
  </si>
  <si>
    <t>Guider  Int'F Board</t>
  </si>
  <si>
    <t>NIR Det Int'f Board</t>
  </si>
  <si>
    <t>Vis Det Int'f Board</t>
  </si>
  <si>
    <t>Unit</t>
  </si>
  <si>
    <t>(Safe)</t>
  </si>
  <si>
    <t>Ka</t>
  </si>
  <si>
    <t>(ea)</t>
  </si>
  <si>
    <t xml:space="preserve">Power </t>
  </si>
  <si>
    <t xml:space="preserve">(ea) </t>
  </si>
  <si>
    <t>Instrument Peak Power:</t>
  </si>
  <si>
    <t>Additional Comments</t>
  </si>
  <si>
    <t>Rotissere mode shown assumes half white, half black</t>
  </si>
  <si>
    <t>Number shown is Rad 750 processor. We will do better.</t>
  </si>
  <si>
    <t>Power from IMDC, Team-X</t>
  </si>
  <si>
    <t>Sidecar Int'f</t>
  </si>
  <si>
    <t>Power Switching Bd</t>
  </si>
  <si>
    <t>-</t>
  </si>
  <si>
    <t>Instrument SubTotal</t>
  </si>
  <si>
    <t>Value shown is 10% of S/C + S/I power</t>
  </si>
  <si>
    <t>Observatory Totals:</t>
  </si>
  <si>
    <t>1.0 watts + 25% of output power</t>
  </si>
  <si>
    <t>ACS Controller Unit comprised of:</t>
  </si>
  <si>
    <t>From Team-X ; IMDC gives very similar number</t>
  </si>
  <si>
    <t>SNAP Observatory Power</t>
  </si>
  <si>
    <t>Spacecraft SubTotal</t>
  </si>
  <si>
    <t>Revision of observatory power current as of 2005-01-04</t>
  </si>
  <si>
    <t>1.3 From Team-X -- 45 for 7 cat beds from Themis / AGC</t>
  </si>
  <si>
    <t>Thruster Cat Bed</t>
  </si>
  <si>
    <t>Monoprop Thruster valve</t>
  </si>
  <si>
    <t>Themis / Aerojet</t>
  </si>
  <si>
    <t>Thruster Valve Heater</t>
  </si>
  <si>
    <t>pnj</t>
  </si>
  <si>
    <t>2005-01-07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</si>
</sst>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0.00000000"/>
    <numFmt numFmtId="169" formatCode="0.0000000"/>
    <numFmt numFmtId="170" formatCode="0.000000"/>
    <numFmt numFmtId="171" formatCode="0.0%"/>
    <numFmt numFmtId="172" formatCode="0.000%"/>
    <numFmt numFmtId="173" formatCode="0.0000%"/>
    <numFmt numFmtId="174" formatCode="0.0000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i/>
      <sz val="10"/>
      <color indexed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8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Continuous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right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1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left"/>
    </xf>
    <xf numFmtId="0" fontId="0" fillId="0" borderId="7" xfId="0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Alignment="1">
      <alignment/>
    </xf>
    <xf numFmtId="0" fontId="0" fillId="0" borderId="9" xfId="0" applyBorder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 quotePrefix="1">
      <alignment/>
    </xf>
    <xf numFmtId="0" fontId="0" fillId="0" borderId="13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2" xfId="0" applyNumberFormat="1" applyBorder="1" applyAlignment="1" quotePrefix="1">
      <alignment/>
    </xf>
    <xf numFmtId="0" fontId="0" fillId="0" borderId="23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9" xfId="0" applyFill="1" applyBorder="1" applyAlignment="1">
      <alignment/>
    </xf>
    <xf numFmtId="0" fontId="0" fillId="0" borderId="7" xfId="0" applyFill="1" applyBorder="1" applyAlignment="1">
      <alignment/>
    </xf>
    <xf numFmtId="164" fontId="0" fillId="0" borderId="3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4" xfId="0" applyFill="1" applyBorder="1" applyAlignment="1">
      <alignment/>
    </xf>
    <xf numFmtId="164" fontId="0" fillId="0" borderId="3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4" xfId="0" applyNumberFormat="1" applyFont="1" applyFill="1" applyBorder="1" applyAlignment="1">
      <alignment/>
    </xf>
    <xf numFmtId="164" fontId="0" fillId="0" borderId="9" xfId="0" applyNumberFormat="1" applyBorder="1" applyAlignment="1">
      <alignment/>
    </xf>
    <xf numFmtId="164" fontId="1" fillId="0" borderId="26" xfId="0" applyNumberFormat="1" applyFont="1" applyBorder="1" applyAlignment="1">
      <alignment/>
    </xf>
    <xf numFmtId="164" fontId="0" fillId="0" borderId="21" xfId="0" applyNumberFormat="1" applyBorder="1" applyAlignment="1">
      <alignment/>
    </xf>
    <xf numFmtId="0" fontId="0" fillId="0" borderId="27" xfId="0" applyFill="1" applyBorder="1" applyAlignment="1">
      <alignment/>
    </xf>
    <xf numFmtId="164" fontId="0" fillId="0" borderId="22" xfId="0" applyNumberFormat="1" applyBorder="1" applyAlignment="1">
      <alignment/>
    </xf>
    <xf numFmtId="164" fontId="1" fillId="0" borderId="28" xfId="0" applyNumberFormat="1" applyFont="1" applyBorder="1" applyAlignment="1">
      <alignment/>
    </xf>
    <xf numFmtId="0" fontId="0" fillId="0" borderId="28" xfId="0" applyBorder="1" applyAlignment="1">
      <alignment/>
    </xf>
    <xf numFmtId="164" fontId="0" fillId="0" borderId="9" xfId="0" applyNumberFormat="1" applyFill="1" applyBorder="1" applyAlignment="1">
      <alignment/>
    </xf>
    <xf numFmtId="0" fontId="0" fillId="0" borderId="23" xfId="0" applyFont="1" applyBorder="1" applyAlignment="1">
      <alignment horizontal="center"/>
    </xf>
    <xf numFmtId="164" fontId="1" fillId="0" borderId="25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1" fillId="0" borderId="10" xfId="0" applyNumberFormat="1" applyFont="1" applyBorder="1" applyAlignment="1">
      <alignment/>
    </xf>
    <xf numFmtId="0" fontId="0" fillId="0" borderId="7" xfId="0" applyFill="1" applyBorder="1" applyAlignment="1">
      <alignment horizontal="left"/>
    </xf>
    <xf numFmtId="0" fontId="1" fillId="0" borderId="7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4" fontId="0" fillId="0" borderId="0" xfId="0" applyNumberFormat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164" fontId="1" fillId="0" borderId="30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Fill="1" applyBorder="1" applyAlignment="1">
      <alignment/>
    </xf>
    <xf numFmtId="164" fontId="0" fillId="0" borderId="7" xfId="0" applyNumberFormat="1" applyBorder="1" applyAlignment="1">
      <alignment/>
    </xf>
    <xf numFmtId="164" fontId="0" fillId="0" borderId="31" xfId="0" applyNumberFormat="1" applyBorder="1" applyAlignment="1">
      <alignment/>
    </xf>
    <xf numFmtId="164" fontId="1" fillId="0" borderId="29" xfId="0" applyNumberFormat="1" applyFont="1" applyBorder="1" applyAlignment="1">
      <alignment/>
    </xf>
    <xf numFmtId="164" fontId="0" fillId="0" borderId="32" xfId="0" applyNumberFormat="1" applyFill="1" applyBorder="1" applyAlignment="1">
      <alignment/>
    </xf>
    <xf numFmtId="164" fontId="1" fillId="0" borderId="33" xfId="0" applyNumberFormat="1" applyFont="1" applyBorder="1" applyAlignment="1">
      <alignment/>
    </xf>
    <xf numFmtId="0" fontId="0" fillId="0" borderId="17" xfId="0" applyBorder="1" applyAlignment="1">
      <alignment/>
    </xf>
    <xf numFmtId="0" fontId="1" fillId="5" borderId="34" xfId="0" applyFont="1" applyFill="1" applyBorder="1" applyAlignment="1">
      <alignment horizontal="right"/>
    </xf>
    <xf numFmtId="0" fontId="0" fillId="5" borderId="21" xfId="0" applyFill="1" applyBorder="1" applyAlignment="1">
      <alignment/>
    </xf>
    <xf numFmtId="0" fontId="0" fillId="5" borderId="0" xfId="0" applyFill="1" applyBorder="1" applyAlignment="1">
      <alignment/>
    </xf>
    <xf numFmtId="164" fontId="0" fillId="5" borderId="10" xfId="0" applyNumberFormat="1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0" fontId="0" fillId="3" borderId="35" xfId="0" applyFill="1" applyBorder="1" applyAlignment="1">
      <alignment horizontal="right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7" xfId="0" applyFill="1" applyBorder="1" applyAlignment="1">
      <alignment/>
    </xf>
    <xf numFmtId="164" fontId="1" fillId="3" borderId="30" xfId="0" applyNumberFormat="1" applyFont="1" applyFill="1" applyBorder="1" applyAlignment="1">
      <alignment/>
    </xf>
    <xf numFmtId="164" fontId="0" fillId="3" borderId="7" xfId="0" applyNumberFormat="1" applyFill="1" applyBorder="1" applyAlignment="1">
      <alignment/>
    </xf>
    <xf numFmtId="164" fontId="0" fillId="3" borderId="0" xfId="0" applyNumberFormat="1" applyFill="1" applyBorder="1" applyAlignment="1">
      <alignment/>
    </xf>
    <xf numFmtId="164" fontId="0" fillId="3" borderId="31" xfId="0" applyNumberFormat="1" applyFill="1" applyBorder="1" applyAlignment="1">
      <alignment/>
    </xf>
    <xf numFmtId="0" fontId="1" fillId="0" borderId="9" xfId="0" applyFont="1" applyBorder="1" applyAlignment="1">
      <alignment/>
    </xf>
    <xf numFmtId="164" fontId="0" fillId="0" borderId="31" xfId="0" applyNumberFormat="1" applyFill="1" applyBorder="1" applyAlignment="1">
      <alignment/>
    </xf>
    <xf numFmtId="164" fontId="0" fillId="5" borderId="3" xfId="0" applyNumberForma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164" fontId="0" fillId="5" borderId="31" xfId="0" applyNumberFormat="1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3" borderId="10" xfId="0" applyFill="1" applyBorder="1" applyAlignment="1">
      <alignment/>
    </xf>
    <xf numFmtId="164" fontId="0" fillId="5" borderId="36" xfId="0" applyNumberFormat="1" applyFill="1" applyBorder="1" applyAlignment="1">
      <alignment horizontal="center"/>
    </xf>
    <xf numFmtId="164" fontId="0" fillId="5" borderId="37" xfId="0" applyNumberFormat="1" applyFill="1" applyBorder="1" applyAlignment="1">
      <alignment horizontal="center"/>
    </xf>
    <xf numFmtId="164" fontId="0" fillId="5" borderId="32" xfId="0" applyNumberFormat="1" applyFill="1" applyBorder="1" applyAlignment="1">
      <alignment horizontal="center"/>
    </xf>
    <xf numFmtId="0" fontId="0" fillId="5" borderId="22" xfId="0" applyFill="1" applyBorder="1" applyAlignment="1">
      <alignment/>
    </xf>
    <xf numFmtId="164" fontId="1" fillId="3" borderId="38" xfId="0" applyNumberFormat="1" applyFont="1" applyFill="1" applyBorder="1" applyAlignment="1">
      <alignment/>
    </xf>
    <xf numFmtId="164" fontId="1" fillId="3" borderId="39" xfId="0" applyNumberFormat="1" applyFont="1" applyFill="1" applyBorder="1" applyAlignment="1">
      <alignment/>
    </xf>
    <xf numFmtId="0" fontId="0" fillId="5" borderId="31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20" xfId="0" applyFill="1" applyBorder="1" applyAlignment="1">
      <alignment/>
    </xf>
    <xf numFmtId="0" fontId="0" fillId="0" borderId="26" xfId="0" applyBorder="1" applyAlignment="1">
      <alignment/>
    </xf>
    <xf numFmtId="164" fontId="0" fillId="5" borderId="20" xfId="0" applyNumberFormat="1" applyFill="1" applyBorder="1" applyAlignment="1">
      <alignment horizontal="center"/>
    </xf>
    <xf numFmtId="164" fontId="0" fillId="5" borderId="40" xfId="0" applyNumberForma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164" fontId="0" fillId="0" borderId="21" xfId="0" applyNumberFormat="1" applyFill="1" applyBorder="1" applyAlignment="1">
      <alignment/>
    </xf>
    <xf numFmtId="0" fontId="0" fillId="5" borderId="17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164" fontId="0" fillId="5" borderId="19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6" borderId="31" xfId="0" applyFont="1" applyFill="1" applyBorder="1" applyAlignment="1">
      <alignment/>
    </xf>
    <xf numFmtId="0" fontId="0" fillId="6" borderId="8" xfId="0" applyFont="1" applyFill="1" applyBorder="1" applyAlignment="1">
      <alignment/>
    </xf>
    <xf numFmtId="0" fontId="0" fillId="6" borderId="25" xfId="0" applyFill="1" applyBorder="1" applyAlignment="1">
      <alignment/>
    </xf>
    <xf numFmtId="0" fontId="0" fillId="6" borderId="7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6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20" xfId="0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6" borderId="9" xfId="0" applyFill="1" applyBorder="1" applyAlignment="1">
      <alignment/>
    </xf>
    <xf numFmtId="0" fontId="0" fillId="0" borderId="29" xfId="0" applyFill="1" applyBorder="1" applyAlignment="1">
      <alignment/>
    </xf>
    <xf numFmtId="164" fontId="0" fillId="0" borderId="0" xfId="0" applyNumberFormat="1" applyFill="1" applyBorder="1" applyAlignment="1">
      <alignment horizontal="left"/>
    </xf>
    <xf numFmtId="0" fontId="0" fillId="5" borderId="9" xfId="0" applyFill="1" applyBorder="1" applyAlignment="1">
      <alignment/>
    </xf>
    <xf numFmtId="0" fontId="0" fillId="0" borderId="25" xfId="0" applyFill="1" applyBorder="1" applyAlignment="1">
      <alignment/>
    </xf>
    <xf numFmtId="164" fontId="0" fillId="3" borderId="10" xfId="0" applyNumberFormat="1" applyFill="1" applyBorder="1" applyAlignment="1">
      <alignment/>
    </xf>
    <xf numFmtId="164" fontId="1" fillId="3" borderId="4" xfId="0" applyNumberFormat="1" applyFont="1" applyFill="1" applyBorder="1" applyAlignment="1">
      <alignment/>
    </xf>
    <xf numFmtId="164" fontId="0" fillId="0" borderId="36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1" fillId="0" borderId="25" xfId="0" applyNumberFormat="1" applyFont="1" applyFill="1" applyBorder="1" applyAlignment="1">
      <alignment/>
    </xf>
    <xf numFmtId="164" fontId="1" fillId="0" borderId="33" xfId="0" applyNumberFormat="1" applyFon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9" fontId="0" fillId="0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164" fontId="1" fillId="0" borderId="42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0" fillId="0" borderId="36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42" xfId="0" applyNumberFormat="1" applyFont="1" applyFill="1" applyBorder="1" applyAlignment="1">
      <alignment/>
    </xf>
    <xf numFmtId="164" fontId="1" fillId="0" borderId="43" xfId="0" applyNumberFormat="1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44" xfId="0" applyFont="1" applyBorder="1" applyAlignment="1">
      <alignment/>
    </xf>
    <xf numFmtId="0" fontId="0" fillId="0" borderId="46" xfId="0" applyBorder="1" applyAlignment="1">
      <alignment/>
    </xf>
    <xf numFmtId="0" fontId="0" fillId="7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8" borderId="19" xfId="0" applyFill="1" applyBorder="1" applyAlignment="1">
      <alignment/>
    </xf>
    <xf numFmtId="0" fontId="1" fillId="8" borderId="18" xfId="0" applyFont="1" applyFill="1" applyBorder="1" applyAlignment="1">
      <alignment horizontal="right"/>
    </xf>
    <xf numFmtId="164" fontId="0" fillId="0" borderId="4" xfId="0" applyNumberFormat="1" applyBorder="1" applyAlignment="1">
      <alignment/>
    </xf>
    <xf numFmtId="164" fontId="0" fillId="5" borderId="8" xfId="0" applyNumberFormat="1" applyFill="1" applyBorder="1" applyAlignment="1">
      <alignment horizontal="center"/>
    </xf>
    <xf numFmtId="164" fontId="0" fillId="5" borderId="9" xfId="0" applyNumberFormat="1" applyFill="1" applyBorder="1" applyAlignment="1">
      <alignment horizontal="center"/>
    </xf>
    <xf numFmtId="164" fontId="0" fillId="5" borderId="18" xfId="0" applyNumberFormat="1" applyFill="1" applyBorder="1" applyAlignment="1">
      <alignment horizontal="center"/>
    </xf>
    <xf numFmtId="164" fontId="0" fillId="0" borderId="25" xfId="0" applyNumberFormat="1" applyBorder="1" applyAlignment="1">
      <alignment/>
    </xf>
    <xf numFmtId="164" fontId="1" fillId="0" borderId="20" xfId="0" applyNumberFormat="1" applyFont="1" applyFill="1" applyBorder="1" applyAlignment="1">
      <alignment/>
    </xf>
    <xf numFmtId="164" fontId="0" fillId="0" borderId="18" xfId="0" applyNumberFormat="1" applyFill="1" applyBorder="1" applyAlignment="1">
      <alignment/>
    </xf>
    <xf numFmtId="164" fontId="1" fillId="0" borderId="17" xfId="0" applyNumberFormat="1" applyFont="1" applyFill="1" applyBorder="1" applyAlignment="1">
      <alignment/>
    </xf>
    <xf numFmtId="164" fontId="1" fillId="0" borderId="18" xfId="0" applyNumberFormat="1" applyFont="1" applyFill="1" applyBorder="1" applyAlignment="1">
      <alignment/>
    </xf>
    <xf numFmtId="164" fontId="1" fillId="0" borderId="40" xfId="0" applyNumberFormat="1" applyFont="1" applyFill="1" applyBorder="1" applyAlignment="1">
      <alignment/>
    </xf>
    <xf numFmtId="164" fontId="1" fillId="3" borderId="20" xfId="0" applyNumberFormat="1" applyFont="1" applyFill="1" applyBorder="1" applyAlignment="1">
      <alignment/>
    </xf>
    <xf numFmtId="164" fontId="0" fillId="3" borderId="4" xfId="0" applyNumberFormat="1" applyFill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25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164" fontId="0" fillId="0" borderId="33" xfId="0" applyNumberFormat="1" applyFill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26" xfId="0" applyNumberFormat="1" applyFill="1" applyBorder="1" applyAlignment="1">
      <alignment/>
    </xf>
    <xf numFmtId="164" fontId="0" fillId="0" borderId="29" xfId="0" applyNumberFormat="1" applyFill="1" applyBorder="1" applyAlignment="1">
      <alignment/>
    </xf>
    <xf numFmtId="164" fontId="0" fillId="0" borderId="30" xfId="0" applyNumberFormat="1" applyBorder="1" applyAlignment="1">
      <alignment/>
    </xf>
    <xf numFmtId="164" fontId="1" fillId="3" borderId="25" xfId="0" applyNumberFormat="1" applyFont="1" applyFill="1" applyBorder="1" applyAlignment="1">
      <alignment/>
    </xf>
    <xf numFmtId="164" fontId="0" fillId="0" borderId="33" xfId="0" applyNumberFormat="1" applyBorder="1" applyAlignment="1">
      <alignment/>
    </xf>
    <xf numFmtId="164" fontId="1" fillId="3" borderId="10" xfId="0" applyNumberFormat="1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164" fontId="1" fillId="8" borderId="47" xfId="0" applyNumberFormat="1" applyFont="1" applyFill="1" applyBorder="1" applyAlignment="1">
      <alignment/>
    </xf>
    <xf numFmtId="164" fontId="1" fillId="8" borderId="48" xfId="0" applyNumberFormat="1" applyFont="1" applyFill="1" applyBorder="1" applyAlignment="1">
      <alignment/>
    </xf>
    <xf numFmtId="164" fontId="1" fillId="9" borderId="49" xfId="0" applyNumberFormat="1" applyFont="1" applyFill="1" applyBorder="1" applyAlignment="1">
      <alignment/>
    </xf>
    <xf numFmtId="164" fontId="1" fillId="9" borderId="38" xfId="0" applyNumberFormat="1" applyFont="1" applyFill="1" applyBorder="1" applyAlignment="1">
      <alignment/>
    </xf>
    <xf numFmtId="164" fontId="1" fillId="9" borderId="35" xfId="0" applyNumberFormat="1" applyFont="1" applyFill="1" applyBorder="1" applyAlignment="1">
      <alignment/>
    </xf>
    <xf numFmtId="0" fontId="1" fillId="9" borderId="45" xfId="0" applyFont="1" applyFill="1" applyBorder="1" applyAlignment="1">
      <alignment/>
    </xf>
    <xf numFmtId="0" fontId="0" fillId="9" borderId="44" xfId="0" applyFill="1" applyBorder="1" applyAlignment="1">
      <alignment/>
    </xf>
    <xf numFmtId="0" fontId="0" fillId="9" borderId="50" xfId="0" applyFill="1" applyBorder="1" applyAlignment="1">
      <alignment/>
    </xf>
    <xf numFmtId="164" fontId="1" fillId="9" borderId="50" xfId="0" applyNumberFormat="1" applyFont="1" applyFill="1" applyBorder="1" applyAlignment="1">
      <alignment/>
    </xf>
    <xf numFmtId="164" fontId="1" fillId="9" borderId="51" xfId="0" applyNumberFormat="1" applyFont="1" applyFill="1" applyBorder="1" applyAlignment="1">
      <alignment/>
    </xf>
    <xf numFmtId="0" fontId="1" fillId="9" borderId="44" xfId="0" applyFont="1" applyFill="1" applyBorder="1" applyAlignment="1">
      <alignment/>
    </xf>
    <xf numFmtId="164" fontId="0" fillId="0" borderId="28" xfId="0" applyNumberFormat="1" applyFill="1" applyBorder="1" applyAlignment="1">
      <alignment/>
    </xf>
    <xf numFmtId="164" fontId="0" fillId="0" borderId="19" xfId="0" applyNumberFormat="1" applyBorder="1" applyAlignment="1">
      <alignment/>
    </xf>
    <xf numFmtId="0" fontId="0" fillId="0" borderId="8" xfId="0" applyFill="1" applyBorder="1" applyAlignment="1">
      <alignment/>
    </xf>
    <xf numFmtId="164" fontId="0" fillId="5" borderId="41" xfId="0" applyNumberFormat="1" applyFill="1" applyBorder="1" applyAlignment="1">
      <alignment horizontal="center"/>
    </xf>
    <xf numFmtId="164" fontId="0" fillId="5" borderId="7" xfId="0" applyNumberForma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164" fontId="0" fillId="5" borderId="29" xfId="0" applyNumberFormat="1" applyFill="1" applyBorder="1" applyAlignment="1">
      <alignment horizontal="center"/>
    </xf>
    <xf numFmtId="164" fontId="0" fillId="5" borderId="30" xfId="0" applyNumberFormat="1" applyFill="1" applyBorder="1" applyAlignment="1">
      <alignment horizontal="center"/>
    </xf>
    <xf numFmtId="164" fontId="0" fillId="5" borderId="33" xfId="0" applyNumberFormat="1" applyFill="1" applyBorder="1" applyAlignment="1">
      <alignment horizontal="center"/>
    </xf>
    <xf numFmtId="164" fontId="0" fillId="5" borderId="13" xfId="0" applyNumberFormat="1" applyFill="1" applyBorder="1" applyAlignment="1">
      <alignment horizontal="center"/>
    </xf>
    <xf numFmtId="164" fontId="0" fillId="5" borderId="16" xfId="0" applyNumberFormat="1" applyFill="1" applyBorder="1" applyAlignment="1">
      <alignment horizontal="center"/>
    </xf>
    <xf numFmtId="164" fontId="0" fillId="5" borderId="14" xfId="0" applyNumberForma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164" fontId="0" fillId="5" borderId="39" xfId="0" applyNumberFormat="1" applyFill="1" applyBorder="1" applyAlignment="1">
      <alignment horizontal="center"/>
    </xf>
    <xf numFmtId="0" fontId="0" fillId="10" borderId="43" xfId="0" applyFill="1" applyBorder="1" applyAlignment="1">
      <alignment/>
    </xf>
    <xf numFmtId="0" fontId="1" fillId="10" borderId="43" xfId="0" applyFont="1" applyFill="1" applyBorder="1" applyAlignment="1">
      <alignment/>
    </xf>
    <xf numFmtId="0" fontId="1" fillId="10" borderId="43" xfId="0" applyFont="1" applyFill="1" applyBorder="1" applyAlignment="1">
      <alignment horizontal="left"/>
    </xf>
    <xf numFmtId="0" fontId="0" fillId="10" borderId="43" xfId="0" applyFill="1" applyBorder="1" applyAlignment="1">
      <alignment horizontal="left"/>
    </xf>
    <xf numFmtId="0" fontId="0" fillId="10" borderId="52" xfId="0" applyFill="1" applyBorder="1" applyAlignment="1">
      <alignment/>
    </xf>
    <xf numFmtId="0" fontId="0" fillId="11" borderId="53" xfId="0" applyFill="1" applyBorder="1" applyAlignment="1">
      <alignment/>
    </xf>
    <xf numFmtId="0" fontId="0" fillId="11" borderId="43" xfId="0" applyFill="1" applyBorder="1" applyAlignment="1">
      <alignment/>
    </xf>
    <xf numFmtId="0" fontId="1" fillId="11" borderId="43" xfId="0" applyFont="1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9" xfId="0" applyFill="1" applyBorder="1" applyAlignment="1">
      <alignment/>
    </xf>
    <xf numFmtId="0" fontId="0" fillId="0" borderId="12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28" xfId="0" applyFill="1" applyBorder="1" applyAlignment="1">
      <alignment/>
    </xf>
    <xf numFmtId="0" fontId="0" fillId="5" borderId="54" xfId="0" applyFill="1" applyBorder="1" applyAlignment="1">
      <alignment/>
    </xf>
    <xf numFmtId="0" fontId="0" fillId="5" borderId="16" xfId="0" applyFill="1" applyBorder="1" applyAlignment="1">
      <alignment/>
    </xf>
    <xf numFmtId="0" fontId="13" fillId="0" borderId="19" xfId="0" applyFont="1" applyBorder="1" applyAlignment="1">
      <alignment/>
    </xf>
    <xf numFmtId="0" fontId="0" fillId="5" borderId="43" xfId="0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29" xfId="0" applyFont="1" applyFill="1" applyBorder="1" applyAlignment="1">
      <alignment/>
    </xf>
    <xf numFmtId="164" fontId="0" fillId="5" borderId="0" xfId="0" applyNumberFormat="1" applyFill="1" applyBorder="1" applyAlignment="1">
      <alignment/>
    </xf>
    <xf numFmtId="164" fontId="0" fillId="5" borderId="14" xfId="0" applyNumberFormat="1" applyFill="1" applyBorder="1" applyAlignment="1">
      <alignment/>
    </xf>
    <xf numFmtId="0" fontId="1" fillId="5" borderId="14" xfId="0" applyFont="1" applyFill="1" applyBorder="1" applyAlignment="1">
      <alignment/>
    </xf>
    <xf numFmtId="0" fontId="0" fillId="5" borderId="11" xfId="0" applyFill="1" applyBorder="1" applyAlignment="1">
      <alignment/>
    </xf>
    <xf numFmtId="0" fontId="0" fillId="5" borderId="42" xfId="0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55" xfId="0" applyNumberFormat="1" applyBorder="1" applyAlignment="1">
      <alignment/>
    </xf>
    <xf numFmtId="0" fontId="0" fillId="3" borderId="0" xfId="0" applyFill="1" applyBorder="1" applyAlignment="1">
      <alignment/>
    </xf>
    <xf numFmtId="0" fontId="0" fillId="0" borderId="32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4" xfId="0" applyBorder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3</xdr:row>
      <xdr:rowOff>142875</xdr:rowOff>
    </xdr:from>
    <xdr:to>
      <xdr:col>3</xdr:col>
      <xdr:colOff>142875</xdr:colOff>
      <xdr:row>5</xdr:row>
      <xdr:rowOff>0</xdr:rowOff>
    </xdr:to>
    <xdr:sp>
      <xdr:nvSpPr>
        <xdr:cNvPr id="1" name="Line 6"/>
        <xdr:cNvSpPr>
          <a:spLocks/>
        </xdr:cNvSpPr>
      </xdr:nvSpPr>
      <xdr:spPr>
        <a:xfrm>
          <a:off x="990600" y="7048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0</xdr:rowOff>
    </xdr:from>
    <xdr:to>
      <xdr:col>6</xdr:col>
      <xdr:colOff>390525</xdr:colOff>
      <xdr:row>66</xdr:row>
      <xdr:rowOff>0</xdr:rowOff>
    </xdr:to>
    <xdr:sp>
      <xdr:nvSpPr>
        <xdr:cNvPr id="2" name="Line 7"/>
        <xdr:cNvSpPr>
          <a:spLocks/>
        </xdr:cNvSpPr>
      </xdr:nvSpPr>
      <xdr:spPr>
        <a:xfrm flipV="1">
          <a:off x="3448050" y="10620375"/>
          <a:ext cx="390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390525</xdr:colOff>
      <xdr:row>67</xdr:row>
      <xdr:rowOff>0</xdr:rowOff>
    </xdr:to>
    <xdr:sp>
      <xdr:nvSpPr>
        <xdr:cNvPr id="3" name="Line 8"/>
        <xdr:cNvSpPr>
          <a:spLocks/>
        </xdr:cNvSpPr>
      </xdr:nvSpPr>
      <xdr:spPr>
        <a:xfrm flipV="1">
          <a:off x="3448050" y="10782300"/>
          <a:ext cx="390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390525</xdr:colOff>
      <xdr:row>68</xdr:row>
      <xdr:rowOff>0</xdr:rowOff>
    </xdr:to>
    <xdr:sp>
      <xdr:nvSpPr>
        <xdr:cNvPr id="4" name="Line 9"/>
        <xdr:cNvSpPr>
          <a:spLocks/>
        </xdr:cNvSpPr>
      </xdr:nvSpPr>
      <xdr:spPr>
        <a:xfrm flipV="1">
          <a:off x="3448050" y="10944225"/>
          <a:ext cx="390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390525</xdr:colOff>
      <xdr:row>69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448050" y="11106150"/>
          <a:ext cx="390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390525</xdr:colOff>
      <xdr:row>69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448050" y="11106150"/>
          <a:ext cx="390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390525</xdr:colOff>
      <xdr:row>70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3448050" y="11268075"/>
          <a:ext cx="390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0</xdr:rowOff>
    </xdr:from>
    <xdr:to>
      <xdr:col>6</xdr:col>
      <xdr:colOff>390525</xdr:colOff>
      <xdr:row>71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3448050" y="11430000"/>
          <a:ext cx="390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390525</xdr:colOff>
      <xdr:row>72</xdr:row>
      <xdr:rowOff>0</xdr:rowOff>
    </xdr:to>
    <xdr:sp>
      <xdr:nvSpPr>
        <xdr:cNvPr id="9" name="Line 14"/>
        <xdr:cNvSpPr>
          <a:spLocks/>
        </xdr:cNvSpPr>
      </xdr:nvSpPr>
      <xdr:spPr>
        <a:xfrm flipV="1">
          <a:off x="3448050" y="11591925"/>
          <a:ext cx="390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390525</xdr:colOff>
      <xdr:row>73</xdr:row>
      <xdr:rowOff>0</xdr:rowOff>
    </xdr:to>
    <xdr:sp>
      <xdr:nvSpPr>
        <xdr:cNvPr id="10" name="Line 15"/>
        <xdr:cNvSpPr>
          <a:spLocks/>
        </xdr:cNvSpPr>
      </xdr:nvSpPr>
      <xdr:spPr>
        <a:xfrm flipV="1">
          <a:off x="3448050" y="11753850"/>
          <a:ext cx="390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390525</xdr:colOff>
      <xdr:row>74</xdr:row>
      <xdr:rowOff>0</xdr:rowOff>
    </xdr:to>
    <xdr:sp>
      <xdr:nvSpPr>
        <xdr:cNvPr id="11" name="Line 16"/>
        <xdr:cNvSpPr>
          <a:spLocks/>
        </xdr:cNvSpPr>
      </xdr:nvSpPr>
      <xdr:spPr>
        <a:xfrm flipV="1">
          <a:off x="3448050" y="11915775"/>
          <a:ext cx="390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workbookViewId="0" topLeftCell="A1">
      <selection activeCell="A1" sqref="A1"/>
    </sheetView>
  </sheetViews>
  <sheetFormatPr defaultColWidth="7.7109375" defaultRowHeight="12.75"/>
  <cols>
    <col min="1" max="1" width="4.7109375" style="0" customWidth="1"/>
    <col min="2" max="2" width="33.7109375" style="0" customWidth="1"/>
    <col min="3" max="3" width="8.140625" style="0" bestFit="1" customWidth="1"/>
    <col min="7" max="7" width="8.28125" style="0" customWidth="1"/>
    <col min="8" max="8" width="3.7109375" style="0" customWidth="1"/>
    <col min="9" max="9" width="5.28125" style="0" customWidth="1"/>
    <col min="10" max="10" width="6.28125" style="0" customWidth="1"/>
    <col min="11" max="13" width="5.28125" style="0" customWidth="1"/>
    <col min="14" max="14" width="10.140625" style="0" customWidth="1"/>
  </cols>
  <sheetData>
    <row r="1" ht="35.25">
      <c r="N1" s="68" t="s">
        <v>218</v>
      </c>
    </row>
    <row r="2" ht="18">
      <c r="A2" s="69" t="s">
        <v>140</v>
      </c>
    </row>
    <row r="3" spans="1:14" ht="12.75">
      <c r="A3" s="70"/>
      <c r="M3" s="60" t="s">
        <v>119</v>
      </c>
      <c r="N3" t="s">
        <v>120</v>
      </c>
    </row>
    <row r="4" spans="1:14" ht="12.75">
      <c r="A4" s="70"/>
      <c r="M4" s="60" t="s">
        <v>121</v>
      </c>
      <c r="N4" t="s">
        <v>122</v>
      </c>
    </row>
    <row r="5" spans="1:14" ht="12.75">
      <c r="A5" s="70"/>
      <c r="M5" s="60" t="s">
        <v>123</v>
      </c>
      <c r="N5" s="71" t="s">
        <v>124</v>
      </c>
    </row>
    <row r="6" ht="13.5" thickBot="1">
      <c r="A6" s="70" t="s">
        <v>125</v>
      </c>
    </row>
    <row r="7" spans="1:14" ht="12.75">
      <c r="A7" s="72"/>
      <c r="B7" s="73"/>
      <c r="C7" s="66"/>
      <c r="D7" s="66"/>
      <c r="E7" s="66"/>
      <c r="F7" s="66"/>
      <c r="G7" s="66"/>
      <c r="H7" s="66"/>
      <c r="I7" s="296" t="s">
        <v>126</v>
      </c>
      <c r="J7" s="297"/>
      <c r="K7" s="296" t="s">
        <v>127</v>
      </c>
      <c r="L7" s="297"/>
      <c r="M7" s="296"/>
      <c r="N7" s="63"/>
    </row>
    <row r="8" spans="1:14" ht="13.5" thickBot="1">
      <c r="A8" s="75" t="s">
        <v>128</v>
      </c>
      <c r="B8" s="76" t="s">
        <v>129</v>
      </c>
      <c r="C8" s="77"/>
      <c r="D8" s="77"/>
      <c r="E8" s="77"/>
      <c r="F8" s="77"/>
      <c r="G8" s="77"/>
      <c r="H8" s="77"/>
      <c r="I8" s="298" t="s">
        <v>130</v>
      </c>
      <c r="J8" s="299" t="s">
        <v>131</v>
      </c>
      <c r="K8" s="298" t="s">
        <v>132</v>
      </c>
      <c r="L8" s="299" t="s">
        <v>133</v>
      </c>
      <c r="M8" s="298" t="s">
        <v>134</v>
      </c>
      <c r="N8" s="64" t="s">
        <v>135</v>
      </c>
    </row>
    <row r="9" spans="1:14" ht="12.75">
      <c r="A9" s="79" t="s">
        <v>136</v>
      </c>
      <c r="B9" s="80" t="s">
        <v>139</v>
      </c>
      <c r="C9" s="81"/>
      <c r="D9" s="8"/>
      <c r="E9" s="8"/>
      <c r="F9" s="8"/>
      <c r="G9" s="8"/>
      <c r="H9" s="8"/>
      <c r="I9" s="300" t="s">
        <v>137</v>
      </c>
      <c r="J9" s="195"/>
      <c r="K9" s="300"/>
      <c r="L9" s="195"/>
      <c r="M9" s="300" t="s">
        <v>138</v>
      </c>
      <c r="N9" s="82" t="s">
        <v>124</v>
      </c>
    </row>
    <row r="10" spans="1:14" ht="12.75">
      <c r="A10" s="108" t="s">
        <v>217</v>
      </c>
      <c r="B10" s="50" t="s">
        <v>312</v>
      </c>
      <c r="C10" s="51"/>
      <c r="D10" s="51"/>
      <c r="E10" s="51"/>
      <c r="F10" s="51"/>
      <c r="G10" s="51"/>
      <c r="H10" s="51"/>
      <c r="I10" s="25" t="s">
        <v>138</v>
      </c>
      <c r="J10" s="301" t="s">
        <v>318</v>
      </c>
      <c r="K10" s="25" t="s">
        <v>137</v>
      </c>
      <c r="L10" s="301"/>
      <c r="M10" s="25" t="s">
        <v>138</v>
      </c>
      <c r="N10" s="302" t="s">
        <v>319</v>
      </c>
    </row>
    <row r="11" spans="1:14" ht="12.75">
      <c r="A11" s="85"/>
      <c r="B11" s="57"/>
      <c r="C11" s="8"/>
      <c r="D11" s="8"/>
      <c r="E11" s="8"/>
      <c r="F11" s="8"/>
      <c r="G11" s="8"/>
      <c r="H11" s="8"/>
      <c r="I11" s="61"/>
      <c r="J11" s="8"/>
      <c r="K11" s="61"/>
      <c r="L11" s="8"/>
      <c r="M11" s="61"/>
      <c r="N11" s="86"/>
    </row>
    <row r="12" spans="1:14" ht="12.75">
      <c r="A12" s="83"/>
      <c r="B12" s="50"/>
      <c r="C12" s="51"/>
      <c r="D12" s="51"/>
      <c r="E12" s="51"/>
      <c r="F12" s="51"/>
      <c r="G12" s="51"/>
      <c r="H12" s="51"/>
      <c r="I12" s="4"/>
      <c r="J12" s="51"/>
      <c r="K12" s="4"/>
      <c r="L12" s="51"/>
      <c r="M12" s="4"/>
      <c r="N12" s="84"/>
    </row>
    <row r="13" spans="1:14" ht="12.75">
      <c r="A13" s="85"/>
      <c r="B13" s="57"/>
      <c r="C13" s="8"/>
      <c r="D13" s="8"/>
      <c r="E13" s="8"/>
      <c r="F13" s="8"/>
      <c r="G13" s="8"/>
      <c r="H13" s="8"/>
      <c r="I13" s="61"/>
      <c r="J13" s="8"/>
      <c r="K13" s="61"/>
      <c r="L13" s="8"/>
      <c r="M13" s="61"/>
      <c r="N13" s="86"/>
    </row>
    <row r="14" spans="1:14" ht="12.75">
      <c r="A14" s="83"/>
      <c r="B14" s="50"/>
      <c r="C14" s="51"/>
      <c r="D14" s="51"/>
      <c r="E14" s="51"/>
      <c r="F14" s="51"/>
      <c r="G14" s="51"/>
      <c r="H14" s="51"/>
      <c r="I14" s="4"/>
      <c r="J14" s="51"/>
      <c r="K14" s="4"/>
      <c r="L14" s="51"/>
      <c r="M14" s="4"/>
      <c r="N14" s="84"/>
    </row>
    <row r="15" spans="1:14" ht="12.75">
      <c r="A15" s="85"/>
      <c r="B15" s="57"/>
      <c r="C15" s="8"/>
      <c r="D15" s="8"/>
      <c r="E15" s="8"/>
      <c r="F15" s="8"/>
      <c r="G15" s="8"/>
      <c r="H15" s="8"/>
      <c r="I15" s="61"/>
      <c r="J15" s="8"/>
      <c r="K15" s="61"/>
      <c r="L15" s="8"/>
      <c r="M15" s="61"/>
      <c r="N15" s="86"/>
    </row>
    <row r="16" spans="1:14" ht="12.75">
      <c r="A16" s="83"/>
      <c r="B16" s="50"/>
      <c r="C16" s="51"/>
      <c r="D16" s="51"/>
      <c r="E16" s="51"/>
      <c r="F16" s="51"/>
      <c r="G16" s="51"/>
      <c r="H16" s="51"/>
      <c r="I16" s="4"/>
      <c r="J16" s="51"/>
      <c r="K16" s="4"/>
      <c r="L16" s="51"/>
      <c r="M16" s="4"/>
      <c r="N16" s="84"/>
    </row>
    <row r="17" spans="1:14" ht="12.75">
      <c r="A17" s="83"/>
      <c r="B17" s="50"/>
      <c r="C17" s="51"/>
      <c r="D17" s="51"/>
      <c r="E17" s="51"/>
      <c r="F17" s="51"/>
      <c r="G17" s="51"/>
      <c r="H17" s="51"/>
      <c r="I17" s="4"/>
      <c r="J17" s="51"/>
      <c r="K17" s="4"/>
      <c r="L17" s="51"/>
      <c r="M17" s="4"/>
      <c r="N17" s="84"/>
    </row>
    <row r="18" spans="1:14" ht="13.5" thickBot="1">
      <c r="A18" s="87"/>
      <c r="B18" s="76"/>
      <c r="C18" s="77"/>
      <c r="D18" s="77"/>
      <c r="E18" s="77"/>
      <c r="F18" s="77"/>
      <c r="G18" s="77"/>
      <c r="H18" s="77"/>
      <c r="I18" s="78"/>
      <c r="J18" s="77"/>
      <c r="K18" s="78"/>
      <c r="L18" s="77"/>
      <c r="M18" s="78"/>
      <c r="N18" s="64"/>
    </row>
    <row r="20" spans="1:6" ht="12.75">
      <c r="A20" s="47"/>
      <c r="C20" s="59"/>
      <c r="D20" s="59"/>
      <c r="E20" s="58"/>
      <c r="F20" s="58"/>
    </row>
    <row r="21" spans="1:6" ht="12.75">
      <c r="A21" s="8"/>
      <c r="C21" s="59"/>
      <c r="D21" s="59"/>
      <c r="E21" s="58"/>
      <c r="F21" s="58"/>
    </row>
    <row r="22" spans="1:3" ht="12.75">
      <c r="A22" s="56"/>
      <c r="C22" s="56"/>
    </row>
  </sheetData>
  <printOptions/>
  <pageMargins left="0.75" right="0.75" top="1" bottom="1" header="0.5" footer="0.5"/>
  <pageSetup fitToHeight="1" fitToWidth="1"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K140"/>
  <sheetViews>
    <sheetView workbookViewId="0" topLeftCell="D1">
      <selection activeCell="F40" sqref="F40"/>
    </sheetView>
  </sheetViews>
  <sheetFormatPr defaultColWidth="7.7109375" defaultRowHeight="12.75"/>
  <cols>
    <col min="1" max="1" width="1.7109375" style="0" customWidth="1"/>
    <col min="2" max="2" width="2.140625" style="0" customWidth="1"/>
    <col min="3" max="3" width="8.8515625" style="0" customWidth="1"/>
    <col min="4" max="4" width="4.00390625" style="0" customWidth="1"/>
    <col min="5" max="5" width="25.7109375" style="0" customWidth="1"/>
    <col min="6" max="6" width="9.28125" style="0" customWidth="1"/>
    <col min="7" max="7" width="6.00390625" style="0" customWidth="1"/>
    <col min="8" max="8" width="7.57421875" style="0" customWidth="1"/>
    <col min="9" max="9" width="10.7109375" style="0" customWidth="1"/>
    <col min="10" max="10" width="6.28125" style="0" customWidth="1"/>
    <col min="11" max="11" width="6.421875" style="0" customWidth="1"/>
    <col min="12" max="12" width="6.7109375" style="0" customWidth="1"/>
    <col min="13" max="13" width="8.7109375" style="0" customWidth="1"/>
    <col min="14" max="15" width="7.8515625" style="0" customWidth="1"/>
    <col min="16" max="16" width="7.421875" style="0" customWidth="1"/>
    <col min="17" max="17" width="7.7109375" style="0" customWidth="1"/>
    <col min="18" max="18" width="7.00390625" style="0" customWidth="1"/>
    <col min="19" max="19" width="8.28125" style="0" customWidth="1"/>
    <col min="20" max="20" width="8.57421875" style="0" customWidth="1"/>
    <col min="21" max="21" width="6.8515625" style="0" customWidth="1"/>
    <col min="22" max="22" width="7.28125" style="0" customWidth="1"/>
    <col min="23" max="23" width="2.140625" style="0" customWidth="1"/>
    <col min="29" max="29" width="8.28125" style="0" customWidth="1"/>
  </cols>
  <sheetData>
    <row r="1" spans="2:7" ht="18.75" thickBot="1">
      <c r="B1" s="8"/>
      <c r="C1" s="279" t="s">
        <v>310</v>
      </c>
      <c r="F1" s="246"/>
      <c r="G1" s="67"/>
    </row>
    <row r="2" spans="2:29" ht="12.75">
      <c r="B2" s="270"/>
      <c r="C2" s="281"/>
      <c r="D2" s="271"/>
      <c r="E2" s="271"/>
      <c r="F2" s="283"/>
      <c r="G2" s="284"/>
      <c r="H2" s="270"/>
      <c r="I2" s="285"/>
      <c r="J2" s="285"/>
      <c r="K2" s="285"/>
      <c r="L2" s="285"/>
      <c r="M2" s="285" t="s">
        <v>219</v>
      </c>
      <c r="N2" s="285"/>
      <c r="O2" s="285"/>
      <c r="P2" s="285"/>
      <c r="Q2" s="271"/>
      <c r="R2" s="271"/>
      <c r="S2" s="271"/>
      <c r="T2" s="271"/>
      <c r="U2" s="271"/>
      <c r="V2" s="286"/>
      <c r="W2" s="203"/>
      <c r="X2" s="204" t="s">
        <v>297</v>
      </c>
      <c r="Y2" s="202"/>
      <c r="Z2" s="202"/>
      <c r="AA2" s="202"/>
      <c r="AB2" s="202"/>
      <c r="AC2" s="205"/>
    </row>
    <row r="3" spans="2:29" ht="12.75">
      <c r="B3" s="132"/>
      <c r="C3" s="282"/>
      <c r="D3" s="133"/>
      <c r="E3" s="133"/>
      <c r="F3" s="137" t="s">
        <v>141</v>
      </c>
      <c r="G3" s="247" t="s">
        <v>142</v>
      </c>
      <c r="H3" s="151" t="s">
        <v>143</v>
      </c>
      <c r="I3" s="146" t="s">
        <v>254</v>
      </c>
      <c r="J3" s="148" t="s">
        <v>202</v>
      </c>
      <c r="K3" s="146" t="s">
        <v>202</v>
      </c>
      <c r="L3" s="146" t="s">
        <v>204</v>
      </c>
      <c r="M3" s="146" t="s">
        <v>204</v>
      </c>
      <c r="N3" s="148" t="s">
        <v>144</v>
      </c>
      <c r="O3" s="146" t="s">
        <v>144</v>
      </c>
      <c r="P3" s="149"/>
      <c r="Q3" s="146"/>
      <c r="R3" s="148"/>
      <c r="S3" s="146" t="s">
        <v>292</v>
      </c>
      <c r="T3" s="248" t="s">
        <v>292</v>
      </c>
      <c r="U3" s="148" t="s">
        <v>221</v>
      </c>
      <c r="V3" s="152" t="s">
        <v>221</v>
      </c>
      <c r="W3" s="88"/>
      <c r="X3" s="8"/>
      <c r="Y3" s="8"/>
      <c r="Z3" s="8"/>
      <c r="AA3" s="8"/>
      <c r="AB3" s="8"/>
      <c r="AC3" s="86"/>
    </row>
    <row r="4" spans="2:29" ht="12.75">
      <c r="B4" s="280"/>
      <c r="C4" s="54" t="s">
        <v>206</v>
      </c>
      <c r="D4" s="170" t="s">
        <v>205</v>
      </c>
      <c r="E4" s="169"/>
      <c r="F4" s="150" t="s">
        <v>294</v>
      </c>
      <c r="G4" s="89" t="s">
        <v>150</v>
      </c>
      <c r="H4" s="147" t="s">
        <v>146</v>
      </c>
      <c r="I4" s="134" t="s">
        <v>211</v>
      </c>
      <c r="J4" s="135" t="s">
        <v>203</v>
      </c>
      <c r="K4" s="134" t="s">
        <v>203</v>
      </c>
      <c r="L4" s="134" t="s">
        <v>225</v>
      </c>
      <c r="M4" s="134" t="s">
        <v>224</v>
      </c>
      <c r="N4" s="135" t="s">
        <v>147</v>
      </c>
      <c r="O4" s="134" t="s">
        <v>147</v>
      </c>
      <c r="P4" s="135" t="s">
        <v>148</v>
      </c>
      <c r="Q4" s="134" t="s">
        <v>149</v>
      </c>
      <c r="R4" s="135" t="s">
        <v>220</v>
      </c>
      <c r="S4" s="134" t="s">
        <v>216</v>
      </c>
      <c r="T4" s="249" t="s">
        <v>216</v>
      </c>
      <c r="U4" s="135" t="s">
        <v>223</v>
      </c>
      <c r="V4" s="153" t="s">
        <v>222</v>
      </c>
      <c r="W4" s="88"/>
      <c r="X4" s="8"/>
      <c r="Y4" s="8"/>
      <c r="Z4" s="8"/>
      <c r="AA4" s="8"/>
      <c r="AB4" s="8"/>
      <c r="AC4" s="86"/>
    </row>
    <row r="5" spans="2:29" ht="12.75">
      <c r="B5" s="287"/>
      <c r="C5" s="115" t="s">
        <v>207</v>
      </c>
      <c r="D5" s="171"/>
      <c r="E5" s="50" t="s">
        <v>208</v>
      </c>
      <c r="F5" s="138" t="s">
        <v>295</v>
      </c>
      <c r="G5" s="185" t="s">
        <v>293</v>
      </c>
      <c r="H5" s="250" t="s">
        <v>223</v>
      </c>
      <c r="I5" s="251" t="s">
        <v>223</v>
      </c>
      <c r="J5" s="252" t="s">
        <v>223</v>
      </c>
      <c r="K5" s="253" t="s">
        <v>222</v>
      </c>
      <c r="L5" s="253" t="s">
        <v>222</v>
      </c>
      <c r="M5" s="253" t="s">
        <v>222</v>
      </c>
      <c r="N5" s="252" t="s">
        <v>223</v>
      </c>
      <c r="O5" s="253" t="s">
        <v>222</v>
      </c>
      <c r="P5" s="254" t="s">
        <v>222</v>
      </c>
      <c r="Q5" s="253" t="s">
        <v>222</v>
      </c>
      <c r="R5" s="254" t="s">
        <v>222</v>
      </c>
      <c r="S5" s="251" t="s">
        <v>223</v>
      </c>
      <c r="T5" s="255" t="s">
        <v>222</v>
      </c>
      <c r="U5" s="252" t="s">
        <v>223</v>
      </c>
      <c r="V5" s="256" t="s">
        <v>222</v>
      </c>
      <c r="W5" s="88"/>
      <c r="X5" s="8"/>
      <c r="Y5" s="8"/>
      <c r="Z5" s="8"/>
      <c r="AA5" s="8"/>
      <c r="AB5" s="8"/>
      <c r="AC5" s="86"/>
    </row>
    <row r="6" spans="2:29" ht="12.75">
      <c r="B6" s="262"/>
      <c r="C6" s="114" t="s">
        <v>150</v>
      </c>
      <c r="D6" s="172">
        <v>2</v>
      </c>
      <c r="E6" s="96" t="s">
        <v>151</v>
      </c>
      <c r="F6" s="139"/>
      <c r="G6" s="8"/>
      <c r="H6" s="88"/>
      <c r="I6" s="95"/>
      <c r="J6" s="100"/>
      <c r="K6" s="94"/>
      <c r="L6" s="97"/>
      <c r="M6" s="97"/>
      <c r="N6" s="97"/>
      <c r="O6" s="95"/>
      <c r="P6" s="97"/>
      <c r="Q6" s="61"/>
      <c r="R6" s="57"/>
      <c r="S6" s="57"/>
      <c r="T6" s="100"/>
      <c r="U6" s="91"/>
      <c r="V6" s="104"/>
      <c r="W6" s="88"/>
      <c r="X6" s="8"/>
      <c r="Y6" s="8"/>
      <c r="Z6" s="8"/>
      <c r="AA6" s="8"/>
      <c r="AB6" s="8"/>
      <c r="AC6" s="86"/>
    </row>
    <row r="7" spans="2:29" ht="12.75">
      <c r="B7" s="262"/>
      <c r="C7" s="53"/>
      <c r="D7" s="172">
        <v>2</v>
      </c>
      <c r="E7" s="96" t="s">
        <v>152</v>
      </c>
      <c r="F7" s="139"/>
      <c r="G7" s="20"/>
      <c r="H7" s="88"/>
      <c r="I7" s="95"/>
      <c r="J7" s="100"/>
      <c r="K7" s="97"/>
      <c r="L7" s="97"/>
      <c r="M7" s="61"/>
      <c r="N7" s="8"/>
      <c r="O7" s="95"/>
      <c r="P7" s="97"/>
      <c r="Q7" s="61"/>
      <c r="R7" s="57"/>
      <c r="S7" s="57"/>
      <c r="T7" s="100"/>
      <c r="U7" s="95"/>
      <c r="V7" s="104"/>
      <c r="W7" s="88"/>
      <c r="X7" s="8"/>
      <c r="Y7" s="8"/>
      <c r="Z7" s="8"/>
      <c r="AA7" s="8"/>
      <c r="AB7" s="8"/>
      <c r="AC7" s="86"/>
    </row>
    <row r="8" spans="2:29" ht="12.75">
      <c r="B8" s="262"/>
      <c r="C8" s="53"/>
      <c r="D8" s="172">
        <v>1</v>
      </c>
      <c r="E8" s="96" t="s">
        <v>153</v>
      </c>
      <c r="F8" s="139"/>
      <c r="G8" s="20"/>
      <c r="H8" s="88"/>
      <c r="I8" s="95"/>
      <c r="J8" s="100"/>
      <c r="K8" s="97"/>
      <c r="L8" s="97"/>
      <c r="M8" s="97"/>
      <c r="N8" s="97"/>
      <c r="O8" s="95"/>
      <c r="P8" s="97"/>
      <c r="Q8" s="61"/>
      <c r="R8" s="57"/>
      <c r="S8" s="57"/>
      <c r="T8" s="100"/>
      <c r="U8" s="95"/>
      <c r="V8" s="104"/>
      <c r="W8" s="88"/>
      <c r="X8" s="8"/>
      <c r="Y8" s="8"/>
      <c r="Z8" s="8"/>
      <c r="AA8" s="8"/>
      <c r="AB8" s="8"/>
      <c r="AC8" s="86"/>
    </row>
    <row r="9" spans="2:29" ht="12.75">
      <c r="B9" s="262"/>
      <c r="C9" s="53"/>
      <c r="D9" s="172">
        <v>1</v>
      </c>
      <c r="E9" s="96" t="s">
        <v>154</v>
      </c>
      <c r="F9" s="139"/>
      <c r="G9" s="20"/>
      <c r="H9" s="88"/>
      <c r="I9" s="95"/>
      <c r="J9" s="100"/>
      <c r="K9" s="97"/>
      <c r="L9" s="97"/>
      <c r="M9" s="97"/>
      <c r="N9" s="97"/>
      <c r="O9" s="95"/>
      <c r="P9" s="97"/>
      <c r="Q9" s="61"/>
      <c r="R9" s="57"/>
      <c r="S9" s="57"/>
      <c r="T9" s="100"/>
      <c r="U9" s="95"/>
      <c r="V9" s="104"/>
      <c r="W9" s="88"/>
      <c r="X9" s="8"/>
      <c r="Y9" s="8"/>
      <c r="Z9" s="8"/>
      <c r="AA9" s="8"/>
      <c r="AB9" s="8"/>
      <c r="AC9" s="86"/>
    </row>
    <row r="10" spans="2:29" ht="12.75">
      <c r="B10" s="262"/>
      <c r="C10" s="53"/>
      <c r="D10" s="172">
        <v>4</v>
      </c>
      <c r="E10" s="96" t="s">
        <v>155</v>
      </c>
      <c r="F10" s="139"/>
      <c r="G10" s="20"/>
      <c r="H10" s="88"/>
      <c r="I10" s="95"/>
      <c r="J10" s="100"/>
      <c r="K10" s="97"/>
      <c r="L10" s="97"/>
      <c r="M10" s="97"/>
      <c r="N10" s="97"/>
      <c r="O10" s="95"/>
      <c r="P10" s="97"/>
      <c r="Q10" s="61"/>
      <c r="R10" s="57"/>
      <c r="S10" s="57"/>
      <c r="T10" s="100"/>
      <c r="U10" s="95"/>
      <c r="V10" s="104"/>
      <c r="W10" s="88"/>
      <c r="X10" s="8"/>
      <c r="Y10" s="8"/>
      <c r="Z10" s="8"/>
      <c r="AA10" s="8"/>
      <c r="AB10" s="8"/>
      <c r="AC10" s="86"/>
    </row>
    <row r="11" spans="2:29" ht="12.75">
      <c r="B11" s="262"/>
      <c r="C11" s="53"/>
      <c r="D11" s="172">
        <v>8</v>
      </c>
      <c r="E11" s="96" t="s">
        <v>156</v>
      </c>
      <c r="F11" s="139"/>
      <c r="G11" s="20"/>
      <c r="H11" s="88"/>
      <c r="I11" s="95"/>
      <c r="J11" s="100"/>
      <c r="K11" s="97"/>
      <c r="L11" s="97"/>
      <c r="M11" s="97"/>
      <c r="N11" s="97"/>
      <c r="O11" s="95"/>
      <c r="P11" s="97"/>
      <c r="Q11" s="61"/>
      <c r="R11" s="57"/>
      <c r="S11" s="57"/>
      <c r="T11" s="100"/>
      <c r="U11" s="95"/>
      <c r="V11" s="104"/>
      <c r="W11" s="88"/>
      <c r="X11" s="8"/>
      <c r="Y11" s="8"/>
      <c r="Z11" s="8"/>
      <c r="AA11" s="8"/>
      <c r="AB11" s="8"/>
      <c r="AC11" s="86"/>
    </row>
    <row r="12" spans="2:29" ht="12.75">
      <c r="B12" s="262"/>
      <c r="C12" s="53"/>
      <c r="D12" s="172">
        <v>1</v>
      </c>
      <c r="E12" s="96" t="s">
        <v>302</v>
      </c>
      <c r="F12" s="139"/>
      <c r="G12" s="20"/>
      <c r="H12" s="88"/>
      <c r="I12" s="95"/>
      <c r="J12" s="100"/>
      <c r="K12" s="97"/>
      <c r="L12" s="97"/>
      <c r="M12" s="97"/>
      <c r="N12" s="97"/>
      <c r="O12" s="95"/>
      <c r="P12" s="97"/>
      <c r="Q12" s="61"/>
      <c r="R12" s="57"/>
      <c r="S12" s="57"/>
      <c r="T12" s="100"/>
      <c r="U12" s="95"/>
      <c r="V12" s="104"/>
      <c r="W12" s="88"/>
      <c r="X12" s="8"/>
      <c r="Y12" s="8"/>
      <c r="Z12" s="8"/>
      <c r="AA12" s="8"/>
      <c r="AB12" s="8"/>
      <c r="AC12" s="86"/>
    </row>
    <row r="13" spans="2:29" ht="12.75">
      <c r="B13" s="262"/>
      <c r="C13" s="53"/>
      <c r="D13" s="172">
        <v>1</v>
      </c>
      <c r="E13" s="96" t="s">
        <v>157</v>
      </c>
      <c r="F13" s="138"/>
      <c r="G13" s="182"/>
      <c r="H13" s="160"/>
      <c r="I13" s="210"/>
      <c r="J13" s="214"/>
      <c r="K13" s="224"/>
      <c r="L13" s="224"/>
      <c r="M13" s="224"/>
      <c r="N13" s="224"/>
      <c r="O13" s="210"/>
      <c r="P13" s="224"/>
      <c r="Q13" s="49"/>
      <c r="R13" s="92"/>
      <c r="S13" s="92"/>
      <c r="T13" s="214"/>
      <c r="U13" s="210"/>
      <c r="V13" s="226"/>
      <c r="W13" s="88"/>
      <c r="X13" s="8"/>
      <c r="Y13" s="8"/>
      <c r="Z13" s="8"/>
      <c r="AA13" s="8"/>
      <c r="AB13" s="8"/>
      <c r="AC13" s="86"/>
    </row>
    <row r="14" spans="2:29" ht="12.75">
      <c r="B14" s="262"/>
      <c r="C14" s="116"/>
      <c r="D14" s="173"/>
      <c r="E14" s="93"/>
      <c r="F14" s="140"/>
      <c r="G14" s="109">
        <f aca="true" t="shared" si="0" ref="G14:Q14">0.1*SUM(G26+G40+G49+G56+G60+G75+G87+G103+G108)</f>
        <v>2.3875</v>
      </c>
      <c r="H14" s="101">
        <f t="shared" si="0"/>
        <v>3.24</v>
      </c>
      <c r="I14" s="109">
        <f t="shared" si="0"/>
        <v>19.841410938936065</v>
      </c>
      <c r="J14" s="109">
        <f t="shared" si="0"/>
        <v>42.97618861099741</v>
      </c>
      <c r="K14" s="109">
        <f t="shared" si="0"/>
        <v>26.203448687696365</v>
      </c>
      <c r="L14" s="109">
        <f t="shared" si="0"/>
        <v>82.23308826246392</v>
      </c>
      <c r="M14" s="109">
        <f t="shared" si="0"/>
        <v>46.22704887322743</v>
      </c>
      <c r="N14" s="109">
        <f t="shared" si="0"/>
        <v>91.60308826246393</v>
      </c>
      <c r="O14" s="109">
        <f t="shared" si="0"/>
        <v>48.9434916263</v>
      </c>
      <c r="P14" s="109">
        <f t="shared" si="0"/>
        <v>38.7734916263</v>
      </c>
      <c r="Q14" s="109">
        <f t="shared" si="0"/>
        <v>46.85849162630001</v>
      </c>
      <c r="R14" s="109">
        <f>0.1*SUM(R26+R40+R49+R56+R60+R75+R87+R103+R108)</f>
        <v>62.33418643902636</v>
      </c>
      <c r="S14" s="109">
        <f>0.1*SUM(S26+S40+S49+S56+S60+S75+S87+S103+S108)</f>
        <v>101.94308826246392</v>
      </c>
      <c r="T14" s="109">
        <f>0.1*SUM(T26+T40+T49+T56+T60+T75+T87+T103+T108)</f>
        <v>60.1834916263</v>
      </c>
      <c r="U14" s="109">
        <f>0.1*SUM(U26+U40+U49+U56+U60+U75+U87+U103+U108)</f>
        <v>43.13618861099741</v>
      </c>
      <c r="V14" s="129">
        <f>0.1*SUM(V26+V40+V49+V56+V60+V75+V87+V103+V108)</f>
        <v>26.363448687696366</v>
      </c>
      <c r="W14" s="160"/>
      <c r="X14" s="115" t="s">
        <v>305</v>
      </c>
      <c r="Y14" s="115"/>
      <c r="Z14" s="115"/>
      <c r="AA14" s="115"/>
      <c r="AB14" s="115"/>
      <c r="AC14" s="106"/>
    </row>
    <row r="15" spans="2:29" ht="12.75">
      <c r="B15" s="262"/>
      <c r="C15" s="114" t="s">
        <v>118</v>
      </c>
      <c r="D15" s="172">
        <v>8</v>
      </c>
      <c r="E15" s="57" t="s">
        <v>158</v>
      </c>
      <c r="F15" s="137">
        <v>0</v>
      </c>
      <c r="G15" s="8">
        <v>0</v>
      </c>
      <c r="H15" s="88"/>
      <c r="I15" s="97"/>
      <c r="J15" s="107">
        <f>+$F15</f>
        <v>0</v>
      </c>
      <c r="K15" s="97">
        <f>+$F15</f>
        <v>0</v>
      </c>
      <c r="L15" s="97">
        <f aca="true" t="shared" si="1" ref="L15:V15">+$D15*$G15</f>
        <v>0</v>
      </c>
      <c r="M15" s="97">
        <f t="shared" si="1"/>
        <v>0</v>
      </c>
      <c r="N15" s="97">
        <f t="shared" si="1"/>
        <v>0</v>
      </c>
      <c r="O15" s="97">
        <f t="shared" si="1"/>
        <v>0</v>
      </c>
      <c r="P15" s="97">
        <f t="shared" si="1"/>
        <v>0</v>
      </c>
      <c r="Q15" s="97">
        <f t="shared" si="1"/>
        <v>0</v>
      </c>
      <c r="R15" s="97">
        <f t="shared" si="1"/>
        <v>0</v>
      </c>
      <c r="S15" s="97">
        <f t="shared" si="1"/>
        <v>0</v>
      </c>
      <c r="T15" s="97">
        <f t="shared" si="1"/>
        <v>0</v>
      </c>
      <c r="U15" s="97">
        <f t="shared" si="1"/>
        <v>0</v>
      </c>
      <c r="V15" s="128">
        <f t="shared" si="1"/>
        <v>0</v>
      </c>
      <c r="W15" s="88"/>
      <c r="X15" s="8" t="s">
        <v>300</v>
      </c>
      <c r="Y15" s="8"/>
      <c r="Z15" s="8"/>
      <c r="AA15" s="8"/>
      <c r="AB15" s="8"/>
      <c r="AC15" s="86"/>
    </row>
    <row r="16" spans="2:29" ht="12.75">
      <c r="B16" s="262"/>
      <c r="C16" s="53"/>
      <c r="D16" s="172">
        <v>3</v>
      </c>
      <c r="E16" s="57" t="s">
        <v>160</v>
      </c>
      <c r="F16" s="150">
        <v>10</v>
      </c>
      <c r="G16" s="8">
        <v>10</v>
      </c>
      <c r="H16" s="88"/>
      <c r="I16" s="95"/>
      <c r="J16" s="107">
        <f>+$G16</f>
        <v>10</v>
      </c>
      <c r="K16" s="97">
        <f>+$G16</f>
        <v>10</v>
      </c>
      <c r="L16" s="97">
        <f>+$G16</f>
        <v>10</v>
      </c>
      <c r="M16" s="97">
        <f>+$D16*$G16</f>
        <v>30</v>
      </c>
      <c r="N16" s="97">
        <f>+$D16*$G16</f>
        <v>30</v>
      </c>
      <c r="O16" s="97">
        <f>+$D16*$G16</f>
        <v>30</v>
      </c>
      <c r="P16" s="97">
        <f>+$G16</f>
        <v>10</v>
      </c>
      <c r="Q16" s="97">
        <f>+$D16*$G16</f>
        <v>30</v>
      </c>
      <c r="R16" s="97">
        <f>+$D16*$G16</f>
        <v>30</v>
      </c>
      <c r="S16" s="97">
        <f>+$D16*$G16</f>
        <v>30</v>
      </c>
      <c r="T16" s="97">
        <f>+$D16*$G16</f>
        <v>30</v>
      </c>
      <c r="U16" s="97">
        <f>+$G16</f>
        <v>10</v>
      </c>
      <c r="V16" s="128">
        <f>+$G16</f>
        <v>10</v>
      </c>
      <c r="W16" s="88"/>
      <c r="X16" s="8" t="s">
        <v>161</v>
      </c>
      <c r="Y16" s="8"/>
      <c r="Z16" s="8"/>
      <c r="AA16" s="8"/>
      <c r="AB16" s="8"/>
      <c r="AC16" s="86"/>
    </row>
    <row r="17" spans="2:29" ht="12.75">
      <c r="B17" s="262"/>
      <c r="C17" s="53"/>
      <c r="D17" s="172">
        <v>1</v>
      </c>
      <c r="E17" s="57" t="s">
        <v>162</v>
      </c>
      <c r="F17" s="150">
        <v>27</v>
      </c>
      <c r="G17" s="8">
        <v>27</v>
      </c>
      <c r="H17" s="88"/>
      <c r="I17" s="95"/>
      <c r="J17" s="107"/>
      <c r="K17" s="97"/>
      <c r="L17" s="97"/>
      <c r="M17" s="97"/>
      <c r="N17" s="97">
        <f>+$D17*$G17</f>
        <v>27</v>
      </c>
      <c r="O17" s="97">
        <f>+$D17*$G17</f>
        <v>27</v>
      </c>
      <c r="P17" s="97"/>
      <c r="Q17" s="97">
        <f>+$D17*$G17</f>
        <v>27</v>
      </c>
      <c r="R17" s="97"/>
      <c r="S17" s="97">
        <f>+$D17*$G17</f>
        <v>27</v>
      </c>
      <c r="T17" s="97">
        <f>+$D17*$G17</f>
        <v>27</v>
      </c>
      <c r="U17" s="97"/>
      <c r="V17" s="128"/>
      <c r="W17" s="88"/>
      <c r="X17" s="8" t="s">
        <v>161</v>
      </c>
      <c r="Y17" s="8"/>
      <c r="Z17" s="8"/>
      <c r="AA17" s="8"/>
      <c r="AB17" s="8"/>
      <c r="AC17" s="86"/>
    </row>
    <row r="18" spans="2:29" ht="12.75">
      <c r="B18" s="262"/>
      <c r="C18" s="53"/>
      <c r="D18" s="172">
        <v>4</v>
      </c>
      <c r="E18" s="89" t="s">
        <v>163</v>
      </c>
      <c r="F18" s="150">
        <v>26</v>
      </c>
      <c r="G18" s="8">
        <v>10</v>
      </c>
      <c r="H18" s="88"/>
      <c r="I18" s="95"/>
      <c r="J18" s="107">
        <f>+$D18*$G18</f>
        <v>40</v>
      </c>
      <c r="K18" s="97">
        <f>+$D18*$G18</f>
        <v>40</v>
      </c>
      <c r="L18" s="97">
        <f>+$D18*$G18</f>
        <v>40</v>
      </c>
      <c r="M18" s="97">
        <f>+$D18*$G18</f>
        <v>40</v>
      </c>
      <c r="N18" s="97">
        <f>+$D18*$G18</f>
        <v>40</v>
      </c>
      <c r="O18" s="97">
        <f>+$D18*$G18</f>
        <v>40</v>
      </c>
      <c r="P18" s="97">
        <f>+$D18*$G18</f>
        <v>40</v>
      </c>
      <c r="Q18" s="97">
        <f>+$D18*$G18</f>
        <v>40</v>
      </c>
      <c r="R18" s="97">
        <f>+$D18*$G18</f>
        <v>40</v>
      </c>
      <c r="S18" s="97">
        <f>+$D18*$G18</f>
        <v>40</v>
      </c>
      <c r="T18" s="97">
        <f>+$D18*$G18</f>
        <v>40</v>
      </c>
      <c r="U18" s="97">
        <f>+$D18*$G18</f>
        <v>40</v>
      </c>
      <c r="V18" s="128">
        <f>+$D18*$G18</f>
        <v>40</v>
      </c>
      <c r="W18" s="88"/>
      <c r="X18" s="8" t="s">
        <v>159</v>
      </c>
      <c r="Y18" s="8"/>
      <c r="Z18" s="8"/>
      <c r="AA18" s="8"/>
      <c r="AB18" s="8"/>
      <c r="AC18" s="86"/>
    </row>
    <row r="19" spans="2:29" ht="12.75">
      <c r="B19" s="262"/>
      <c r="C19" s="53"/>
      <c r="D19" s="113" t="s">
        <v>308</v>
      </c>
      <c r="E19" s="57"/>
      <c r="F19" s="150"/>
      <c r="G19" s="8"/>
      <c r="H19" s="88"/>
      <c r="I19" s="95"/>
      <c r="J19" s="10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128"/>
      <c r="W19" s="88"/>
      <c r="X19" s="8"/>
      <c r="Y19" s="8"/>
      <c r="Z19" s="8"/>
      <c r="AA19" s="8"/>
      <c r="AB19" s="8"/>
      <c r="AC19" s="86"/>
    </row>
    <row r="20" spans="2:29" ht="12.75">
      <c r="B20" s="262"/>
      <c r="C20" s="53"/>
      <c r="D20" s="172">
        <v>1</v>
      </c>
      <c r="E20" s="89" t="s">
        <v>209</v>
      </c>
      <c r="F20" s="150">
        <v>11.5</v>
      </c>
      <c r="G20" s="8">
        <v>5.8</v>
      </c>
      <c r="H20" s="88"/>
      <c r="I20" s="95"/>
      <c r="J20" s="107">
        <f aca="true" t="shared" si="2" ref="J20:L24">+$D20*$G20</f>
        <v>5.8</v>
      </c>
      <c r="K20" s="97">
        <f t="shared" si="2"/>
        <v>5.8</v>
      </c>
      <c r="L20" s="97">
        <f t="shared" si="2"/>
        <v>5.8</v>
      </c>
      <c r="M20" s="97">
        <f aca="true" t="shared" si="3" ref="M20:T24">+$D20*$G20</f>
        <v>5.8</v>
      </c>
      <c r="N20" s="97">
        <f t="shared" si="3"/>
        <v>5.8</v>
      </c>
      <c r="O20" s="97">
        <f t="shared" si="3"/>
        <v>5.8</v>
      </c>
      <c r="P20" s="97">
        <f t="shared" si="3"/>
        <v>5.8</v>
      </c>
      <c r="Q20" s="97">
        <f t="shared" si="3"/>
        <v>5.8</v>
      </c>
      <c r="R20" s="97">
        <f t="shared" si="3"/>
        <v>5.8</v>
      </c>
      <c r="S20" s="97">
        <f t="shared" si="3"/>
        <v>5.8</v>
      </c>
      <c r="T20" s="97">
        <f t="shared" si="3"/>
        <v>5.8</v>
      </c>
      <c r="U20" s="97">
        <f aca="true" t="shared" si="4" ref="U20:V24">+$D20*$G20</f>
        <v>5.8</v>
      </c>
      <c r="V20" s="128">
        <f t="shared" si="4"/>
        <v>5.8</v>
      </c>
      <c r="W20" s="88"/>
      <c r="X20" s="8" t="s">
        <v>164</v>
      </c>
      <c r="Y20" s="8"/>
      <c r="Z20" s="8"/>
      <c r="AA20" s="8"/>
      <c r="AB20" s="8"/>
      <c r="AC20" s="86"/>
    </row>
    <row r="21" spans="2:29" ht="12.75">
      <c r="B21" s="262"/>
      <c r="C21" s="53"/>
      <c r="D21" s="172">
        <v>1</v>
      </c>
      <c r="E21" s="89" t="s">
        <v>210</v>
      </c>
      <c r="F21" s="150">
        <v>2.2</v>
      </c>
      <c r="G21" s="8">
        <v>1.1</v>
      </c>
      <c r="H21" s="88"/>
      <c r="I21" s="95"/>
      <c r="J21" s="107">
        <f t="shared" si="2"/>
        <v>1.1</v>
      </c>
      <c r="K21" s="97">
        <f t="shared" si="2"/>
        <v>1.1</v>
      </c>
      <c r="L21" s="97">
        <f t="shared" si="2"/>
        <v>1.1</v>
      </c>
      <c r="M21" s="97">
        <f t="shared" si="3"/>
        <v>1.1</v>
      </c>
      <c r="N21" s="97">
        <f t="shared" si="3"/>
        <v>1.1</v>
      </c>
      <c r="O21" s="97">
        <f t="shared" si="3"/>
        <v>1.1</v>
      </c>
      <c r="P21" s="97">
        <f t="shared" si="3"/>
        <v>1.1</v>
      </c>
      <c r="Q21" s="97">
        <f t="shared" si="3"/>
        <v>1.1</v>
      </c>
      <c r="R21" s="97">
        <f t="shared" si="3"/>
        <v>1.1</v>
      </c>
      <c r="S21" s="97">
        <f t="shared" si="3"/>
        <v>1.1</v>
      </c>
      <c r="T21" s="97">
        <f t="shared" si="3"/>
        <v>1.1</v>
      </c>
      <c r="U21" s="97">
        <f t="shared" si="4"/>
        <v>1.1</v>
      </c>
      <c r="V21" s="128">
        <f t="shared" si="4"/>
        <v>1.1</v>
      </c>
      <c r="W21" s="88"/>
      <c r="X21" s="8" t="s">
        <v>165</v>
      </c>
      <c r="Y21" s="8"/>
      <c r="Z21" s="8"/>
      <c r="AA21" s="8"/>
      <c r="AB21" s="8"/>
      <c r="AC21" s="86"/>
    </row>
    <row r="22" spans="2:29" ht="12.75">
      <c r="B22" s="263" t="s">
        <v>226</v>
      </c>
      <c r="C22" s="53"/>
      <c r="D22" s="172">
        <v>1</v>
      </c>
      <c r="E22" s="89" t="s">
        <v>166</v>
      </c>
      <c r="F22" s="150">
        <v>5</v>
      </c>
      <c r="G22" s="8">
        <v>2.5</v>
      </c>
      <c r="H22" s="88"/>
      <c r="I22" s="95"/>
      <c r="J22" s="107">
        <f t="shared" si="2"/>
        <v>2.5</v>
      </c>
      <c r="K22" s="97">
        <f t="shared" si="2"/>
        <v>2.5</v>
      </c>
      <c r="L22" s="97">
        <f t="shared" si="2"/>
        <v>2.5</v>
      </c>
      <c r="M22" s="97">
        <f t="shared" si="3"/>
        <v>2.5</v>
      </c>
      <c r="N22" s="97">
        <f t="shared" si="3"/>
        <v>2.5</v>
      </c>
      <c r="O22" s="97">
        <f t="shared" si="3"/>
        <v>2.5</v>
      </c>
      <c r="P22" s="97">
        <f t="shared" si="3"/>
        <v>2.5</v>
      </c>
      <c r="Q22" s="97">
        <f t="shared" si="3"/>
        <v>2.5</v>
      </c>
      <c r="R22" s="97">
        <f t="shared" si="3"/>
        <v>2.5</v>
      </c>
      <c r="S22" s="97">
        <f t="shared" si="3"/>
        <v>2.5</v>
      </c>
      <c r="T22" s="97">
        <f t="shared" si="3"/>
        <v>2.5</v>
      </c>
      <c r="U22" s="97">
        <f t="shared" si="4"/>
        <v>2.5</v>
      </c>
      <c r="V22" s="128">
        <f t="shared" si="4"/>
        <v>2.5</v>
      </c>
      <c r="W22" s="88"/>
      <c r="X22" s="8" t="s">
        <v>167</v>
      </c>
      <c r="Y22" s="8"/>
      <c r="Z22" s="8"/>
      <c r="AA22" s="8"/>
      <c r="AB22" s="8"/>
      <c r="AC22" s="86"/>
    </row>
    <row r="23" spans="2:29" ht="12.75">
      <c r="B23" s="264" t="s">
        <v>227</v>
      </c>
      <c r="C23" s="53"/>
      <c r="D23" s="172">
        <v>1</v>
      </c>
      <c r="E23" s="89" t="s">
        <v>168</v>
      </c>
      <c r="F23" s="150">
        <v>5</v>
      </c>
      <c r="G23" s="8">
        <v>2.5</v>
      </c>
      <c r="H23" s="88"/>
      <c r="I23" s="95"/>
      <c r="J23" s="107">
        <f t="shared" si="2"/>
        <v>2.5</v>
      </c>
      <c r="K23" s="97">
        <f t="shared" si="2"/>
        <v>2.5</v>
      </c>
      <c r="L23" s="97">
        <f t="shared" si="2"/>
        <v>2.5</v>
      </c>
      <c r="M23" s="97">
        <f t="shared" si="3"/>
        <v>2.5</v>
      </c>
      <c r="N23" s="97">
        <f t="shared" si="3"/>
        <v>2.5</v>
      </c>
      <c r="O23" s="97">
        <f t="shared" si="3"/>
        <v>2.5</v>
      </c>
      <c r="P23" s="97">
        <f t="shared" si="3"/>
        <v>2.5</v>
      </c>
      <c r="Q23" s="97">
        <f t="shared" si="3"/>
        <v>2.5</v>
      </c>
      <c r="R23" s="97">
        <f t="shared" si="3"/>
        <v>2.5</v>
      </c>
      <c r="S23" s="97">
        <f t="shared" si="3"/>
        <v>2.5</v>
      </c>
      <c r="T23" s="97">
        <f t="shared" si="3"/>
        <v>2.5</v>
      </c>
      <c r="U23" s="97">
        <f t="shared" si="4"/>
        <v>2.5</v>
      </c>
      <c r="V23" s="128">
        <f t="shared" si="4"/>
        <v>2.5</v>
      </c>
      <c r="W23" s="88"/>
      <c r="X23" s="8" t="s">
        <v>169</v>
      </c>
      <c r="Y23" s="8"/>
      <c r="Z23" s="8"/>
      <c r="AA23" s="8"/>
      <c r="AB23" s="8"/>
      <c r="AC23" s="86"/>
    </row>
    <row r="24" spans="2:29" ht="12.75">
      <c r="B24" s="264" t="s">
        <v>228</v>
      </c>
      <c r="C24" s="53"/>
      <c r="D24" s="172">
        <v>1</v>
      </c>
      <c r="E24" s="184" t="s">
        <v>170</v>
      </c>
      <c r="F24" s="186">
        <f>1+0.25*SUM(F20:F23)</f>
        <v>6.925</v>
      </c>
      <c r="G24" s="117">
        <f>0.43*SUM(G20:G23)</f>
        <v>5.117</v>
      </c>
      <c r="H24" s="102"/>
      <c r="I24" s="95"/>
      <c r="J24" s="107">
        <f t="shared" si="2"/>
        <v>5.117</v>
      </c>
      <c r="K24" s="97">
        <f t="shared" si="2"/>
        <v>5.117</v>
      </c>
      <c r="L24" s="97">
        <f t="shared" si="2"/>
        <v>5.117</v>
      </c>
      <c r="M24" s="97">
        <f t="shared" si="3"/>
        <v>5.117</v>
      </c>
      <c r="N24" s="97">
        <f t="shared" si="3"/>
        <v>5.117</v>
      </c>
      <c r="O24" s="97">
        <f t="shared" si="3"/>
        <v>5.117</v>
      </c>
      <c r="P24" s="97">
        <f t="shared" si="3"/>
        <v>5.117</v>
      </c>
      <c r="Q24" s="97">
        <f t="shared" si="3"/>
        <v>5.117</v>
      </c>
      <c r="R24" s="97">
        <f t="shared" si="3"/>
        <v>5.117</v>
      </c>
      <c r="S24" s="97">
        <f t="shared" si="3"/>
        <v>5.117</v>
      </c>
      <c r="T24" s="97">
        <f t="shared" si="3"/>
        <v>5.117</v>
      </c>
      <c r="U24" s="97">
        <f t="shared" si="4"/>
        <v>5.117</v>
      </c>
      <c r="V24" s="128">
        <f t="shared" si="4"/>
        <v>5.117</v>
      </c>
      <c r="W24" s="88"/>
      <c r="X24" s="8" t="s">
        <v>307</v>
      </c>
      <c r="Y24" s="8"/>
      <c r="Z24" s="8"/>
      <c r="AA24" s="8"/>
      <c r="AB24" s="8"/>
      <c r="AC24" s="86"/>
    </row>
    <row r="25" spans="2:29" ht="12.75">
      <c r="B25" s="264" t="s">
        <v>229</v>
      </c>
      <c r="C25" s="53"/>
      <c r="D25" s="172">
        <v>1</v>
      </c>
      <c r="E25" s="89" t="s">
        <v>212</v>
      </c>
      <c r="F25" s="221">
        <v>5</v>
      </c>
      <c r="G25" s="222">
        <v>5</v>
      </c>
      <c r="H25" s="189"/>
      <c r="I25" s="210">
        <f>+D25*G25</f>
        <v>5</v>
      </c>
      <c r="J25" s="223">
        <f aca="true" t="shared" si="5" ref="J25:V25">+$D25*$G25</f>
        <v>5</v>
      </c>
      <c r="K25" s="224">
        <f t="shared" si="5"/>
        <v>5</v>
      </c>
      <c r="L25" s="224">
        <f t="shared" si="5"/>
        <v>5</v>
      </c>
      <c r="M25" s="224">
        <f t="shared" si="5"/>
        <v>5</v>
      </c>
      <c r="N25" s="224">
        <f t="shared" si="5"/>
        <v>5</v>
      </c>
      <c r="O25" s="224">
        <f t="shared" si="5"/>
        <v>5</v>
      </c>
      <c r="P25" s="224">
        <f t="shared" si="5"/>
        <v>5</v>
      </c>
      <c r="Q25" s="224">
        <f t="shared" si="5"/>
        <v>5</v>
      </c>
      <c r="R25" s="224">
        <f t="shared" si="5"/>
        <v>5</v>
      </c>
      <c r="S25" s="224">
        <f t="shared" si="5"/>
        <v>5</v>
      </c>
      <c r="T25" s="224">
        <f t="shared" si="5"/>
        <v>5</v>
      </c>
      <c r="U25" s="224">
        <f t="shared" si="5"/>
        <v>5</v>
      </c>
      <c r="V25" s="225">
        <f t="shared" si="5"/>
        <v>5</v>
      </c>
      <c r="W25" s="88"/>
      <c r="X25" s="8" t="s">
        <v>214</v>
      </c>
      <c r="Y25" s="8"/>
      <c r="Z25" s="8"/>
      <c r="AA25" s="8"/>
      <c r="AB25" s="8"/>
      <c r="AC25" s="86"/>
    </row>
    <row r="26" spans="2:29" ht="12.75">
      <c r="B26" s="264" t="s">
        <v>230</v>
      </c>
      <c r="C26" s="49"/>
      <c r="D26" s="173"/>
      <c r="E26" s="185"/>
      <c r="F26" s="187">
        <f>+D15*F15+D16*F16+D17*F17+D18*F18+D20*F20+D21*F21+D22*F22+D23*F23+D24*F24</f>
        <v>191.625</v>
      </c>
      <c r="G26" s="127"/>
      <c r="H26" s="196">
        <f>+SUM(H15:H18)</f>
        <v>0</v>
      </c>
      <c r="I26" s="98">
        <f>+SUM(I15:I25)</f>
        <v>5</v>
      </c>
      <c r="J26" s="109">
        <f>+SUM(J15:J25)</f>
        <v>72.017</v>
      </c>
      <c r="K26" s="98">
        <f>+SUM(K15:K25)</f>
        <v>72.017</v>
      </c>
      <c r="L26" s="98">
        <f>+SUM(L16:L25)</f>
        <v>72.017</v>
      </c>
      <c r="M26" s="98">
        <f aca="true" t="shared" si="6" ref="M26:V26">+SUM(M15:M25)</f>
        <v>92.017</v>
      </c>
      <c r="N26" s="98">
        <f t="shared" si="6"/>
        <v>119.017</v>
      </c>
      <c r="O26" s="98">
        <f t="shared" si="6"/>
        <v>119.017</v>
      </c>
      <c r="P26" s="98">
        <f t="shared" si="6"/>
        <v>72.017</v>
      </c>
      <c r="Q26" s="98">
        <f t="shared" si="6"/>
        <v>119.017</v>
      </c>
      <c r="R26" s="98">
        <f t="shared" si="6"/>
        <v>92.017</v>
      </c>
      <c r="S26" s="109">
        <f t="shared" si="6"/>
        <v>119.017</v>
      </c>
      <c r="T26" s="109">
        <f t="shared" si="6"/>
        <v>119.017</v>
      </c>
      <c r="U26" s="98">
        <f t="shared" si="6"/>
        <v>72.017</v>
      </c>
      <c r="V26" s="129">
        <f t="shared" si="6"/>
        <v>72.017</v>
      </c>
      <c r="W26" s="160"/>
      <c r="X26" s="115"/>
      <c r="Y26" s="115"/>
      <c r="Z26" s="115"/>
      <c r="AA26" s="115"/>
      <c r="AB26" s="115"/>
      <c r="AC26" s="106"/>
    </row>
    <row r="27" spans="2:29" ht="12.75">
      <c r="B27" s="264" t="s">
        <v>229</v>
      </c>
      <c r="C27" s="114" t="s">
        <v>171</v>
      </c>
      <c r="D27" s="172"/>
      <c r="E27" s="61" t="s">
        <v>172</v>
      </c>
      <c r="F27" s="139"/>
      <c r="G27" s="8"/>
      <c r="H27" s="88"/>
      <c r="I27" s="95"/>
      <c r="J27" s="95"/>
      <c r="K27" s="97"/>
      <c r="L27" s="97"/>
      <c r="M27" s="97"/>
      <c r="N27" s="97"/>
      <c r="O27" s="95"/>
      <c r="P27" s="97"/>
      <c r="Q27" s="61"/>
      <c r="R27" s="57"/>
      <c r="S27" s="57"/>
      <c r="T27" s="100"/>
      <c r="U27" s="95"/>
      <c r="V27" s="104"/>
      <c r="W27" s="88"/>
      <c r="X27" s="8"/>
      <c r="Y27" s="8"/>
      <c r="Z27" s="8"/>
      <c r="AA27" s="8"/>
      <c r="AB27" s="8"/>
      <c r="AC27" s="86"/>
    </row>
    <row r="28" spans="2:29" ht="12.75">
      <c r="B28" s="264" t="s">
        <v>231</v>
      </c>
      <c r="C28" s="53"/>
      <c r="D28" s="172">
        <v>2</v>
      </c>
      <c r="E28" s="96" t="s">
        <v>173</v>
      </c>
      <c r="F28" s="139"/>
      <c r="G28" s="8"/>
      <c r="H28" s="88"/>
      <c r="I28" s="95"/>
      <c r="J28" s="95"/>
      <c r="K28" s="97"/>
      <c r="L28" s="97"/>
      <c r="M28" s="97"/>
      <c r="N28" s="97"/>
      <c r="O28" s="95"/>
      <c r="P28" s="97"/>
      <c r="Q28" s="61"/>
      <c r="R28" s="57"/>
      <c r="S28" s="57"/>
      <c r="T28" s="100"/>
      <c r="U28" s="95"/>
      <c r="V28" s="104"/>
      <c r="W28" s="88"/>
      <c r="X28" s="8"/>
      <c r="Y28" s="8"/>
      <c r="Z28" s="8"/>
      <c r="AA28" s="8"/>
      <c r="AB28" s="8"/>
      <c r="AC28" s="86"/>
    </row>
    <row r="29" spans="2:29" ht="12.75">
      <c r="B29" s="264" t="s">
        <v>228</v>
      </c>
      <c r="C29" s="53"/>
      <c r="D29" s="172">
        <v>1</v>
      </c>
      <c r="E29" s="96" t="s">
        <v>174</v>
      </c>
      <c r="F29" s="139"/>
      <c r="G29" s="8"/>
      <c r="H29" s="88"/>
      <c r="I29" s="95"/>
      <c r="J29" s="95"/>
      <c r="K29" s="97"/>
      <c r="L29" s="97"/>
      <c r="M29" s="97"/>
      <c r="N29" s="97"/>
      <c r="O29" s="95"/>
      <c r="P29" s="97"/>
      <c r="Q29" s="61"/>
      <c r="R29" s="57"/>
      <c r="S29" s="57"/>
      <c r="T29" s="100"/>
      <c r="U29" s="95"/>
      <c r="V29" s="104"/>
      <c r="W29" s="88"/>
      <c r="X29" s="8"/>
      <c r="Y29" s="8"/>
      <c r="Z29" s="8"/>
      <c r="AA29" s="8"/>
      <c r="AB29" s="8"/>
      <c r="AC29" s="86"/>
    </row>
    <row r="30" spans="2:29" ht="12.75">
      <c r="B30" s="264" t="s">
        <v>232</v>
      </c>
      <c r="C30" s="53"/>
      <c r="D30" s="172">
        <v>9</v>
      </c>
      <c r="E30" s="96" t="s">
        <v>175</v>
      </c>
      <c r="F30" s="139">
        <v>210</v>
      </c>
      <c r="G30" s="8"/>
      <c r="H30" s="88"/>
      <c r="I30" s="95"/>
      <c r="J30" s="95"/>
      <c r="K30" s="97"/>
      <c r="L30" s="97"/>
      <c r="M30" s="97"/>
      <c r="N30" s="97"/>
      <c r="O30" s="95"/>
      <c r="P30" s="97"/>
      <c r="Q30" s="61"/>
      <c r="R30" s="57"/>
      <c r="S30" s="57"/>
      <c r="T30" s="100"/>
      <c r="U30" s="95"/>
      <c r="V30" s="104"/>
      <c r="W30" s="88"/>
      <c r="X30" s="8"/>
      <c r="Y30" s="8"/>
      <c r="Z30" s="8"/>
      <c r="AA30" s="8"/>
      <c r="AB30" s="8"/>
      <c r="AC30" s="86"/>
    </row>
    <row r="31" spans="2:29" ht="12.75">
      <c r="B31" s="264" t="s">
        <v>233</v>
      </c>
      <c r="C31" s="53"/>
      <c r="D31" s="172">
        <v>2</v>
      </c>
      <c r="E31" s="96" t="s">
        <v>176</v>
      </c>
      <c r="F31" s="139"/>
      <c r="G31" s="8"/>
      <c r="H31" s="88"/>
      <c r="I31" s="95"/>
      <c r="J31" s="95"/>
      <c r="K31" s="97"/>
      <c r="L31" s="97"/>
      <c r="M31" s="97"/>
      <c r="N31" s="97"/>
      <c r="O31" s="95"/>
      <c r="P31" s="97"/>
      <c r="Q31" s="61"/>
      <c r="R31" s="57"/>
      <c r="S31" s="57"/>
      <c r="T31" s="100"/>
      <c r="U31" s="95"/>
      <c r="V31" s="104"/>
      <c r="W31" s="88"/>
      <c r="X31" s="8"/>
      <c r="Y31" s="8"/>
      <c r="Z31" s="8"/>
      <c r="AA31" s="8"/>
      <c r="AB31" s="8"/>
      <c r="AC31" s="86"/>
    </row>
    <row r="32" spans="2:29" ht="12.75">
      <c r="B32" s="265"/>
      <c r="C32" s="53"/>
      <c r="D32" s="172">
        <v>1</v>
      </c>
      <c r="E32" s="96" t="s">
        <v>177</v>
      </c>
      <c r="F32" s="139"/>
      <c r="G32" s="8"/>
      <c r="H32" s="88"/>
      <c r="I32" s="95"/>
      <c r="J32" s="95"/>
      <c r="K32" s="97"/>
      <c r="L32" s="97"/>
      <c r="M32" s="97"/>
      <c r="N32" s="97"/>
      <c r="O32" s="95"/>
      <c r="P32" s="97"/>
      <c r="Q32" s="61"/>
      <c r="R32" s="57"/>
      <c r="S32" s="57"/>
      <c r="T32" s="100"/>
      <c r="U32" s="95"/>
      <c r="V32" s="104"/>
      <c r="W32" s="88"/>
      <c r="X32" s="8"/>
      <c r="Y32" s="8"/>
      <c r="Z32" s="8"/>
      <c r="AA32" s="8"/>
      <c r="AB32" s="8"/>
      <c r="AC32" s="86"/>
    </row>
    <row r="33" spans="2:29" ht="12.75">
      <c r="B33" s="265"/>
      <c r="C33" s="53"/>
      <c r="D33" s="172">
        <v>4</v>
      </c>
      <c r="E33" s="96" t="s">
        <v>178</v>
      </c>
      <c r="F33" s="139"/>
      <c r="G33" s="8"/>
      <c r="H33" s="88"/>
      <c r="I33" s="95"/>
      <c r="J33" s="95"/>
      <c r="K33" s="97"/>
      <c r="L33" s="97"/>
      <c r="M33" s="97"/>
      <c r="N33" s="97"/>
      <c r="O33" s="95"/>
      <c r="P33" s="97"/>
      <c r="Q33" s="61"/>
      <c r="R33" s="57"/>
      <c r="S33" s="57"/>
      <c r="T33" s="100"/>
      <c r="U33" s="95"/>
      <c r="V33" s="104"/>
      <c r="W33" s="88"/>
      <c r="X33" s="8"/>
      <c r="Y33" s="8"/>
      <c r="Z33" s="8"/>
      <c r="AA33" s="8"/>
      <c r="AB33" s="8"/>
      <c r="AC33" s="86"/>
    </row>
    <row r="34" spans="2:29" ht="12.75">
      <c r="B34" s="265"/>
      <c r="C34" s="53"/>
      <c r="D34" s="172">
        <v>8</v>
      </c>
      <c r="E34" s="96" t="s">
        <v>179</v>
      </c>
      <c r="F34" s="139"/>
      <c r="G34" s="8"/>
      <c r="H34" s="88"/>
      <c r="I34" s="95"/>
      <c r="J34" s="95"/>
      <c r="K34" s="97"/>
      <c r="L34" s="97"/>
      <c r="M34" s="97"/>
      <c r="N34" s="97"/>
      <c r="O34" s="95"/>
      <c r="P34" s="97"/>
      <c r="Q34" s="61"/>
      <c r="R34" s="57"/>
      <c r="S34" s="57"/>
      <c r="T34" s="100"/>
      <c r="U34" s="95"/>
      <c r="V34" s="104"/>
      <c r="W34" s="88"/>
      <c r="X34" s="8"/>
      <c r="Y34" s="8"/>
      <c r="Z34" s="8"/>
      <c r="AA34" s="8"/>
      <c r="AB34" s="8"/>
      <c r="AC34" s="86"/>
    </row>
    <row r="35" spans="2:29" ht="12.75">
      <c r="B35" s="265"/>
      <c r="C35" s="90"/>
      <c r="D35" s="172">
        <v>10</v>
      </c>
      <c r="E35" s="96" t="s">
        <v>180</v>
      </c>
      <c r="F35" s="139"/>
      <c r="G35" s="8"/>
      <c r="H35" s="88"/>
      <c r="I35" s="95"/>
      <c r="J35" s="95"/>
      <c r="K35" s="97"/>
      <c r="L35" s="97"/>
      <c r="M35" s="97"/>
      <c r="N35" s="97"/>
      <c r="O35" s="95"/>
      <c r="P35" s="97"/>
      <c r="Q35" s="61"/>
      <c r="R35" s="57"/>
      <c r="S35" s="57"/>
      <c r="T35" s="100"/>
      <c r="U35" s="95"/>
      <c r="V35" s="104"/>
      <c r="W35" s="88"/>
      <c r="X35" s="8"/>
      <c r="Y35" s="8"/>
      <c r="Z35" s="8"/>
      <c r="AA35" s="8"/>
      <c r="AB35" s="8"/>
      <c r="AC35" s="86"/>
    </row>
    <row r="36" spans="2:29" ht="12.75">
      <c r="B36" s="265"/>
      <c r="C36" s="90"/>
      <c r="D36" s="172">
        <v>6</v>
      </c>
      <c r="E36" s="96" t="s">
        <v>314</v>
      </c>
      <c r="F36" s="294">
        <v>3.85</v>
      </c>
      <c r="G36" s="295">
        <v>3.85</v>
      </c>
      <c r="H36" s="88"/>
      <c r="I36" s="95">
        <f>$D36*$G36</f>
        <v>23.1</v>
      </c>
      <c r="J36" s="95"/>
      <c r="K36" s="97"/>
      <c r="L36" s="97"/>
      <c r="M36" s="97"/>
      <c r="N36" s="95">
        <f>$D36*$G36</f>
        <v>23.1</v>
      </c>
      <c r="O36" s="95">
        <f>$D36*$G36</f>
        <v>23.1</v>
      </c>
      <c r="P36" s="97"/>
      <c r="Q36" s="61"/>
      <c r="R36" s="57"/>
      <c r="S36" s="57"/>
      <c r="T36" s="100"/>
      <c r="U36" s="95"/>
      <c r="V36" s="104"/>
      <c r="W36" s="88"/>
      <c r="X36" s="8" t="s">
        <v>316</v>
      </c>
      <c r="Y36" s="8"/>
      <c r="Z36" s="8"/>
      <c r="AA36" s="8"/>
      <c r="AB36" s="8"/>
      <c r="AC36" s="86"/>
    </row>
    <row r="37" spans="2:29" ht="12.75">
      <c r="B37" s="265"/>
      <c r="C37" s="90"/>
      <c r="D37" s="172">
        <v>6</v>
      </c>
      <c r="E37" s="96" t="s">
        <v>317</v>
      </c>
      <c r="F37" s="294">
        <v>1.54</v>
      </c>
      <c r="G37" s="57">
        <v>1.54</v>
      </c>
      <c r="H37" s="88"/>
      <c r="I37" s="95"/>
      <c r="J37" s="95"/>
      <c r="K37" s="97"/>
      <c r="L37" s="97"/>
      <c r="M37" s="97"/>
      <c r="N37" s="95"/>
      <c r="O37" s="95"/>
      <c r="P37" s="97"/>
      <c r="Q37" s="61"/>
      <c r="R37" s="57"/>
      <c r="S37" s="57"/>
      <c r="T37" s="100"/>
      <c r="U37" s="95"/>
      <c r="V37" s="104"/>
      <c r="W37" s="88"/>
      <c r="X37" s="8"/>
      <c r="Y37" s="8"/>
      <c r="Z37" s="8"/>
      <c r="AA37" s="8"/>
      <c r="AB37" s="8"/>
      <c r="AC37" s="86"/>
    </row>
    <row r="38" spans="2:29" ht="12.75">
      <c r="B38" s="265"/>
      <c r="C38" s="90"/>
      <c r="D38" s="172">
        <v>1</v>
      </c>
      <c r="E38" s="96" t="s">
        <v>315</v>
      </c>
      <c r="F38" s="142">
        <v>8.25</v>
      </c>
      <c r="G38" s="100">
        <v>8.3</v>
      </c>
      <c r="H38" s="88"/>
      <c r="I38" s="95">
        <f>3*$G38</f>
        <v>24.900000000000002</v>
      </c>
      <c r="J38" s="95"/>
      <c r="K38" s="97"/>
      <c r="L38" s="97"/>
      <c r="M38" s="97"/>
      <c r="N38" s="95">
        <f>3*$G38</f>
        <v>24.900000000000002</v>
      </c>
      <c r="O38" s="95">
        <f>3*$G38</f>
        <v>24.900000000000002</v>
      </c>
      <c r="P38" s="97"/>
      <c r="Q38" s="61"/>
      <c r="R38" s="57"/>
      <c r="S38" s="57"/>
      <c r="T38" s="100"/>
      <c r="U38" s="95"/>
      <c r="V38" s="104"/>
      <c r="W38" s="88"/>
      <c r="X38" s="8" t="s">
        <v>316</v>
      </c>
      <c r="Y38" s="8"/>
      <c r="Z38" s="8"/>
      <c r="AA38" s="8"/>
      <c r="AB38" s="8"/>
      <c r="AC38" s="86"/>
    </row>
    <row r="39" spans="2:29" ht="12.75">
      <c r="B39" s="265"/>
      <c r="C39" s="53"/>
      <c r="D39" s="172"/>
      <c r="E39" s="96"/>
      <c r="F39" s="221"/>
      <c r="G39" s="222"/>
      <c r="H39" s="160"/>
      <c r="I39" s="210"/>
      <c r="J39" s="210"/>
      <c r="K39" s="224"/>
      <c r="L39" s="224"/>
      <c r="M39" s="224"/>
      <c r="N39" s="224"/>
      <c r="O39" s="210"/>
      <c r="P39" s="224"/>
      <c r="Q39" s="49"/>
      <c r="R39" s="92"/>
      <c r="S39" s="92"/>
      <c r="T39" s="214"/>
      <c r="U39" s="210"/>
      <c r="V39" s="226"/>
      <c r="W39" s="88"/>
      <c r="X39" s="8"/>
      <c r="Y39" s="8"/>
      <c r="Z39" s="8"/>
      <c r="AA39" s="8"/>
      <c r="AB39" s="8"/>
      <c r="AC39" s="86"/>
    </row>
    <row r="40" spans="2:29" ht="12.75">
      <c r="B40" s="265"/>
      <c r="C40" s="116"/>
      <c r="D40" s="173"/>
      <c r="E40" s="93"/>
      <c r="F40" s="230">
        <f>+SUM(F30)</f>
        <v>210</v>
      </c>
      <c r="G40" s="293"/>
      <c r="H40" s="197">
        <v>0</v>
      </c>
      <c r="I40" s="112">
        <f>SUM(I28:I38)</f>
        <v>48</v>
      </c>
      <c r="J40" s="118">
        <v>1.3</v>
      </c>
      <c r="K40" s="118">
        <v>1.3</v>
      </c>
      <c r="L40" s="118">
        <v>1.3</v>
      </c>
      <c r="M40" s="118">
        <v>1.3</v>
      </c>
      <c r="N40" s="112">
        <f>SUM(N28:N38)</f>
        <v>48</v>
      </c>
      <c r="O40" s="112">
        <f>SUM(O28:O38)</f>
        <v>48</v>
      </c>
      <c r="P40" s="118">
        <v>1.3</v>
      </c>
      <c r="Q40" s="119">
        <v>1.3</v>
      </c>
      <c r="R40" s="118">
        <v>1.3</v>
      </c>
      <c r="S40" s="120">
        <v>1.3</v>
      </c>
      <c r="T40" s="120">
        <v>1.3</v>
      </c>
      <c r="U40" s="118">
        <v>1.3</v>
      </c>
      <c r="V40" s="192">
        <v>1.3</v>
      </c>
      <c r="W40" s="115" t="s">
        <v>313</v>
      </c>
      <c r="X40" s="115"/>
      <c r="Y40" s="115"/>
      <c r="Z40" s="115"/>
      <c r="AA40" s="115"/>
      <c r="AB40" s="115"/>
      <c r="AC40" s="106"/>
    </row>
    <row r="41" spans="2:29" ht="12.75">
      <c r="B41" s="265"/>
      <c r="C41" s="123" t="s">
        <v>117</v>
      </c>
      <c r="D41" s="174">
        <v>1</v>
      </c>
      <c r="E41" s="124" t="s">
        <v>209</v>
      </c>
      <c r="F41" s="143">
        <v>11.5</v>
      </c>
      <c r="G41" s="190">
        <v>5.8</v>
      </c>
      <c r="H41" s="198">
        <f>+$D41*$G41</f>
        <v>5.8</v>
      </c>
      <c r="I41" s="94">
        <f>+$D41*$G41</f>
        <v>5.8</v>
      </c>
      <c r="J41" s="145">
        <f>+$D41*$G41</f>
        <v>5.8</v>
      </c>
      <c r="K41" s="94">
        <f>+$D41*$G41</f>
        <v>5.8</v>
      </c>
      <c r="L41" s="145">
        <f>+D41*G41</f>
        <v>5.8</v>
      </c>
      <c r="M41" s="91">
        <f aca="true" t="shared" si="7" ref="M41:V41">+$D41*$G41</f>
        <v>5.8</v>
      </c>
      <c r="N41" s="145">
        <f>+$D41*$G41</f>
        <v>5.8</v>
      </c>
      <c r="O41" s="91">
        <f t="shared" si="7"/>
        <v>5.8</v>
      </c>
      <c r="P41" s="126">
        <f t="shared" si="7"/>
        <v>5.8</v>
      </c>
      <c r="Q41" s="91">
        <f t="shared" si="7"/>
        <v>5.8</v>
      </c>
      <c r="R41" s="126">
        <f t="shared" si="7"/>
        <v>5.8</v>
      </c>
      <c r="S41" s="91">
        <f t="shared" si="7"/>
        <v>5.8</v>
      </c>
      <c r="T41" s="126">
        <f t="shared" si="7"/>
        <v>5.8</v>
      </c>
      <c r="U41" s="91">
        <f t="shared" si="7"/>
        <v>5.8</v>
      </c>
      <c r="V41" s="104">
        <f t="shared" si="7"/>
        <v>5.8</v>
      </c>
      <c r="W41" s="88"/>
      <c r="X41" s="8" t="s">
        <v>164</v>
      </c>
      <c r="Y41" s="8"/>
      <c r="Z41" s="8"/>
      <c r="AA41" s="8"/>
      <c r="AB41" s="8"/>
      <c r="AC41" s="86"/>
    </row>
    <row r="42" spans="2:29" ht="12.75">
      <c r="B42" s="265"/>
      <c r="C42" s="61"/>
      <c r="D42" s="172">
        <v>1</v>
      </c>
      <c r="E42" s="96" t="s">
        <v>210</v>
      </c>
      <c r="F42" s="142">
        <v>2.2</v>
      </c>
      <c r="G42" s="100">
        <v>1.1</v>
      </c>
      <c r="H42" s="164">
        <f aca="true" t="shared" si="8" ref="H42:N47">+$D42*$G42</f>
        <v>1.1</v>
      </c>
      <c r="I42" s="97">
        <f t="shared" si="8"/>
        <v>1.1</v>
      </c>
      <c r="J42" s="121">
        <f t="shared" si="8"/>
        <v>1.1</v>
      </c>
      <c r="K42" s="97">
        <f t="shared" si="8"/>
        <v>1.1</v>
      </c>
      <c r="L42" s="121">
        <f aca="true" t="shared" si="9" ref="L42:L47">+D42*G42</f>
        <v>1.1</v>
      </c>
      <c r="M42" s="95">
        <f aca="true" t="shared" si="10" ref="M42:V47">+$D42*$G42</f>
        <v>1.1</v>
      </c>
      <c r="N42" s="121">
        <f t="shared" si="8"/>
        <v>1.1</v>
      </c>
      <c r="O42" s="95">
        <f t="shared" si="10"/>
        <v>1.1</v>
      </c>
      <c r="P42" s="117">
        <f t="shared" si="10"/>
        <v>1.1</v>
      </c>
      <c r="Q42" s="95">
        <f t="shared" si="10"/>
        <v>1.1</v>
      </c>
      <c r="R42" s="117">
        <f t="shared" si="10"/>
        <v>1.1</v>
      </c>
      <c r="S42" s="95">
        <f t="shared" si="10"/>
        <v>1.1</v>
      </c>
      <c r="T42" s="117">
        <f t="shared" si="10"/>
        <v>1.1</v>
      </c>
      <c r="U42" s="95">
        <f t="shared" si="10"/>
        <v>1.1</v>
      </c>
      <c r="V42" s="104">
        <f t="shared" si="10"/>
        <v>1.1</v>
      </c>
      <c r="W42" s="88"/>
      <c r="X42" s="8" t="s">
        <v>165</v>
      </c>
      <c r="Y42" s="8"/>
      <c r="Z42" s="8"/>
      <c r="AA42" s="8"/>
      <c r="AB42" s="8"/>
      <c r="AC42" s="86"/>
    </row>
    <row r="43" spans="2:29" ht="12.75">
      <c r="B43" s="265"/>
      <c r="C43" s="61"/>
      <c r="D43" s="172">
        <v>1</v>
      </c>
      <c r="E43" s="96" t="s">
        <v>181</v>
      </c>
      <c r="F43" s="142">
        <v>2.2</v>
      </c>
      <c r="G43" s="100">
        <v>1.1</v>
      </c>
      <c r="H43" s="164">
        <f t="shared" si="8"/>
        <v>1.1</v>
      </c>
      <c r="I43" s="97">
        <f t="shared" si="8"/>
        <v>1.1</v>
      </c>
      <c r="J43" s="121">
        <f t="shared" si="8"/>
        <v>1.1</v>
      </c>
      <c r="K43" s="97">
        <f t="shared" si="8"/>
        <v>1.1</v>
      </c>
      <c r="L43" s="121">
        <f t="shared" si="9"/>
        <v>1.1</v>
      </c>
      <c r="M43" s="95">
        <f t="shared" si="10"/>
        <v>1.1</v>
      </c>
      <c r="N43" s="121">
        <f t="shared" si="8"/>
        <v>1.1</v>
      </c>
      <c r="O43" s="95">
        <f t="shared" si="10"/>
        <v>1.1</v>
      </c>
      <c r="P43" s="117">
        <f t="shared" si="10"/>
        <v>1.1</v>
      </c>
      <c r="Q43" s="95">
        <f t="shared" si="10"/>
        <v>1.1</v>
      </c>
      <c r="R43" s="117">
        <f t="shared" si="10"/>
        <v>1.1</v>
      </c>
      <c r="S43" s="95">
        <f t="shared" si="10"/>
        <v>1.1</v>
      </c>
      <c r="T43" s="117">
        <f t="shared" si="10"/>
        <v>1.1</v>
      </c>
      <c r="U43" s="95">
        <f t="shared" si="10"/>
        <v>1.1</v>
      </c>
      <c r="V43" s="104">
        <f t="shared" si="10"/>
        <v>1.1</v>
      </c>
      <c r="W43" s="88"/>
      <c r="X43" s="8" t="s">
        <v>182</v>
      </c>
      <c r="Y43" s="8"/>
      <c r="Z43" s="8"/>
      <c r="AA43" s="8"/>
      <c r="AB43" s="8"/>
      <c r="AC43" s="86"/>
    </row>
    <row r="44" spans="2:29" ht="12.75">
      <c r="B44" s="262"/>
      <c r="C44" s="61"/>
      <c r="D44" s="172">
        <v>1</v>
      </c>
      <c r="E44" s="96" t="s">
        <v>183</v>
      </c>
      <c r="F44" s="142">
        <v>6.6</v>
      </c>
      <c r="G44" s="100">
        <v>3.3</v>
      </c>
      <c r="H44" s="164">
        <f t="shared" si="8"/>
        <v>3.3</v>
      </c>
      <c r="I44" s="97">
        <f t="shared" si="8"/>
        <v>3.3</v>
      </c>
      <c r="J44" s="121">
        <f t="shared" si="8"/>
        <v>3.3</v>
      </c>
      <c r="K44" s="97">
        <f t="shared" si="8"/>
        <v>3.3</v>
      </c>
      <c r="L44" s="121">
        <f t="shared" si="9"/>
        <v>3.3</v>
      </c>
      <c r="M44" s="95">
        <f t="shared" si="10"/>
        <v>3.3</v>
      </c>
      <c r="N44" s="121">
        <f t="shared" si="8"/>
        <v>3.3</v>
      </c>
      <c r="O44" s="95">
        <f t="shared" si="10"/>
        <v>3.3</v>
      </c>
      <c r="P44" s="117">
        <f t="shared" si="10"/>
        <v>3.3</v>
      </c>
      <c r="Q44" s="95">
        <f t="shared" si="10"/>
        <v>3.3</v>
      </c>
      <c r="R44" s="117">
        <f t="shared" si="10"/>
        <v>3.3</v>
      </c>
      <c r="S44" s="95">
        <f t="shared" si="10"/>
        <v>3.3</v>
      </c>
      <c r="T44" s="117">
        <f t="shared" si="10"/>
        <v>3.3</v>
      </c>
      <c r="U44" s="95">
        <f t="shared" si="10"/>
        <v>3.3</v>
      </c>
      <c r="V44" s="104">
        <f t="shared" si="10"/>
        <v>3.3</v>
      </c>
      <c r="W44" s="88"/>
      <c r="X44" s="8" t="s">
        <v>184</v>
      </c>
      <c r="Y44" s="8"/>
      <c r="Z44" s="8"/>
      <c r="AA44" s="8"/>
      <c r="AB44" s="8"/>
      <c r="AC44" s="86"/>
    </row>
    <row r="45" spans="2:29" ht="12.75">
      <c r="B45" s="262"/>
      <c r="C45" s="61"/>
      <c r="D45" s="172">
        <v>1</v>
      </c>
      <c r="E45" s="96" t="s">
        <v>185</v>
      </c>
      <c r="F45" s="142">
        <v>3.9</v>
      </c>
      <c r="G45" s="100">
        <v>2</v>
      </c>
      <c r="H45" s="164">
        <f t="shared" si="8"/>
        <v>2</v>
      </c>
      <c r="I45" s="97">
        <f t="shared" si="8"/>
        <v>2</v>
      </c>
      <c r="J45" s="121">
        <f t="shared" si="8"/>
        <v>2</v>
      </c>
      <c r="K45" s="97">
        <f t="shared" si="8"/>
        <v>2</v>
      </c>
      <c r="L45" s="121">
        <f t="shared" si="9"/>
        <v>2</v>
      </c>
      <c r="M45" s="95">
        <f t="shared" si="10"/>
        <v>2</v>
      </c>
      <c r="N45" s="121">
        <f t="shared" si="8"/>
        <v>2</v>
      </c>
      <c r="O45" s="95">
        <f t="shared" si="10"/>
        <v>2</v>
      </c>
      <c r="P45" s="117">
        <f t="shared" si="10"/>
        <v>2</v>
      </c>
      <c r="Q45" s="95">
        <f t="shared" si="10"/>
        <v>2</v>
      </c>
      <c r="R45" s="117">
        <f t="shared" si="10"/>
        <v>2</v>
      </c>
      <c r="S45" s="95">
        <f t="shared" si="10"/>
        <v>2</v>
      </c>
      <c r="T45" s="117">
        <f t="shared" si="10"/>
        <v>2</v>
      </c>
      <c r="U45" s="95">
        <f t="shared" si="10"/>
        <v>2</v>
      </c>
      <c r="V45" s="104">
        <f t="shared" si="10"/>
        <v>2</v>
      </c>
      <c r="W45" s="88"/>
      <c r="X45" s="8" t="s">
        <v>186</v>
      </c>
      <c r="Y45" s="8"/>
      <c r="Z45" s="8"/>
      <c r="AA45" s="8"/>
      <c r="AB45" s="8"/>
      <c r="AC45" s="86"/>
    </row>
    <row r="46" spans="2:29" ht="12.75">
      <c r="B46" s="262"/>
      <c r="C46" s="61"/>
      <c r="D46" s="172">
        <v>1</v>
      </c>
      <c r="E46" s="96" t="s">
        <v>166</v>
      </c>
      <c r="F46" s="142">
        <v>5</v>
      </c>
      <c r="G46" s="100">
        <v>2.5</v>
      </c>
      <c r="H46" s="164">
        <f t="shared" si="8"/>
        <v>2.5</v>
      </c>
      <c r="I46" s="97">
        <f t="shared" si="8"/>
        <v>2.5</v>
      </c>
      <c r="J46" s="121">
        <f t="shared" si="8"/>
        <v>2.5</v>
      </c>
      <c r="K46" s="97">
        <f t="shared" si="8"/>
        <v>2.5</v>
      </c>
      <c r="L46" s="121">
        <f t="shared" si="9"/>
        <v>2.5</v>
      </c>
      <c r="M46" s="95">
        <f t="shared" si="10"/>
        <v>2.5</v>
      </c>
      <c r="N46" s="121">
        <f t="shared" si="8"/>
        <v>2.5</v>
      </c>
      <c r="O46" s="95">
        <f t="shared" si="10"/>
        <v>2.5</v>
      </c>
      <c r="P46" s="117">
        <f t="shared" si="10"/>
        <v>2.5</v>
      </c>
      <c r="Q46" s="95">
        <f t="shared" si="10"/>
        <v>2.5</v>
      </c>
      <c r="R46" s="117">
        <f t="shared" si="10"/>
        <v>2.5</v>
      </c>
      <c r="S46" s="95">
        <f t="shared" si="10"/>
        <v>2.5</v>
      </c>
      <c r="T46" s="117">
        <f t="shared" si="10"/>
        <v>2.5</v>
      </c>
      <c r="U46" s="95">
        <f t="shared" si="10"/>
        <v>2.5</v>
      </c>
      <c r="V46" s="104">
        <f t="shared" si="10"/>
        <v>2.5</v>
      </c>
      <c r="W46" s="88"/>
      <c r="X46" s="8" t="s">
        <v>187</v>
      </c>
      <c r="Y46" s="8"/>
      <c r="Z46" s="8"/>
      <c r="AA46" s="8"/>
      <c r="AB46" s="8"/>
      <c r="AC46" s="86"/>
    </row>
    <row r="47" spans="2:29" ht="12.75">
      <c r="B47" s="262"/>
      <c r="C47" s="61"/>
      <c r="D47" s="172">
        <v>2</v>
      </c>
      <c r="E47" s="96" t="s">
        <v>168</v>
      </c>
      <c r="F47" s="142">
        <v>5</v>
      </c>
      <c r="G47" s="100">
        <v>2.5</v>
      </c>
      <c r="H47" s="164">
        <f t="shared" si="8"/>
        <v>5</v>
      </c>
      <c r="I47" s="97">
        <f t="shared" si="8"/>
        <v>5</v>
      </c>
      <c r="J47" s="121">
        <f t="shared" si="8"/>
        <v>5</v>
      </c>
      <c r="K47" s="97">
        <f t="shared" si="8"/>
        <v>5</v>
      </c>
      <c r="L47" s="121">
        <f t="shared" si="9"/>
        <v>5</v>
      </c>
      <c r="M47" s="95">
        <f t="shared" si="10"/>
        <v>5</v>
      </c>
      <c r="N47" s="121">
        <f t="shared" si="8"/>
        <v>5</v>
      </c>
      <c r="O47" s="95">
        <f t="shared" si="10"/>
        <v>5</v>
      </c>
      <c r="P47" s="117">
        <f t="shared" si="10"/>
        <v>5</v>
      </c>
      <c r="Q47" s="95">
        <f t="shared" si="10"/>
        <v>5</v>
      </c>
      <c r="R47" s="117">
        <f t="shared" si="10"/>
        <v>5</v>
      </c>
      <c r="S47" s="95">
        <f t="shared" si="10"/>
        <v>5</v>
      </c>
      <c r="T47" s="117">
        <f t="shared" si="10"/>
        <v>5</v>
      </c>
      <c r="U47" s="95">
        <f t="shared" si="10"/>
        <v>5</v>
      </c>
      <c r="V47" s="104">
        <f t="shared" si="10"/>
        <v>5</v>
      </c>
      <c r="W47" s="88"/>
      <c r="X47" s="8" t="s">
        <v>169</v>
      </c>
      <c r="Y47" s="8"/>
      <c r="Z47" s="8"/>
      <c r="AA47" s="8"/>
      <c r="AB47" s="8"/>
      <c r="AC47" s="86"/>
    </row>
    <row r="48" spans="2:29" ht="12.75">
      <c r="B48" s="262"/>
      <c r="C48" s="61"/>
      <c r="D48" s="172">
        <v>1</v>
      </c>
      <c r="E48" s="180" t="s">
        <v>188</v>
      </c>
      <c r="F48" s="221">
        <f>1+0.25*SUM(F41:F47)</f>
        <v>10.1</v>
      </c>
      <c r="G48" s="223">
        <f>1+0.25*SUM(G41:G47)</f>
        <v>5.575</v>
      </c>
      <c r="H48" s="227">
        <f aca="true" t="shared" si="11" ref="H48:V48">1+0.25*SUM(H41:H47)</f>
        <v>6.2</v>
      </c>
      <c r="I48" s="224">
        <f t="shared" si="11"/>
        <v>6.2</v>
      </c>
      <c r="J48" s="228">
        <f t="shared" si="11"/>
        <v>6.2</v>
      </c>
      <c r="K48" s="224">
        <f t="shared" si="11"/>
        <v>6.2</v>
      </c>
      <c r="L48" s="228">
        <f t="shared" si="11"/>
        <v>6.2</v>
      </c>
      <c r="M48" s="224">
        <f t="shared" si="11"/>
        <v>6.2</v>
      </c>
      <c r="N48" s="228">
        <f t="shared" si="11"/>
        <v>6.2</v>
      </c>
      <c r="O48" s="224">
        <f t="shared" si="11"/>
        <v>6.2</v>
      </c>
      <c r="P48" s="228">
        <f t="shared" si="11"/>
        <v>6.2</v>
      </c>
      <c r="Q48" s="224">
        <f t="shared" si="11"/>
        <v>6.2</v>
      </c>
      <c r="R48" s="228">
        <f t="shared" si="11"/>
        <v>6.2</v>
      </c>
      <c r="S48" s="224">
        <f t="shared" si="11"/>
        <v>6.2</v>
      </c>
      <c r="T48" s="228">
        <f t="shared" si="11"/>
        <v>6.2</v>
      </c>
      <c r="U48" s="224">
        <f t="shared" si="11"/>
        <v>6.2</v>
      </c>
      <c r="V48" s="245">
        <f t="shared" si="11"/>
        <v>6.2</v>
      </c>
      <c r="W48" s="88"/>
      <c r="X48" s="8" t="s">
        <v>189</v>
      </c>
      <c r="Y48" s="8"/>
      <c r="Z48" s="8"/>
      <c r="AA48" s="8"/>
      <c r="AB48" s="8"/>
      <c r="AC48" s="86"/>
    </row>
    <row r="49" spans="2:29" ht="12.75">
      <c r="B49" s="262"/>
      <c r="C49" s="49"/>
      <c r="D49" s="173"/>
      <c r="E49" s="93"/>
      <c r="F49" s="230">
        <f aca="true" t="shared" si="12" ref="F49:N49">+SUM(F41:F48)</f>
        <v>46.5</v>
      </c>
      <c r="G49" s="109">
        <f t="shared" si="12"/>
        <v>23.875</v>
      </c>
      <c r="H49" s="101">
        <f t="shared" si="12"/>
        <v>27</v>
      </c>
      <c r="I49" s="98">
        <f t="shared" si="12"/>
        <v>27</v>
      </c>
      <c r="J49" s="127">
        <f t="shared" si="12"/>
        <v>27</v>
      </c>
      <c r="K49" s="98">
        <f t="shared" si="12"/>
        <v>27</v>
      </c>
      <c r="L49" s="98">
        <f t="shared" si="12"/>
        <v>27</v>
      </c>
      <c r="M49" s="98">
        <f>+SUM(M41:M48)</f>
        <v>27</v>
      </c>
      <c r="N49" s="122">
        <f t="shared" si="12"/>
        <v>27</v>
      </c>
      <c r="O49" s="98">
        <f aca="true" t="shared" si="13" ref="O49:V49">+SUM(O41:O48)</f>
        <v>27</v>
      </c>
      <c r="P49" s="122">
        <f t="shared" si="13"/>
        <v>27</v>
      </c>
      <c r="Q49" s="98">
        <f t="shared" si="13"/>
        <v>27</v>
      </c>
      <c r="R49" s="109">
        <f t="shared" si="13"/>
        <v>27</v>
      </c>
      <c r="S49" s="98">
        <f t="shared" si="13"/>
        <v>27</v>
      </c>
      <c r="T49" s="98">
        <f t="shared" si="13"/>
        <v>27</v>
      </c>
      <c r="U49" s="122">
        <f t="shared" si="13"/>
        <v>27</v>
      </c>
      <c r="V49" s="105">
        <f t="shared" si="13"/>
        <v>27</v>
      </c>
      <c r="W49" s="160"/>
      <c r="X49" s="115"/>
      <c r="Y49" s="115"/>
      <c r="Z49" s="115"/>
      <c r="AA49" s="115"/>
      <c r="AB49" s="115"/>
      <c r="AC49" s="106"/>
    </row>
    <row r="50" spans="2:29" ht="12.75">
      <c r="B50" s="262"/>
      <c r="C50" s="114" t="s">
        <v>190</v>
      </c>
      <c r="D50" s="172">
        <v>1</v>
      </c>
      <c r="E50" s="96" t="s">
        <v>191</v>
      </c>
      <c r="F50" s="141"/>
      <c r="G50" s="117"/>
      <c r="H50" s="88"/>
      <c r="I50" s="95"/>
      <c r="J50" s="95"/>
      <c r="K50" s="97"/>
      <c r="L50" s="97"/>
      <c r="M50" s="97"/>
      <c r="N50" s="97"/>
      <c r="O50" s="95"/>
      <c r="P50" s="97"/>
      <c r="Q50" s="61"/>
      <c r="R50" s="57"/>
      <c r="S50" s="57"/>
      <c r="T50" s="100"/>
      <c r="U50" s="95"/>
      <c r="V50" s="104"/>
      <c r="W50" s="88"/>
      <c r="X50" s="8"/>
      <c r="Y50" s="8"/>
      <c r="Z50" s="8"/>
      <c r="AA50" s="8"/>
      <c r="AB50" s="8"/>
      <c r="AC50" s="86"/>
    </row>
    <row r="51" spans="2:29" ht="12.75">
      <c r="B51" s="262"/>
      <c r="C51" s="53"/>
      <c r="D51" s="172">
        <v>4</v>
      </c>
      <c r="E51" s="96" t="s">
        <v>192</v>
      </c>
      <c r="F51" s="141"/>
      <c r="G51" s="117"/>
      <c r="H51" s="88"/>
      <c r="I51" s="95"/>
      <c r="J51" s="95"/>
      <c r="K51" s="97"/>
      <c r="L51" s="97"/>
      <c r="M51" s="97"/>
      <c r="N51" s="97"/>
      <c r="O51" s="95"/>
      <c r="P51" s="97"/>
      <c r="Q51" s="61"/>
      <c r="R51" s="57"/>
      <c r="S51" s="57"/>
      <c r="T51" s="100"/>
      <c r="U51" s="95"/>
      <c r="V51" s="104"/>
      <c r="W51" s="88"/>
      <c r="X51" s="8"/>
      <c r="Y51" s="8"/>
      <c r="Z51" s="8"/>
      <c r="AA51" s="8"/>
      <c r="AB51" s="8"/>
      <c r="AC51" s="86"/>
    </row>
    <row r="52" spans="2:29" ht="12.75">
      <c r="B52" s="262"/>
      <c r="C52" s="53"/>
      <c r="D52" s="172">
        <v>2</v>
      </c>
      <c r="E52" s="96" t="s">
        <v>193</v>
      </c>
      <c r="F52" s="141">
        <v>40.4</v>
      </c>
      <c r="G52" s="117"/>
      <c r="H52" s="102">
        <v>5.4</v>
      </c>
      <c r="I52" s="95">
        <v>5.4</v>
      </c>
      <c r="J52" s="107">
        <v>5.4</v>
      </c>
      <c r="K52" s="107">
        <v>5.4</v>
      </c>
      <c r="L52" s="107">
        <v>5.4</v>
      </c>
      <c r="M52" s="107">
        <v>5.4</v>
      </c>
      <c r="N52" s="107">
        <v>5.4</v>
      </c>
      <c r="O52" s="100">
        <v>40.4</v>
      </c>
      <c r="P52" s="100">
        <v>5.4</v>
      </c>
      <c r="Q52" s="100">
        <v>5.4</v>
      </c>
      <c r="R52" s="107">
        <v>5.4</v>
      </c>
      <c r="S52" s="107">
        <f>T52</f>
        <v>40.4</v>
      </c>
      <c r="T52" s="100">
        <v>40.4</v>
      </c>
      <c r="U52" s="107">
        <v>5.4</v>
      </c>
      <c r="V52" s="128">
        <v>5.4</v>
      </c>
      <c r="W52" s="88"/>
      <c r="X52" s="8" t="s">
        <v>309</v>
      </c>
      <c r="Y52" s="8"/>
      <c r="Z52" s="8"/>
      <c r="AA52" s="8"/>
      <c r="AB52" s="8"/>
      <c r="AC52" s="86"/>
    </row>
    <row r="53" spans="2:29" ht="12.75">
      <c r="B53" s="262"/>
      <c r="C53" s="53"/>
      <c r="D53" s="172">
        <v>1</v>
      </c>
      <c r="E53" s="96" t="s">
        <v>194</v>
      </c>
      <c r="F53" s="141">
        <v>45</v>
      </c>
      <c r="G53" s="117"/>
      <c r="H53" s="88"/>
      <c r="I53" s="95"/>
      <c r="J53" s="97"/>
      <c r="K53" s="97"/>
      <c r="L53" s="97"/>
      <c r="M53" s="97"/>
      <c r="N53" s="97"/>
      <c r="O53" s="95"/>
      <c r="P53" s="97"/>
      <c r="Q53" s="95"/>
      <c r="R53" s="97"/>
      <c r="S53" s="107">
        <f>T53</f>
        <v>45</v>
      </c>
      <c r="T53" s="100">
        <v>45</v>
      </c>
      <c r="U53" s="97"/>
      <c r="V53" s="128"/>
      <c r="W53" s="88"/>
      <c r="X53" s="8" t="s">
        <v>195</v>
      </c>
      <c r="Y53" s="8"/>
      <c r="Z53" s="8"/>
      <c r="AA53" s="8"/>
      <c r="AB53" s="8"/>
      <c r="AC53" s="86"/>
    </row>
    <row r="54" spans="2:29" ht="12.75">
      <c r="B54" s="262"/>
      <c r="C54" s="53"/>
      <c r="D54" s="172">
        <v>1</v>
      </c>
      <c r="E54" s="96" t="s">
        <v>196</v>
      </c>
      <c r="F54" s="141">
        <v>90</v>
      </c>
      <c r="G54" s="117"/>
      <c r="H54" s="88"/>
      <c r="I54" s="95"/>
      <c r="J54" s="97"/>
      <c r="K54" s="97"/>
      <c r="L54" s="97"/>
      <c r="M54" s="97"/>
      <c r="N54" s="97"/>
      <c r="O54" s="95"/>
      <c r="P54" s="97"/>
      <c r="Q54" s="95"/>
      <c r="R54" s="97"/>
      <c r="S54" s="107">
        <f>T54</f>
        <v>90</v>
      </c>
      <c r="T54" s="100">
        <v>90</v>
      </c>
      <c r="U54" s="97"/>
      <c r="V54" s="128"/>
      <c r="W54" s="88"/>
      <c r="X54" s="8" t="s">
        <v>215</v>
      </c>
      <c r="Y54" s="8"/>
      <c r="Z54" s="8"/>
      <c r="AA54" s="8"/>
      <c r="AB54" s="8"/>
      <c r="AC54" s="86"/>
    </row>
    <row r="55" spans="2:29" ht="12.75">
      <c r="B55" s="262"/>
      <c r="C55" s="53"/>
      <c r="D55" s="172" t="s">
        <v>303</v>
      </c>
      <c r="E55" s="96" t="s">
        <v>197</v>
      </c>
      <c r="F55" s="221"/>
      <c r="G55" s="222"/>
      <c r="H55" s="160"/>
      <c r="I55" s="210"/>
      <c r="J55" s="224"/>
      <c r="K55" s="224"/>
      <c r="L55" s="224"/>
      <c r="M55" s="224"/>
      <c r="N55" s="224"/>
      <c r="O55" s="210"/>
      <c r="P55" s="224"/>
      <c r="Q55" s="49"/>
      <c r="R55" s="92"/>
      <c r="S55" s="92"/>
      <c r="T55" s="214"/>
      <c r="U55" s="210"/>
      <c r="V55" s="226"/>
      <c r="W55" s="88"/>
      <c r="X55" s="8"/>
      <c r="Y55" s="8"/>
      <c r="Z55" s="8"/>
      <c r="AA55" s="8"/>
      <c r="AB55" s="8"/>
      <c r="AC55" s="86"/>
    </row>
    <row r="56" spans="2:29" ht="12.75">
      <c r="B56" s="262"/>
      <c r="C56" s="116"/>
      <c r="D56" s="173"/>
      <c r="E56" s="49"/>
      <c r="F56" s="140">
        <f>+SUM(F50:F55)</f>
        <v>175.4</v>
      </c>
      <c r="G56" s="115"/>
      <c r="H56" s="196">
        <f>+SUM(H50:H55)</f>
        <v>5.4</v>
      </c>
      <c r="I56" s="98">
        <f>+SUM(I50:I55)</f>
        <v>5.4</v>
      </c>
      <c r="J56" s="98">
        <f aca="true" t="shared" si="14" ref="J56:T56">+SUM(J50:J55)</f>
        <v>5.4</v>
      </c>
      <c r="K56" s="98">
        <f t="shared" si="14"/>
        <v>5.4</v>
      </c>
      <c r="L56" s="98">
        <f>+SUM(L50:L55)</f>
        <v>5.4</v>
      </c>
      <c r="M56" s="98">
        <f>+SUM(M50:M55)</f>
        <v>5.4</v>
      </c>
      <c r="N56" s="98">
        <f t="shared" si="14"/>
        <v>5.4</v>
      </c>
      <c r="O56" s="98">
        <f t="shared" si="14"/>
        <v>40.4</v>
      </c>
      <c r="P56" s="98">
        <f t="shared" si="14"/>
        <v>5.4</v>
      </c>
      <c r="Q56" s="98">
        <f t="shared" si="14"/>
        <v>5.4</v>
      </c>
      <c r="R56" s="98">
        <f>+SUM(R50:R55)</f>
        <v>5.4</v>
      </c>
      <c r="S56" s="109">
        <f t="shared" si="14"/>
        <v>175.4</v>
      </c>
      <c r="T56" s="109">
        <f t="shared" si="14"/>
        <v>175.4</v>
      </c>
      <c r="U56" s="98">
        <f>+SUM(U50:U55)</f>
        <v>5.4</v>
      </c>
      <c r="V56" s="129">
        <f>+SUM(V50:V55)</f>
        <v>5.4</v>
      </c>
      <c r="W56" s="160"/>
      <c r="X56" s="115"/>
      <c r="Y56" s="115"/>
      <c r="Z56" s="115"/>
      <c r="AA56" s="115"/>
      <c r="AB56" s="115"/>
      <c r="AC56" s="106"/>
    </row>
    <row r="57" spans="2:29" ht="12.75">
      <c r="B57" s="262"/>
      <c r="C57" s="47" t="s">
        <v>198</v>
      </c>
      <c r="D57" s="175">
        <v>5</v>
      </c>
      <c r="E57" s="96" t="s">
        <v>199</v>
      </c>
      <c r="F57" s="141"/>
      <c r="G57" s="117"/>
      <c r="H57" s="102"/>
      <c r="I57" s="95"/>
      <c r="J57" s="95"/>
      <c r="K57" s="97"/>
      <c r="L57" s="97"/>
      <c r="M57" s="97"/>
      <c r="N57" s="97"/>
      <c r="O57" s="95"/>
      <c r="P57" s="97"/>
      <c r="Q57" s="95"/>
      <c r="R57" s="100"/>
      <c r="S57" s="100"/>
      <c r="T57" s="100"/>
      <c r="U57" s="95"/>
      <c r="V57" s="104"/>
      <c r="W57" s="88"/>
      <c r="X57" s="8"/>
      <c r="Y57" s="8" t="s">
        <v>86</v>
      </c>
      <c r="Z57" s="8"/>
      <c r="AA57" s="8"/>
      <c r="AB57" s="8"/>
      <c r="AC57" s="86"/>
    </row>
    <row r="58" spans="2:29" ht="12.75">
      <c r="B58" s="262"/>
      <c r="C58" s="8"/>
      <c r="D58" s="175"/>
      <c r="E58" s="96" t="s">
        <v>200</v>
      </c>
      <c r="F58" s="141"/>
      <c r="G58" s="117"/>
      <c r="H58" s="102"/>
      <c r="I58" s="95"/>
      <c r="J58" s="95"/>
      <c r="K58" s="97"/>
      <c r="L58" s="97"/>
      <c r="M58" s="97"/>
      <c r="N58" s="97"/>
      <c r="O58" s="95"/>
      <c r="P58" s="97"/>
      <c r="Q58" s="95"/>
      <c r="R58" s="100"/>
      <c r="S58" s="100"/>
      <c r="T58" s="100"/>
      <c r="U58" s="95"/>
      <c r="V58" s="104"/>
      <c r="W58" s="88"/>
      <c r="X58" s="8"/>
      <c r="Y58" s="8"/>
      <c r="Z58" s="8"/>
      <c r="AA58" s="8"/>
      <c r="AB58" s="8"/>
      <c r="AC58" s="86"/>
    </row>
    <row r="59" spans="2:29" ht="12.75">
      <c r="B59" s="262"/>
      <c r="C59" s="8"/>
      <c r="D59" s="175"/>
      <c r="E59" s="96" t="s">
        <v>177</v>
      </c>
      <c r="F59" s="141"/>
      <c r="G59" s="117"/>
      <c r="H59" s="102"/>
      <c r="I59" s="95"/>
      <c r="J59" s="95"/>
      <c r="K59" s="97"/>
      <c r="L59" s="97"/>
      <c r="M59" s="97"/>
      <c r="N59" s="97"/>
      <c r="O59" s="95"/>
      <c r="P59" s="97"/>
      <c r="Q59" s="95"/>
      <c r="R59" s="100"/>
      <c r="S59" s="100"/>
      <c r="T59" s="100"/>
      <c r="U59" s="95"/>
      <c r="V59" s="104"/>
      <c r="W59" s="88"/>
      <c r="X59" s="8"/>
      <c r="Y59" s="8"/>
      <c r="Z59" s="8"/>
      <c r="AA59" s="8"/>
      <c r="AB59" s="8"/>
      <c r="AC59" s="86"/>
    </row>
    <row r="60" spans="2:29" ht="13.5" thickBot="1">
      <c r="B60" s="266"/>
      <c r="C60" s="77"/>
      <c r="D60" s="179"/>
      <c r="E60" s="78"/>
      <c r="F60" s="220">
        <v>58.4</v>
      </c>
      <c r="G60" s="216"/>
      <c r="H60" s="217"/>
      <c r="I60" s="215">
        <v>58.4</v>
      </c>
      <c r="J60" s="215">
        <v>58.4</v>
      </c>
      <c r="K60" s="215">
        <v>58.4</v>
      </c>
      <c r="L60" s="215">
        <v>58.4</v>
      </c>
      <c r="M60" s="215">
        <v>58.4</v>
      </c>
      <c r="N60" s="215">
        <v>58.4</v>
      </c>
      <c r="O60" s="215">
        <v>58.4</v>
      </c>
      <c r="P60" s="215">
        <v>58.4</v>
      </c>
      <c r="Q60" s="215">
        <v>43</v>
      </c>
      <c r="R60" s="215">
        <v>43</v>
      </c>
      <c r="S60" s="218">
        <v>43</v>
      </c>
      <c r="T60" s="218">
        <v>43</v>
      </c>
      <c r="U60" s="218">
        <v>43</v>
      </c>
      <c r="V60" s="219">
        <v>43</v>
      </c>
      <c r="W60" s="130"/>
      <c r="X60" s="77" t="s">
        <v>201</v>
      </c>
      <c r="Y60" s="77"/>
      <c r="Z60" s="206" t="s">
        <v>213</v>
      </c>
      <c r="AA60" s="206"/>
      <c r="AB60" s="77"/>
      <c r="AC60" s="64"/>
    </row>
    <row r="61" spans="2:29" ht="12.75">
      <c r="B61" s="270"/>
      <c r="C61" s="271"/>
      <c r="D61" s="271"/>
      <c r="E61" s="136" t="s">
        <v>256</v>
      </c>
      <c r="F61" s="156">
        <f>+F60+F56+F49+F40+F26+F14</f>
        <v>681.925</v>
      </c>
      <c r="G61" s="131"/>
      <c r="H61" s="236">
        <f aca="true" t="shared" si="15" ref="H61:V61">+H60+H56+H49+H40+H26+H14</f>
        <v>35.64</v>
      </c>
      <c r="I61" s="237">
        <f t="shared" si="15"/>
        <v>163.64141093893608</v>
      </c>
      <c r="J61" s="237">
        <f t="shared" si="15"/>
        <v>207.0931886109974</v>
      </c>
      <c r="K61" s="237">
        <f t="shared" si="15"/>
        <v>190.32044868769634</v>
      </c>
      <c r="L61" s="237">
        <f t="shared" si="15"/>
        <v>246.3500882624639</v>
      </c>
      <c r="M61" s="237">
        <f t="shared" si="15"/>
        <v>230.34404887322742</v>
      </c>
      <c r="N61" s="237">
        <f t="shared" si="15"/>
        <v>349.42008826246393</v>
      </c>
      <c r="O61" s="237">
        <f t="shared" si="15"/>
        <v>341.7604916263</v>
      </c>
      <c r="P61" s="237">
        <f t="shared" si="15"/>
        <v>202.8904916263</v>
      </c>
      <c r="Q61" s="237">
        <f t="shared" si="15"/>
        <v>242.5754916263</v>
      </c>
      <c r="R61" s="237">
        <f t="shared" si="15"/>
        <v>231.05118643902634</v>
      </c>
      <c r="S61" s="237">
        <f t="shared" si="15"/>
        <v>467.6600882624639</v>
      </c>
      <c r="T61" s="237">
        <f>+T60+T56+T49+T40+T26+T14</f>
        <v>425.9004916263</v>
      </c>
      <c r="U61" s="237">
        <f t="shared" si="15"/>
        <v>191.8531886109974</v>
      </c>
      <c r="V61" s="238">
        <f t="shared" si="15"/>
        <v>175.08044868769636</v>
      </c>
      <c r="W61" s="239" t="s">
        <v>311</v>
      </c>
      <c r="X61" s="240"/>
      <c r="Y61" s="240"/>
      <c r="Z61" s="241"/>
      <c r="AA61" s="66"/>
      <c r="AB61" s="66"/>
      <c r="AC61" s="63"/>
    </row>
    <row r="62" spans="2:29" ht="12.75">
      <c r="B62" s="132"/>
      <c r="C62" s="133"/>
      <c r="D62" s="133"/>
      <c r="E62" s="133"/>
      <c r="F62" s="157"/>
      <c r="G62" s="154"/>
      <c r="H62" s="151" t="s">
        <v>143</v>
      </c>
      <c r="I62" s="146" t="s">
        <v>254</v>
      </c>
      <c r="J62" s="148" t="s">
        <v>202</v>
      </c>
      <c r="K62" s="146" t="s">
        <v>202</v>
      </c>
      <c r="L62" s="146" t="s">
        <v>204</v>
      </c>
      <c r="M62" s="146" t="s">
        <v>204</v>
      </c>
      <c r="N62" s="148" t="s">
        <v>144</v>
      </c>
      <c r="O62" s="146" t="s">
        <v>144</v>
      </c>
      <c r="P62" s="149"/>
      <c r="Q62" s="146"/>
      <c r="R62" s="148"/>
      <c r="S62" s="146" t="s">
        <v>292</v>
      </c>
      <c r="T62" s="146" t="s">
        <v>292</v>
      </c>
      <c r="U62" s="148" t="s">
        <v>221</v>
      </c>
      <c r="V62" s="211" t="s">
        <v>221</v>
      </c>
      <c r="W62" s="88"/>
      <c r="X62" s="8"/>
      <c r="Y62" s="8"/>
      <c r="Z62" s="8"/>
      <c r="AA62" s="8"/>
      <c r="AB62" s="8"/>
      <c r="AC62" s="86"/>
    </row>
    <row r="63" spans="2:29" ht="12.75">
      <c r="B63" s="132"/>
      <c r="C63" s="133"/>
      <c r="D63" s="133"/>
      <c r="E63" s="133"/>
      <c r="F63" s="137" t="s">
        <v>141</v>
      </c>
      <c r="G63" s="103" t="s">
        <v>142</v>
      </c>
      <c r="H63" s="147" t="s">
        <v>146</v>
      </c>
      <c r="I63" s="134" t="s">
        <v>211</v>
      </c>
      <c r="J63" s="135" t="s">
        <v>203</v>
      </c>
      <c r="K63" s="134" t="s">
        <v>203</v>
      </c>
      <c r="L63" s="134" t="s">
        <v>225</v>
      </c>
      <c r="M63" s="134" t="s">
        <v>224</v>
      </c>
      <c r="N63" s="135" t="s">
        <v>147</v>
      </c>
      <c r="O63" s="134" t="s">
        <v>147</v>
      </c>
      <c r="P63" s="135" t="s">
        <v>148</v>
      </c>
      <c r="Q63" s="134" t="s">
        <v>149</v>
      </c>
      <c r="R63" s="135" t="s">
        <v>220</v>
      </c>
      <c r="S63" s="134" t="s">
        <v>216</v>
      </c>
      <c r="T63" s="134" t="s">
        <v>216</v>
      </c>
      <c r="U63" s="135" t="s">
        <v>291</v>
      </c>
      <c r="V63" s="212" t="s">
        <v>291</v>
      </c>
      <c r="W63" s="88"/>
      <c r="X63" s="183" t="s">
        <v>298</v>
      </c>
      <c r="Y63" s="8"/>
      <c r="Z63" s="8"/>
      <c r="AA63" s="8"/>
      <c r="AB63" s="8"/>
      <c r="AC63" s="86"/>
    </row>
    <row r="64" spans="2:37" ht="13.5" thickBot="1">
      <c r="B64" s="272"/>
      <c r="C64" s="273"/>
      <c r="D64" s="273"/>
      <c r="E64" s="273"/>
      <c r="F64" s="159" t="s">
        <v>145</v>
      </c>
      <c r="G64" s="274" t="s">
        <v>150</v>
      </c>
      <c r="H64" s="165" t="s">
        <v>223</v>
      </c>
      <c r="I64" s="163" t="s">
        <v>223</v>
      </c>
      <c r="J64" s="166" t="s">
        <v>223</v>
      </c>
      <c r="K64" s="161" t="s">
        <v>222</v>
      </c>
      <c r="L64" s="161" t="s">
        <v>223</v>
      </c>
      <c r="M64" s="161" t="s">
        <v>223</v>
      </c>
      <c r="N64" s="166" t="s">
        <v>223</v>
      </c>
      <c r="O64" s="161" t="s">
        <v>222</v>
      </c>
      <c r="P64" s="167" t="s">
        <v>222</v>
      </c>
      <c r="Q64" s="161" t="s">
        <v>222</v>
      </c>
      <c r="R64" s="167" t="s">
        <v>222</v>
      </c>
      <c r="S64" s="163" t="s">
        <v>223</v>
      </c>
      <c r="T64" s="161" t="s">
        <v>222</v>
      </c>
      <c r="U64" s="166" t="s">
        <v>223</v>
      </c>
      <c r="V64" s="213" t="s">
        <v>222</v>
      </c>
      <c r="W64" s="88"/>
      <c r="X64" s="52"/>
      <c r="Y64" s="8"/>
      <c r="Z64" s="8"/>
      <c r="AA64" s="8"/>
      <c r="AB64" s="8"/>
      <c r="AC64" s="86"/>
      <c r="AG64" s="8"/>
      <c r="AH64" s="8"/>
      <c r="AI64" s="8"/>
      <c r="AJ64" s="8"/>
      <c r="AK64" s="8"/>
    </row>
    <row r="65" spans="2:37" ht="12.75">
      <c r="B65" s="267"/>
      <c r="C65" s="73"/>
      <c r="D65" s="176"/>
      <c r="E65" s="66"/>
      <c r="F65" s="158"/>
      <c r="G65" s="63" t="s">
        <v>293</v>
      </c>
      <c r="H65" s="65"/>
      <c r="I65" s="74"/>
      <c r="J65" s="66"/>
      <c r="K65" s="74"/>
      <c r="L65" s="74"/>
      <c r="M65" s="74"/>
      <c r="N65" s="66"/>
      <c r="O65" s="74"/>
      <c r="P65" s="66"/>
      <c r="Q65" s="74"/>
      <c r="R65" s="66"/>
      <c r="S65" s="74"/>
      <c r="T65" s="74"/>
      <c r="U65" s="66"/>
      <c r="V65" s="73"/>
      <c r="W65" s="88"/>
      <c r="X65" s="8"/>
      <c r="Y65" s="8"/>
      <c r="Z65" s="8"/>
      <c r="AA65" s="8"/>
      <c r="AB65" s="8"/>
      <c r="AC65" s="86"/>
      <c r="AG65" s="8"/>
      <c r="AH65" s="8"/>
      <c r="AI65" s="8"/>
      <c r="AJ65" s="8"/>
      <c r="AK65" s="8"/>
    </row>
    <row r="66" spans="2:37" ht="12.75">
      <c r="B66" s="268"/>
      <c r="C66" s="144"/>
      <c r="D66" s="177">
        <v>1</v>
      </c>
      <c r="E66" s="8" t="s">
        <v>239</v>
      </c>
      <c r="F66" s="150"/>
      <c r="G66" s="86"/>
      <c r="H66" s="102">
        <v>0</v>
      </c>
      <c r="I66" s="95">
        <f aca="true" t="shared" si="16" ref="I66:I71">+U66</f>
        <v>7.374823746600001</v>
      </c>
      <c r="J66" s="117">
        <f>$U66</f>
        <v>7.374823746600001</v>
      </c>
      <c r="K66" s="95">
        <f>$V66</f>
        <v>38.47582255500001</v>
      </c>
      <c r="L66" s="95">
        <v>19.520617228</v>
      </c>
      <c r="M66" s="95">
        <v>17.0614045634</v>
      </c>
      <c r="N66" s="117">
        <f>$L66</f>
        <v>19.520617228</v>
      </c>
      <c r="O66" s="95">
        <f>+$Q66</f>
        <v>66.27667041000001</v>
      </c>
      <c r="P66" s="117">
        <f>+Q66</f>
        <v>66.27667041000001</v>
      </c>
      <c r="Q66" s="95">
        <v>66.27667041000001</v>
      </c>
      <c r="R66" s="117">
        <v>62.390470092000015</v>
      </c>
      <c r="S66" s="95">
        <f>$L66</f>
        <v>19.520617228</v>
      </c>
      <c r="T66" s="95">
        <f>+$Q66</f>
        <v>66.27667041000001</v>
      </c>
      <c r="U66" s="117">
        <v>7.374823746600001</v>
      </c>
      <c r="V66" s="100">
        <v>38.47582255500001</v>
      </c>
      <c r="W66" s="88"/>
      <c r="X66" s="8"/>
      <c r="Y66" s="8"/>
      <c r="Z66" s="8"/>
      <c r="AA66" s="8"/>
      <c r="AB66" s="8"/>
      <c r="AC66" s="86"/>
      <c r="AG66" s="8"/>
      <c r="AH66" s="117"/>
      <c r="AI66" s="8"/>
      <c r="AJ66" s="8"/>
      <c r="AK66" s="117"/>
    </row>
    <row r="67" spans="2:37" ht="12.75">
      <c r="B67" s="268"/>
      <c r="C67" s="144"/>
      <c r="D67" s="177">
        <v>1</v>
      </c>
      <c r="E67" s="8" t="s">
        <v>240</v>
      </c>
      <c r="F67" s="150"/>
      <c r="G67" s="86"/>
      <c r="H67" s="102">
        <v>0</v>
      </c>
      <c r="I67" s="95">
        <f t="shared" si="16"/>
        <v>1.0111530574069998</v>
      </c>
      <c r="J67" s="117">
        <f aca="true" t="shared" si="17" ref="J67:J74">$U67</f>
        <v>1.0111530574069998</v>
      </c>
      <c r="K67" s="95">
        <f aca="true" t="shared" si="18" ref="K67:K73">$V67</f>
        <v>25.55107852510001</v>
      </c>
      <c r="L67" s="95">
        <v>11.576759305500001</v>
      </c>
      <c r="M67" s="95">
        <v>11.151537844499995</v>
      </c>
      <c r="N67" s="117">
        <f aca="true" t="shared" si="19" ref="N67:N74">$L67</f>
        <v>11.576759305500001</v>
      </c>
      <c r="O67" s="95">
        <f aca="true" t="shared" si="20" ref="O67:O74">+$Q67</f>
        <v>42.735961598</v>
      </c>
      <c r="P67" s="117">
        <f aca="true" t="shared" si="21" ref="P67:P74">+Q67</f>
        <v>42.735961598</v>
      </c>
      <c r="Q67" s="95">
        <v>42.735961598</v>
      </c>
      <c r="R67" s="117">
        <v>42.550618103000005</v>
      </c>
      <c r="S67" s="95">
        <f aca="true" t="shared" si="22" ref="S67:S74">$L67</f>
        <v>11.576759305500001</v>
      </c>
      <c r="T67" s="95">
        <f aca="true" t="shared" si="23" ref="T67:T74">+$Q67</f>
        <v>42.735961598</v>
      </c>
      <c r="U67" s="117">
        <v>1.0111530574069998</v>
      </c>
      <c r="V67" s="100">
        <v>25.55107852510001</v>
      </c>
      <c r="W67" s="88"/>
      <c r="X67" s="8"/>
      <c r="Y67" s="8"/>
      <c r="Z67" s="8"/>
      <c r="AA67" s="8"/>
      <c r="AB67" s="8"/>
      <c r="AC67" s="86"/>
      <c r="AG67" s="8"/>
      <c r="AH67" s="117"/>
      <c r="AI67" s="8"/>
      <c r="AJ67" s="8"/>
      <c r="AK67" s="117"/>
    </row>
    <row r="68" spans="2:37" ht="12.75">
      <c r="B68" s="268"/>
      <c r="C68" s="144"/>
      <c r="D68" s="177">
        <v>1</v>
      </c>
      <c r="E68" s="8" t="s">
        <v>241</v>
      </c>
      <c r="F68" s="150"/>
      <c r="G68" s="86"/>
      <c r="H68" s="102">
        <v>0</v>
      </c>
      <c r="I68" s="95">
        <f t="shared" si="16"/>
        <v>6.027212568272727</v>
      </c>
      <c r="J68" s="117">
        <f t="shared" si="17"/>
        <v>6.027212568272727</v>
      </c>
      <c r="K68" s="95">
        <f t="shared" si="18"/>
        <v>7.854498297272727</v>
      </c>
      <c r="L68" s="95">
        <v>16.73923196027273</v>
      </c>
      <c r="M68" s="95">
        <v>6.215067826272726</v>
      </c>
      <c r="N68" s="117">
        <f t="shared" si="19"/>
        <v>16.73923196027273</v>
      </c>
      <c r="O68" s="95">
        <f t="shared" si="20"/>
        <v>9.985951811</v>
      </c>
      <c r="P68" s="117">
        <f t="shared" si="21"/>
        <v>9.985951811</v>
      </c>
      <c r="Q68" s="95">
        <v>9.985951811</v>
      </c>
      <c r="R68" s="117">
        <v>10.001926748272727</v>
      </c>
      <c r="S68" s="95">
        <f t="shared" si="22"/>
        <v>16.73923196027273</v>
      </c>
      <c r="T68" s="95">
        <f t="shared" si="23"/>
        <v>9.985951811</v>
      </c>
      <c r="U68" s="117">
        <v>6.027212568272727</v>
      </c>
      <c r="V68" s="100">
        <v>7.854498297272727</v>
      </c>
      <c r="W68" s="88"/>
      <c r="X68" s="8"/>
      <c r="Y68" s="8"/>
      <c r="Z68" s="8"/>
      <c r="AA68" s="8"/>
      <c r="AB68" s="8"/>
      <c r="AC68" s="86"/>
      <c r="AG68" s="8"/>
      <c r="AH68" s="117"/>
      <c r="AI68" s="8"/>
      <c r="AJ68" s="8"/>
      <c r="AK68" s="117"/>
    </row>
    <row r="69" spans="2:37" ht="12.75">
      <c r="B69" s="268"/>
      <c r="C69" s="144" t="s">
        <v>198</v>
      </c>
      <c r="D69" s="177">
        <v>1</v>
      </c>
      <c r="E69" s="8" t="s">
        <v>242</v>
      </c>
      <c r="F69" s="150"/>
      <c r="G69" s="86"/>
      <c r="H69" s="102">
        <v>0</v>
      </c>
      <c r="I69" s="95">
        <f t="shared" si="16"/>
        <v>6.054328742</v>
      </c>
      <c r="J69" s="117">
        <f t="shared" si="17"/>
        <v>6.054328742</v>
      </c>
      <c r="K69" s="95">
        <f t="shared" si="18"/>
        <v>7.875634163000001</v>
      </c>
      <c r="L69" s="95">
        <v>16.759703465000005</v>
      </c>
      <c r="M69" s="95">
        <v>6.2394915431</v>
      </c>
      <c r="N69" s="117">
        <f t="shared" si="19"/>
        <v>16.759703465000005</v>
      </c>
      <c r="O69" s="95">
        <f t="shared" si="20"/>
        <v>8.172672539999997</v>
      </c>
      <c r="P69" s="117">
        <f t="shared" si="21"/>
        <v>8.172672539999997</v>
      </c>
      <c r="Q69" s="95">
        <v>8.172672539999997</v>
      </c>
      <c r="R69" s="117">
        <v>10.033561578999999</v>
      </c>
      <c r="S69" s="95">
        <f t="shared" si="22"/>
        <v>16.759703465000005</v>
      </c>
      <c r="T69" s="95">
        <f t="shared" si="23"/>
        <v>8.172672539999997</v>
      </c>
      <c r="U69" s="117">
        <v>6.054328742</v>
      </c>
      <c r="V69" s="100">
        <v>7.875634163000001</v>
      </c>
      <c r="W69" s="88"/>
      <c r="X69" s="8"/>
      <c r="Y69" s="8"/>
      <c r="Z69" s="8"/>
      <c r="AA69" s="8"/>
      <c r="AB69" s="8"/>
      <c r="AC69" s="86"/>
      <c r="AG69" s="8"/>
      <c r="AH69" s="117"/>
      <c r="AI69" s="8"/>
      <c r="AJ69" s="8"/>
      <c r="AK69" s="117"/>
    </row>
    <row r="70" spans="2:37" ht="12.75">
      <c r="B70" s="268"/>
      <c r="C70" s="144" t="s">
        <v>255</v>
      </c>
      <c r="D70" s="177">
        <v>1</v>
      </c>
      <c r="E70" s="8" t="s">
        <v>243</v>
      </c>
      <c r="F70" s="150"/>
      <c r="G70" s="86"/>
      <c r="H70" s="102">
        <v>0</v>
      </c>
      <c r="I70" s="95">
        <f t="shared" si="16"/>
        <v>0.6797427698</v>
      </c>
      <c r="J70" s="117">
        <f t="shared" si="17"/>
        <v>0.6797427698</v>
      </c>
      <c r="K70" s="95">
        <f t="shared" si="18"/>
        <v>0.907147908</v>
      </c>
      <c r="L70" s="95">
        <v>1.805283808</v>
      </c>
      <c r="M70" s="95">
        <v>0.6795175388</v>
      </c>
      <c r="N70" s="117">
        <f t="shared" si="19"/>
        <v>1.805283808</v>
      </c>
      <c r="O70" s="95">
        <f t="shared" si="20"/>
        <v>0.953338861</v>
      </c>
      <c r="P70" s="117">
        <f t="shared" si="21"/>
        <v>0.953338861</v>
      </c>
      <c r="Q70" s="95">
        <v>0.953338861</v>
      </c>
      <c r="R70" s="117">
        <v>0.8378124929</v>
      </c>
      <c r="S70" s="95">
        <f t="shared" si="22"/>
        <v>1.805283808</v>
      </c>
      <c r="T70" s="95">
        <f t="shared" si="23"/>
        <v>0.953338861</v>
      </c>
      <c r="U70" s="117">
        <v>0.6797427698</v>
      </c>
      <c r="V70" s="100">
        <v>0.907147908</v>
      </c>
      <c r="W70" s="88"/>
      <c r="X70" s="8"/>
      <c r="Y70" s="8"/>
      <c r="Z70" s="8"/>
      <c r="AA70" s="8"/>
      <c r="AB70" s="8"/>
      <c r="AC70" s="86"/>
      <c r="AG70" s="8"/>
      <c r="AH70" s="117"/>
      <c r="AI70" s="8"/>
      <c r="AJ70" s="8"/>
      <c r="AK70" s="117"/>
    </row>
    <row r="71" spans="2:37" ht="12.75">
      <c r="B71" s="268"/>
      <c r="C71" s="144" t="s">
        <v>52</v>
      </c>
      <c r="D71" s="177">
        <v>1</v>
      </c>
      <c r="E71" s="8" t="s">
        <v>244</v>
      </c>
      <c r="F71" s="150"/>
      <c r="G71" s="86"/>
      <c r="H71" s="102">
        <v>0</v>
      </c>
      <c r="I71" s="95">
        <f t="shared" si="16"/>
        <v>1.4112802771899997</v>
      </c>
      <c r="J71" s="117">
        <f t="shared" si="17"/>
        <v>1.4112802771899997</v>
      </c>
      <c r="K71" s="95">
        <f t="shared" si="18"/>
        <v>9.4252635445</v>
      </c>
      <c r="L71" s="95">
        <v>7.493457668799999</v>
      </c>
      <c r="M71" s="95">
        <v>7.3089725949</v>
      </c>
      <c r="N71" s="117">
        <f t="shared" si="19"/>
        <v>7.493457668799999</v>
      </c>
      <c r="O71" s="95">
        <f t="shared" si="20"/>
        <v>16.975535971000003</v>
      </c>
      <c r="P71" s="117">
        <f t="shared" si="21"/>
        <v>16.975535971000003</v>
      </c>
      <c r="Q71" s="95">
        <v>16.975535971000003</v>
      </c>
      <c r="R71" s="117">
        <v>16.764248385999995</v>
      </c>
      <c r="S71" s="95">
        <f t="shared" si="22"/>
        <v>7.493457668799999</v>
      </c>
      <c r="T71" s="95">
        <f t="shared" si="23"/>
        <v>16.975535971000003</v>
      </c>
      <c r="U71" s="117">
        <v>1.4112802771899997</v>
      </c>
      <c r="V71" s="100">
        <v>9.4252635445</v>
      </c>
      <c r="W71" s="88"/>
      <c r="X71" s="8"/>
      <c r="Y71" s="8"/>
      <c r="Z71" s="8"/>
      <c r="AA71" s="8"/>
      <c r="AB71" s="8"/>
      <c r="AC71" s="86"/>
      <c r="AG71" s="8"/>
      <c r="AH71" s="117"/>
      <c r="AI71" s="8"/>
      <c r="AJ71" s="8"/>
      <c r="AK71" s="117"/>
    </row>
    <row r="72" spans="2:37" ht="12.75">
      <c r="B72" s="269" t="s">
        <v>226</v>
      </c>
      <c r="C72" s="57"/>
      <c r="D72" s="177">
        <v>1</v>
      </c>
      <c r="E72" s="8" t="s">
        <v>245</v>
      </c>
      <c r="F72" s="150"/>
      <c r="G72" s="86"/>
      <c r="H72" s="102">
        <v>0</v>
      </c>
      <c r="I72" s="95">
        <f>+V72</f>
        <v>1.918950975</v>
      </c>
      <c r="J72" s="117">
        <f t="shared" si="17"/>
        <v>5.506085257913402</v>
      </c>
      <c r="K72" s="95">
        <f t="shared" si="18"/>
        <v>1.918950975</v>
      </c>
      <c r="L72" s="95">
        <v>15.291917661975518</v>
      </c>
      <c r="M72" s="95">
        <v>3.3925045432107424</v>
      </c>
      <c r="N72" s="117">
        <f t="shared" si="19"/>
        <v>15.291917661975518</v>
      </c>
      <c r="O72" s="95">
        <f t="shared" si="20"/>
        <v>1.514185072</v>
      </c>
      <c r="P72" s="117">
        <f t="shared" si="21"/>
        <v>1.514185072</v>
      </c>
      <c r="Q72" s="95">
        <v>1.514185072</v>
      </c>
      <c r="R72" s="117">
        <v>9.13713608</v>
      </c>
      <c r="S72" s="95">
        <f t="shared" si="22"/>
        <v>15.291917661975518</v>
      </c>
      <c r="T72" s="100">
        <f t="shared" si="23"/>
        <v>1.514185072</v>
      </c>
      <c r="U72" s="95">
        <v>5.506085257913402</v>
      </c>
      <c r="V72" s="100">
        <v>1.918950975</v>
      </c>
      <c r="W72" s="88"/>
      <c r="X72" s="8"/>
      <c r="Y72" s="8"/>
      <c r="Z72" s="8"/>
      <c r="AA72" s="8"/>
      <c r="AB72" s="8"/>
      <c r="AC72" s="86"/>
      <c r="AG72" s="8"/>
      <c r="AH72" s="117"/>
      <c r="AI72" s="8"/>
      <c r="AJ72" s="8"/>
      <c r="AK72" s="117"/>
    </row>
    <row r="73" spans="2:37" ht="12.75">
      <c r="B73" s="269" t="s">
        <v>229</v>
      </c>
      <c r="C73" s="57"/>
      <c r="D73" s="177">
        <v>1</v>
      </c>
      <c r="E73" s="8" t="s">
        <v>246</v>
      </c>
      <c r="F73" s="150"/>
      <c r="G73" s="86"/>
      <c r="H73" s="102">
        <v>0</v>
      </c>
      <c r="I73" s="95">
        <f>+V73</f>
        <v>5.909090909090908</v>
      </c>
      <c r="J73" s="117">
        <f t="shared" si="17"/>
        <v>213.35273334679093</v>
      </c>
      <c r="K73" s="95">
        <f t="shared" si="18"/>
        <v>5.909090909090908</v>
      </c>
      <c r="L73" s="95">
        <v>433.63429381709096</v>
      </c>
      <c r="M73" s="95">
        <v>125.6302747680909</v>
      </c>
      <c r="N73" s="117">
        <f t="shared" si="19"/>
        <v>433.63429381709096</v>
      </c>
      <c r="O73" s="95">
        <f>$Q$87</f>
        <v>16.003600000000002</v>
      </c>
      <c r="P73" s="95">
        <f>$Q$87</f>
        <v>16.003600000000002</v>
      </c>
      <c r="Q73" s="95">
        <v>0</v>
      </c>
      <c r="R73" s="117">
        <v>285.9090909090909</v>
      </c>
      <c r="S73" s="95">
        <f t="shared" si="22"/>
        <v>433.63429381709096</v>
      </c>
      <c r="T73" s="117">
        <f>$Q$87</f>
        <v>16.003600000000002</v>
      </c>
      <c r="U73" s="95">
        <v>213.35273334679093</v>
      </c>
      <c r="V73" s="100">
        <v>5.909090909090908</v>
      </c>
      <c r="W73" s="88"/>
      <c r="X73" s="8"/>
      <c r="Y73" s="8"/>
      <c r="Z73" s="8"/>
      <c r="AA73" s="8"/>
      <c r="AB73" s="8"/>
      <c r="AC73" s="86"/>
      <c r="AG73" s="8"/>
      <c r="AH73" s="117"/>
      <c r="AI73" s="8"/>
      <c r="AJ73" s="8"/>
      <c r="AK73" s="117"/>
    </row>
    <row r="74" spans="2:37" ht="12.75">
      <c r="B74" s="269" t="s">
        <v>257</v>
      </c>
      <c r="C74" s="57"/>
      <c r="D74" s="177">
        <v>1</v>
      </c>
      <c r="E74" s="8" t="s">
        <v>247</v>
      </c>
      <c r="F74" s="138"/>
      <c r="G74" s="106"/>
      <c r="H74" s="189">
        <v>0</v>
      </c>
      <c r="I74" s="210">
        <f>+U74</f>
        <v>24.227526343999997</v>
      </c>
      <c r="J74" s="222">
        <f t="shared" si="17"/>
        <v>24.227526343999997</v>
      </c>
      <c r="K74" s="210">
        <f>$V74</f>
        <v>0</v>
      </c>
      <c r="L74" s="210">
        <v>101.39261771</v>
      </c>
      <c r="M74" s="210">
        <v>66.47471751</v>
      </c>
      <c r="N74" s="222">
        <f t="shared" si="19"/>
        <v>101.39261771</v>
      </c>
      <c r="O74" s="210">
        <f t="shared" si="20"/>
        <v>0</v>
      </c>
      <c r="P74" s="222">
        <f t="shared" si="21"/>
        <v>0</v>
      </c>
      <c r="Q74" s="210">
        <v>0</v>
      </c>
      <c r="R74" s="222">
        <v>0</v>
      </c>
      <c r="S74" s="210">
        <f t="shared" si="22"/>
        <v>101.39261771</v>
      </c>
      <c r="T74" s="214">
        <f t="shared" si="23"/>
        <v>0</v>
      </c>
      <c r="U74" s="210">
        <v>24.227526343999997</v>
      </c>
      <c r="V74" s="231">
        <v>0</v>
      </c>
      <c r="W74" s="88"/>
      <c r="X74" s="8"/>
      <c r="Y74" s="8"/>
      <c r="Z74" s="8"/>
      <c r="AA74" s="8"/>
      <c r="AB74" s="8"/>
      <c r="AC74" s="86"/>
      <c r="AG74" s="8"/>
      <c r="AH74" s="117"/>
      <c r="AI74" s="8"/>
      <c r="AJ74" s="8"/>
      <c r="AK74" s="117"/>
    </row>
    <row r="75" spans="2:37" ht="12.75">
      <c r="B75" s="269" t="s">
        <v>230</v>
      </c>
      <c r="C75" s="92"/>
      <c r="D75" s="178"/>
      <c r="E75" s="115"/>
      <c r="F75" s="233">
        <f>L75</f>
        <v>624.2138826246392</v>
      </c>
      <c r="G75" s="106"/>
      <c r="H75" s="101">
        <f aca="true" t="shared" si="24" ref="H75:V75">+SUM(H66:H74)</f>
        <v>0</v>
      </c>
      <c r="I75" s="112">
        <f t="shared" si="24"/>
        <v>54.614109389360635</v>
      </c>
      <c r="J75" s="127">
        <f t="shared" si="24"/>
        <v>265.64488610997404</v>
      </c>
      <c r="K75" s="98">
        <f t="shared" si="24"/>
        <v>97.91748687696365</v>
      </c>
      <c r="L75" s="98">
        <f t="shared" si="24"/>
        <v>624.2138826246392</v>
      </c>
      <c r="M75" s="98">
        <f t="shared" si="24"/>
        <v>244.15348873227435</v>
      </c>
      <c r="N75" s="127">
        <f t="shared" si="24"/>
        <v>624.2138826246392</v>
      </c>
      <c r="O75" s="98">
        <f t="shared" si="24"/>
        <v>162.617916263</v>
      </c>
      <c r="P75" s="127">
        <f t="shared" si="24"/>
        <v>162.617916263</v>
      </c>
      <c r="Q75" s="98">
        <f t="shared" si="24"/>
        <v>146.614316263</v>
      </c>
      <c r="R75" s="127">
        <f t="shared" si="24"/>
        <v>437.6248643902636</v>
      </c>
      <c r="S75" s="98">
        <f>+SUM(S66:S74)</f>
        <v>624.2138826246392</v>
      </c>
      <c r="T75" s="98">
        <f>+SUM(T66:T74)</f>
        <v>162.617916263</v>
      </c>
      <c r="U75" s="127">
        <f t="shared" si="24"/>
        <v>265.64488610997404</v>
      </c>
      <c r="V75" s="109">
        <f t="shared" si="24"/>
        <v>97.91748687696365</v>
      </c>
      <c r="W75" s="160"/>
      <c r="X75" s="115"/>
      <c r="Y75" s="115"/>
      <c r="Z75" s="115"/>
      <c r="AA75" s="115"/>
      <c r="AB75" s="115"/>
      <c r="AC75" s="106"/>
      <c r="AG75" s="8"/>
      <c r="AH75" s="117"/>
      <c r="AI75" s="8"/>
      <c r="AJ75" s="8"/>
      <c r="AK75" s="117"/>
    </row>
    <row r="76" spans="2:37" ht="12.75">
      <c r="B76" s="269" t="s">
        <v>235</v>
      </c>
      <c r="C76" s="144"/>
      <c r="D76" s="177">
        <v>36</v>
      </c>
      <c r="E76" s="20" t="s">
        <v>266</v>
      </c>
      <c r="F76" s="150"/>
      <c r="G76" s="86">
        <v>0.04</v>
      </c>
      <c r="H76" s="102"/>
      <c r="I76" s="91"/>
      <c r="J76" s="91"/>
      <c r="K76" s="91"/>
      <c r="L76" s="91"/>
      <c r="M76" s="91"/>
      <c r="N76" s="91"/>
      <c r="O76" s="91"/>
      <c r="P76" s="91"/>
      <c r="Q76" s="61">
        <f aca="true" t="shared" si="25" ref="Q76:Q86">$D76*$G76</f>
        <v>1.44</v>
      </c>
      <c r="R76" s="91"/>
      <c r="S76" s="91"/>
      <c r="T76" s="91"/>
      <c r="U76" s="91"/>
      <c r="V76" s="190"/>
      <c r="W76" s="88"/>
      <c r="X76" s="8"/>
      <c r="Y76" s="8"/>
      <c r="Z76" s="8"/>
      <c r="AA76" s="8"/>
      <c r="AB76" s="8"/>
      <c r="AC76" s="86"/>
      <c r="AG76" s="8"/>
      <c r="AH76" s="8"/>
      <c r="AI76" s="8"/>
      <c r="AJ76" s="8"/>
      <c r="AK76" s="8"/>
    </row>
    <row r="77" spans="2:29" ht="12.75">
      <c r="B77" s="269" t="s">
        <v>229</v>
      </c>
      <c r="C77" s="144"/>
      <c r="D77" s="177">
        <v>36</v>
      </c>
      <c r="E77" s="20" t="s">
        <v>264</v>
      </c>
      <c r="F77" s="150">
        <v>0.06</v>
      </c>
      <c r="G77" s="86">
        <v>0.0091</v>
      </c>
      <c r="H77" s="102"/>
      <c r="I77" s="95"/>
      <c r="J77" s="95"/>
      <c r="K77" s="95"/>
      <c r="L77" s="95"/>
      <c r="M77" s="95"/>
      <c r="N77" s="95"/>
      <c r="O77" s="95"/>
      <c r="P77" s="95"/>
      <c r="Q77" s="61">
        <f t="shared" si="25"/>
        <v>0.3276</v>
      </c>
      <c r="R77" s="95"/>
      <c r="S77" s="95"/>
      <c r="T77" s="95"/>
      <c r="U77" s="95"/>
      <c r="V77" s="100"/>
      <c r="W77" s="88"/>
      <c r="X77" s="8"/>
      <c r="Y77" s="8"/>
      <c r="Z77" s="8"/>
      <c r="AA77" s="8"/>
      <c r="AB77" s="8"/>
      <c r="AC77" s="86"/>
    </row>
    <row r="78" spans="2:29" ht="12.75">
      <c r="B78" s="269" t="s">
        <v>230</v>
      </c>
      <c r="C78" s="144"/>
      <c r="D78" s="177">
        <v>36</v>
      </c>
      <c r="E78" s="8" t="s">
        <v>265</v>
      </c>
      <c r="F78" s="150">
        <v>0.5</v>
      </c>
      <c r="G78" s="86">
        <v>0.091</v>
      </c>
      <c r="H78" s="102"/>
      <c r="I78" s="95"/>
      <c r="J78" s="95"/>
      <c r="K78" s="95"/>
      <c r="L78" s="95"/>
      <c r="M78" s="95"/>
      <c r="N78" s="95"/>
      <c r="O78" s="95"/>
      <c r="P78" s="95"/>
      <c r="Q78" s="61">
        <f t="shared" si="25"/>
        <v>3.276</v>
      </c>
      <c r="R78" s="95"/>
      <c r="S78" s="95"/>
      <c r="T78" s="95"/>
      <c r="U78" s="95"/>
      <c r="V78" s="100"/>
      <c r="W78" s="88"/>
      <c r="X78" s="8"/>
      <c r="Y78" s="8"/>
      <c r="Z78" s="8"/>
      <c r="AA78" s="8"/>
      <c r="AB78" s="8"/>
      <c r="AC78" s="86"/>
    </row>
    <row r="79" spans="2:29" ht="12.75">
      <c r="B79" s="269"/>
      <c r="C79" s="144" t="s">
        <v>259</v>
      </c>
      <c r="D79" s="178">
        <v>4</v>
      </c>
      <c r="E79" s="182" t="s">
        <v>269</v>
      </c>
      <c r="F79" s="138"/>
      <c r="G79" s="106">
        <v>0.2</v>
      </c>
      <c r="H79" s="102"/>
      <c r="I79" s="95"/>
      <c r="J79" s="95"/>
      <c r="K79" s="95"/>
      <c r="L79" s="95"/>
      <c r="M79" s="95"/>
      <c r="N79" s="95"/>
      <c r="O79" s="95"/>
      <c r="P79" s="95"/>
      <c r="Q79" s="61">
        <f t="shared" si="25"/>
        <v>0.8</v>
      </c>
      <c r="R79" s="95"/>
      <c r="S79" s="95"/>
      <c r="T79" s="95"/>
      <c r="U79" s="95"/>
      <c r="V79" s="100"/>
      <c r="W79" s="88"/>
      <c r="X79" s="8"/>
      <c r="Y79" s="8"/>
      <c r="Z79" s="8"/>
      <c r="AA79" s="8"/>
      <c r="AB79" s="8"/>
      <c r="AC79" s="86"/>
    </row>
    <row r="80" spans="2:29" ht="12.75">
      <c r="B80" s="269"/>
      <c r="C80" s="144" t="s">
        <v>260</v>
      </c>
      <c r="D80" s="177">
        <v>36</v>
      </c>
      <c r="E80" s="8" t="s">
        <v>267</v>
      </c>
      <c r="F80" s="150"/>
      <c r="G80" s="86">
        <v>0.01</v>
      </c>
      <c r="H80" s="188"/>
      <c r="I80" s="91"/>
      <c r="J80" s="91"/>
      <c r="K80" s="91"/>
      <c r="L80" s="91"/>
      <c r="M80" s="91"/>
      <c r="N80" s="91"/>
      <c r="O80" s="91"/>
      <c r="P80" s="91"/>
      <c r="Q80" s="55">
        <f t="shared" si="25"/>
        <v>0.36</v>
      </c>
      <c r="R80" s="91"/>
      <c r="S80" s="126"/>
      <c r="T80" s="91"/>
      <c r="U80" s="126"/>
      <c r="V80" s="190"/>
      <c r="W80" s="88"/>
      <c r="X80" s="8"/>
      <c r="Y80" s="8"/>
      <c r="Z80" s="8"/>
      <c r="AA80" s="8"/>
      <c r="AB80" s="8"/>
      <c r="AC80" s="86"/>
    </row>
    <row r="81" spans="2:29" ht="12.75">
      <c r="B81" s="269" t="s">
        <v>234</v>
      </c>
      <c r="C81" s="144" t="s">
        <v>261</v>
      </c>
      <c r="D81" s="177">
        <v>36</v>
      </c>
      <c r="E81" s="20" t="s">
        <v>262</v>
      </c>
      <c r="F81" s="150"/>
      <c r="G81" s="86">
        <v>0.1</v>
      </c>
      <c r="H81" s="102"/>
      <c r="I81" s="95"/>
      <c r="J81" s="95"/>
      <c r="K81" s="95"/>
      <c r="L81" s="95"/>
      <c r="M81" s="95"/>
      <c r="N81" s="95"/>
      <c r="O81" s="95"/>
      <c r="P81" s="95"/>
      <c r="Q81" s="57">
        <f t="shared" si="25"/>
        <v>3.6</v>
      </c>
      <c r="R81" s="95"/>
      <c r="S81" s="117"/>
      <c r="T81" s="95"/>
      <c r="U81" s="117"/>
      <c r="V81" s="100"/>
      <c r="W81" s="88"/>
      <c r="X81" s="8"/>
      <c r="Y81" s="8"/>
      <c r="Z81" s="8"/>
      <c r="AA81" s="8"/>
      <c r="AB81" s="8"/>
      <c r="AC81" s="86"/>
    </row>
    <row r="82" spans="2:29" ht="12.75">
      <c r="B82" s="269" t="s">
        <v>235</v>
      </c>
      <c r="C82" s="144"/>
      <c r="D82" s="177">
        <v>36</v>
      </c>
      <c r="E82" s="20" t="s">
        <v>301</v>
      </c>
      <c r="F82" s="150"/>
      <c r="G82" s="86">
        <v>0.05</v>
      </c>
      <c r="H82" s="102"/>
      <c r="I82" s="95"/>
      <c r="J82" s="95"/>
      <c r="K82" s="95"/>
      <c r="L82" s="95"/>
      <c r="M82" s="95"/>
      <c r="N82" s="95"/>
      <c r="O82" s="95"/>
      <c r="P82" s="95"/>
      <c r="Q82" s="57">
        <f t="shared" si="25"/>
        <v>1.8</v>
      </c>
      <c r="R82" s="95"/>
      <c r="S82" s="117"/>
      <c r="T82" s="95"/>
      <c r="U82" s="117"/>
      <c r="V82" s="100"/>
      <c r="W82" s="88"/>
      <c r="X82" s="8"/>
      <c r="Y82" s="8"/>
      <c r="Z82" s="8"/>
      <c r="AA82" s="8"/>
      <c r="AB82" s="8"/>
      <c r="AC82" s="86"/>
    </row>
    <row r="83" spans="2:29" ht="12.75">
      <c r="B83" s="269" t="s">
        <v>236</v>
      </c>
      <c r="C83" s="57"/>
      <c r="D83" s="178">
        <v>4</v>
      </c>
      <c r="E83" s="182" t="s">
        <v>268</v>
      </c>
      <c r="F83" s="138"/>
      <c r="G83" s="106">
        <v>0.2</v>
      </c>
      <c r="H83" s="189"/>
      <c r="I83" s="95"/>
      <c r="J83" s="95"/>
      <c r="K83" s="95"/>
      <c r="L83" s="95"/>
      <c r="M83" s="95"/>
      <c r="N83" s="95"/>
      <c r="O83" s="95"/>
      <c r="P83" s="95"/>
      <c r="Q83" s="92">
        <f t="shared" si="25"/>
        <v>0.8</v>
      </c>
      <c r="R83" s="210"/>
      <c r="S83" s="117"/>
      <c r="T83" s="210"/>
      <c r="U83" s="117"/>
      <c r="V83" s="214"/>
      <c r="W83" s="88"/>
      <c r="X83" s="8"/>
      <c r="Y83" s="8"/>
      <c r="Z83" s="8"/>
      <c r="AA83" s="8"/>
      <c r="AB83" s="8"/>
      <c r="AC83" s="86"/>
    </row>
    <row r="84" spans="2:29" ht="12.75">
      <c r="B84" s="269" t="s">
        <v>233</v>
      </c>
      <c r="C84" s="57"/>
      <c r="D84" s="177">
        <v>4</v>
      </c>
      <c r="E84" s="8" t="s">
        <v>258</v>
      </c>
      <c r="F84" s="150"/>
      <c r="G84" s="86">
        <v>0.1</v>
      </c>
      <c r="H84" s="102"/>
      <c r="I84" s="91"/>
      <c r="J84" s="91"/>
      <c r="K84" s="91"/>
      <c r="L84" s="91"/>
      <c r="M84" s="91"/>
      <c r="N84" s="91"/>
      <c r="O84" s="91"/>
      <c r="P84" s="91"/>
      <c r="Q84" s="61">
        <f t="shared" si="25"/>
        <v>0.4</v>
      </c>
      <c r="R84" s="91"/>
      <c r="S84" s="91"/>
      <c r="T84" s="91"/>
      <c r="U84" s="91"/>
      <c r="V84" s="190"/>
      <c r="W84" s="88"/>
      <c r="X84" s="8"/>
      <c r="Y84" s="8"/>
      <c r="Z84" s="8"/>
      <c r="AA84" s="8"/>
      <c r="AB84" s="8"/>
      <c r="AC84" s="86"/>
    </row>
    <row r="85" spans="2:29" ht="12.75">
      <c r="B85" s="269" t="s">
        <v>231</v>
      </c>
      <c r="C85" s="57"/>
      <c r="D85" s="177">
        <v>4</v>
      </c>
      <c r="E85" s="20" t="s">
        <v>263</v>
      </c>
      <c r="F85" s="150"/>
      <c r="G85" s="86">
        <v>0.5</v>
      </c>
      <c r="H85" s="102"/>
      <c r="I85" s="95"/>
      <c r="J85" s="95"/>
      <c r="K85" s="95"/>
      <c r="L85" s="95"/>
      <c r="M85" s="95"/>
      <c r="N85" s="95"/>
      <c r="O85" s="95"/>
      <c r="P85" s="95"/>
      <c r="Q85" s="61">
        <f t="shared" si="25"/>
        <v>2</v>
      </c>
      <c r="R85" s="95"/>
      <c r="S85" s="95"/>
      <c r="T85" s="95"/>
      <c r="U85" s="95"/>
      <c r="V85" s="100"/>
      <c r="W85" s="88"/>
      <c r="X85" s="8"/>
      <c r="Y85" s="8"/>
      <c r="Z85" s="8"/>
      <c r="AA85" s="8"/>
      <c r="AB85" s="8"/>
      <c r="AC85" s="86"/>
    </row>
    <row r="86" spans="2:29" ht="12.75">
      <c r="B86" s="269" t="s">
        <v>237</v>
      </c>
      <c r="C86" s="57"/>
      <c r="D86" s="177">
        <v>4</v>
      </c>
      <c r="E86" s="20" t="s">
        <v>270</v>
      </c>
      <c r="F86" s="138"/>
      <c r="G86" s="106">
        <v>0.3</v>
      </c>
      <c r="H86" s="189"/>
      <c r="I86" s="210"/>
      <c r="J86" s="210"/>
      <c r="K86" s="210"/>
      <c r="L86" s="210"/>
      <c r="M86" s="210"/>
      <c r="N86" s="210"/>
      <c r="O86" s="210"/>
      <c r="P86" s="210"/>
      <c r="Q86" s="49">
        <f t="shared" si="25"/>
        <v>1.2</v>
      </c>
      <c r="R86" s="210"/>
      <c r="S86" s="210"/>
      <c r="T86" s="210"/>
      <c r="U86" s="210"/>
      <c r="V86" s="231"/>
      <c r="W86" s="88"/>
      <c r="X86" s="8"/>
      <c r="Y86" s="8"/>
      <c r="Z86" s="8"/>
      <c r="AA86" s="8"/>
      <c r="AB86" s="8"/>
      <c r="AC86" s="86"/>
    </row>
    <row r="87" spans="2:29" ht="12.75">
      <c r="B87" s="269" t="s">
        <v>238</v>
      </c>
      <c r="C87" s="92"/>
      <c r="D87" s="178"/>
      <c r="E87" s="115"/>
      <c r="F87" s="232">
        <f>Q87</f>
        <v>16.003600000000002</v>
      </c>
      <c r="G87" s="106"/>
      <c r="H87" s="160"/>
      <c r="I87" s="98">
        <f aca="true" t="shared" si="26" ref="I87:P87">+SUM(I76:I86)</f>
        <v>0</v>
      </c>
      <c r="J87" s="98">
        <f t="shared" si="26"/>
        <v>0</v>
      </c>
      <c r="K87" s="98">
        <f>+SUM(K76:K86)</f>
        <v>0</v>
      </c>
      <c r="L87" s="98">
        <f t="shared" si="26"/>
        <v>0</v>
      </c>
      <c r="M87" s="98">
        <f t="shared" si="26"/>
        <v>0</v>
      </c>
      <c r="N87" s="98">
        <f>+SUM(N76:N86)</f>
        <v>0</v>
      </c>
      <c r="O87" s="98">
        <f t="shared" si="26"/>
        <v>0</v>
      </c>
      <c r="P87" s="98">
        <f t="shared" si="26"/>
        <v>0</v>
      </c>
      <c r="Q87" s="98">
        <f aca="true" t="shared" si="27" ref="Q87:V87">+SUM(Q76:Q86)</f>
        <v>16.003600000000002</v>
      </c>
      <c r="R87" s="98">
        <f t="shared" si="27"/>
        <v>0</v>
      </c>
      <c r="S87" s="98">
        <f t="shared" si="27"/>
        <v>0</v>
      </c>
      <c r="T87" s="98">
        <f t="shared" si="27"/>
        <v>0</v>
      </c>
      <c r="U87" s="98">
        <f t="shared" si="27"/>
        <v>0</v>
      </c>
      <c r="V87" s="109">
        <f t="shared" si="27"/>
        <v>0</v>
      </c>
      <c r="W87" s="160"/>
      <c r="X87" s="115"/>
      <c r="Y87" s="115"/>
      <c r="Z87" s="115"/>
      <c r="AA87" s="115"/>
      <c r="AB87" s="115"/>
      <c r="AC87" s="106"/>
    </row>
    <row r="88" spans="2:29" ht="12.75">
      <c r="B88" s="269" t="s">
        <v>230</v>
      </c>
      <c r="C88" s="57"/>
      <c r="D88" s="177">
        <v>1</v>
      </c>
      <c r="E88" s="20" t="s">
        <v>273</v>
      </c>
      <c r="F88" s="137">
        <v>5.8</v>
      </c>
      <c r="G88" s="86">
        <v>5.8</v>
      </c>
      <c r="H88" s="102"/>
      <c r="I88" s="91"/>
      <c r="J88" s="125"/>
      <c r="K88" s="95"/>
      <c r="L88" s="95">
        <f>$P88</f>
        <v>5.8</v>
      </c>
      <c r="M88" s="95">
        <f>$P88</f>
        <v>5.8</v>
      </c>
      <c r="N88" s="95">
        <f>$P88</f>
        <v>5.8</v>
      </c>
      <c r="O88" s="97">
        <f>$P88</f>
        <v>5.8</v>
      </c>
      <c r="P88" s="97">
        <f>$Q88</f>
        <v>5.8</v>
      </c>
      <c r="Q88" s="97">
        <f aca="true" t="shared" si="28" ref="Q88:Q98">$D88*$G88</f>
        <v>5.8</v>
      </c>
      <c r="R88" s="97">
        <f>$P88</f>
        <v>5.8</v>
      </c>
      <c r="S88" s="95">
        <f>$D88*$G88</f>
        <v>5.8</v>
      </c>
      <c r="T88" s="95">
        <f>$D88*$G88</f>
        <v>5.8</v>
      </c>
      <c r="U88" s="117">
        <f>$P88</f>
        <v>5.8</v>
      </c>
      <c r="V88" s="190">
        <f>$P88</f>
        <v>5.8</v>
      </c>
      <c r="W88" s="88"/>
      <c r="X88" s="8" t="s">
        <v>299</v>
      </c>
      <c r="Y88" s="8"/>
      <c r="Z88" s="8"/>
      <c r="AA88" s="8"/>
      <c r="AB88" s="8"/>
      <c r="AC88" s="86"/>
    </row>
    <row r="89" spans="2:29" ht="12.75">
      <c r="B89" s="269" t="s">
        <v>235</v>
      </c>
      <c r="C89" s="57"/>
      <c r="D89" s="177">
        <v>4</v>
      </c>
      <c r="E89" s="20" t="s">
        <v>289</v>
      </c>
      <c r="F89" s="150">
        <v>2</v>
      </c>
      <c r="G89" s="86">
        <v>2</v>
      </c>
      <c r="H89" s="102"/>
      <c r="I89" s="95"/>
      <c r="J89" s="125"/>
      <c r="K89" s="95"/>
      <c r="L89" s="95"/>
      <c r="M89" s="95"/>
      <c r="N89" s="95"/>
      <c r="O89" s="97"/>
      <c r="P89" s="97"/>
      <c r="Q89" s="97">
        <f t="shared" si="28"/>
        <v>8</v>
      </c>
      <c r="R89" s="97"/>
      <c r="S89" s="95"/>
      <c r="T89" s="95"/>
      <c r="U89" s="117"/>
      <c r="V89" s="100"/>
      <c r="W89" s="88"/>
      <c r="X89" s="8"/>
      <c r="Y89" s="8"/>
      <c r="Z89" s="8"/>
      <c r="AA89" s="8"/>
      <c r="AB89" s="8"/>
      <c r="AC89" s="86"/>
    </row>
    <row r="90" spans="2:29" ht="12.75">
      <c r="B90" s="269" t="s">
        <v>233</v>
      </c>
      <c r="C90" s="57"/>
      <c r="D90" s="177">
        <v>2</v>
      </c>
      <c r="E90" s="20" t="s">
        <v>274</v>
      </c>
      <c r="F90" s="150">
        <v>6</v>
      </c>
      <c r="G90" s="86">
        <v>6</v>
      </c>
      <c r="H90" s="102"/>
      <c r="I90" s="95"/>
      <c r="J90" s="125"/>
      <c r="K90" s="95"/>
      <c r="L90" s="95"/>
      <c r="M90" s="95"/>
      <c r="N90" s="95"/>
      <c r="O90" s="97"/>
      <c r="P90" s="97"/>
      <c r="Q90" s="97">
        <f t="shared" si="28"/>
        <v>12</v>
      </c>
      <c r="R90" s="97"/>
      <c r="S90" s="95"/>
      <c r="T90" s="95"/>
      <c r="U90" s="117"/>
      <c r="V90" s="100"/>
      <c r="W90" s="88"/>
      <c r="X90" s="8"/>
      <c r="Y90" s="8"/>
      <c r="Z90" s="8"/>
      <c r="AA90" s="8"/>
      <c r="AB90" s="8"/>
      <c r="AC90" s="86"/>
    </row>
    <row r="91" spans="2:29" ht="12.75">
      <c r="B91" s="268"/>
      <c r="C91" s="57"/>
      <c r="D91" s="177">
        <v>1</v>
      </c>
      <c r="E91" s="20" t="s">
        <v>287</v>
      </c>
      <c r="F91" s="150">
        <v>5</v>
      </c>
      <c r="G91" s="86">
        <v>5</v>
      </c>
      <c r="H91" s="102"/>
      <c r="I91" s="95"/>
      <c r="J91" s="125"/>
      <c r="K91" s="95"/>
      <c r="L91" s="95"/>
      <c r="M91" s="95"/>
      <c r="N91" s="95"/>
      <c r="O91" s="97"/>
      <c r="P91" s="97"/>
      <c r="Q91" s="97">
        <f t="shared" si="28"/>
        <v>5</v>
      </c>
      <c r="R91" s="97"/>
      <c r="S91" s="95"/>
      <c r="T91" s="95"/>
      <c r="U91" s="117"/>
      <c r="V91" s="100"/>
      <c r="W91" s="88"/>
      <c r="X91" s="8"/>
      <c r="Y91" s="8"/>
      <c r="Z91" s="8"/>
      <c r="AA91" s="8"/>
      <c r="AB91" s="8"/>
      <c r="AC91" s="86"/>
    </row>
    <row r="92" spans="2:29" ht="12.75">
      <c r="B92" s="268"/>
      <c r="C92" s="144" t="s">
        <v>271</v>
      </c>
      <c r="D92" s="177">
        <v>4</v>
      </c>
      <c r="E92" s="20" t="s">
        <v>288</v>
      </c>
      <c r="F92" s="150">
        <v>2</v>
      </c>
      <c r="G92" s="86">
        <v>2</v>
      </c>
      <c r="H92" s="102"/>
      <c r="I92" s="95"/>
      <c r="J92" s="125"/>
      <c r="K92" s="95"/>
      <c r="L92" s="95"/>
      <c r="M92" s="95"/>
      <c r="N92" s="95"/>
      <c r="O92" s="97"/>
      <c r="P92" s="97"/>
      <c r="Q92" s="97">
        <f t="shared" si="28"/>
        <v>8</v>
      </c>
      <c r="R92" s="97"/>
      <c r="S92" s="95"/>
      <c r="T92" s="95"/>
      <c r="U92" s="117"/>
      <c r="V92" s="100"/>
      <c r="W92" s="88"/>
      <c r="X92" s="8"/>
      <c r="Y92" s="8"/>
      <c r="Z92" s="8"/>
      <c r="AA92" s="8"/>
      <c r="AB92" s="8"/>
      <c r="AC92" s="86"/>
    </row>
    <row r="93" spans="2:29" ht="12.75">
      <c r="B93" s="268"/>
      <c r="C93" s="57"/>
      <c r="D93" s="177">
        <v>1</v>
      </c>
      <c r="E93" s="20" t="s">
        <v>275</v>
      </c>
      <c r="F93" s="150">
        <v>0.1</v>
      </c>
      <c r="G93" s="86">
        <v>0.1</v>
      </c>
      <c r="H93" s="102"/>
      <c r="I93" s="95"/>
      <c r="J93" s="125"/>
      <c r="K93" s="95"/>
      <c r="L93" s="95"/>
      <c r="M93" s="95"/>
      <c r="N93" s="95"/>
      <c r="O93" s="97"/>
      <c r="P93" s="97"/>
      <c r="Q93" s="97">
        <f t="shared" si="28"/>
        <v>0.1</v>
      </c>
      <c r="R93" s="97"/>
      <c r="S93" s="95"/>
      <c r="T93" s="95"/>
      <c r="U93" s="117"/>
      <c r="V93" s="100"/>
      <c r="W93" s="88"/>
      <c r="X93" s="8"/>
      <c r="Y93" s="8"/>
      <c r="Z93" s="8"/>
      <c r="AA93" s="8"/>
      <c r="AB93" s="8"/>
      <c r="AC93" s="86"/>
    </row>
    <row r="94" spans="2:29" ht="12.75">
      <c r="B94" s="268"/>
      <c r="C94" s="57"/>
      <c r="D94" s="177">
        <v>1</v>
      </c>
      <c r="E94" s="20" t="s">
        <v>276</v>
      </c>
      <c r="F94" s="150">
        <v>0.1</v>
      </c>
      <c r="G94" s="86">
        <v>0.1</v>
      </c>
      <c r="H94" s="102"/>
      <c r="I94" s="95"/>
      <c r="J94" s="125"/>
      <c r="K94" s="95"/>
      <c r="L94" s="95"/>
      <c r="M94" s="95"/>
      <c r="N94" s="95"/>
      <c r="O94" s="97"/>
      <c r="P94" s="97"/>
      <c r="Q94" s="97">
        <f t="shared" si="28"/>
        <v>0.1</v>
      </c>
      <c r="R94" s="97"/>
      <c r="S94" s="95"/>
      <c r="T94" s="95"/>
      <c r="U94" s="117"/>
      <c r="V94" s="100"/>
      <c r="W94" s="88"/>
      <c r="X94" s="8"/>
      <c r="Y94" s="8"/>
      <c r="Z94" s="8"/>
      <c r="AA94" s="8"/>
      <c r="AB94" s="8"/>
      <c r="AC94" s="86"/>
    </row>
    <row r="95" spans="2:29" ht="12.75">
      <c r="B95" s="268"/>
      <c r="C95" s="57"/>
      <c r="D95" s="177">
        <v>4</v>
      </c>
      <c r="E95" s="20" t="s">
        <v>285</v>
      </c>
      <c r="F95" s="150">
        <v>100</v>
      </c>
      <c r="G95" s="86">
        <v>1</v>
      </c>
      <c r="H95" s="102"/>
      <c r="I95" s="95"/>
      <c r="J95" s="125"/>
      <c r="K95" s="95"/>
      <c r="L95" s="95"/>
      <c r="M95" s="95"/>
      <c r="N95" s="95"/>
      <c r="O95" s="97"/>
      <c r="P95" s="97"/>
      <c r="Q95" s="97">
        <f t="shared" si="28"/>
        <v>4</v>
      </c>
      <c r="R95" s="97"/>
      <c r="S95" s="95"/>
      <c r="T95" s="95"/>
      <c r="U95" s="117"/>
      <c r="V95" s="100"/>
      <c r="W95" s="88"/>
      <c r="X95" s="8"/>
      <c r="Y95" s="8"/>
      <c r="Z95" s="8"/>
      <c r="AA95" s="8"/>
      <c r="AB95" s="8"/>
      <c r="AC95" s="86"/>
    </row>
    <row r="96" spans="2:29" ht="12.75">
      <c r="B96" s="268"/>
      <c r="C96" s="57"/>
      <c r="D96" s="177">
        <v>1</v>
      </c>
      <c r="E96" s="20" t="s">
        <v>286</v>
      </c>
      <c r="F96" s="150">
        <v>25</v>
      </c>
      <c r="G96" s="86">
        <v>0</v>
      </c>
      <c r="H96" s="102"/>
      <c r="I96" s="95"/>
      <c r="J96" s="125"/>
      <c r="K96" s="95"/>
      <c r="L96" s="95"/>
      <c r="M96" s="95"/>
      <c r="N96" s="95"/>
      <c r="O96" s="97"/>
      <c r="P96" s="97"/>
      <c r="Q96" s="97">
        <f>$D96*$G96</f>
        <v>0</v>
      </c>
      <c r="R96" s="97"/>
      <c r="S96" s="95"/>
      <c r="T96" s="95"/>
      <c r="U96" s="117"/>
      <c r="V96" s="100"/>
      <c r="W96" s="88"/>
      <c r="X96" s="8"/>
      <c r="Y96" s="8"/>
      <c r="Z96" s="8"/>
      <c r="AA96" s="8"/>
      <c r="AB96" s="8"/>
      <c r="AC96" s="86"/>
    </row>
    <row r="97" spans="2:29" ht="12.75">
      <c r="B97" s="268"/>
      <c r="C97" s="57"/>
      <c r="D97" s="177">
        <v>1</v>
      </c>
      <c r="E97" s="20" t="s">
        <v>277</v>
      </c>
      <c r="F97" s="150">
        <v>5</v>
      </c>
      <c r="G97" s="86">
        <v>5</v>
      </c>
      <c r="H97" s="102"/>
      <c r="I97" s="95"/>
      <c r="J97" s="125"/>
      <c r="K97" s="95"/>
      <c r="L97" s="95">
        <f>$Q97</f>
        <v>5</v>
      </c>
      <c r="M97" s="95">
        <f>$Q97</f>
        <v>5</v>
      </c>
      <c r="N97" s="95">
        <f>$Q97</f>
        <v>5</v>
      </c>
      <c r="O97" s="97">
        <f>$P97</f>
        <v>5</v>
      </c>
      <c r="P97" s="97">
        <f>$Q97</f>
        <v>5</v>
      </c>
      <c r="Q97" s="97">
        <f t="shared" si="28"/>
        <v>5</v>
      </c>
      <c r="R97" s="97">
        <f>$P97</f>
        <v>5</v>
      </c>
      <c r="S97" s="95">
        <f>$D97*$G97</f>
        <v>5</v>
      </c>
      <c r="T97" s="95">
        <f>$D97*$G97</f>
        <v>5</v>
      </c>
      <c r="U97" s="117">
        <f aca="true" t="shared" si="29" ref="U97:V102">$P97</f>
        <v>5</v>
      </c>
      <c r="V97" s="100">
        <f t="shared" si="29"/>
        <v>5</v>
      </c>
      <c r="W97" s="88"/>
      <c r="X97" s="8"/>
      <c r="Y97" s="8"/>
      <c r="Z97" s="8"/>
      <c r="AA97" s="8"/>
      <c r="AB97" s="8"/>
      <c r="AC97" s="86"/>
    </row>
    <row r="98" spans="2:29" ht="12.75">
      <c r="B98" s="268"/>
      <c r="C98" s="57"/>
      <c r="D98" s="177">
        <v>1</v>
      </c>
      <c r="E98" s="20" t="s">
        <v>278</v>
      </c>
      <c r="F98" s="150">
        <v>0.1</v>
      </c>
      <c r="G98" s="86">
        <v>0.1</v>
      </c>
      <c r="H98" s="102"/>
      <c r="I98" s="95"/>
      <c r="J98" s="125"/>
      <c r="K98" s="95"/>
      <c r="L98" s="95"/>
      <c r="M98" s="95"/>
      <c r="N98" s="95"/>
      <c r="O98" s="97"/>
      <c r="P98" s="97"/>
      <c r="Q98" s="97">
        <f t="shared" si="28"/>
        <v>0.1</v>
      </c>
      <c r="R98" s="97"/>
      <c r="S98" s="95"/>
      <c r="T98" s="95"/>
      <c r="U98" s="117"/>
      <c r="V98" s="100"/>
      <c r="W98" s="88"/>
      <c r="X98" s="8"/>
      <c r="Y98" s="8"/>
      <c r="Z98" s="8"/>
      <c r="AA98" s="8"/>
      <c r="AB98" s="8"/>
      <c r="AC98" s="86"/>
    </row>
    <row r="99" spans="2:29" ht="12.75">
      <c r="B99" s="268"/>
      <c r="C99" s="57"/>
      <c r="D99" s="177">
        <v>1</v>
      </c>
      <c r="E99" s="20" t="s">
        <v>279</v>
      </c>
      <c r="F99" s="150">
        <v>8</v>
      </c>
      <c r="G99" s="86">
        <v>8</v>
      </c>
      <c r="H99" s="102"/>
      <c r="I99" s="95"/>
      <c r="J99" s="125"/>
      <c r="K99" s="95"/>
      <c r="L99" s="95"/>
      <c r="M99" s="95"/>
      <c r="N99" s="95"/>
      <c r="O99" s="97"/>
      <c r="P99" s="97"/>
      <c r="Q99" s="97">
        <v>0.1</v>
      </c>
      <c r="R99" s="97"/>
      <c r="S99" s="95">
        <f>$D99*$G99</f>
        <v>8</v>
      </c>
      <c r="T99" s="95">
        <f aca="true" t="shared" si="30" ref="S99:T101">$D99*$G99</f>
        <v>8</v>
      </c>
      <c r="U99" s="117"/>
      <c r="V99" s="100"/>
      <c r="W99" s="88"/>
      <c r="X99" s="8"/>
      <c r="Y99" s="8"/>
      <c r="Z99" s="8"/>
      <c r="AA99" s="8"/>
      <c r="AB99" s="8"/>
      <c r="AC99" s="86"/>
    </row>
    <row r="100" spans="2:29" ht="12.75">
      <c r="B100" s="268"/>
      <c r="C100" s="57"/>
      <c r="D100" s="177">
        <v>1</v>
      </c>
      <c r="E100" s="20" t="s">
        <v>281</v>
      </c>
      <c r="F100" s="150">
        <v>2</v>
      </c>
      <c r="G100" s="86">
        <v>2</v>
      </c>
      <c r="H100" s="102"/>
      <c r="I100" s="95"/>
      <c r="J100" s="125"/>
      <c r="K100" s="95"/>
      <c r="L100" s="95"/>
      <c r="M100" s="95"/>
      <c r="N100" s="95"/>
      <c r="O100" s="97"/>
      <c r="P100" s="97"/>
      <c r="Q100" s="97">
        <f>$D100*$G100</f>
        <v>2</v>
      </c>
      <c r="R100" s="97"/>
      <c r="S100" s="95">
        <f t="shared" si="30"/>
        <v>2</v>
      </c>
      <c r="T100" s="95">
        <f t="shared" si="30"/>
        <v>2</v>
      </c>
      <c r="U100" s="117">
        <f>$P100</f>
        <v>0</v>
      </c>
      <c r="V100" s="100">
        <f t="shared" si="29"/>
        <v>0</v>
      </c>
      <c r="W100" s="88"/>
      <c r="X100" s="8"/>
      <c r="Y100" s="8"/>
      <c r="Z100" s="8"/>
      <c r="AA100" s="8"/>
      <c r="AB100" s="8"/>
      <c r="AC100" s="86"/>
    </row>
    <row r="101" spans="2:29" ht="12.75">
      <c r="B101" s="268"/>
      <c r="C101" s="57"/>
      <c r="D101" s="177">
        <v>1</v>
      </c>
      <c r="E101" s="20" t="s">
        <v>280</v>
      </c>
      <c r="F101" s="150">
        <v>2</v>
      </c>
      <c r="G101" s="86">
        <v>2</v>
      </c>
      <c r="H101" s="102"/>
      <c r="I101" s="95"/>
      <c r="J101" s="125"/>
      <c r="K101" s="95"/>
      <c r="L101" s="95">
        <f>$Q101</f>
        <v>2</v>
      </c>
      <c r="M101" s="95">
        <f>$Q101</f>
        <v>2</v>
      </c>
      <c r="N101" s="95">
        <f>$Q101</f>
        <v>2</v>
      </c>
      <c r="O101" s="97">
        <f>$P101</f>
        <v>2</v>
      </c>
      <c r="P101" s="97">
        <f>$Q101</f>
        <v>2</v>
      </c>
      <c r="Q101" s="97">
        <f>$D101*$G101</f>
        <v>2</v>
      </c>
      <c r="R101" s="97">
        <f>$P101</f>
        <v>2</v>
      </c>
      <c r="S101" s="95">
        <f t="shared" si="30"/>
        <v>2</v>
      </c>
      <c r="T101" s="95">
        <f t="shared" si="30"/>
        <v>2</v>
      </c>
      <c r="U101" s="117">
        <f t="shared" si="29"/>
        <v>2</v>
      </c>
      <c r="V101" s="100">
        <f t="shared" si="29"/>
        <v>2</v>
      </c>
      <c r="W101" s="88"/>
      <c r="X101" s="8"/>
      <c r="Y101" s="8"/>
      <c r="Z101" s="8"/>
      <c r="AA101" s="8"/>
      <c r="AB101" s="8"/>
      <c r="AC101" s="86"/>
    </row>
    <row r="102" spans="2:29" ht="12.75">
      <c r="B102" s="268"/>
      <c r="C102" s="57"/>
      <c r="D102" s="177">
        <v>1</v>
      </c>
      <c r="E102" s="133" t="s">
        <v>284</v>
      </c>
      <c r="F102" s="221">
        <f>1+0.25*SUM(F88:F101)</f>
        <v>41.775</v>
      </c>
      <c r="G102" s="226">
        <f>1+0.25*SUM(G88:G101)</f>
        <v>10.775000000000002</v>
      </c>
      <c r="H102" s="189"/>
      <c r="I102" s="210"/>
      <c r="J102" s="229"/>
      <c r="K102" s="210"/>
      <c r="L102" s="210">
        <f aca="true" t="shared" si="31" ref="L102:T102">1+0.25*SUM(L88:L101)</f>
        <v>4.2</v>
      </c>
      <c r="M102" s="210">
        <f t="shared" si="31"/>
        <v>4.2</v>
      </c>
      <c r="N102" s="210">
        <f t="shared" si="31"/>
        <v>4.2</v>
      </c>
      <c r="O102" s="224">
        <f t="shared" si="31"/>
        <v>4.2</v>
      </c>
      <c r="P102" s="224">
        <f t="shared" si="31"/>
        <v>4.2</v>
      </c>
      <c r="Q102" s="224">
        <f t="shared" si="31"/>
        <v>14.05</v>
      </c>
      <c r="R102" s="224">
        <f t="shared" si="31"/>
        <v>4.2</v>
      </c>
      <c r="S102" s="224">
        <f t="shared" si="31"/>
        <v>6.7</v>
      </c>
      <c r="T102" s="224">
        <f t="shared" si="31"/>
        <v>6.7</v>
      </c>
      <c r="U102" s="222">
        <f t="shared" si="29"/>
        <v>4.2</v>
      </c>
      <c r="V102" s="231">
        <f t="shared" si="29"/>
        <v>4.2</v>
      </c>
      <c r="W102" s="88"/>
      <c r="X102" s="8"/>
      <c r="Y102" s="8"/>
      <c r="Z102" s="8"/>
      <c r="AA102" s="8"/>
      <c r="AB102" s="8"/>
      <c r="AC102" s="86"/>
    </row>
    <row r="103" spans="2:29" ht="12.75">
      <c r="B103" s="268"/>
      <c r="C103" s="92"/>
      <c r="D103" s="178"/>
      <c r="E103" s="115"/>
      <c r="F103" s="187">
        <f aca="true" t="shared" si="32" ref="F103:O103">+SUM(F88:F102)</f>
        <v>204.875</v>
      </c>
      <c r="G103" s="106"/>
      <c r="H103" s="200">
        <f t="shared" si="32"/>
        <v>0</v>
      </c>
      <c r="I103" s="99">
        <f t="shared" si="32"/>
        <v>0</v>
      </c>
      <c r="J103" s="99">
        <f t="shared" si="32"/>
        <v>0</v>
      </c>
      <c r="K103" s="99">
        <f t="shared" si="32"/>
        <v>0</v>
      </c>
      <c r="L103" s="99">
        <f t="shared" si="32"/>
        <v>17</v>
      </c>
      <c r="M103" s="99">
        <f t="shared" si="32"/>
        <v>17</v>
      </c>
      <c r="N103" s="99">
        <f t="shared" si="32"/>
        <v>17</v>
      </c>
      <c r="O103" s="99">
        <f t="shared" si="32"/>
        <v>17</v>
      </c>
      <c r="P103" s="99">
        <f aca="true" t="shared" si="33" ref="P103:V103">+SUM(P88:P102)</f>
        <v>17</v>
      </c>
      <c r="Q103" s="99">
        <f>+SUM(Q88:Q102)</f>
        <v>66.25</v>
      </c>
      <c r="R103" s="99">
        <f t="shared" si="33"/>
        <v>17</v>
      </c>
      <c r="S103" s="99">
        <f t="shared" si="33"/>
        <v>29.5</v>
      </c>
      <c r="T103" s="99">
        <f t="shared" si="33"/>
        <v>29.5</v>
      </c>
      <c r="U103" s="191">
        <f t="shared" si="33"/>
        <v>17</v>
      </c>
      <c r="V103" s="191">
        <f t="shared" si="33"/>
        <v>17</v>
      </c>
      <c r="W103" s="160"/>
      <c r="X103" s="115"/>
      <c r="Y103" s="115"/>
      <c r="Z103" s="115"/>
      <c r="AA103" s="115"/>
      <c r="AB103" s="115"/>
      <c r="AC103" s="106"/>
    </row>
    <row r="104" spans="2:29" ht="12.75">
      <c r="B104" s="268"/>
      <c r="C104" s="144" t="s">
        <v>108</v>
      </c>
      <c r="D104" s="177">
        <v>4</v>
      </c>
      <c r="E104" s="8" t="s">
        <v>282</v>
      </c>
      <c r="F104" s="150">
        <f>$D104*$G104</f>
        <v>20</v>
      </c>
      <c r="G104" s="86">
        <v>5</v>
      </c>
      <c r="H104" s="102"/>
      <c r="I104" s="91"/>
      <c r="J104" s="91"/>
      <c r="K104" s="91"/>
      <c r="L104" s="57">
        <f>$G104</f>
        <v>5</v>
      </c>
      <c r="M104" s="55">
        <f>$G104</f>
        <v>5</v>
      </c>
      <c r="N104" s="55">
        <f>$G104</f>
        <v>5</v>
      </c>
      <c r="O104" s="48">
        <f>$G104</f>
        <v>5</v>
      </c>
      <c r="P104" s="61">
        <f>$Q104</f>
        <v>20</v>
      </c>
      <c r="Q104" s="61">
        <f>$D104*$G104</f>
        <v>20</v>
      </c>
      <c r="R104" s="190"/>
      <c r="S104" s="91"/>
      <c r="T104" s="61">
        <f>$Q104</f>
        <v>20</v>
      </c>
      <c r="U104" s="91"/>
      <c r="V104" s="190"/>
      <c r="W104" s="88"/>
      <c r="X104" s="8"/>
      <c r="Y104" s="8"/>
      <c r="Z104" s="8"/>
      <c r="AA104" s="8"/>
      <c r="AB104" s="8"/>
      <c r="AC104" s="86"/>
    </row>
    <row r="105" spans="2:29" ht="12.75">
      <c r="B105" s="268"/>
      <c r="C105" s="144" t="s">
        <v>272</v>
      </c>
      <c r="D105" s="177">
        <v>2</v>
      </c>
      <c r="E105" s="8" t="s">
        <v>283</v>
      </c>
      <c r="F105" s="150">
        <f>$D105*$G105</f>
        <v>11.6</v>
      </c>
      <c r="G105" s="86">
        <v>5.8</v>
      </c>
      <c r="H105" s="102"/>
      <c r="I105" s="95"/>
      <c r="J105" s="95"/>
      <c r="K105" s="95"/>
      <c r="L105" s="57">
        <f aca="true" t="shared" si="34" ref="L105:O106">$G105</f>
        <v>5.8</v>
      </c>
      <c r="M105" s="57">
        <f t="shared" si="34"/>
        <v>5.8</v>
      </c>
      <c r="N105" s="57">
        <f t="shared" si="34"/>
        <v>5.8</v>
      </c>
      <c r="O105" s="61">
        <f t="shared" si="34"/>
        <v>5.8</v>
      </c>
      <c r="P105" s="61">
        <f>$Q105</f>
        <v>11.6</v>
      </c>
      <c r="Q105" s="61">
        <f>$D105*$G105</f>
        <v>11.6</v>
      </c>
      <c r="R105" s="100"/>
      <c r="S105" s="95"/>
      <c r="T105" s="61">
        <f>$Q105</f>
        <v>11.6</v>
      </c>
      <c r="U105" s="95"/>
      <c r="V105" s="100"/>
      <c r="W105" s="88"/>
      <c r="X105" s="8" t="s">
        <v>299</v>
      </c>
      <c r="Y105" s="8"/>
      <c r="Z105" s="8"/>
      <c r="AA105" s="8"/>
      <c r="AB105" s="8"/>
      <c r="AC105" s="86"/>
    </row>
    <row r="106" spans="2:29" ht="12.75">
      <c r="B106" s="268"/>
      <c r="C106" s="144" t="s">
        <v>290</v>
      </c>
      <c r="D106" s="177">
        <v>2</v>
      </c>
      <c r="E106" s="20" t="s">
        <v>280</v>
      </c>
      <c r="F106" s="150">
        <f>$D106*$G106</f>
        <v>4</v>
      </c>
      <c r="G106" s="86">
        <v>2</v>
      </c>
      <c r="H106" s="102"/>
      <c r="I106" s="95"/>
      <c r="J106" s="95"/>
      <c r="K106" s="95"/>
      <c r="L106" s="57">
        <f t="shared" si="34"/>
        <v>2</v>
      </c>
      <c r="M106" s="57">
        <f t="shared" si="34"/>
        <v>2</v>
      </c>
      <c r="N106" s="57">
        <f t="shared" si="34"/>
        <v>2</v>
      </c>
      <c r="O106" s="61">
        <f t="shared" si="34"/>
        <v>2</v>
      </c>
      <c r="P106" s="61">
        <f>$Q106</f>
        <v>4</v>
      </c>
      <c r="Q106" s="61">
        <f>$D106*$G106</f>
        <v>4</v>
      </c>
      <c r="R106" s="100"/>
      <c r="S106" s="95"/>
      <c r="T106" s="61">
        <f>$Q106</f>
        <v>4</v>
      </c>
      <c r="U106" s="95"/>
      <c r="V106" s="100"/>
      <c r="W106" s="88"/>
      <c r="X106" s="8"/>
      <c r="Y106" s="8"/>
      <c r="Z106" s="8"/>
      <c r="AA106" s="8"/>
      <c r="AB106" s="8"/>
      <c r="AC106" s="86"/>
    </row>
    <row r="107" spans="2:29" ht="12.75">
      <c r="B107" s="268"/>
      <c r="C107" s="57"/>
      <c r="D107" s="181">
        <v>2</v>
      </c>
      <c r="E107" s="61" t="s">
        <v>284</v>
      </c>
      <c r="F107" s="138">
        <f>$D107*$G107</f>
        <v>8.4</v>
      </c>
      <c r="G107" s="106">
        <f>1+0.25*SUM(G104:G106)</f>
        <v>4.2</v>
      </c>
      <c r="H107" s="189"/>
      <c r="I107" s="210"/>
      <c r="J107" s="210"/>
      <c r="K107" s="210"/>
      <c r="L107" s="115">
        <f>1+0.25*SUM(L104:L106)</f>
        <v>4.2</v>
      </c>
      <c r="M107" s="92">
        <f>1+0.25*SUM(M104:M106)</f>
        <v>4.2</v>
      </c>
      <c r="N107" s="92">
        <f>1+0.25*SUM(N104:N106)</f>
        <v>4.2</v>
      </c>
      <c r="O107" s="49">
        <f>1+0.25*SUM(O104:O106)</f>
        <v>4.2</v>
      </c>
      <c r="P107" s="49">
        <f>$Q107</f>
        <v>8.4</v>
      </c>
      <c r="Q107" s="49">
        <f>$D107*$G107</f>
        <v>8.4</v>
      </c>
      <c r="R107" s="214"/>
      <c r="S107" s="210"/>
      <c r="T107" s="49">
        <f>$Q107</f>
        <v>8.4</v>
      </c>
      <c r="U107" s="210"/>
      <c r="V107" s="231"/>
      <c r="W107" s="88"/>
      <c r="X107" s="8"/>
      <c r="Y107" s="8"/>
      <c r="Z107" s="8"/>
      <c r="AA107" s="8"/>
      <c r="AB107" s="8"/>
      <c r="AC107" s="86"/>
    </row>
    <row r="108" spans="2:29" ht="13.5" thickBot="1">
      <c r="B108" s="268"/>
      <c r="C108" s="57"/>
      <c r="D108" s="177"/>
      <c r="E108" s="8"/>
      <c r="F108" s="232">
        <f>1.5*SUM(F104:F107)</f>
        <v>66</v>
      </c>
      <c r="G108" s="86"/>
      <c r="H108" s="201">
        <f aca="true" t="shared" si="35" ref="H108:P108">+SUM(H104:H107)</f>
        <v>0</v>
      </c>
      <c r="I108" s="112">
        <f t="shared" si="35"/>
        <v>0</v>
      </c>
      <c r="J108" s="112">
        <f t="shared" si="35"/>
        <v>0</v>
      </c>
      <c r="K108" s="112">
        <f t="shared" si="35"/>
        <v>0</v>
      </c>
      <c r="L108" s="112">
        <f t="shared" si="35"/>
        <v>17</v>
      </c>
      <c r="M108" s="112">
        <f t="shared" si="35"/>
        <v>17</v>
      </c>
      <c r="N108" s="112">
        <f t="shared" si="35"/>
        <v>17</v>
      </c>
      <c r="O108" s="112">
        <f t="shared" si="35"/>
        <v>17</v>
      </c>
      <c r="P108" s="112">
        <f t="shared" si="35"/>
        <v>44</v>
      </c>
      <c r="Q108" s="112">
        <f aca="true" t="shared" si="36" ref="Q108:V108">+SUM(Q104:Q107)</f>
        <v>44</v>
      </c>
      <c r="R108" s="120">
        <f t="shared" si="36"/>
        <v>0</v>
      </c>
      <c r="S108" s="112">
        <f t="shared" si="36"/>
        <v>0</v>
      </c>
      <c r="T108" s="112">
        <f t="shared" si="36"/>
        <v>44</v>
      </c>
      <c r="U108" s="112">
        <f t="shared" si="36"/>
        <v>0</v>
      </c>
      <c r="V108" s="120">
        <f t="shared" si="36"/>
        <v>0</v>
      </c>
      <c r="W108" s="88"/>
      <c r="X108" s="8"/>
      <c r="Y108" s="8"/>
      <c r="Z108" s="8"/>
      <c r="AA108" s="8"/>
      <c r="AB108" s="8"/>
      <c r="AC108" s="86"/>
    </row>
    <row r="109" spans="2:29" ht="12.75">
      <c r="B109" s="270"/>
      <c r="C109" s="271"/>
      <c r="D109" s="277"/>
      <c r="E109" s="136" t="s">
        <v>296</v>
      </c>
      <c r="F109" s="155">
        <f aca="true" t="shared" si="37" ref="F109:P109">F108+F103+F87+F75</f>
        <v>911.0924826246392</v>
      </c>
      <c r="G109" s="278"/>
      <c r="H109" s="242">
        <f t="shared" si="37"/>
        <v>0</v>
      </c>
      <c r="I109" s="237">
        <f t="shared" si="37"/>
        <v>54.614109389360635</v>
      </c>
      <c r="J109" s="237">
        <f t="shared" si="37"/>
        <v>265.64488610997404</v>
      </c>
      <c r="K109" s="237">
        <f t="shared" si="37"/>
        <v>97.91748687696365</v>
      </c>
      <c r="L109" s="237">
        <f t="shared" si="37"/>
        <v>658.2138826246392</v>
      </c>
      <c r="M109" s="237">
        <f t="shared" si="37"/>
        <v>278.15348873227435</v>
      </c>
      <c r="N109" s="237">
        <f t="shared" si="37"/>
        <v>658.2138826246392</v>
      </c>
      <c r="O109" s="237">
        <f t="shared" si="37"/>
        <v>196.617916263</v>
      </c>
      <c r="P109" s="237">
        <f t="shared" si="37"/>
        <v>223.617916263</v>
      </c>
      <c r="Q109" s="237">
        <f aca="true" t="shared" si="38" ref="Q109:V109">Q108+Q103+Q87+Q75</f>
        <v>272.867916263</v>
      </c>
      <c r="R109" s="237">
        <f t="shared" si="38"/>
        <v>454.6248643902636</v>
      </c>
      <c r="S109" s="237">
        <f t="shared" si="38"/>
        <v>653.7138826246392</v>
      </c>
      <c r="T109" s="237">
        <f t="shared" si="38"/>
        <v>236.117916263</v>
      </c>
      <c r="U109" s="237">
        <f>U108+U103+U87+U75</f>
        <v>282.64488610997404</v>
      </c>
      <c r="V109" s="243">
        <f t="shared" si="38"/>
        <v>114.91748687696365</v>
      </c>
      <c r="W109" s="244" t="s">
        <v>304</v>
      </c>
      <c r="X109" s="240"/>
      <c r="Y109" s="240"/>
      <c r="Z109" s="241"/>
      <c r="AA109" s="66"/>
      <c r="AB109" s="66"/>
      <c r="AC109" s="63"/>
    </row>
    <row r="110" spans="2:29" ht="12.75">
      <c r="B110" s="132"/>
      <c r="C110" s="133"/>
      <c r="D110" s="133"/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  <c r="Q110" s="275"/>
      <c r="R110" s="275"/>
      <c r="S110" s="275"/>
      <c r="T110" s="275"/>
      <c r="U110" s="275"/>
      <c r="V110" s="276"/>
      <c r="W110" s="20"/>
      <c r="X110" s="20"/>
      <c r="Y110" s="20"/>
      <c r="Z110" s="8"/>
      <c r="AA110" s="8"/>
      <c r="AB110" s="8"/>
      <c r="AC110" s="86"/>
    </row>
    <row r="111" spans="2:29" ht="13.5" thickBot="1">
      <c r="B111" s="272"/>
      <c r="C111" s="273"/>
      <c r="D111" s="273"/>
      <c r="E111" s="209" t="s">
        <v>306</v>
      </c>
      <c r="F111" s="234">
        <f>+F109+F61</f>
        <v>1593.0174826246391</v>
      </c>
      <c r="G111" s="208"/>
      <c r="H111" s="234">
        <f aca="true" t="shared" si="39" ref="H111:V111">+H109+H61</f>
        <v>35.64</v>
      </c>
      <c r="I111" s="234">
        <f t="shared" si="39"/>
        <v>218.2555203282967</v>
      </c>
      <c r="J111" s="234">
        <f t="shared" si="39"/>
        <v>472.73807472097144</v>
      </c>
      <c r="K111" s="234">
        <f t="shared" si="39"/>
        <v>288.23793556466</v>
      </c>
      <c r="L111" s="234">
        <f t="shared" si="39"/>
        <v>904.5639708871031</v>
      </c>
      <c r="M111" s="234">
        <f t="shared" si="39"/>
        <v>508.49753760550175</v>
      </c>
      <c r="N111" s="234">
        <f t="shared" si="39"/>
        <v>1007.633970887103</v>
      </c>
      <c r="O111" s="234">
        <f t="shared" si="39"/>
        <v>538.3784078893</v>
      </c>
      <c r="P111" s="234">
        <f t="shared" si="39"/>
        <v>426.5084078893</v>
      </c>
      <c r="Q111" s="234">
        <f t="shared" si="39"/>
        <v>515.4434078893</v>
      </c>
      <c r="R111" s="234">
        <f t="shared" si="39"/>
        <v>685.6760508292899</v>
      </c>
      <c r="S111" s="234">
        <f t="shared" si="39"/>
        <v>1121.373970887103</v>
      </c>
      <c r="T111" s="234">
        <f t="shared" si="39"/>
        <v>662.0184078893</v>
      </c>
      <c r="U111" s="234">
        <f t="shared" si="39"/>
        <v>474.49807472097143</v>
      </c>
      <c r="V111" s="235">
        <f t="shared" si="39"/>
        <v>289.99793556466</v>
      </c>
      <c r="W111" s="207"/>
      <c r="X111" s="207"/>
      <c r="Y111" s="207"/>
      <c r="Z111" s="77"/>
      <c r="AA111" s="77"/>
      <c r="AB111" s="77"/>
      <c r="AC111" s="64"/>
    </row>
    <row r="112" spans="8:29" ht="12.75">
      <c r="H112" s="257" t="s">
        <v>143</v>
      </c>
      <c r="I112" s="258" t="s">
        <v>254</v>
      </c>
      <c r="J112" s="259" t="s">
        <v>202</v>
      </c>
      <c r="K112" s="258" t="s">
        <v>202</v>
      </c>
      <c r="L112" s="258" t="s">
        <v>204</v>
      </c>
      <c r="M112" s="258" t="s">
        <v>204</v>
      </c>
      <c r="N112" s="259" t="s">
        <v>144</v>
      </c>
      <c r="O112" s="258" t="s">
        <v>144</v>
      </c>
      <c r="P112" s="260"/>
      <c r="Q112" s="258"/>
      <c r="R112" s="259"/>
      <c r="S112" s="258" t="s">
        <v>292</v>
      </c>
      <c r="T112" s="258" t="s">
        <v>292</v>
      </c>
      <c r="U112" s="259" t="s">
        <v>221</v>
      </c>
      <c r="V112" s="261" t="s">
        <v>221</v>
      </c>
      <c r="W112" s="20"/>
      <c r="X112" s="20"/>
      <c r="Y112" s="20"/>
      <c r="AB112" s="110"/>
      <c r="AC112" s="110"/>
    </row>
    <row r="113" spans="8:29" ht="12.75">
      <c r="H113" s="147" t="s">
        <v>146</v>
      </c>
      <c r="I113" s="134" t="s">
        <v>211</v>
      </c>
      <c r="J113" s="135" t="s">
        <v>203</v>
      </c>
      <c r="K113" s="134" t="s">
        <v>203</v>
      </c>
      <c r="L113" s="134" t="s">
        <v>225</v>
      </c>
      <c r="M113" s="134" t="s">
        <v>224</v>
      </c>
      <c r="N113" s="135" t="s">
        <v>147</v>
      </c>
      <c r="O113" s="134" t="s">
        <v>147</v>
      </c>
      <c r="P113" s="135" t="s">
        <v>148</v>
      </c>
      <c r="Q113" s="134" t="s">
        <v>149</v>
      </c>
      <c r="R113" s="135" t="s">
        <v>220</v>
      </c>
      <c r="S113" s="134" t="s">
        <v>216</v>
      </c>
      <c r="T113" s="134" t="s">
        <v>216</v>
      </c>
      <c r="U113" s="135" t="s">
        <v>291</v>
      </c>
      <c r="V113" s="153" t="s">
        <v>291</v>
      </c>
      <c r="W113" s="20"/>
      <c r="X113" s="20"/>
      <c r="Y113" s="20"/>
      <c r="AA113" s="21"/>
      <c r="AB113" s="193"/>
      <c r="AC113" s="193"/>
    </row>
    <row r="114" spans="8:29" ht="13.5" thickBot="1">
      <c r="H114" s="165" t="s">
        <v>223</v>
      </c>
      <c r="I114" s="163" t="s">
        <v>223</v>
      </c>
      <c r="J114" s="166" t="s">
        <v>223</v>
      </c>
      <c r="K114" s="161" t="s">
        <v>222</v>
      </c>
      <c r="L114" s="161" t="s">
        <v>223</v>
      </c>
      <c r="M114" s="161" t="s">
        <v>223</v>
      </c>
      <c r="N114" s="166" t="s">
        <v>223</v>
      </c>
      <c r="O114" s="161" t="s">
        <v>222</v>
      </c>
      <c r="P114" s="167" t="s">
        <v>222</v>
      </c>
      <c r="Q114" s="161" t="s">
        <v>222</v>
      </c>
      <c r="R114" s="167" t="s">
        <v>222</v>
      </c>
      <c r="S114" s="163" t="s">
        <v>223</v>
      </c>
      <c r="T114" s="161" t="s">
        <v>222</v>
      </c>
      <c r="U114" s="166" t="s">
        <v>223</v>
      </c>
      <c r="V114" s="162" t="s">
        <v>222</v>
      </c>
      <c r="W114" s="20"/>
      <c r="X114" s="20"/>
      <c r="Y114" s="20"/>
      <c r="AA114" s="21"/>
      <c r="AB114" s="193"/>
      <c r="AC114" s="193"/>
    </row>
    <row r="115" spans="8:29" ht="12.75">
      <c r="H115" s="168"/>
      <c r="I115" s="168"/>
      <c r="J115" s="168"/>
      <c r="K115" s="111"/>
      <c r="L115" s="111"/>
      <c r="M115" s="111"/>
      <c r="N115" s="168"/>
      <c r="O115" s="111"/>
      <c r="P115" s="111"/>
      <c r="Q115" s="111"/>
      <c r="R115" s="111"/>
      <c r="S115" s="168"/>
      <c r="T115" s="111"/>
      <c r="U115" s="168"/>
      <c r="V115" s="111"/>
      <c r="W115" s="20"/>
      <c r="X115" s="20"/>
      <c r="Y115" s="20"/>
      <c r="AA115" s="21"/>
      <c r="AB115" s="193"/>
      <c r="AC115" s="193"/>
    </row>
    <row r="116" spans="8:29" ht="12.75">
      <c r="H116" s="168"/>
      <c r="I116" s="168"/>
      <c r="J116" s="168"/>
      <c r="K116" s="111"/>
      <c r="L116" s="111"/>
      <c r="M116" s="111"/>
      <c r="N116" s="168"/>
      <c r="O116" s="111"/>
      <c r="P116" s="111"/>
      <c r="Q116" s="111"/>
      <c r="R116" s="111"/>
      <c r="S116" s="168"/>
      <c r="T116" s="111"/>
      <c r="U116" s="168"/>
      <c r="V116" s="111"/>
      <c r="W116" s="20"/>
      <c r="X116" s="20"/>
      <c r="Y116" s="20"/>
      <c r="AA116" s="21"/>
      <c r="AB116" s="193"/>
      <c r="AC116" s="193"/>
    </row>
    <row r="117" spans="8:29" ht="12.75">
      <c r="H117" s="168"/>
      <c r="I117" s="168"/>
      <c r="J117" s="168"/>
      <c r="K117" s="111"/>
      <c r="L117" s="111"/>
      <c r="M117" s="111"/>
      <c r="N117" s="168"/>
      <c r="O117" s="111"/>
      <c r="P117" s="111"/>
      <c r="Q117" s="111"/>
      <c r="R117" s="111"/>
      <c r="S117" s="168"/>
      <c r="T117" s="111"/>
      <c r="U117" s="168"/>
      <c r="V117" s="111"/>
      <c r="W117" s="20"/>
      <c r="X117" s="20"/>
      <c r="Y117" s="20"/>
      <c r="AA117" s="21"/>
      <c r="AB117" s="193"/>
      <c r="AC117" s="193"/>
    </row>
    <row r="118" spans="8:29" ht="12.75">
      <c r="H118" s="168"/>
      <c r="I118" s="168"/>
      <c r="J118" s="168"/>
      <c r="K118" s="111"/>
      <c r="L118" s="111"/>
      <c r="M118" s="111"/>
      <c r="N118" s="168"/>
      <c r="O118" s="111"/>
      <c r="P118" s="111"/>
      <c r="Q118" s="111"/>
      <c r="R118" s="111"/>
      <c r="S118" s="168"/>
      <c r="T118" s="111"/>
      <c r="U118" s="168"/>
      <c r="V118" s="111"/>
      <c r="W118" s="20"/>
      <c r="X118" s="20"/>
      <c r="Y118" s="20"/>
      <c r="AA118" s="21"/>
      <c r="AB118" s="193"/>
      <c r="AC118" s="193"/>
    </row>
    <row r="119" spans="8:29" ht="12.75">
      <c r="H119" s="168"/>
      <c r="I119" s="168"/>
      <c r="J119" s="168"/>
      <c r="K119" s="111"/>
      <c r="L119" s="111"/>
      <c r="M119" s="111"/>
      <c r="N119" s="168"/>
      <c r="O119" s="111"/>
      <c r="P119" s="111"/>
      <c r="Q119" s="111"/>
      <c r="R119" s="111"/>
      <c r="S119" s="168"/>
      <c r="T119" s="111"/>
      <c r="U119" s="168"/>
      <c r="V119" s="111"/>
      <c r="W119" s="20"/>
      <c r="X119" s="20"/>
      <c r="Y119" s="20"/>
      <c r="AA119" s="21"/>
      <c r="AB119" s="193"/>
      <c r="AC119" s="193"/>
    </row>
    <row r="120" spans="8:29" ht="12.75">
      <c r="H120" s="168"/>
      <c r="I120" s="168"/>
      <c r="J120" s="168"/>
      <c r="K120" s="111"/>
      <c r="L120" s="111"/>
      <c r="M120" s="111"/>
      <c r="N120" s="168"/>
      <c r="O120" s="111"/>
      <c r="P120" s="111"/>
      <c r="Q120" s="111"/>
      <c r="R120" s="111"/>
      <c r="S120" s="168"/>
      <c r="T120" s="111"/>
      <c r="U120" s="168"/>
      <c r="V120" s="111"/>
      <c r="W120" s="20"/>
      <c r="X120" s="20"/>
      <c r="Y120" s="20"/>
      <c r="AA120" s="21"/>
      <c r="AB120" s="193"/>
      <c r="AC120" s="193"/>
    </row>
    <row r="121" spans="8:29" ht="12.75">
      <c r="H121" s="168"/>
      <c r="I121" s="168"/>
      <c r="J121" s="168"/>
      <c r="K121" s="111"/>
      <c r="L121" s="111"/>
      <c r="M121" s="111"/>
      <c r="N121" s="168"/>
      <c r="O121" s="111"/>
      <c r="P121" s="111"/>
      <c r="Q121" s="111"/>
      <c r="R121" s="111"/>
      <c r="S121" s="168"/>
      <c r="T121" s="111"/>
      <c r="U121" s="168"/>
      <c r="V121" s="111"/>
      <c r="W121" s="20"/>
      <c r="X121" s="20"/>
      <c r="Y121" s="20"/>
      <c r="AA121" s="21"/>
      <c r="AB121" s="193"/>
      <c r="AC121" s="193"/>
    </row>
    <row r="122" spans="8:29" ht="12.75">
      <c r="H122" s="168"/>
      <c r="I122" s="168"/>
      <c r="J122" s="168"/>
      <c r="K122" s="111"/>
      <c r="L122" s="111"/>
      <c r="M122" s="111"/>
      <c r="N122" s="168"/>
      <c r="O122" s="111"/>
      <c r="P122" s="111"/>
      <c r="Q122" s="111"/>
      <c r="R122" s="111"/>
      <c r="S122" s="168"/>
      <c r="T122" s="111"/>
      <c r="U122" s="168"/>
      <c r="V122" s="111"/>
      <c r="W122" s="20"/>
      <c r="X122" s="20"/>
      <c r="Y122" s="20"/>
      <c r="AA122" s="21"/>
      <c r="AB122" s="193"/>
      <c r="AC122" s="193"/>
    </row>
    <row r="123" spans="8:29" ht="12.75">
      <c r="H123" s="168"/>
      <c r="I123" s="168"/>
      <c r="J123" s="168"/>
      <c r="K123" s="111"/>
      <c r="L123" s="111"/>
      <c r="M123" s="111"/>
      <c r="N123" s="168"/>
      <c r="O123" s="111"/>
      <c r="P123" s="111"/>
      <c r="Q123" s="111"/>
      <c r="R123" s="111"/>
      <c r="S123" s="168"/>
      <c r="T123" s="111"/>
      <c r="U123" s="168"/>
      <c r="V123" s="111"/>
      <c r="W123" s="20"/>
      <c r="X123" s="20"/>
      <c r="Y123" s="20"/>
      <c r="AA123" s="21"/>
      <c r="AB123" s="193"/>
      <c r="AC123" s="193"/>
    </row>
    <row r="124" spans="8:29" ht="12.75">
      <c r="H124" s="168"/>
      <c r="I124" s="168"/>
      <c r="J124" s="168"/>
      <c r="K124" s="111"/>
      <c r="L124" s="111"/>
      <c r="M124" s="111"/>
      <c r="N124" s="168"/>
      <c r="O124" s="111"/>
      <c r="P124" s="111"/>
      <c r="Q124" s="111"/>
      <c r="R124" s="111"/>
      <c r="S124" s="168"/>
      <c r="T124" s="111"/>
      <c r="U124" s="168"/>
      <c r="V124" s="111"/>
      <c r="W124" s="20"/>
      <c r="X124" s="20"/>
      <c r="Y124" s="20"/>
      <c r="AA124" s="21"/>
      <c r="AB124" s="193"/>
      <c r="AC124" s="193"/>
    </row>
    <row r="125" spans="8:29" ht="12.75">
      <c r="H125" s="168"/>
      <c r="I125" s="168"/>
      <c r="J125" s="168"/>
      <c r="K125" s="111"/>
      <c r="L125" s="111"/>
      <c r="M125" s="111"/>
      <c r="N125" s="168"/>
      <c r="O125" s="111"/>
      <c r="P125" s="111"/>
      <c r="Q125" s="111"/>
      <c r="R125" s="111"/>
      <c r="S125" s="168"/>
      <c r="T125" s="111"/>
      <c r="U125" s="168"/>
      <c r="V125" s="111"/>
      <c r="W125" s="20"/>
      <c r="X125" s="20"/>
      <c r="Y125" s="20"/>
      <c r="AA125" s="21"/>
      <c r="AB125" s="193"/>
      <c r="AC125" s="193"/>
    </row>
    <row r="126" spans="8:29" ht="12.75">
      <c r="H126" s="168"/>
      <c r="I126" s="168"/>
      <c r="J126" s="168"/>
      <c r="K126" s="111"/>
      <c r="L126" s="111"/>
      <c r="M126" s="111"/>
      <c r="N126" s="168"/>
      <c r="O126" s="111"/>
      <c r="P126" s="111"/>
      <c r="Q126" s="111"/>
      <c r="R126" s="111"/>
      <c r="S126" s="168"/>
      <c r="T126" s="111"/>
      <c r="U126" s="168"/>
      <c r="V126" s="111"/>
      <c r="W126" s="20"/>
      <c r="X126" s="20"/>
      <c r="Y126" s="20"/>
      <c r="AA126" s="21"/>
      <c r="AB126" s="193"/>
      <c r="AC126" s="193"/>
    </row>
    <row r="127" spans="8:29" ht="12.75">
      <c r="H127" s="168"/>
      <c r="I127" s="168"/>
      <c r="J127" s="168"/>
      <c r="K127" s="111"/>
      <c r="L127" s="111"/>
      <c r="M127" s="111"/>
      <c r="N127" s="168"/>
      <c r="O127" s="111"/>
      <c r="P127" s="111"/>
      <c r="Q127" s="111"/>
      <c r="R127" s="111"/>
      <c r="S127" s="168"/>
      <c r="T127" s="111"/>
      <c r="U127" s="168"/>
      <c r="V127" s="111"/>
      <c r="W127" s="20"/>
      <c r="X127" s="20"/>
      <c r="Y127" s="20"/>
      <c r="AA127" s="21"/>
      <c r="AB127" s="193"/>
      <c r="AC127" s="193"/>
    </row>
    <row r="128" spans="8:29" ht="12.75">
      <c r="H128" s="168"/>
      <c r="I128" s="168"/>
      <c r="J128" s="168"/>
      <c r="K128" s="111"/>
      <c r="L128" s="111"/>
      <c r="M128" s="111"/>
      <c r="N128" s="168"/>
      <c r="O128" s="111"/>
      <c r="P128" s="111"/>
      <c r="Q128" s="111"/>
      <c r="R128" s="111"/>
      <c r="S128" s="168"/>
      <c r="T128" s="111"/>
      <c r="U128" s="168"/>
      <c r="V128" s="111"/>
      <c r="W128" s="20"/>
      <c r="X128" s="20"/>
      <c r="Y128" s="20"/>
      <c r="AA128" s="21"/>
      <c r="AB128" s="193"/>
      <c r="AC128" s="193"/>
    </row>
    <row r="129" spans="9:29" ht="12.75"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AA129" s="21"/>
      <c r="AB129" s="20"/>
      <c r="AC129" s="20"/>
    </row>
    <row r="130" spans="5:29" ht="12.75">
      <c r="E130" t="s">
        <v>248</v>
      </c>
      <c r="F130">
        <f>(300*0.044+0.1*30)/330</f>
        <v>0.04909090909090909</v>
      </c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AA130" s="21"/>
      <c r="AB130" s="20"/>
      <c r="AC130" s="20"/>
    </row>
    <row r="131" spans="5:29" ht="12.75">
      <c r="E131" t="s">
        <v>249</v>
      </c>
      <c r="F131">
        <f>(0.05*300+30*0.5)/330</f>
        <v>0.09090909090909091</v>
      </c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194"/>
      <c r="W131" s="20"/>
      <c r="X131" s="20"/>
      <c r="Y131" s="20"/>
      <c r="AA131" s="21"/>
      <c r="AB131" s="194"/>
      <c r="AC131" s="194"/>
    </row>
    <row r="132" spans="5:29" ht="12.75">
      <c r="E132" t="s">
        <v>250</v>
      </c>
      <c r="F132">
        <v>0.1</v>
      </c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194"/>
      <c r="W132" s="20"/>
      <c r="X132" s="20"/>
      <c r="Y132" s="20"/>
      <c r="AA132" s="21"/>
      <c r="AB132" s="194"/>
      <c r="AC132" s="194"/>
    </row>
    <row r="133" spans="5:29" ht="12.75">
      <c r="E133" t="s">
        <v>251</v>
      </c>
      <c r="F133">
        <f>(0.04*300+0.1*30)/330</f>
        <v>0.045454545454545456</v>
      </c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194"/>
      <c r="W133" s="20"/>
      <c r="X133" s="20"/>
      <c r="Y133" s="20"/>
      <c r="AB133" s="59"/>
      <c r="AC133" s="59"/>
    </row>
    <row r="134" spans="5:29" ht="12.75">
      <c r="E134" t="s">
        <v>252</v>
      </c>
      <c r="F134">
        <f>0.1</f>
        <v>0.1</v>
      </c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194"/>
      <c r="W134" s="20"/>
      <c r="X134" s="20"/>
      <c r="Y134" s="20"/>
      <c r="AB134" s="59"/>
      <c r="AC134" s="59"/>
    </row>
    <row r="135" spans="5:29" ht="12.75">
      <c r="E135" t="s">
        <v>253</v>
      </c>
      <c r="F135">
        <v>0.25</v>
      </c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194"/>
      <c r="W135" s="20"/>
      <c r="X135" s="20"/>
      <c r="Y135" s="20"/>
      <c r="AB135" s="59"/>
      <c r="AC135" s="59"/>
    </row>
    <row r="136" spans="9:29" ht="12.75">
      <c r="I136" s="199"/>
      <c r="J136" s="20"/>
      <c r="K136" s="20"/>
      <c r="L136" s="20"/>
      <c r="M136" s="20"/>
      <c r="N136" s="20"/>
      <c r="O136" s="20"/>
      <c r="P136" s="20"/>
      <c r="Q136" s="62"/>
      <c r="R136" s="20"/>
      <c r="S136" s="20"/>
      <c r="T136" s="20"/>
      <c r="U136" s="20"/>
      <c r="V136" s="194"/>
      <c r="W136" s="20"/>
      <c r="X136" s="20"/>
      <c r="Y136" s="20"/>
      <c r="AB136" s="59"/>
      <c r="AC136" s="59"/>
    </row>
    <row r="137" spans="9:29" ht="12.75"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AB137" s="8"/>
      <c r="AC137" s="8"/>
    </row>
    <row r="138" spans="9:29" ht="12.75"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AB138" s="8"/>
      <c r="AC138" s="8"/>
    </row>
    <row r="139" spans="9:25" ht="12.75"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9:25" ht="12.75"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="75" zoomScaleNormal="75" workbookViewId="0" topLeftCell="A1">
      <selection activeCell="D4" sqref="D4"/>
    </sheetView>
  </sheetViews>
  <sheetFormatPr defaultColWidth="9.140625" defaultRowHeight="12.75"/>
  <cols>
    <col min="1" max="1" width="28.7109375" style="0" bestFit="1" customWidth="1"/>
  </cols>
  <sheetData>
    <row r="1" ht="12.75">
      <c r="A1" s="1" t="s">
        <v>77</v>
      </c>
    </row>
    <row r="2" ht="12.75">
      <c r="A2" s="1"/>
    </row>
    <row r="3" spans="2:4" ht="12.75">
      <c r="B3" t="s">
        <v>78</v>
      </c>
      <c r="C3" t="s">
        <v>66</v>
      </c>
      <c r="D3" t="s">
        <v>67</v>
      </c>
    </row>
    <row r="4" spans="1:4" ht="12.75">
      <c r="A4" s="1" t="s">
        <v>0</v>
      </c>
      <c r="B4" s="29">
        <v>240</v>
      </c>
      <c r="D4" s="29">
        <v>20</v>
      </c>
    </row>
    <row r="6" spans="1:2" ht="12.75">
      <c r="A6" s="1" t="s">
        <v>1</v>
      </c>
      <c r="B6" s="28">
        <v>240</v>
      </c>
    </row>
    <row r="7" ht="12.75">
      <c r="B7" s="28"/>
    </row>
    <row r="8" spans="1:2" ht="12.75">
      <c r="A8" s="1" t="s">
        <v>2</v>
      </c>
      <c r="B8" s="28">
        <v>240</v>
      </c>
    </row>
    <row r="10" spans="1:4" ht="12.75">
      <c r="A10" s="1" t="s">
        <v>5</v>
      </c>
      <c r="B10" s="29">
        <v>250</v>
      </c>
      <c r="D10" s="29">
        <v>450</v>
      </c>
    </row>
    <row r="12" ht="12.75">
      <c r="A12" t="s">
        <v>87</v>
      </c>
    </row>
    <row r="13" ht="12.75">
      <c r="A13" t="s">
        <v>86</v>
      </c>
    </row>
    <row r="15" ht="12.75">
      <c r="A15" t="s">
        <v>88</v>
      </c>
    </row>
    <row r="16" ht="12.75">
      <c r="A16" t="s">
        <v>102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zoomScale="75" zoomScaleNormal="75" workbookViewId="0" topLeftCell="A1">
      <selection activeCell="A28" sqref="A28"/>
    </sheetView>
  </sheetViews>
  <sheetFormatPr defaultColWidth="9.140625" defaultRowHeight="12.75"/>
  <cols>
    <col min="7" max="7" width="12.28125" style="0" bestFit="1" customWidth="1"/>
    <col min="9" max="9" width="13.28125" style="0" bestFit="1" customWidth="1"/>
    <col min="10" max="10" width="23.7109375" style="0" bestFit="1" customWidth="1"/>
  </cols>
  <sheetData>
    <row r="1" ht="12.75">
      <c r="A1" t="s">
        <v>69</v>
      </c>
    </row>
    <row r="3" ht="12.75">
      <c r="A3" t="s">
        <v>103</v>
      </c>
    </row>
    <row r="4" ht="12.75">
      <c r="A4" t="s">
        <v>89</v>
      </c>
    </row>
    <row r="5" ht="12.75">
      <c r="A5" t="s">
        <v>90</v>
      </c>
    </row>
    <row r="6" ht="12.75">
      <c r="A6" t="s">
        <v>91</v>
      </c>
    </row>
    <row r="7" ht="12.75">
      <c r="A7" t="s">
        <v>92</v>
      </c>
    </row>
    <row r="8" ht="12.75">
      <c r="A8" t="s">
        <v>93</v>
      </c>
    </row>
    <row r="9" ht="12.75">
      <c r="A9" t="s">
        <v>94</v>
      </c>
    </row>
    <row r="10" ht="12.75">
      <c r="A10" t="s">
        <v>95</v>
      </c>
    </row>
    <row r="11" ht="12.75">
      <c r="A11" t="s">
        <v>96</v>
      </c>
    </row>
    <row r="12" ht="12.75">
      <c r="A12" t="s">
        <v>97</v>
      </c>
    </row>
    <row r="13" ht="12.75">
      <c r="A13" t="s">
        <v>98</v>
      </c>
    </row>
    <row r="14" ht="12.75">
      <c r="A14" t="s">
        <v>99</v>
      </c>
    </row>
    <row r="15" ht="12.75">
      <c r="A15" t="s">
        <v>100</v>
      </c>
    </row>
    <row r="16" ht="12.75">
      <c r="A16" t="s">
        <v>101</v>
      </c>
    </row>
    <row r="18" spans="5:11" ht="12.75">
      <c r="E18" s="1" t="s">
        <v>73</v>
      </c>
      <c r="F18" s="1" t="s">
        <v>74</v>
      </c>
      <c r="G18" s="1" t="s">
        <v>71</v>
      </c>
      <c r="H18" s="1" t="s">
        <v>54</v>
      </c>
      <c r="I18" s="1" t="s">
        <v>76</v>
      </c>
      <c r="J18" s="1" t="s">
        <v>72</v>
      </c>
      <c r="K18" s="1" t="s">
        <v>68</v>
      </c>
    </row>
    <row r="19" spans="1:11" ht="12.75">
      <c r="A19" t="s">
        <v>70</v>
      </c>
      <c r="E19" s="31">
        <v>12.5</v>
      </c>
      <c r="F19" s="32">
        <v>0.05</v>
      </c>
      <c r="G19" s="30">
        <f>3.14*E19^2*F19</f>
        <v>24.53125</v>
      </c>
      <c r="H19">
        <v>3</v>
      </c>
      <c r="I19" s="30">
        <f>G19*H19</f>
        <v>73.59375</v>
      </c>
      <c r="J19">
        <v>2.3</v>
      </c>
      <c r="K19" s="30">
        <f>I19*J19/1000</f>
        <v>0.169265625</v>
      </c>
    </row>
    <row r="20" spans="1:11" ht="12.75">
      <c r="A20" t="s">
        <v>75</v>
      </c>
      <c r="K20">
        <v>2</v>
      </c>
    </row>
    <row r="22" ht="12.75">
      <c r="A22" t="s">
        <v>104</v>
      </c>
    </row>
    <row r="23" ht="14.25" customHeight="1">
      <c r="A23" t="s">
        <v>105</v>
      </c>
    </row>
    <row r="24" ht="12.75">
      <c r="A24" t="s">
        <v>106</v>
      </c>
    </row>
    <row r="25" ht="12.75">
      <c r="A25" t="s">
        <v>107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5"/>
  <sheetViews>
    <sheetView zoomScale="75" zoomScaleNormal="75" workbookViewId="0" topLeftCell="A1">
      <selection activeCell="C59" sqref="C59:I59"/>
    </sheetView>
  </sheetViews>
  <sheetFormatPr defaultColWidth="9.140625" defaultRowHeight="12.75"/>
  <cols>
    <col min="2" max="2" width="38.8515625" style="0" bestFit="1" customWidth="1"/>
    <col min="11" max="11" width="6.00390625" style="0" bestFit="1" customWidth="1"/>
    <col min="12" max="12" width="5.8515625" style="0" bestFit="1" customWidth="1"/>
    <col min="13" max="13" width="6.28125" style="0" bestFit="1" customWidth="1"/>
    <col min="14" max="14" width="7.28125" style="0" bestFit="1" customWidth="1"/>
    <col min="15" max="15" width="38.7109375" style="26" bestFit="1" customWidth="1"/>
  </cols>
  <sheetData>
    <row r="1" spans="2:15" ht="12.75">
      <c r="B1" s="4"/>
      <c r="C1" s="4"/>
      <c r="D1" s="4"/>
      <c r="E1" s="288" t="s">
        <v>108</v>
      </c>
      <c r="F1" s="289"/>
      <c r="G1" s="289"/>
      <c r="H1" s="289"/>
      <c r="I1" s="289"/>
      <c r="J1" s="290"/>
      <c r="O1"/>
    </row>
    <row r="2" spans="2:15" ht="12.75">
      <c r="B2" s="4"/>
      <c r="C2" s="4" t="s">
        <v>54</v>
      </c>
      <c r="D2" s="4" t="s">
        <v>55</v>
      </c>
      <c r="E2" s="4" t="s">
        <v>64</v>
      </c>
      <c r="F2" s="4" t="s">
        <v>63</v>
      </c>
      <c r="G2" s="4" t="s">
        <v>55</v>
      </c>
      <c r="H2" s="4" t="s">
        <v>111</v>
      </c>
      <c r="I2" s="4" t="s">
        <v>112</v>
      </c>
      <c r="O2"/>
    </row>
    <row r="3" spans="1:15" ht="12.75">
      <c r="A3" s="1" t="s">
        <v>4</v>
      </c>
      <c r="B3" s="4"/>
      <c r="C3" s="12"/>
      <c r="D3" s="12"/>
      <c r="E3" s="12"/>
      <c r="F3" s="13"/>
      <c r="G3" s="13"/>
      <c r="H3" s="13"/>
      <c r="I3" s="13"/>
      <c r="O3"/>
    </row>
    <row r="4" spans="1:15" ht="12.75">
      <c r="A4" s="1"/>
      <c r="B4" s="4"/>
      <c r="C4" s="12"/>
      <c r="D4" s="12"/>
      <c r="E4" s="12"/>
      <c r="F4" s="13"/>
      <c r="G4" s="13"/>
      <c r="H4" s="13"/>
      <c r="I4" s="13"/>
      <c r="O4"/>
    </row>
    <row r="5" spans="1:15" ht="12.75">
      <c r="A5" s="2" t="s">
        <v>21</v>
      </c>
      <c r="B5" s="4"/>
      <c r="C5" s="12"/>
      <c r="D5" s="12"/>
      <c r="E5" s="12"/>
      <c r="F5" s="12"/>
      <c r="G5" s="12"/>
      <c r="H5" s="12"/>
      <c r="I5" s="12"/>
      <c r="O5"/>
    </row>
    <row r="6" spans="1:15" ht="12.75">
      <c r="A6" s="2"/>
      <c r="B6" s="4" t="s">
        <v>22</v>
      </c>
      <c r="C6" s="4"/>
      <c r="D6" s="4"/>
      <c r="E6" s="4"/>
      <c r="F6" s="4"/>
      <c r="G6" s="4"/>
      <c r="H6" s="4"/>
      <c r="I6" s="4"/>
      <c r="O6"/>
    </row>
    <row r="7" spans="1:15" ht="12.75">
      <c r="A7" s="2"/>
      <c r="B7" s="4" t="s">
        <v>23</v>
      </c>
      <c r="C7" s="4">
        <v>4</v>
      </c>
      <c r="D7" s="4">
        <v>4</v>
      </c>
      <c r="E7" s="34">
        <v>15.5</v>
      </c>
      <c r="F7" s="34">
        <f>C7*E7</f>
        <v>62</v>
      </c>
      <c r="G7" s="34">
        <v>2</v>
      </c>
      <c r="H7" s="4"/>
      <c r="I7" s="4"/>
      <c r="O7"/>
    </row>
    <row r="8" spans="1:15" ht="12.75">
      <c r="A8" s="2"/>
      <c r="B8" s="4" t="s">
        <v>28</v>
      </c>
      <c r="C8" s="4">
        <v>2</v>
      </c>
      <c r="D8" s="4">
        <v>1</v>
      </c>
      <c r="E8" s="34">
        <v>7</v>
      </c>
      <c r="F8" s="34">
        <f>C8*E8</f>
        <v>14</v>
      </c>
      <c r="G8" s="34">
        <v>6</v>
      </c>
      <c r="H8" s="4"/>
      <c r="I8" s="4"/>
      <c r="O8"/>
    </row>
    <row r="9" spans="1:15" ht="12.75">
      <c r="A9" s="2"/>
      <c r="B9" s="4" t="s">
        <v>29</v>
      </c>
      <c r="C9" s="4">
        <v>2</v>
      </c>
      <c r="D9" s="4">
        <v>2</v>
      </c>
      <c r="E9" s="34">
        <v>8</v>
      </c>
      <c r="F9" s="34">
        <f>C9*E9</f>
        <v>16</v>
      </c>
      <c r="G9" s="34">
        <v>6</v>
      </c>
      <c r="H9" s="4"/>
      <c r="I9" s="4"/>
      <c r="O9"/>
    </row>
    <row r="10" spans="1:15" ht="12.75">
      <c r="A10" s="2"/>
      <c r="B10" s="4" t="s">
        <v>30</v>
      </c>
      <c r="C10" s="4">
        <v>2</v>
      </c>
      <c r="D10" s="4">
        <v>2</v>
      </c>
      <c r="E10" s="27"/>
      <c r="F10" s="27"/>
      <c r="G10" s="9"/>
      <c r="H10" s="4"/>
      <c r="I10" s="4"/>
      <c r="O10"/>
    </row>
    <row r="11" spans="1:15" ht="12.75">
      <c r="A11" s="2"/>
      <c r="B11" s="3" t="s">
        <v>39</v>
      </c>
      <c r="C11" s="3">
        <f>SUM(C6:C10)</f>
        <v>10</v>
      </c>
      <c r="D11" s="3">
        <f>SUM(D6:D10)</f>
        <v>9</v>
      </c>
      <c r="E11" s="3">
        <f>SUM(E6:E10)</f>
        <v>30.5</v>
      </c>
      <c r="F11" s="3">
        <f>SUM(F6:F10)</f>
        <v>92</v>
      </c>
      <c r="G11" s="3">
        <f>SUM(G6:G10)</f>
        <v>14</v>
      </c>
      <c r="H11" s="4"/>
      <c r="I11" s="4"/>
      <c r="O11"/>
    </row>
    <row r="12" spans="1:15" ht="12.75">
      <c r="A12" s="2" t="s">
        <v>47</v>
      </c>
      <c r="B12" s="3"/>
      <c r="C12" s="16"/>
      <c r="D12" s="16"/>
      <c r="E12" s="16"/>
      <c r="F12" s="12"/>
      <c r="G12" s="12"/>
      <c r="H12" s="12"/>
      <c r="I12" s="12"/>
      <c r="O12"/>
    </row>
    <row r="13" spans="1:15" ht="12.75">
      <c r="A13" s="2"/>
      <c r="B13" s="4" t="s">
        <v>31</v>
      </c>
      <c r="C13" s="4">
        <v>1</v>
      </c>
      <c r="D13" s="4">
        <v>1</v>
      </c>
      <c r="E13" s="34">
        <v>0.68</v>
      </c>
      <c r="F13" s="33">
        <f>C13*E13</f>
        <v>0.68</v>
      </c>
      <c r="G13" s="9"/>
      <c r="H13" s="4"/>
      <c r="I13" s="4"/>
      <c r="O13"/>
    </row>
    <row r="14" spans="1:15" ht="12.75">
      <c r="A14" s="2"/>
      <c r="B14" s="4" t="s">
        <v>32</v>
      </c>
      <c r="C14" s="4">
        <v>12</v>
      </c>
      <c r="D14" s="4">
        <v>12</v>
      </c>
      <c r="E14" s="34">
        <v>0.22</v>
      </c>
      <c r="F14" s="34">
        <f>C14*E14</f>
        <v>2.64</v>
      </c>
      <c r="G14" s="9"/>
      <c r="H14" s="4"/>
      <c r="I14" s="4"/>
      <c r="O14"/>
    </row>
    <row r="15" spans="1:15" ht="12.75">
      <c r="A15" s="2"/>
      <c r="B15" s="4" t="s">
        <v>42</v>
      </c>
      <c r="C15" s="12"/>
      <c r="D15" s="12"/>
      <c r="E15" s="12"/>
      <c r="F15" s="34">
        <v>3.06</v>
      </c>
      <c r="G15" s="9"/>
      <c r="H15" s="4"/>
      <c r="I15" s="4"/>
      <c r="O15"/>
    </row>
    <row r="16" spans="1:15" ht="12.75">
      <c r="A16" s="2"/>
      <c r="B16" s="6" t="s">
        <v>56</v>
      </c>
      <c r="C16" s="4">
        <v>3</v>
      </c>
      <c r="D16" s="4">
        <v>3</v>
      </c>
      <c r="E16" s="12"/>
      <c r="F16" s="14"/>
      <c r="G16" s="14"/>
      <c r="H16" s="12"/>
      <c r="I16" s="12"/>
      <c r="O16"/>
    </row>
    <row r="17" spans="1:15" ht="12.75">
      <c r="A17" s="2"/>
      <c r="B17" s="6" t="s">
        <v>57</v>
      </c>
      <c r="C17" s="4">
        <v>2</v>
      </c>
      <c r="D17" s="4">
        <v>2</v>
      </c>
      <c r="E17" s="12"/>
      <c r="F17" s="14"/>
      <c r="G17" s="14"/>
      <c r="H17" s="12"/>
      <c r="I17" s="12"/>
      <c r="O17"/>
    </row>
    <row r="18" spans="1:15" ht="12.75">
      <c r="A18" s="2"/>
      <c r="B18" s="6" t="s">
        <v>58</v>
      </c>
      <c r="C18" s="4">
        <v>3</v>
      </c>
      <c r="D18" s="4">
        <v>3</v>
      </c>
      <c r="E18" s="12"/>
      <c r="F18" s="14"/>
      <c r="G18" s="14"/>
      <c r="H18" s="12"/>
      <c r="I18" s="12"/>
      <c r="O18"/>
    </row>
    <row r="19" spans="1:15" ht="12.75">
      <c r="A19" s="2"/>
      <c r="B19" s="6" t="s">
        <v>59</v>
      </c>
      <c r="C19" s="4">
        <v>2</v>
      </c>
      <c r="D19" s="4">
        <v>2</v>
      </c>
      <c r="E19" s="12"/>
      <c r="F19" s="14"/>
      <c r="G19" s="14"/>
      <c r="H19" s="12"/>
      <c r="I19" s="12"/>
      <c r="O19"/>
    </row>
    <row r="20" spans="1:15" ht="12.75">
      <c r="A20" s="2"/>
      <c r="B20" s="7" t="s">
        <v>34</v>
      </c>
      <c r="C20" s="4">
        <v>6</v>
      </c>
      <c r="D20" s="4">
        <v>6</v>
      </c>
      <c r="E20" s="33">
        <v>1.46</v>
      </c>
      <c r="F20" s="34">
        <f>C20*E20</f>
        <v>8.76</v>
      </c>
      <c r="G20" s="9"/>
      <c r="H20" s="4"/>
      <c r="I20" s="4"/>
      <c r="O20"/>
    </row>
    <row r="21" spans="1:15" ht="12.75">
      <c r="A21" s="2"/>
      <c r="B21" s="3" t="s">
        <v>39</v>
      </c>
      <c r="C21" s="3">
        <f>SUM(C6:C20)</f>
        <v>49</v>
      </c>
      <c r="D21" s="3">
        <f>SUM(D6:D20)</f>
        <v>47</v>
      </c>
      <c r="E21" s="19">
        <f>SUM(E6:E20)</f>
        <v>63.36</v>
      </c>
      <c r="F21" s="3">
        <f>SUM(F13:F20)</f>
        <v>15.14</v>
      </c>
      <c r="G21" s="3">
        <f>SUM(G13:G20)</f>
        <v>0</v>
      </c>
      <c r="H21" s="4"/>
      <c r="I21" s="4"/>
      <c r="O21"/>
    </row>
    <row r="22" spans="1:15" ht="12.75">
      <c r="A22" s="2" t="s">
        <v>46</v>
      </c>
      <c r="B22" s="11"/>
      <c r="C22" s="12"/>
      <c r="D22" s="12"/>
      <c r="E22" s="12"/>
      <c r="F22" s="12"/>
      <c r="G22" s="12"/>
      <c r="H22" s="12"/>
      <c r="I22" s="12"/>
      <c r="O22"/>
    </row>
    <row r="23" spans="1:15" ht="12.75">
      <c r="A23" s="2"/>
      <c r="B23" s="4" t="s">
        <v>44</v>
      </c>
      <c r="C23" s="4">
        <v>1</v>
      </c>
      <c r="D23" s="4">
        <v>1</v>
      </c>
      <c r="E23" s="9">
        <v>100</v>
      </c>
      <c r="G23" s="34">
        <v>35</v>
      </c>
      <c r="H23" s="4"/>
      <c r="I23" s="4"/>
      <c r="O23"/>
    </row>
    <row r="24" spans="1:15" ht="12.75">
      <c r="A24" s="2"/>
      <c r="B24" s="4" t="s">
        <v>6</v>
      </c>
      <c r="C24" s="4">
        <v>1</v>
      </c>
      <c r="D24" s="4">
        <v>1</v>
      </c>
      <c r="E24" s="4"/>
      <c r="F24" s="4"/>
      <c r="G24" s="4"/>
      <c r="H24" s="4"/>
      <c r="I24" s="4"/>
      <c r="O24"/>
    </row>
    <row r="25" spans="1:15" ht="12.75">
      <c r="A25" s="2"/>
      <c r="B25" s="4" t="s">
        <v>7</v>
      </c>
      <c r="C25" s="4"/>
      <c r="D25" s="4"/>
      <c r="E25" s="4"/>
      <c r="F25" s="4"/>
      <c r="G25" s="4"/>
      <c r="H25" s="4"/>
      <c r="I25" s="4"/>
      <c r="O25"/>
    </row>
    <row r="26" spans="1:15" ht="12.75">
      <c r="A26" s="2"/>
      <c r="B26" s="4" t="s">
        <v>116</v>
      </c>
      <c r="C26" s="4">
        <v>1</v>
      </c>
      <c r="D26" s="4">
        <v>1</v>
      </c>
      <c r="E26" s="4"/>
      <c r="F26" s="4"/>
      <c r="G26" s="4"/>
      <c r="H26" s="4"/>
      <c r="I26" s="4"/>
      <c r="O26"/>
    </row>
    <row r="27" spans="1:15" ht="12.75">
      <c r="A27" s="2"/>
      <c r="B27" s="4" t="s">
        <v>8</v>
      </c>
      <c r="C27" s="4">
        <v>1</v>
      </c>
      <c r="D27" s="4">
        <v>1</v>
      </c>
      <c r="E27" s="4"/>
      <c r="F27" s="4"/>
      <c r="G27" s="4"/>
      <c r="H27" s="4"/>
      <c r="I27" s="4"/>
      <c r="O27"/>
    </row>
    <row r="28" spans="1:15" ht="12.75">
      <c r="A28" s="2"/>
      <c r="B28" s="4" t="s">
        <v>9</v>
      </c>
      <c r="C28" s="4">
        <v>1</v>
      </c>
      <c r="D28" s="4">
        <v>1</v>
      </c>
      <c r="E28" s="4"/>
      <c r="F28" s="4"/>
      <c r="G28" s="4"/>
      <c r="H28" s="4"/>
      <c r="I28" s="4"/>
      <c r="O28"/>
    </row>
    <row r="29" spans="1:15" ht="12.75">
      <c r="A29" s="2"/>
      <c r="B29" s="4" t="s">
        <v>10</v>
      </c>
      <c r="C29" s="4"/>
      <c r="D29" s="4"/>
      <c r="E29" s="4"/>
      <c r="F29" s="4"/>
      <c r="G29" s="4"/>
      <c r="H29" s="4"/>
      <c r="I29" s="4"/>
      <c r="O29"/>
    </row>
    <row r="30" spans="1:15" ht="12.75">
      <c r="A30" s="2"/>
      <c r="B30" s="4" t="s">
        <v>11</v>
      </c>
      <c r="C30" s="4"/>
      <c r="D30" s="4"/>
      <c r="E30" s="4"/>
      <c r="F30" s="4"/>
      <c r="G30" s="4"/>
      <c r="H30" s="4"/>
      <c r="I30" s="4"/>
      <c r="O30"/>
    </row>
    <row r="31" spans="1:15" ht="12.75">
      <c r="A31" s="2"/>
      <c r="B31" s="3" t="s">
        <v>39</v>
      </c>
      <c r="C31" s="3">
        <f>SUM(C23:C30)</f>
        <v>5</v>
      </c>
      <c r="D31" s="3">
        <f>SUM(D23:D30)</f>
        <v>5</v>
      </c>
      <c r="E31" s="3">
        <f>SUM(E23:E30)</f>
        <v>100</v>
      </c>
      <c r="F31" s="3">
        <f>SUM(F23:F30)</f>
        <v>0</v>
      </c>
      <c r="G31" s="3">
        <f>SUM(G23:G30)</f>
        <v>35</v>
      </c>
      <c r="H31" s="4"/>
      <c r="I31" s="4"/>
      <c r="O31"/>
    </row>
    <row r="32" spans="1:15" ht="12.75">
      <c r="A32" s="2" t="s">
        <v>16</v>
      </c>
      <c r="B32" s="4"/>
      <c r="C32" s="12"/>
      <c r="D32" s="12"/>
      <c r="E32" s="12"/>
      <c r="F32" s="12"/>
      <c r="G32" s="12"/>
      <c r="H32" s="12"/>
      <c r="I32" s="12"/>
      <c r="O32"/>
    </row>
    <row r="33" spans="1:15" ht="12.75">
      <c r="A33" s="2"/>
      <c r="B33" s="7" t="s">
        <v>17</v>
      </c>
      <c r="C33" s="7">
        <v>1</v>
      </c>
      <c r="D33" s="7">
        <v>1</v>
      </c>
      <c r="E33" s="34">
        <v>40</v>
      </c>
      <c r="F33" s="4"/>
      <c r="G33" s="9"/>
      <c r="H33" s="4"/>
      <c r="I33" s="4"/>
      <c r="O33"/>
    </row>
    <row r="34" spans="1:15" ht="12.75">
      <c r="A34" s="2"/>
      <c r="B34" s="7" t="s">
        <v>18</v>
      </c>
      <c r="C34" s="7">
        <v>1</v>
      </c>
      <c r="D34" s="7"/>
      <c r="E34" s="34">
        <v>13.6</v>
      </c>
      <c r="F34" s="4"/>
      <c r="G34" s="4"/>
      <c r="H34" s="4"/>
      <c r="I34" s="4"/>
      <c r="O34"/>
    </row>
    <row r="35" spans="1:15" ht="12.75">
      <c r="A35" s="2"/>
      <c r="B35" s="7" t="s">
        <v>19</v>
      </c>
      <c r="C35" s="7">
        <v>1</v>
      </c>
      <c r="D35" s="7">
        <v>1</v>
      </c>
      <c r="E35" s="34">
        <v>5</v>
      </c>
      <c r="F35" s="4"/>
      <c r="G35" s="9"/>
      <c r="H35" s="4"/>
      <c r="I35" s="4"/>
      <c r="O35"/>
    </row>
    <row r="36" spans="1:15" ht="12.75">
      <c r="A36" s="2"/>
      <c r="B36" s="7" t="s">
        <v>20</v>
      </c>
      <c r="C36" s="7">
        <v>1</v>
      </c>
      <c r="D36" s="7">
        <v>1</v>
      </c>
      <c r="E36" s="34">
        <v>36</v>
      </c>
      <c r="F36" s="4"/>
      <c r="G36" s="9"/>
      <c r="H36" s="4"/>
      <c r="I36" s="4"/>
      <c r="O36"/>
    </row>
    <row r="37" spans="1:15" ht="12.75">
      <c r="A37" s="2"/>
      <c r="B37" s="4" t="s">
        <v>40</v>
      </c>
      <c r="C37" s="4"/>
      <c r="D37" s="4"/>
      <c r="E37" s="34">
        <v>2</v>
      </c>
      <c r="F37" s="4"/>
      <c r="G37" s="9"/>
      <c r="H37" s="4"/>
      <c r="I37" s="4"/>
      <c r="O37"/>
    </row>
    <row r="38" spans="2:15" ht="12.75">
      <c r="B38" s="4" t="s">
        <v>113</v>
      </c>
      <c r="C38" s="23">
        <v>1</v>
      </c>
      <c r="D38" s="23">
        <v>1</v>
      </c>
      <c r="E38" s="36">
        <v>13.6</v>
      </c>
      <c r="F38" s="37">
        <f>C38*E38</f>
        <v>13.6</v>
      </c>
      <c r="G38" s="37">
        <v>13.6</v>
      </c>
      <c r="H38" s="4"/>
      <c r="I38" s="4"/>
      <c r="O38"/>
    </row>
    <row r="39" spans="1:15" ht="12.75">
      <c r="A39" s="2"/>
      <c r="B39" s="3" t="s">
        <v>39</v>
      </c>
      <c r="C39" s="3">
        <f>SUM(C33:C37)</f>
        <v>4</v>
      </c>
      <c r="D39" s="3">
        <f>SUM(D33:D37)</f>
        <v>3</v>
      </c>
      <c r="E39" s="38">
        <f>SUM(E33:E38)</f>
        <v>110.19999999999999</v>
      </c>
      <c r="F39" s="38">
        <f>SUM(F33:F38)</f>
        <v>13.6</v>
      </c>
      <c r="G39" s="38">
        <f>SUM(G33:G38)</f>
        <v>13.6</v>
      </c>
      <c r="H39" s="4"/>
      <c r="I39" s="4"/>
      <c r="O39"/>
    </row>
    <row r="40" spans="1:15" ht="12.75">
      <c r="A40" s="2" t="s">
        <v>45</v>
      </c>
      <c r="B40" s="4"/>
      <c r="C40" s="12"/>
      <c r="D40" s="12"/>
      <c r="E40" s="12"/>
      <c r="F40" s="12"/>
      <c r="G40" s="12"/>
      <c r="H40" s="12"/>
      <c r="I40" s="12"/>
      <c r="O40"/>
    </row>
    <row r="41" spans="1:15" ht="12.75">
      <c r="A41" s="2"/>
      <c r="B41" s="4" t="s">
        <v>24</v>
      </c>
      <c r="C41" s="4">
        <v>2</v>
      </c>
      <c r="D41" s="4"/>
      <c r="E41" s="34">
        <v>1</v>
      </c>
      <c r="F41" s="34">
        <f>C41*E41</f>
        <v>2</v>
      </c>
      <c r="G41" s="9"/>
      <c r="H41" s="4"/>
      <c r="I41" s="4"/>
      <c r="O41"/>
    </row>
    <row r="42" spans="1:15" ht="12.75">
      <c r="A42" s="2"/>
      <c r="B42" s="4" t="s">
        <v>26</v>
      </c>
      <c r="C42" s="4">
        <v>3</v>
      </c>
      <c r="D42" s="4"/>
      <c r="E42" s="34">
        <v>4</v>
      </c>
      <c r="F42" s="34">
        <f>C42*E42</f>
        <v>12</v>
      </c>
      <c r="G42" s="9"/>
      <c r="H42" s="4"/>
      <c r="I42" s="4"/>
      <c r="O42"/>
    </row>
    <row r="43" spans="1:15" ht="12.75">
      <c r="A43" s="2"/>
      <c r="B43" s="4" t="s">
        <v>25</v>
      </c>
      <c r="C43" s="4">
        <v>2</v>
      </c>
      <c r="D43" s="4"/>
      <c r="E43" s="34">
        <v>1</v>
      </c>
      <c r="F43" s="34">
        <f>C43*E43</f>
        <v>2</v>
      </c>
      <c r="G43" s="9"/>
      <c r="H43" s="4"/>
      <c r="I43" s="4"/>
      <c r="O43"/>
    </row>
    <row r="44" spans="1:15" ht="12.75">
      <c r="A44" s="2"/>
      <c r="B44" s="4" t="s">
        <v>62</v>
      </c>
      <c r="C44" s="4">
        <v>3</v>
      </c>
      <c r="D44" s="4"/>
      <c r="E44" s="34">
        <v>0.33</v>
      </c>
      <c r="F44" s="34">
        <f>C44*E44</f>
        <v>0.99</v>
      </c>
      <c r="G44" s="9"/>
      <c r="H44" s="4"/>
      <c r="I44" s="4"/>
      <c r="O44"/>
    </row>
    <row r="45" spans="1:15" ht="12.75">
      <c r="A45" s="2"/>
      <c r="B45" s="4" t="s">
        <v>27</v>
      </c>
      <c r="C45" s="4"/>
      <c r="D45" s="4"/>
      <c r="E45" s="27"/>
      <c r="F45" s="27"/>
      <c r="G45" s="4"/>
      <c r="H45" s="4"/>
      <c r="I45" s="4"/>
      <c r="O45"/>
    </row>
    <row r="46" spans="1:15" ht="12.75">
      <c r="A46" s="2"/>
      <c r="B46" s="3" t="s">
        <v>39</v>
      </c>
      <c r="C46" s="3">
        <f>SUM(C41:C45)</f>
        <v>10</v>
      </c>
      <c r="D46" s="3"/>
      <c r="E46" s="3">
        <f>SUM(E41:E45)</f>
        <v>6.33</v>
      </c>
      <c r="F46" s="3">
        <f>SUM(F41:F45)</f>
        <v>16.99</v>
      </c>
      <c r="G46" s="3">
        <f>SUM(G41:G45)</f>
        <v>0</v>
      </c>
      <c r="H46" s="4"/>
      <c r="I46" s="4"/>
      <c r="O46"/>
    </row>
    <row r="47" spans="1:15" ht="12.75">
      <c r="A47" s="2" t="s">
        <v>35</v>
      </c>
      <c r="B47" s="4"/>
      <c r="C47" s="12"/>
      <c r="D47" s="12"/>
      <c r="E47" s="12"/>
      <c r="F47" s="12"/>
      <c r="G47" s="12"/>
      <c r="H47" s="12"/>
      <c r="I47" s="12"/>
      <c r="O47"/>
    </row>
    <row r="48" spans="1:15" ht="12.75">
      <c r="A48" s="2"/>
      <c r="B48" s="4" t="s">
        <v>52</v>
      </c>
      <c r="C48" s="4"/>
      <c r="D48" s="4"/>
      <c r="E48" s="4"/>
      <c r="F48" s="11"/>
      <c r="G48" s="11"/>
      <c r="H48" s="11"/>
      <c r="I48" s="11"/>
      <c r="O48"/>
    </row>
    <row r="49" spans="1:15" ht="12.75">
      <c r="A49" s="2"/>
      <c r="B49" s="4" t="s">
        <v>65</v>
      </c>
      <c r="C49" s="4"/>
      <c r="D49" s="4"/>
      <c r="E49" s="4"/>
      <c r="F49" s="11"/>
      <c r="G49" s="11"/>
      <c r="H49" s="11"/>
      <c r="I49" s="11"/>
      <c r="O49"/>
    </row>
    <row r="50" spans="1:15" ht="12.75">
      <c r="A50" s="2"/>
      <c r="B50" s="4" t="s">
        <v>53</v>
      </c>
      <c r="C50" s="4"/>
      <c r="D50" s="4"/>
      <c r="E50" s="4"/>
      <c r="F50" s="11"/>
      <c r="G50" s="11"/>
      <c r="H50" s="11"/>
      <c r="I50" s="11"/>
      <c r="O50"/>
    </row>
    <row r="51" spans="2:15" ht="12.75">
      <c r="B51" s="4" t="s">
        <v>114</v>
      </c>
      <c r="C51" s="4">
        <v>1</v>
      </c>
      <c r="D51" s="4"/>
      <c r="E51" s="4"/>
      <c r="F51" s="4"/>
      <c r="G51" s="4"/>
      <c r="H51" s="4"/>
      <c r="I51" s="4"/>
      <c r="O51"/>
    </row>
    <row r="52" spans="2:15" ht="12.75">
      <c r="B52" s="4" t="s">
        <v>37</v>
      </c>
      <c r="C52" s="4">
        <v>1</v>
      </c>
      <c r="D52" s="4"/>
      <c r="E52" s="4"/>
      <c r="F52" s="4"/>
      <c r="G52" s="4"/>
      <c r="H52" s="4"/>
      <c r="I52" s="4"/>
      <c r="O52"/>
    </row>
    <row r="53" spans="2:15" ht="12.75">
      <c r="B53" s="4" t="s">
        <v>36</v>
      </c>
      <c r="C53" s="4"/>
      <c r="D53" s="4"/>
      <c r="E53" s="4"/>
      <c r="F53" s="4"/>
      <c r="G53" s="4"/>
      <c r="H53" s="4"/>
      <c r="I53" s="4"/>
      <c r="O53" s="21"/>
    </row>
    <row r="54" spans="2:15" ht="12.75">
      <c r="B54" s="4" t="s">
        <v>38</v>
      </c>
      <c r="C54" s="4"/>
      <c r="D54" s="4"/>
      <c r="E54" s="4"/>
      <c r="F54" s="4"/>
      <c r="G54" s="4"/>
      <c r="H54" s="4"/>
      <c r="I54" s="4"/>
      <c r="O54"/>
    </row>
    <row r="55" spans="2:15" ht="12.75">
      <c r="B55" s="3" t="s">
        <v>39</v>
      </c>
      <c r="C55" s="3">
        <f>SUM(C48:C54)</f>
        <v>2</v>
      </c>
      <c r="D55" s="3"/>
      <c r="E55" s="3"/>
      <c r="F55" s="4"/>
      <c r="G55" s="3">
        <f>SUM(G48:G54)</f>
        <v>0</v>
      </c>
      <c r="H55" s="4"/>
      <c r="I55" s="4"/>
      <c r="O55"/>
    </row>
    <row r="56" spans="1:15" ht="12.75">
      <c r="A56" s="2" t="s">
        <v>14</v>
      </c>
      <c r="B56" s="3"/>
      <c r="C56" s="16"/>
      <c r="D56" s="16"/>
      <c r="E56" s="16"/>
      <c r="F56" s="12"/>
      <c r="G56" s="12"/>
      <c r="H56" s="12"/>
      <c r="I56" s="12"/>
      <c r="O56"/>
    </row>
    <row r="57" spans="1:15" ht="12.75">
      <c r="A57" s="2"/>
      <c r="B57" s="7" t="s">
        <v>15</v>
      </c>
      <c r="C57" s="7">
        <v>1</v>
      </c>
      <c r="D57" s="7">
        <v>1</v>
      </c>
      <c r="E57" s="34">
        <v>1</v>
      </c>
      <c r="F57" s="4"/>
      <c r="G57" s="9"/>
      <c r="H57" s="4"/>
      <c r="I57" s="4"/>
      <c r="O57"/>
    </row>
    <row r="58" spans="1:15" ht="12.75">
      <c r="A58" s="2"/>
      <c r="B58" s="3" t="s">
        <v>39</v>
      </c>
      <c r="C58" s="3">
        <f>SUM(C57)</f>
        <v>1</v>
      </c>
      <c r="D58" s="3">
        <f>SUM(D57)</f>
        <v>1</v>
      </c>
      <c r="E58" s="35">
        <f>SUM(E57)</f>
        <v>1</v>
      </c>
      <c r="F58" s="4"/>
      <c r="G58" s="19">
        <f>SUM(G57)</f>
        <v>0</v>
      </c>
      <c r="H58" s="4"/>
      <c r="I58" s="4"/>
      <c r="O58"/>
    </row>
    <row r="59" spans="1:15" ht="12.75">
      <c r="A59" s="39" t="s">
        <v>48</v>
      </c>
      <c r="C59" s="43">
        <f>SUM(C11+C21+C31+C39+C46+C55+C58)</f>
        <v>81</v>
      </c>
      <c r="D59" s="43"/>
      <c r="E59" s="43">
        <f>SUM(E57:E58)</f>
        <v>2</v>
      </c>
      <c r="F59" s="46"/>
      <c r="G59" s="46"/>
      <c r="H59" s="46"/>
      <c r="I59" s="46"/>
      <c r="O59"/>
    </row>
    <row r="60" spans="1:15" ht="12.75">
      <c r="A60" s="18" t="s">
        <v>41</v>
      </c>
      <c r="B60" s="41"/>
      <c r="C60" s="12"/>
      <c r="D60" s="12"/>
      <c r="E60" s="12"/>
      <c r="F60" s="12"/>
      <c r="G60" s="12"/>
      <c r="H60" s="12"/>
      <c r="I60" s="12"/>
      <c r="O60"/>
    </row>
    <row r="61" spans="1:15" ht="12.75">
      <c r="A61" s="18"/>
      <c r="B61" s="41" t="s">
        <v>50</v>
      </c>
      <c r="C61" s="4"/>
      <c r="D61" s="4"/>
      <c r="E61" s="4"/>
      <c r="F61" s="4"/>
      <c r="G61" s="3"/>
      <c r="H61" s="4"/>
      <c r="I61" s="4"/>
      <c r="O61"/>
    </row>
    <row r="62" spans="1:15" ht="12.75">
      <c r="A62" s="8"/>
      <c r="B62" s="41" t="s">
        <v>49</v>
      </c>
      <c r="C62" s="4"/>
      <c r="D62" s="4"/>
      <c r="E62" s="4"/>
      <c r="F62" s="4"/>
      <c r="G62" s="3"/>
      <c r="H62" s="4"/>
      <c r="I62" s="4"/>
      <c r="O62"/>
    </row>
    <row r="63" spans="1:15" ht="12.75">
      <c r="A63" s="8"/>
      <c r="B63" s="42" t="s">
        <v>39</v>
      </c>
      <c r="C63" s="3">
        <f>SUM(C61:C62)</f>
        <v>0</v>
      </c>
      <c r="D63" s="3"/>
      <c r="E63" s="3">
        <v>49.2</v>
      </c>
      <c r="G63" s="3">
        <f>SUM(G61:G62)</f>
        <v>0</v>
      </c>
      <c r="H63" s="4"/>
      <c r="I63" s="4"/>
      <c r="O63"/>
    </row>
    <row r="64" spans="1:15" ht="12.75">
      <c r="A64" s="39" t="s">
        <v>51</v>
      </c>
      <c r="B64" s="41"/>
      <c r="C64" s="44">
        <f>SUM(C59+C63)</f>
        <v>81</v>
      </c>
      <c r="D64" s="44"/>
      <c r="E64" s="44">
        <f>SUM(E59+E63)</f>
        <v>51.2</v>
      </c>
      <c r="F64" s="45"/>
      <c r="G64" s="45"/>
      <c r="H64" s="45"/>
      <c r="I64" s="45"/>
      <c r="O64"/>
    </row>
    <row r="65" ht="12.75">
      <c r="O65"/>
    </row>
  </sheetData>
  <mergeCells count="1">
    <mergeCell ref="E1:J1"/>
  </mergeCells>
  <printOptions/>
  <pageMargins left="0.25" right="0.25" top="1" bottom="0.5" header="0.5" footer="0.5"/>
  <pageSetup horizontalDpi="600" verticalDpi="600" orientation="portrait" paperSize="188" scale="6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09"/>
  <sheetViews>
    <sheetView zoomScale="75" zoomScaleNormal="75" workbookViewId="0" topLeftCell="A1">
      <pane xSplit="1" ySplit="1" topLeftCell="B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6" sqref="B36"/>
    </sheetView>
  </sheetViews>
  <sheetFormatPr defaultColWidth="9.140625" defaultRowHeight="12.75"/>
  <cols>
    <col min="1" max="1" width="27.140625" style="8" bestFit="1" customWidth="1"/>
    <col min="2" max="2" width="38.8515625" style="8" bestFit="1" customWidth="1"/>
    <col min="3" max="3" width="4.7109375" style="8" bestFit="1" customWidth="1"/>
    <col min="6" max="6" width="8.28125" style="0" customWidth="1"/>
    <col min="9" max="9" width="8.140625" style="0" bestFit="1" customWidth="1"/>
    <col min="10" max="10" width="9.7109375" style="0" customWidth="1"/>
    <col min="12" max="13" width="9.140625" style="20" customWidth="1"/>
    <col min="14" max="15" width="9.140625" style="8" customWidth="1"/>
  </cols>
  <sheetData>
    <row r="1" spans="1:13" s="8" customFormat="1" ht="12.75">
      <c r="A1" s="4"/>
      <c r="B1" s="4"/>
      <c r="C1" s="4"/>
      <c r="D1" s="291" t="s">
        <v>43</v>
      </c>
      <c r="E1" s="291"/>
      <c r="F1" s="291" t="s">
        <v>109</v>
      </c>
      <c r="G1" s="291"/>
      <c r="H1" s="5" t="s">
        <v>110</v>
      </c>
      <c r="I1" s="5"/>
      <c r="J1" s="291" t="s">
        <v>115</v>
      </c>
      <c r="K1" s="291"/>
      <c r="L1" s="20"/>
      <c r="M1" s="20"/>
    </row>
    <row r="2" spans="1:22" ht="12.75">
      <c r="A2" s="4"/>
      <c r="B2" s="4"/>
      <c r="C2" s="4" t="s">
        <v>83</v>
      </c>
      <c r="D2" s="25" t="s">
        <v>79</v>
      </c>
      <c r="E2" s="25" t="s">
        <v>80</v>
      </c>
      <c r="F2" s="25" t="s">
        <v>84</v>
      </c>
      <c r="G2" s="25" t="s">
        <v>111</v>
      </c>
      <c r="H2" s="25" t="s">
        <v>84</v>
      </c>
      <c r="I2" s="25" t="s">
        <v>85</v>
      </c>
      <c r="J2" s="4" t="s">
        <v>81</v>
      </c>
      <c r="K2" s="4" t="s">
        <v>82</v>
      </c>
      <c r="P2" s="8"/>
      <c r="Q2" s="8"/>
      <c r="R2" s="8"/>
      <c r="S2" s="8"/>
      <c r="T2" s="8"/>
      <c r="U2" s="8"/>
      <c r="V2" s="8"/>
    </row>
    <row r="3" spans="1:22" ht="12.75">
      <c r="A3" s="3" t="s">
        <v>4</v>
      </c>
      <c r="B3" s="4"/>
      <c r="C3" s="4"/>
      <c r="D3" s="12"/>
      <c r="E3" s="12"/>
      <c r="F3" s="12"/>
      <c r="G3" s="13"/>
      <c r="H3" s="13"/>
      <c r="I3" s="13"/>
      <c r="J3" s="12"/>
      <c r="K3" s="12"/>
      <c r="P3" s="8"/>
      <c r="Q3" s="8"/>
      <c r="R3" s="8"/>
      <c r="S3" s="8"/>
      <c r="T3" s="8"/>
      <c r="U3" s="8"/>
      <c r="V3" s="8"/>
    </row>
    <row r="4" spans="1:22" ht="12.75">
      <c r="A4" s="6"/>
      <c r="B4" s="4"/>
      <c r="C4" s="4"/>
      <c r="D4" s="12"/>
      <c r="E4" s="12"/>
      <c r="F4" s="12"/>
      <c r="G4" s="12"/>
      <c r="H4" s="12"/>
      <c r="I4" s="12"/>
      <c r="J4" s="12"/>
      <c r="K4" s="12"/>
      <c r="P4" s="8"/>
      <c r="Q4" s="8"/>
      <c r="R4" s="8"/>
      <c r="S4" s="8"/>
      <c r="T4" s="8"/>
      <c r="U4" s="8"/>
      <c r="V4" s="8"/>
    </row>
    <row r="5" spans="1:22" ht="12.75">
      <c r="A5" s="6" t="s">
        <v>21</v>
      </c>
      <c r="B5" s="12"/>
      <c r="C5" s="12"/>
      <c r="D5" s="12"/>
      <c r="E5" s="12"/>
      <c r="F5" s="12"/>
      <c r="G5" s="12"/>
      <c r="H5" s="12"/>
      <c r="I5" s="12"/>
      <c r="J5" s="12"/>
      <c r="K5" s="12"/>
      <c r="P5" s="8"/>
      <c r="Q5" s="8"/>
      <c r="R5" s="8"/>
      <c r="S5" s="8"/>
      <c r="T5" s="8"/>
      <c r="U5" s="8"/>
      <c r="V5" s="8"/>
    </row>
    <row r="6" spans="1:22" ht="12.75">
      <c r="A6" s="6"/>
      <c r="B6" s="4" t="s">
        <v>22</v>
      </c>
      <c r="C6" s="4"/>
      <c r="D6" s="12"/>
      <c r="E6" s="12"/>
      <c r="F6" s="11"/>
      <c r="G6" s="4"/>
      <c r="H6" s="4"/>
      <c r="I6" s="4"/>
      <c r="J6" s="4"/>
      <c r="K6" s="4"/>
      <c r="P6" s="8"/>
      <c r="Q6" s="8"/>
      <c r="R6" s="8"/>
      <c r="S6" s="8"/>
      <c r="T6" s="8"/>
      <c r="U6" s="8"/>
      <c r="V6" s="8"/>
    </row>
    <row r="7" spans="1:22" ht="12.75">
      <c r="A7" s="6"/>
      <c r="B7" s="4" t="s">
        <v>23</v>
      </c>
      <c r="C7" s="4">
        <v>4</v>
      </c>
      <c r="D7" s="12"/>
      <c r="E7" s="12"/>
      <c r="F7" s="35">
        <v>17</v>
      </c>
      <c r="G7" s="4"/>
      <c r="H7" s="40">
        <v>17</v>
      </c>
      <c r="I7" s="4"/>
      <c r="J7" s="4"/>
      <c r="K7" s="4"/>
      <c r="P7" s="8"/>
      <c r="Q7" s="8"/>
      <c r="R7" s="8"/>
      <c r="S7" s="8"/>
      <c r="T7" s="8"/>
      <c r="U7" s="8"/>
      <c r="V7" s="8"/>
    </row>
    <row r="8" spans="1:22" ht="12.75">
      <c r="A8" s="6"/>
      <c r="B8" s="4" t="s">
        <v>28</v>
      </c>
      <c r="C8" s="4">
        <v>1</v>
      </c>
      <c r="D8" s="12"/>
      <c r="E8" s="12"/>
      <c r="F8" s="35">
        <v>26</v>
      </c>
      <c r="G8" s="4"/>
      <c r="H8" s="40">
        <v>26</v>
      </c>
      <c r="I8" s="4"/>
      <c r="J8" s="4"/>
      <c r="K8" s="4"/>
      <c r="P8" s="8"/>
      <c r="Q8" s="8"/>
      <c r="R8" s="8"/>
      <c r="S8" s="8"/>
      <c r="T8" s="8"/>
      <c r="U8" s="8"/>
      <c r="V8" s="8"/>
    </row>
    <row r="9" spans="1:22" ht="12.75">
      <c r="A9" s="6"/>
      <c r="B9" s="4" t="s">
        <v>29</v>
      </c>
      <c r="C9" s="4">
        <v>2</v>
      </c>
      <c r="D9" s="12"/>
      <c r="E9" s="12"/>
      <c r="F9" s="35">
        <v>12</v>
      </c>
      <c r="G9" s="4"/>
      <c r="H9" s="40">
        <v>12</v>
      </c>
      <c r="I9" s="4"/>
      <c r="J9" s="4"/>
      <c r="K9" s="4"/>
      <c r="P9" s="8"/>
      <c r="Q9" s="8"/>
      <c r="R9" s="8"/>
      <c r="S9" s="8"/>
      <c r="T9" s="8"/>
      <c r="U9" s="8"/>
      <c r="V9" s="8"/>
    </row>
    <row r="10" spans="1:22" ht="12.75">
      <c r="A10" s="6"/>
      <c r="B10" s="4" t="s">
        <v>30</v>
      </c>
      <c r="C10" s="4">
        <v>2</v>
      </c>
      <c r="D10" s="12"/>
      <c r="E10" s="12"/>
      <c r="F10" s="11"/>
      <c r="G10" s="4"/>
      <c r="H10" s="4"/>
      <c r="I10" s="4"/>
      <c r="J10" s="4"/>
      <c r="K10" s="4"/>
      <c r="P10" s="8"/>
      <c r="Q10" s="8"/>
      <c r="R10" s="8"/>
      <c r="S10" s="8"/>
      <c r="T10" s="8"/>
      <c r="U10" s="8"/>
      <c r="V10" s="8"/>
    </row>
    <row r="11" spans="1:22" ht="12.75">
      <c r="A11" s="6"/>
      <c r="B11" s="3" t="s">
        <v>39</v>
      </c>
      <c r="C11" s="3">
        <f>SUM(C7:C10)</f>
        <v>9</v>
      </c>
      <c r="D11" s="16"/>
      <c r="E11" s="16"/>
      <c r="F11" s="19"/>
      <c r="G11" s="4"/>
      <c r="H11" s="4"/>
      <c r="I11" s="4"/>
      <c r="J11" s="4"/>
      <c r="K11" s="4"/>
      <c r="P11" s="8"/>
      <c r="Q11" s="8"/>
      <c r="R11" s="8"/>
      <c r="S11" s="8"/>
      <c r="T11" s="8"/>
      <c r="U11" s="8"/>
      <c r="V11" s="8"/>
    </row>
    <row r="12" spans="1:22" ht="12.75">
      <c r="A12" s="6" t="s">
        <v>47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P12" s="8"/>
      <c r="Q12" s="8"/>
      <c r="R12" s="8"/>
      <c r="S12" s="8"/>
      <c r="T12" s="8"/>
      <c r="U12" s="8"/>
      <c r="V12" s="8"/>
    </row>
    <row r="13" spans="1:22" ht="12.75">
      <c r="A13" s="6"/>
      <c r="B13" s="4" t="s">
        <v>31</v>
      </c>
      <c r="C13" s="4">
        <v>1</v>
      </c>
      <c r="D13" s="12"/>
      <c r="E13" s="12"/>
      <c r="F13" s="11"/>
      <c r="G13" s="4"/>
      <c r="H13" s="4"/>
      <c r="I13" s="4"/>
      <c r="J13" s="4"/>
      <c r="K13" s="4"/>
      <c r="P13" s="8"/>
      <c r="Q13" s="8"/>
      <c r="R13" s="8"/>
      <c r="S13" s="8"/>
      <c r="T13" s="8"/>
      <c r="U13" s="8"/>
      <c r="V13" s="8"/>
    </row>
    <row r="14" spans="1:22" ht="12.75">
      <c r="A14" s="6"/>
      <c r="B14" s="4" t="s">
        <v>32</v>
      </c>
      <c r="C14" s="4">
        <v>12</v>
      </c>
      <c r="D14" s="12"/>
      <c r="E14" s="12"/>
      <c r="F14" s="11"/>
      <c r="G14" s="11"/>
      <c r="H14" s="11"/>
      <c r="I14" s="11"/>
      <c r="J14" s="4"/>
      <c r="K14" s="4"/>
      <c r="P14" s="8"/>
      <c r="Q14" s="8"/>
      <c r="R14" s="8"/>
      <c r="S14" s="8"/>
      <c r="T14" s="8"/>
      <c r="U14" s="8"/>
      <c r="V14" s="8"/>
    </row>
    <row r="15" spans="1:22" ht="12.75">
      <c r="A15" s="6"/>
      <c r="B15" s="4" t="s">
        <v>33</v>
      </c>
      <c r="C15" s="4"/>
      <c r="D15" s="12"/>
      <c r="E15" s="12"/>
      <c r="F15" s="11"/>
      <c r="G15" s="11"/>
      <c r="H15" s="11"/>
      <c r="I15" s="11"/>
      <c r="J15" s="4"/>
      <c r="K15" s="4"/>
      <c r="P15" s="8"/>
      <c r="Q15" s="8"/>
      <c r="R15" s="8"/>
      <c r="S15" s="8"/>
      <c r="T15" s="8"/>
      <c r="U15" s="8"/>
      <c r="V15" s="8"/>
    </row>
    <row r="16" spans="1:22" ht="12.75">
      <c r="A16" s="6"/>
      <c r="B16" s="6" t="s">
        <v>56</v>
      </c>
      <c r="C16" s="6"/>
      <c r="D16" s="12"/>
      <c r="E16" s="12"/>
      <c r="F16" s="11"/>
      <c r="G16" s="11"/>
      <c r="H16" s="11"/>
      <c r="I16" s="11"/>
      <c r="J16" s="4"/>
      <c r="K16" s="4"/>
      <c r="P16" s="8"/>
      <c r="Q16" s="8"/>
      <c r="R16" s="8"/>
      <c r="S16" s="8"/>
      <c r="T16" s="8"/>
      <c r="U16" s="8"/>
      <c r="V16" s="8"/>
    </row>
    <row r="17" spans="1:22" ht="12.75">
      <c r="A17" s="6"/>
      <c r="B17" s="6" t="s">
        <v>57</v>
      </c>
      <c r="C17" s="6"/>
      <c r="D17" s="12"/>
      <c r="E17" s="12"/>
      <c r="F17" s="11"/>
      <c r="G17" s="11"/>
      <c r="H17" s="11"/>
      <c r="I17" s="11"/>
      <c r="J17" s="4"/>
      <c r="K17" s="4"/>
      <c r="P17" s="8"/>
      <c r="Q17" s="8"/>
      <c r="R17" s="8"/>
      <c r="S17" s="8"/>
      <c r="T17" s="8"/>
      <c r="U17" s="8"/>
      <c r="V17" s="8"/>
    </row>
    <row r="18" spans="1:22" ht="12.75">
      <c r="A18" s="6"/>
      <c r="B18" s="6" t="s">
        <v>58</v>
      </c>
      <c r="C18" s="6"/>
      <c r="D18" s="12"/>
      <c r="E18" s="12"/>
      <c r="F18" s="11"/>
      <c r="G18" s="11"/>
      <c r="H18" s="11"/>
      <c r="I18" s="11"/>
      <c r="J18" s="4"/>
      <c r="K18" s="4"/>
      <c r="P18" s="8"/>
      <c r="Q18" s="8"/>
      <c r="R18" s="8"/>
      <c r="S18" s="8"/>
      <c r="T18" s="8"/>
      <c r="U18" s="8"/>
      <c r="V18" s="8"/>
    </row>
    <row r="19" spans="1:22" ht="12.75">
      <c r="A19" s="6"/>
      <c r="B19" s="6" t="s">
        <v>59</v>
      </c>
      <c r="C19" s="6"/>
      <c r="D19" s="12"/>
      <c r="E19" s="12"/>
      <c r="F19" s="11"/>
      <c r="G19" s="11"/>
      <c r="H19" s="11"/>
      <c r="I19" s="11"/>
      <c r="J19" s="4"/>
      <c r="K19" s="4"/>
      <c r="P19" s="8"/>
      <c r="Q19" s="8"/>
      <c r="R19" s="8"/>
      <c r="S19" s="8"/>
      <c r="T19" s="8"/>
      <c r="U19" s="8"/>
      <c r="V19" s="8"/>
    </row>
    <row r="20" spans="1:22" ht="12.75">
      <c r="A20" s="6"/>
      <c r="B20" s="4" t="s">
        <v>34</v>
      </c>
      <c r="C20" s="4">
        <v>6</v>
      </c>
      <c r="D20" s="12"/>
      <c r="E20" s="12"/>
      <c r="F20" s="12"/>
      <c r="G20" s="12"/>
      <c r="H20" s="12"/>
      <c r="I20" s="12"/>
      <c r="J20" s="11"/>
      <c r="K20" s="11"/>
      <c r="P20" s="8"/>
      <c r="Q20" s="8"/>
      <c r="R20" s="8"/>
      <c r="S20" s="8"/>
      <c r="T20" s="8"/>
      <c r="U20" s="8"/>
      <c r="V20" s="8"/>
    </row>
    <row r="21" spans="1:22" ht="12.75">
      <c r="A21" s="6"/>
      <c r="B21" s="3" t="s">
        <v>39</v>
      </c>
      <c r="C21" s="3">
        <f>SUM(C13:C20)</f>
        <v>19</v>
      </c>
      <c r="D21" s="16"/>
      <c r="E21" s="16"/>
      <c r="F21" s="19"/>
      <c r="G21" s="11"/>
      <c r="H21" s="11"/>
      <c r="I21" s="11"/>
      <c r="J21" s="4"/>
      <c r="K21" s="4"/>
      <c r="P21" s="8"/>
      <c r="Q21" s="8"/>
      <c r="R21" s="8"/>
      <c r="S21" s="8"/>
      <c r="T21" s="8"/>
      <c r="U21" s="8"/>
      <c r="V21" s="8"/>
    </row>
    <row r="22" spans="1:22" ht="12.75">
      <c r="A22" s="6" t="s">
        <v>60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P22" s="8"/>
      <c r="Q22" s="8"/>
      <c r="R22" s="8"/>
      <c r="S22" s="8"/>
      <c r="T22" s="8"/>
      <c r="U22" s="8"/>
      <c r="V22" s="8"/>
    </row>
    <row r="23" spans="1:22" ht="12.75">
      <c r="A23" s="6"/>
      <c r="B23" s="4" t="s">
        <v>12</v>
      </c>
      <c r="C23" s="4">
        <v>1</v>
      </c>
      <c r="D23" s="12"/>
      <c r="E23" s="12"/>
      <c r="F23" s="12"/>
      <c r="G23" s="12"/>
      <c r="H23" s="12"/>
      <c r="I23" s="12"/>
      <c r="J23" s="4"/>
      <c r="K23" s="4"/>
      <c r="P23" s="8"/>
      <c r="Q23" s="8"/>
      <c r="R23" s="8"/>
      <c r="S23" s="8"/>
      <c r="T23" s="8"/>
      <c r="U23" s="8"/>
      <c r="V23" s="8"/>
    </row>
    <row r="24" spans="1:22" ht="12.75">
      <c r="A24" s="6"/>
      <c r="B24" s="4" t="s">
        <v>13</v>
      </c>
      <c r="C24" s="4">
        <v>1</v>
      </c>
      <c r="D24" s="12"/>
      <c r="E24" s="12"/>
      <c r="F24" s="12"/>
      <c r="G24" s="12"/>
      <c r="H24" s="12"/>
      <c r="I24" s="12"/>
      <c r="J24" s="4"/>
      <c r="K24" s="4"/>
      <c r="P24" s="8"/>
      <c r="Q24" s="8"/>
      <c r="R24" s="8"/>
      <c r="S24" s="8"/>
      <c r="T24" s="8"/>
      <c r="U24" s="8"/>
      <c r="V24" s="8"/>
    </row>
    <row r="25" spans="1:22" ht="12.75">
      <c r="A25" s="6"/>
      <c r="B25" s="4" t="s">
        <v>6</v>
      </c>
      <c r="C25" s="4"/>
      <c r="D25" s="12"/>
      <c r="E25" s="12"/>
      <c r="F25" s="12"/>
      <c r="G25" s="12"/>
      <c r="H25" s="12"/>
      <c r="I25" s="12"/>
      <c r="J25" s="4"/>
      <c r="K25" s="4"/>
      <c r="P25" s="8"/>
      <c r="Q25" s="8"/>
      <c r="R25" s="8"/>
      <c r="S25" s="8"/>
      <c r="T25" s="8"/>
      <c r="U25" s="8"/>
      <c r="V25" s="8"/>
    </row>
    <row r="26" spans="1:22" ht="12.75">
      <c r="A26" s="6"/>
      <c r="B26" s="4" t="s">
        <v>7</v>
      </c>
      <c r="C26" s="4"/>
      <c r="D26" s="12"/>
      <c r="E26" s="12"/>
      <c r="F26" s="12"/>
      <c r="G26" s="12"/>
      <c r="H26" s="12"/>
      <c r="I26" s="12"/>
      <c r="J26" s="4"/>
      <c r="K26" s="4"/>
      <c r="P26" s="8"/>
      <c r="Q26" s="8"/>
      <c r="R26" s="8"/>
      <c r="S26" s="8"/>
      <c r="T26" s="8"/>
      <c r="U26" s="8"/>
      <c r="V26" s="8"/>
    </row>
    <row r="27" spans="1:22" ht="12.75">
      <c r="A27" s="6"/>
      <c r="B27" s="4" t="s">
        <v>116</v>
      </c>
      <c r="C27" s="4">
        <v>1</v>
      </c>
      <c r="D27" s="12"/>
      <c r="E27" s="12"/>
      <c r="F27" s="12"/>
      <c r="G27" s="12"/>
      <c r="H27" s="12"/>
      <c r="I27" s="12"/>
      <c r="J27" s="4"/>
      <c r="K27" s="4"/>
      <c r="P27" s="8"/>
      <c r="Q27" s="8"/>
      <c r="R27" s="8"/>
      <c r="S27" s="8"/>
      <c r="T27" s="8"/>
      <c r="U27" s="8"/>
      <c r="V27" s="8"/>
    </row>
    <row r="28" spans="1:22" ht="12.75">
      <c r="A28" s="6"/>
      <c r="B28" s="4" t="s">
        <v>8</v>
      </c>
      <c r="C28" s="4">
        <v>1</v>
      </c>
      <c r="D28" s="12"/>
      <c r="E28" s="12"/>
      <c r="F28" s="12"/>
      <c r="G28" s="12"/>
      <c r="H28" s="12"/>
      <c r="I28" s="12"/>
      <c r="J28" s="4"/>
      <c r="K28" s="4"/>
      <c r="P28" s="8"/>
      <c r="Q28" s="8"/>
      <c r="R28" s="8"/>
      <c r="S28" s="8"/>
      <c r="T28" s="8"/>
      <c r="U28" s="8"/>
      <c r="V28" s="8"/>
    </row>
    <row r="29" spans="1:22" ht="12.75">
      <c r="A29" s="6"/>
      <c r="B29" s="4" t="s">
        <v>9</v>
      </c>
      <c r="C29" s="4">
        <v>1</v>
      </c>
      <c r="D29" s="12"/>
      <c r="E29" s="12"/>
      <c r="F29" s="12"/>
      <c r="G29" s="12"/>
      <c r="H29" s="12"/>
      <c r="I29" s="12"/>
      <c r="J29" s="4"/>
      <c r="K29" s="4"/>
      <c r="P29" s="8"/>
      <c r="Q29" s="8"/>
      <c r="R29" s="8"/>
      <c r="S29" s="8"/>
      <c r="T29" s="8"/>
      <c r="U29" s="8"/>
      <c r="V29" s="8"/>
    </row>
    <row r="30" spans="1:22" ht="12.75">
      <c r="A30" s="6"/>
      <c r="B30" s="4" t="s">
        <v>10</v>
      </c>
      <c r="D30" s="12"/>
      <c r="E30" s="12"/>
      <c r="F30" s="12"/>
      <c r="G30" s="12"/>
      <c r="H30" s="12"/>
      <c r="I30" s="12"/>
      <c r="J30" s="4"/>
      <c r="K30" s="4"/>
      <c r="P30" s="8"/>
      <c r="Q30" s="8"/>
      <c r="R30" s="8"/>
      <c r="S30" s="8"/>
      <c r="T30" s="8"/>
      <c r="U30" s="8"/>
      <c r="V30" s="8"/>
    </row>
    <row r="31" spans="1:22" ht="12.75">
      <c r="A31" s="6"/>
      <c r="B31" s="4" t="s">
        <v>11</v>
      </c>
      <c r="C31" s="4"/>
      <c r="D31" s="12"/>
      <c r="E31" s="12"/>
      <c r="F31" s="12"/>
      <c r="G31" s="12"/>
      <c r="H31" s="12"/>
      <c r="I31" s="12"/>
      <c r="J31" s="4"/>
      <c r="K31" s="4"/>
      <c r="P31" s="8"/>
      <c r="Q31" s="8"/>
      <c r="R31" s="8"/>
      <c r="S31" s="8"/>
      <c r="T31" s="8"/>
      <c r="U31" s="8"/>
      <c r="V31" s="8"/>
    </row>
    <row r="32" spans="1:22" ht="12.75">
      <c r="A32" s="6"/>
      <c r="B32" s="3" t="s">
        <v>39</v>
      </c>
      <c r="C32" s="3">
        <f>SUM(C23:C31)</f>
        <v>5</v>
      </c>
      <c r="D32" s="16"/>
      <c r="E32" s="16"/>
      <c r="F32" s="16"/>
      <c r="G32" s="12"/>
      <c r="H32" s="12"/>
      <c r="I32" s="12"/>
      <c r="J32" s="4"/>
      <c r="K32" s="4"/>
      <c r="P32" s="8"/>
      <c r="Q32" s="8"/>
      <c r="R32" s="8"/>
      <c r="S32" s="8"/>
      <c r="T32" s="8"/>
      <c r="U32" s="8"/>
      <c r="V32" s="8"/>
    </row>
    <row r="33" spans="1:22" ht="12.75">
      <c r="A33" s="6" t="s">
        <v>16</v>
      </c>
      <c r="B33" s="13"/>
      <c r="C33" s="13"/>
      <c r="D33" s="13"/>
      <c r="E33" s="13"/>
      <c r="F33" s="13"/>
      <c r="G33" s="12"/>
      <c r="H33" s="12"/>
      <c r="I33" s="12"/>
      <c r="J33" s="12"/>
      <c r="K33" s="12"/>
      <c r="P33" s="8"/>
      <c r="Q33" s="8"/>
      <c r="R33" s="8"/>
      <c r="S33" s="8"/>
      <c r="T33" s="8"/>
      <c r="U33" s="8"/>
      <c r="V33" s="8"/>
    </row>
    <row r="34" spans="1:22" ht="12.75">
      <c r="A34" s="6"/>
      <c r="B34" s="7" t="s">
        <v>17</v>
      </c>
      <c r="C34" s="7">
        <v>1</v>
      </c>
      <c r="D34" s="9">
        <v>588</v>
      </c>
      <c r="E34" s="9">
        <v>500</v>
      </c>
      <c r="F34" s="17"/>
      <c r="G34" s="12"/>
      <c r="H34" s="14"/>
      <c r="I34" s="14"/>
      <c r="J34" s="4"/>
      <c r="K34" s="4"/>
      <c r="P34" s="8"/>
      <c r="Q34" s="8"/>
      <c r="R34" s="8"/>
      <c r="S34" s="8"/>
      <c r="T34" s="8"/>
      <c r="U34" s="8"/>
      <c r="V34" s="8"/>
    </row>
    <row r="35" spans="1:22" ht="12.75">
      <c r="A35" s="6"/>
      <c r="B35" s="7" t="s">
        <v>18</v>
      </c>
      <c r="C35" s="7">
        <v>1</v>
      </c>
      <c r="D35" s="9">
        <v>1150</v>
      </c>
      <c r="E35" s="9">
        <v>1000</v>
      </c>
      <c r="F35" s="17"/>
      <c r="G35" s="12"/>
      <c r="H35" s="14"/>
      <c r="I35" s="14"/>
      <c r="J35" s="4"/>
      <c r="K35" s="4"/>
      <c r="P35" s="8"/>
      <c r="Q35" s="8"/>
      <c r="R35" s="8"/>
      <c r="S35" s="8"/>
      <c r="T35" s="8"/>
      <c r="U35" s="8"/>
      <c r="V35" s="8"/>
    </row>
    <row r="36" spans="1:15" ht="12.75">
      <c r="A36" s="1"/>
      <c r="B36" s="4" t="s">
        <v>113</v>
      </c>
      <c r="C36" s="23">
        <v>1</v>
      </c>
      <c r="D36" s="15"/>
      <c r="E36" s="15"/>
      <c r="F36" s="15">
        <v>30</v>
      </c>
      <c r="G36" s="11"/>
      <c r="H36" s="15">
        <f>F36</f>
        <v>30</v>
      </c>
      <c r="I36" s="15"/>
      <c r="J36" s="15"/>
      <c r="K36" s="23"/>
      <c r="L36" s="292"/>
      <c r="M36" s="292"/>
      <c r="N36" s="292"/>
      <c r="O36"/>
    </row>
    <row r="37" spans="1:22" ht="12.75">
      <c r="A37" s="6"/>
      <c r="B37" s="7" t="s">
        <v>19</v>
      </c>
      <c r="C37" s="7">
        <v>1</v>
      </c>
      <c r="D37" s="17"/>
      <c r="E37" s="17"/>
      <c r="F37" s="22"/>
      <c r="G37" s="4"/>
      <c r="H37" s="4"/>
      <c r="I37" s="4"/>
      <c r="J37" s="4"/>
      <c r="K37" s="4"/>
      <c r="P37" s="8"/>
      <c r="Q37" s="8"/>
      <c r="R37" s="8"/>
      <c r="S37" s="8"/>
      <c r="T37" s="8"/>
      <c r="U37" s="8"/>
      <c r="V37" s="8"/>
    </row>
    <row r="38" spans="1:22" ht="12.75">
      <c r="A38" s="6"/>
      <c r="B38" s="7" t="s">
        <v>20</v>
      </c>
      <c r="C38" s="7">
        <v>1</v>
      </c>
      <c r="D38" s="17"/>
      <c r="E38" s="17"/>
      <c r="F38" s="22"/>
      <c r="G38" s="4"/>
      <c r="H38" s="4"/>
      <c r="I38" s="4"/>
      <c r="J38" s="4"/>
      <c r="K38" s="4"/>
      <c r="P38" s="8"/>
      <c r="Q38" s="8"/>
      <c r="R38" s="8"/>
      <c r="S38" s="8"/>
      <c r="T38" s="8"/>
      <c r="U38" s="8"/>
      <c r="V38" s="8"/>
    </row>
    <row r="39" spans="1:22" ht="12.75">
      <c r="A39" s="6"/>
      <c r="B39" s="4" t="s">
        <v>40</v>
      </c>
      <c r="C39" s="4">
        <v>1</v>
      </c>
      <c r="D39" s="12"/>
      <c r="E39" s="12"/>
      <c r="F39" s="11"/>
      <c r="G39" s="4"/>
      <c r="H39" s="4"/>
      <c r="I39" s="4"/>
      <c r="J39" s="4"/>
      <c r="K39" s="4"/>
      <c r="P39" s="8"/>
      <c r="Q39" s="8"/>
      <c r="R39" s="8"/>
      <c r="S39" s="8"/>
      <c r="T39" s="8"/>
      <c r="U39" s="8"/>
      <c r="V39" s="8"/>
    </row>
    <row r="40" spans="1:22" ht="12.75">
      <c r="A40" s="6"/>
      <c r="B40" s="3" t="s">
        <v>39</v>
      </c>
      <c r="C40" s="3">
        <f>SUM(C34:C39)</f>
        <v>6</v>
      </c>
      <c r="D40" s="3">
        <f>SUM(D34:D39)</f>
        <v>1738</v>
      </c>
      <c r="E40" s="3">
        <f>SUM(E34:E39)</f>
        <v>1500</v>
      </c>
      <c r="F40" s="19"/>
      <c r="G40" s="4"/>
      <c r="H40" s="4"/>
      <c r="I40" s="4"/>
      <c r="J40" s="4"/>
      <c r="K40" s="4"/>
      <c r="P40" s="8"/>
      <c r="Q40" s="8"/>
      <c r="R40" s="8"/>
      <c r="S40" s="8"/>
      <c r="T40" s="8"/>
      <c r="U40" s="8"/>
      <c r="V40" s="8"/>
    </row>
    <row r="41" spans="1:17" ht="12.75">
      <c r="A41" s="6" t="s">
        <v>45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8"/>
      <c r="M41" s="8"/>
      <c r="P41" s="8"/>
      <c r="Q41" s="8"/>
    </row>
    <row r="42" spans="1:17" ht="12.75">
      <c r="A42" s="4"/>
      <c r="B42" s="4" t="s">
        <v>24</v>
      </c>
      <c r="C42" s="4">
        <v>2</v>
      </c>
      <c r="D42" s="12"/>
      <c r="E42" s="12"/>
      <c r="F42" s="34">
        <v>10</v>
      </c>
      <c r="G42" s="4"/>
      <c r="H42" s="4"/>
      <c r="I42" s="4"/>
      <c r="J42" s="4"/>
      <c r="K42" s="4"/>
      <c r="L42" s="8"/>
      <c r="M42" s="8"/>
      <c r="P42" s="8"/>
      <c r="Q42" s="8"/>
    </row>
    <row r="43" spans="1:17" ht="12.75">
      <c r="A43" s="4"/>
      <c r="B43" s="4" t="s">
        <v>26</v>
      </c>
      <c r="C43" s="4">
        <v>1</v>
      </c>
      <c r="D43" s="12"/>
      <c r="E43" s="12"/>
      <c r="F43" s="4" t="s">
        <v>86</v>
      </c>
      <c r="G43" s="4"/>
      <c r="H43" s="4"/>
      <c r="I43" s="4"/>
      <c r="J43" s="4"/>
      <c r="K43" s="4"/>
      <c r="L43" s="8"/>
      <c r="M43" s="8"/>
      <c r="P43" s="8"/>
      <c r="Q43" s="8"/>
    </row>
    <row r="44" spans="1:17" ht="12.75">
      <c r="A44" s="4"/>
      <c r="B44" s="4" t="s">
        <v>61</v>
      </c>
      <c r="C44" s="4">
        <v>2</v>
      </c>
      <c r="D44" s="12"/>
      <c r="E44" s="12"/>
      <c r="F44" s="4"/>
      <c r="G44" s="4"/>
      <c r="H44" s="4"/>
      <c r="I44" s="4"/>
      <c r="J44" s="4"/>
      <c r="K44" s="4"/>
      <c r="L44" s="8"/>
      <c r="M44" s="8"/>
      <c r="P44" s="8"/>
      <c r="Q44" s="8"/>
    </row>
    <row r="45" spans="1:17" ht="12.75">
      <c r="A45" s="4"/>
      <c r="B45" s="4" t="s">
        <v>62</v>
      </c>
      <c r="C45" s="4">
        <v>1</v>
      </c>
      <c r="D45" s="12"/>
      <c r="E45" s="12"/>
      <c r="F45" s="34">
        <v>25</v>
      </c>
      <c r="G45" s="4"/>
      <c r="H45" s="4"/>
      <c r="I45" s="4"/>
      <c r="J45" s="4"/>
      <c r="K45" s="4"/>
      <c r="L45" s="8"/>
      <c r="M45" s="8"/>
      <c r="P45" s="8"/>
      <c r="Q45" s="8"/>
    </row>
    <row r="46" spans="1:17" ht="12.75">
      <c r="A46" s="4"/>
      <c r="B46" s="4" t="s">
        <v>27</v>
      </c>
      <c r="C46" s="4"/>
      <c r="D46" s="12"/>
      <c r="E46" s="12"/>
      <c r="F46" s="12"/>
      <c r="G46" s="12"/>
      <c r="H46" s="4"/>
      <c r="I46" s="4"/>
      <c r="J46" s="4"/>
      <c r="K46" s="4"/>
      <c r="L46" s="8"/>
      <c r="M46" s="8"/>
      <c r="P46" s="8"/>
      <c r="Q46" s="8"/>
    </row>
    <row r="47" spans="1:17" ht="12.75">
      <c r="A47" s="4"/>
      <c r="B47" s="3" t="s">
        <v>39</v>
      </c>
      <c r="C47" s="3"/>
      <c r="D47" s="12"/>
      <c r="E47" s="12"/>
      <c r="F47" s="4"/>
      <c r="G47" s="4"/>
      <c r="H47" s="4"/>
      <c r="I47" s="4"/>
      <c r="J47" s="4"/>
      <c r="K47" s="4"/>
      <c r="L47" s="8"/>
      <c r="M47" s="8"/>
      <c r="P47" s="8"/>
      <c r="Q47" s="8"/>
    </row>
    <row r="48" spans="1:22" ht="12.75">
      <c r="A48" s="6" t="s">
        <v>35</v>
      </c>
      <c r="B48" s="16"/>
      <c r="C48" s="16"/>
      <c r="D48" s="16"/>
      <c r="E48" s="16"/>
      <c r="F48" s="16"/>
      <c r="G48" s="12"/>
      <c r="H48" s="12"/>
      <c r="I48" s="12"/>
      <c r="J48" s="12"/>
      <c r="K48" s="12"/>
      <c r="P48" s="8"/>
      <c r="Q48" s="8"/>
      <c r="R48" s="8"/>
      <c r="S48" s="8"/>
      <c r="T48" s="8"/>
      <c r="U48" s="8"/>
      <c r="V48" s="8"/>
    </row>
    <row r="49" spans="1:22" ht="12.75">
      <c r="A49" s="6"/>
      <c r="B49" s="7" t="s">
        <v>52</v>
      </c>
      <c r="C49" s="7"/>
      <c r="D49" s="16"/>
      <c r="E49" s="16"/>
      <c r="F49" s="19"/>
      <c r="G49" s="4"/>
      <c r="H49" s="4"/>
      <c r="I49" s="4"/>
      <c r="J49" s="4"/>
      <c r="K49" s="4"/>
      <c r="P49" s="8"/>
      <c r="Q49" s="8"/>
      <c r="R49" s="8"/>
      <c r="S49" s="8"/>
      <c r="T49" s="8"/>
      <c r="U49" s="8"/>
      <c r="V49" s="8"/>
    </row>
    <row r="50" spans="1:22" ht="12.75">
      <c r="A50" s="6"/>
      <c r="B50" s="7" t="s">
        <v>65</v>
      </c>
      <c r="C50" s="7">
        <v>1</v>
      </c>
      <c r="D50" s="16"/>
      <c r="E50" s="16"/>
      <c r="F50" s="19"/>
      <c r="G50" s="4"/>
      <c r="H50" s="4"/>
      <c r="I50" s="4"/>
      <c r="J50" s="4"/>
      <c r="K50" s="4"/>
      <c r="P50" s="8"/>
      <c r="Q50" s="8"/>
      <c r="R50" s="8"/>
      <c r="S50" s="8"/>
      <c r="T50" s="8"/>
      <c r="U50" s="8"/>
      <c r="V50" s="8"/>
    </row>
    <row r="51" spans="1:22" ht="12.75">
      <c r="A51" s="6"/>
      <c r="B51" s="7" t="s">
        <v>53</v>
      </c>
      <c r="C51" s="7"/>
      <c r="D51" s="16"/>
      <c r="E51" s="16"/>
      <c r="F51" s="19"/>
      <c r="G51" s="4"/>
      <c r="H51" s="4"/>
      <c r="I51" s="4"/>
      <c r="J51" s="4"/>
      <c r="K51" s="4"/>
      <c r="P51" s="8"/>
      <c r="Q51" s="8"/>
      <c r="R51" s="8"/>
      <c r="S51" s="8"/>
      <c r="T51" s="8"/>
      <c r="U51" s="8"/>
      <c r="V51" s="8"/>
    </row>
    <row r="52" spans="1:22" ht="12.75">
      <c r="A52" s="6"/>
      <c r="B52" s="7" t="s">
        <v>114</v>
      </c>
      <c r="C52" s="7">
        <v>1</v>
      </c>
      <c r="D52" s="16"/>
      <c r="E52" s="16"/>
      <c r="F52" s="19"/>
      <c r="G52" s="4"/>
      <c r="H52" s="4"/>
      <c r="I52" s="4"/>
      <c r="J52" s="4"/>
      <c r="K52" s="4"/>
      <c r="P52" s="8"/>
      <c r="Q52" s="8"/>
      <c r="R52" s="8"/>
      <c r="S52" s="8"/>
      <c r="T52" s="8"/>
      <c r="U52" s="8"/>
      <c r="V52" s="8"/>
    </row>
    <row r="53" spans="1:22" ht="12.75">
      <c r="A53" s="6"/>
      <c r="B53" s="7" t="s">
        <v>3</v>
      </c>
      <c r="C53" s="7">
        <v>1</v>
      </c>
      <c r="D53" s="16"/>
      <c r="E53" s="16"/>
      <c r="F53" s="19"/>
      <c r="G53" s="4"/>
      <c r="H53" s="4"/>
      <c r="I53" s="4"/>
      <c r="J53" s="4"/>
      <c r="K53" s="4"/>
      <c r="P53" s="8"/>
      <c r="Q53" s="8"/>
      <c r="R53" s="8"/>
      <c r="S53" s="8"/>
      <c r="T53" s="8"/>
      <c r="U53" s="8"/>
      <c r="V53" s="8"/>
    </row>
    <row r="54" spans="1:22" ht="12.75">
      <c r="A54" s="6"/>
      <c r="B54" s="7" t="s">
        <v>36</v>
      </c>
      <c r="C54" s="7"/>
      <c r="D54" s="16"/>
      <c r="E54" s="16"/>
      <c r="F54" s="19"/>
      <c r="G54" s="4"/>
      <c r="H54" s="4"/>
      <c r="I54" s="4"/>
      <c r="J54" s="4"/>
      <c r="K54" s="4"/>
      <c r="P54" s="8"/>
      <c r="Q54" s="8"/>
      <c r="R54" s="8"/>
      <c r="S54" s="8"/>
      <c r="T54" s="8"/>
      <c r="U54" s="8"/>
      <c r="V54" s="8"/>
    </row>
    <row r="55" spans="1:22" ht="12.75">
      <c r="A55" s="6"/>
      <c r="B55" s="7" t="s">
        <v>30</v>
      </c>
      <c r="C55" s="7"/>
      <c r="D55" s="16"/>
      <c r="E55" s="16"/>
      <c r="F55" s="19"/>
      <c r="G55" s="4"/>
      <c r="H55" s="4"/>
      <c r="I55" s="4"/>
      <c r="J55" s="4"/>
      <c r="K55" s="4"/>
      <c r="P55" s="8"/>
      <c r="Q55" s="8"/>
      <c r="R55" s="8"/>
      <c r="S55" s="8"/>
      <c r="T55" s="8"/>
      <c r="U55" s="8"/>
      <c r="V55" s="8"/>
    </row>
    <row r="56" spans="1:22" ht="12.75">
      <c r="A56" s="6"/>
      <c r="B56" s="3" t="s">
        <v>39</v>
      </c>
      <c r="C56" s="3">
        <f>SUM(C49:C55)</f>
        <v>3</v>
      </c>
      <c r="D56" s="16"/>
      <c r="E56" s="16"/>
      <c r="F56" s="19"/>
      <c r="G56" s="4"/>
      <c r="H56" s="4"/>
      <c r="I56" s="4"/>
      <c r="J56" s="4"/>
      <c r="K56" s="4"/>
      <c r="P56" s="8"/>
      <c r="Q56" s="8"/>
      <c r="R56" s="8"/>
      <c r="S56" s="8"/>
      <c r="T56" s="8"/>
      <c r="U56" s="8"/>
      <c r="V56" s="8"/>
    </row>
    <row r="57" spans="1:22" ht="12.75">
      <c r="A57" s="6" t="s">
        <v>14</v>
      </c>
      <c r="B57" s="13"/>
      <c r="C57" s="13"/>
      <c r="D57" s="13"/>
      <c r="E57" s="13"/>
      <c r="F57" s="13"/>
      <c r="G57" s="12"/>
      <c r="H57" s="12"/>
      <c r="I57" s="12"/>
      <c r="J57" s="12"/>
      <c r="K57" s="12"/>
      <c r="P57" s="8"/>
      <c r="Q57" s="8"/>
      <c r="R57" s="8"/>
      <c r="S57" s="8"/>
      <c r="T57" s="8"/>
      <c r="U57" s="8"/>
      <c r="V57" s="8"/>
    </row>
    <row r="58" spans="1:22" ht="12.75">
      <c r="A58" s="6"/>
      <c r="B58" s="7" t="s">
        <v>15</v>
      </c>
      <c r="C58" s="7">
        <v>1</v>
      </c>
      <c r="D58" s="17"/>
      <c r="E58" s="17"/>
      <c r="F58" s="22"/>
      <c r="G58" s="11"/>
      <c r="H58" s="11"/>
      <c r="I58" s="11"/>
      <c r="J58" s="11"/>
      <c r="K58" s="11"/>
      <c r="P58" s="8"/>
      <c r="Q58" s="8"/>
      <c r="R58" s="8"/>
      <c r="S58" s="8"/>
      <c r="T58" s="8"/>
      <c r="U58" s="8"/>
      <c r="V58" s="8"/>
    </row>
    <row r="59" spans="1:22" ht="12.75">
      <c r="A59" s="6"/>
      <c r="B59" s="3" t="s">
        <v>39</v>
      </c>
      <c r="C59" s="3">
        <f>SUM(C58)</f>
        <v>1</v>
      </c>
      <c r="D59" s="16"/>
      <c r="E59" s="16"/>
      <c r="F59" s="19"/>
      <c r="G59" s="11"/>
      <c r="H59" s="11"/>
      <c r="I59" s="11"/>
      <c r="J59" s="11"/>
      <c r="K59" s="11"/>
      <c r="P59" s="8"/>
      <c r="Q59" s="8"/>
      <c r="R59" s="8"/>
      <c r="S59" s="8"/>
      <c r="T59" s="8"/>
      <c r="U59" s="8"/>
      <c r="V59" s="8"/>
    </row>
    <row r="60" spans="1:13" s="8" customFormat="1" ht="12.75">
      <c r="A60" s="10" t="s">
        <v>112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20"/>
      <c r="M60" s="20"/>
    </row>
    <row r="61" spans="4:22" ht="12.75">
      <c r="D61" s="8"/>
      <c r="E61" s="8"/>
      <c r="F61" s="8"/>
      <c r="G61" s="8"/>
      <c r="H61" s="8"/>
      <c r="I61" s="8"/>
      <c r="J61" s="8"/>
      <c r="K61" s="8"/>
      <c r="P61" s="8"/>
      <c r="Q61" s="8"/>
      <c r="R61" s="8"/>
      <c r="S61" s="8"/>
      <c r="T61" s="8"/>
      <c r="U61" s="8"/>
      <c r="V61" s="8"/>
    </row>
    <row r="62" spans="4:22" ht="12.75">
      <c r="D62" s="8"/>
      <c r="E62" s="8"/>
      <c r="F62" s="8"/>
      <c r="G62" s="8"/>
      <c r="H62" s="8"/>
      <c r="I62" s="8"/>
      <c r="J62" s="8"/>
      <c r="K62" s="8"/>
      <c r="P62" s="8"/>
      <c r="Q62" s="8"/>
      <c r="R62" s="8"/>
      <c r="S62" s="8"/>
      <c r="T62" s="8"/>
      <c r="U62" s="8"/>
      <c r="V62" s="8"/>
    </row>
    <row r="63" spans="16:22" ht="12.75">
      <c r="P63" s="8"/>
      <c r="Q63" s="8"/>
      <c r="R63" s="8"/>
      <c r="S63" s="8"/>
      <c r="T63" s="8"/>
      <c r="U63" s="8"/>
      <c r="V63" s="8"/>
    </row>
    <row r="64" spans="16:22" ht="12.75">
      <c r="P64" s="8"/>
      <c r="Q64" s="8"/>
      <c r="R64" s="8"/>
      <c r="S64" s="8"/>
      <c r="T64" s="8"/>
      <c r="U64" s="8"/>
      <c r="V64" s="8"/>
    </row>
    <row r="65" spans="16:22" ht="12.75">
      <c r="P65" s="8"/>
      <c r="Q65" s="8"/>
      <c r="R65" s="8"/>
      <c r="S65" s="8"/>
      <c r="T65" s="8"/>
      <c r="U65" s="8"/>
      <c r="V65" s="8"/>
    </row>
    <row r="66" spans="16:22" ht="12.75">
      <c r="P66" s="8"/>
      <c r="Q66" s="8"/>
      <c r="R66" s="8"/>
      <c r="S66" s="8"/>
      <c r="T66" s="8"/>
      <c r="U66" s="8"/>
      <c r="V66" s="8"/>
    </row>
    <row r="68" spans="16:22" ht="12.75">
      <c r="P68" s="8"/>
      <c r="Q68" s="8"/>
      <c r="R68" s="8"/>
      <c r="S68" s="8"/>
      <c r="T68" s="8"/>
      <c r="U68" s="8"/>
      <c r="V68" s="8"/>
    </row>
    <row r="69" spans="16:22" ht="12.75">
      <c r="P69" s="8"/>
      <c r="Q69" s="8"/>
      <c r="R69" s="8"/>
      <c r="S69" s="8"/>
      <c r="T69" s="8"/>
      <c r="U69" s="8"/>
      <c r="V69" s="8"/>
    </row>
    <row r="70" spans="16:22" ht="12.75">
      <c r="P70" s="8"/>
      <c r="Q70" s="8"/>
      <c r="R70" s="8"/>
      <c r="S70" s="8"/>
      <c r="T70" s="8"/>
      <c r="U70" s="8"/>
      <c r="V70" s="8"/>
    </row>
    <row r="71" spans="16:22" ht="12.75">
      <c r="P71" s="8"/>
      <c r="Q71" s="8"/>
      <c r="R71" s="8"/>
      <c r="S71" s="8"/>
      <c r="T71" s="8"/>
      <c r="U71" s="8"/>
      <c r="V71" s="8"/>
    </row>
    <row r="72" spans="16:22" ht="12.75">
      <c r="P72" s="8"/>
      <c r="Q72" s="8"/>
      <c r="R72" s="8"/>
      <c r="S72" s="8"/>
      <c r="T72" s="8"/>
      <c r="U72" s="8"/>
      <c r="V72" s="8"/>
    </row>
    <row r="73" spans="16:22" ht="12.75">
      <c r="P73" s="8"/>
      <c r="Q73" s="8"/>
      <c r="R73" s="8"/>
      <c r="S73" s="8"/>
      <c r="T73" s="8"/>
      <c r="U73" s="8"/>
      <c r="V73" s="8"/>
    </row>
    <row r="74" spans="16:22" ht="12.75">
      <c r="P74" s="8"/>
      <c r="Q74" s="8"/>
      <c r="R74" s="8"/>
      <c r="S74" s="8"/>
      <c r="T74" s="8"/>
      <c r="U74" s="8"/>
      <c r="V74" s="8"/>
    </row>
    <row r="75" spans="16:22" ht="12.75">
      <c r="P75" s="8"/>
      <c r="Q75" s="8"/>
      <c r="R75" s="8"/>
      <c r="S75" s="8"/>
      <c r="T75" s="8"/>
      <c r="U75" s="8"/>
      <c r="V75" s="8"/>
    </row>
    <row r="76" spans="16:22" ht="12.75">
      <c r="P76" s="8"/>
      <c r="Q76" s="8"/>
      <c r="R76" s="8"/>
      <c r="S76" s="8"/>
      <c r="T76" s="8"/>
      <c r="U76" s="8"/>
      <c r="V76" s="8"/>
    </row>
    <row r="77" spans="16:22" ht="12.75">
      <c r="P77" s="8"/>
      <c r="Q77" s="8"/>
      <c r="R77" s="8"/>
      <c r="S77" s="8"/>
      <c r="T77" s="8"/>
      <c r="U77" s="8"/>
      <c r="V77" s="8"/>
    </row>
    <row r="78" spans="16:22" ht="12.75">
      <c r="P78" s="8"/>
      <c r="Q78" s="8"/>
      <c r="R78" s="8"/>
      <c r="S78" s="8"/>
      <c r="T78" s="8"/>
      <c r="U78" s="8"/>
      <c r="V78" s="8"/>
    </row>
    <row r="81" spans="12:15" ht="12.75">
      <c r="L81"/>
      <c r="M81"/>
      <c r="N81"/>
      <c r="O81"/>
    </row>
    <row r="82" spans="12:15" ht="12.75">
      <c r="L82"/>
      <c r="M82"/>
      <c r="N82"/>
      <c r="O82"/>
    </row>
    <row r="83" spans="12:15" ht="12.75">
      <c r="L83"/>
      <c r="M83"/>
      <c r="N83"/>
      <c r="O83"/>
    </row>
    <row r="84" spans="12:15" ht="12.75">
      <c r="L84"/>
      <c r="M84"/>
      <c r="N84"/>
      <c r="O84"/>
    </row>
    <row r="85" spans="12:15" ht="12.75">
      <c r="L85"/>
      <c r="M85"/>
      <c r="N85"/>
      <c r="O85"/>
    </row>
    <row r="86" spans="12:15" ht="12.75">
      <c r="L86"/>
      <c r="M86"/>
      <c r="N86"/>
      <c r="O86"/>
    </row>
    <row r="87" spans="12:15" ht="12.75">
      <c r="L87"/>
      <c r="M87"/>
      <c r="N87"/>
      <c r="O87"/>
    </row>
    <row r="88" spans="12:15" ht="12.75">
      <c r="L88"/>
      <c r="M88"/>
      <c r="N88"/>
      <c r="O88"/>
    </row>
    <row r="89" spans="12:15" ht="12.75">
      <c r="L89"/>
      <c r="M89"/>
      <c r="N89"/>
      <c r="O89"/>
    </row>
    <row r="90" spans="12:15" ht="12.75">
      <c r="L90"/>
      <c r="M90"/>
      <c r="N90"/>
      <c r="O90"/>
    </row>
    <row r="91" spans="12:15" ht="12.75">
      <c r="L91"/>
      <c r="M91"/>
      <c r="N91"/>
      <c r="O91"/>
    </row>
    <row r="92" spans="12:15" ht="12.75">
      <c r="L92"/>
      <c r="M92"/>
      <c r="N92"/>
      <c r="O92"/>
    </row>
    <row r="93" spans="12:15" ht="12.75">
      <c r="L93"/>
      <c r="M93"/>
      <c r="N93"/>
      <c r="O93"/>
    </row>
    <row r="94" spans="12:15" ht="12.75">
      <c r="L94"/>
      <c r="M94"/>
      <c r="N94"/>
      <c r="O94"/>
    </row>
    <row r="95" spans="12:15" ht="12.75">
      <c r="L95"/>
      <c r="M95"/>
      <c r="N95"/>
      <c r="O95"/>
    </row>
    <row r="96" spans="12:15" ht="12.75">
      <c r="L96"/>
      <c r="M96"/>
      <c r="N96"/>
      <c r="O96"/>
    </row>
    <row r="97" spans="12:15" ht="12.75">
      <c r="L97"/>
      <c r="M97"/>
      <c r="N97"/>
      <c r="O97"/>
    </row>
    <row r="98" spans="12:15" ht="12.75">
      <c r="L98"/>
      <c r="M98"/>
      <c r="N98"/>
      <c r="O98"/>
    </row>
    <row r="99" spans="12:15" ht="12.75">
      <c r="L99"/>
      <c r="M99"/>
      <c r="N99"/>
      <c r="O99"/>
    </row>
    <row r="100" spans="12:15" ht="12.75">
      <c r="L100"/>
      <c r="M100"/>
      <c r="N100"/>
      <c r="O100"/>
    </row>
    <row r="101" spans="12:15" ht="12.75">
      <c r="L101"/>
      <c r="M101"/>
      <c r="N101"/>
      <c r="O101"/>
    </row>
    <row r="102" spans="10:13" ht="12.75">
      <c r="J102" s="18"/>
      <c r="K102" s="18"/>
      <c r="L102" s="24"/>
      <c r="M102" s="24"/>
    </row>
    <row r="103" spans="10:13" ht="12.75">
      <c r="J103" s="18"/>
      <c r="K103" s="18"/>
      <c r="L103" s="24"/>
      <c r="M103" s="24"/>
    </row>
    <row r="104" spans="10:13" ht="12.75">
      <c r="J104" s="18"/>
      <c r="K104" s="18"/>
      <c r="L104" s="24"/>
      <c r="M104" s="24"/>
    </row>
    <row r="105" spans="10:13" ht="12.75">
      <c r="J105" s="18"/>
      <c r="K105" s="18"/>
      <c r="L105" s="24"/>
      <c r="M105" s="24"/>
    </row>
    <row r="106" spans="10:13" ht="12.75">
      <c r="J106" s="18"/>
      <c r="K106" s="18"/>
      <c r="L106" s="24"/>
      <c r="M106" s="24"/>
    </row>
    <row r="107" spans="10:13" ht="12.75">
      <c r="J107" s="18"/>
      <c r="K107" s="18"/>
      <c r="L107" s="24"/>
      <c r="M107" s="24"/>
    </row>
    <row r="108" spans="10:13" ht="12.75">
      <c r="J108" s="18"/>
      <c r="K108" s="18"/>
      <c r="L108" s="24"/>
      <c r="M108" s="24"/>
    </row>
    <row r="109" spans="10:13" ht="12.75">
      <c r="J109" s="18"/>
      <c r="K109" s="18"/>
      <c r="L109" s="24"/>
      <c r="M109" s="24"/>
    </row>
  </sheetData>
  <mergeCells count="4">
    <mergeCell ref="J1:K1"/>
    <mergeCell ref="D1:E1"/>
    <mergeCell ref="F1:G1"/>
    <mergeCell ref="L36:N36"/>
  </mergeCells>
  <printOptions/>
  <pageMargins left="0.25" right="0.25" top="0.5" bottom="0.5" header="0.5" footer="0.5"/>
  <pageSetup horizontalDpi="600" verticalDpi="600" orientation="portrait" paperSize="188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lmgullo</dc:creator>
  <cp:keywords/>
  <dc:description/>
  <cp:lastModifiedBy>SNAP</cp:lastModifiedBy>
  <cp:lastPrinted>2002-10-23T08:31:54Z</cp:lastPrinted>
  <dcterms:created xsi:type="dcterms:W3CDTF">2000-08-22T20:57:26Z</dcterms:created>
  <dcterms:modified xsi:type="dcterms:W3CDTF">2005-01-08T00:55:48Z</dcterms:modified>
  <cp:category/>
  <cp:version/>
  <cp:contentType/>
  <cp:contentStatus/>
</cp:coreProperties>
</file>