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170" windowHeight="10560" activeTab="1"/>
  </bookViews>
  <sheets>
    <sheet name="strength_chart" sheetId="1" r:id="rId1"/>
    <sheet name="nonlinear strength" sheetId="2" r:id="rId2"/>
    <sheet name="rc_excitation" sheetId="3" r:id="rId3"/>
    <sheet name="harmonics" sheetId="4" r:id="rId4"/>
    <sheet name="shape_recon" sheetId="5" r:id="rId5"/>
    <sheet name="attributes" sheetId="6" r:id="rId6"/>
  </sheets>
  <definedNames>
    <definedName name="l_eff">'attributes'!$B$5</definedName>
    <definedName name="n_turns">'attributes'!$B$6</definedName>
    <definedName name="r_ap">'attributes'!$B$4</definedName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<sst xmlns="http://schemas.openxmlformats.org/spreadsheetml/2006/main" count="138" uniqueCount="58">
  <si>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</si>
  <si>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</si>
  <si>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</si>
  <si>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</si>
  <si>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</si>
  <si>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</si>
  <si>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</si>
  <si>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TDTC attributes</t>
  </si>
  <si>
    <t>expected TF</t>
  </si>
  <si>
    <t>!</t>
  </si>
  <si>
    <t>Mar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</si>
  <si>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</si>
  <si>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</si>
  <si>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</si>
  <si>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</si>
  <si>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</si>
  <si>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</si>
  <si>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</si>
  <si>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</si>
  <si>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</si>
  <si>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</si>
  <si>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</si>
  <si>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</si>
  <si>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</si>
  <si>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</si>
  <si>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</si>
  <si>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</si>
  <si>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</si>
  <si>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calc linear part</t>
  </si>
  <si>
    <t>meas-calc</t>
  </si>
  <si>
    <t>rel dev</t>
  </si>
  <si>
    <t>raw</t>
  </si>
  <si>
    <t>seq</t>
  </si>
  <si>
    <t>=</t>
  </si>
  <si>
    <t>x</t>
  </si>
  <si>
    <t>y</t>
  </si>
  <si>
    <t>current</t>
  </si>
  <si>
    <t>ampl</t>
  </si>
  <si>
    <t>j</t>
  </si>
  <si>
    <t>norm</t>
  </si>
  <si>
    <t>skew</t>
  </si>
  <si>
    <t>offset</t>
  </si>
  <si>
    <t>n</t>
  </si>
  <si>
    <t>b3</t>
  </si>
  <si>
    <t>b4</t>
  </si>
  <si>
    <t>b5</t>
  </si>
  <si>
    <t>b6</t>
  </si>
  <si>
    <t>a3</t>
  </si>
  <si>
    <t>a4</t>
  </si>
  <si>
    <t>a5</t>
  </si>
  <si>
    <t>a6</t>
  </si>
  <si>
    <t>b2</t>
  </si>
  <si>
    <t>b7</t>
  </si>
  <si>
    <t>a2</t>
  </si>
  <si>
    <t>a7</t>
  </si>
  <si>
    <t>reconstructed field shape from harmonics</t>
  </si>
  <si>
    <t>B</t>
  </si>
  <si>
    <t>Value in database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</si>
</sst>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TDTC001-1, rotating coil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rc_excitation!$D$3</c:f>
              <c:strCache>
                <c:ptCount val="1"/>
                <c:pt idx="0">
                  <c:v>ref_amplitude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rc_excitation!$C$4:$C$34</c:f>
              <c:numCache>
                <c:ptCount val="31"/>
                <c:pt idx="0">
                  <c:v>-0.216</c:v>
                </c:pt>
                <c:pt idx="1">
                  <c:v>13.881</c:v>
                </c:pt>
                <c:pt idx="2">
                  <c:v>23.998</c:v>
                </c:pt>
                <c:pt idx="3">
                  <c:v>33.883</c:v>
                </c:pt>
                <c:pt idx="4">
                  <c:v>43.798</c:v>
                </c:pt>
                <c:pt idx="5">
                  <c:v>53.913</c:v>
                </c:pt>
                <c:pt idx="6">
                  <c:v>63.81</c:v>
                </c:pt>
                <c:pt idx="7">
                  <c:v>73.931</c:v>
                </c:pt>
                <c:pt idx="8">
                  <c:v>83.829</c:v>
                </c:pt>
                <c:pt idx="9">
                  <c:v>93.756</c:v>
                </c:pt>
                <c:pt idx="10">
                  <c:v>103.864</c:v>
                </c:pt>
                <c:pt idx="11">
                  <c:v>113.75</c:v>
                </c:pt>
                <c:pt idx="12">
                  <c:v>123.836</c:v>
                </c:pt>
                <c:pt idx="13">
                  <c:v>133.742</c:v>
                </c:pt>
                <c:pt idx="14">
                  <c:v>143.66</c:v>
                </c:pt>
                <c:pt idx="15">
                  <c:v>153.766</c:v>
                </c:pt>
                <c:pt idx="16">
                  <c:v>143.848</c:v>
                </c:pt>
                <c:pt idx="17">
                  <c:v>133.944</c:v>
                </c:pt>
                <c:pt idx="18">
                  <c:v>123.944</c:v>
                </c:pt>
                <c:pt idx="19">
                  <c:v>113.94</c:v>
                </c:pt>
                <c:pt idx="20">
                  <c:v>103.95</c:v>
                </c:pt>
                <c:pt idx="21">
                  <c:v>93.945</c:v>
                </c:pt>
                <c:pt idx="22">
                  <c:v>84.036</c:v>
                </c:pt>
                <c:pt idx="23">
                  <c:v>74.045</c:v>
                </c:pt>
                <c:pt idx="24">
                  <c:v>64.027</c:v>
                </c:pt>
                <c:pt idx="25">
                  <c:v>54.029</c:v>
                </c:pt>
                <c:pt idx="26">
                  <c:v>44.035</c:v>
                </c:pt>
                <c:pt idx="27">
                  <c:v>33.992</c:v>
                </c:pt>
                <c:pt idx="28">
                  <c:v>24.128</c:v>
                </c:pt>
                <c:pt idx="29">
                  <c:v>14.089</c:v>
                </c:pt>
                <c:pt idx="30">
                  <c:v>-0.19</c:v>
                </c:pt>
              </c:numCache>
            </c:numRef>
          </c:xVal>
          <c:yVal>
            <c:numRef>
              <c:f>rc_excitation!$D$4:$D$34</c:f>
              <c:numCache>
                <c:ptCount val="31"/>
                <c:pt idx="0">
                  <c:v>0.0007748737</c:v>
                </c:pt>
                <c:pt idx="1">
                  <c:v>0.02953092</c:v>
                </c:pt>
                <c:pt idx="2">
                  <c:v>0.05019846</c:v>
                </c:pt>
                <c:pt idx="3">
                  <c:v>0.07048867</c:v>
                </c:pt>
                <c:pt idx="4">
                  <c:v>0.09085744</c:v>
                </c:pt>
                <c:pt idx="5">
                  <c:v>0.1116367</c:v>
                </c:pt>
                <c:pt idx="6">
                  <c:v>0.1319914</c:v>
                </c:pt>
                <c:pt idx="7">
                  <c:v>0.1527963</c:v>
                </c:pt>
                <c:pt idx="8">
                  <c:v>0.1731377</c:v>
                </c:pt>
                <c:pt idx="9">
                  <c:v>0.1934817</c:v>
                </c:pt>
                <c:pt idx="10">
                  <c:v>0.2141947</c:v>
                </c:pt>
                <c:pt idx="11">
                  <c:v>0.2344663</c:v>
                </c:pt>
                <c:pt idx="12">
                  <c:v>0.2551614</c:v>
                </c:pt>
                <c:pt idx="13">
                  <c:v>0.2753955</c:v>
                </c:pt>
                <c:pt idx="14">
                  <c:v>0.2956777</c:v>
                </c:pt>
                <c:pt idx="15">
                  <c:v>0.3163521</c:v>
                </c:pt>
                <c:pt idx="16">
                  <c:v>0.2964477</c:v>
                </c:pt>
                <c:pt idx="17">
                  <c:v>0.2763678</c:v>
                </c:pt>
                <c:pt idx="18">
                  <c:v>0.2560474</c:v>
                </c:pt>
                <c:pt idx="19">
                  <c:v>0.2356025</c:v>
                </c:pt>
                <c:pt idx="20">
                  <c:v>0.2151697</c:v>
                </c:pt>
                <c:pt idx="21">
                  <c:v>0.1946845</c:v>
                </c:pt>
                <c:pt idx="22">
                  <c:v>0.1743362</c:v>
                </c:pt>
                <c:pt idx="23">
                  <c:v>0.1538173</c:v>
                </c:pt>
                <c:pt idx="24">
                  <c:v>0.1332029</c:v>
                </c:pt>
                <c:pt idx="25">
                  <c:v>0.112637</c:v>
                </c:pt>
                <c:pt idx="26">
                  <c:v>0.09204857</c:v>
                </c:pt>
                <c:pt idx="27">
                  <c:v>0.07141085</c:v>
                </c:pt>
                <c:pt idx="28">
                  <c:v>0.05102836</c:v>
                </c:pt>
                <c:pt idx="29">
                  <c:v>0.03039705</c:v>
                </c:pt>
                <c:pt idx="30">
                  <c:v>0.0009355976</c:v>
                </c:pt>
              </c:numCache>
            </c:numRef>
          </c:yVal>
          <c:smooth val="1"/>
        </c:ser>
        <c:axId val="19713215"/>
        <c:axId val="43201208"/>
      </c:scatterChart>
      <c:valAx>
        <c:axId val="1971321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1208"/>
        <c:crosses val="autoZero"/>
        <c:crossBetween val="midCat"/>
        <c:dispUnits/>
      </c:valAx>
      <c:valAx>
        <c:axId val="4320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Bdl,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97132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TDTC001-1, rotating coil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rc_excitation!$K$3</c:f>
              <c:strCache>
                <c:ptCount val="1"/>
                <c:pt idx="0">
                  <c:v>meas-calc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rc_excitation!$C$4:$C$34</c:f>
              <c:numCache>
                <c:ptCount val="31"/>
                <c:pt idx="0">
                  <c:v>-0.216</c:v>
                </c:pt>
                <c:pt idx="1">
                  <c:v>13.881</c:v>
                </c:pt>
                <c:pt idx="2">
                  <c:v>23.998</c:v>
                </c:pt>
                <c:pt idx="3">
                  <c:v>33.883</c:v>
                </c:pt>
                <c:pt idx="4">
                  <c:v>43.798</c:v>
                </c:pt>
                <c:pt idx="5">
                  <c:v>53.913</c:v>
                </c:pt>
                <c:pt idx="6">
                  <c:v>63.81</c:v>
                </c:pt>
                <c:pt idx="7">
                  <c:v>73.931</c:v>
                </c:pt>
                <c:pt idx="8">
                  <c:v>83.829</c:v>
                </c:pt>
                <c:pt idx="9">
                  <c:v>93.756</c:v>
                </c:pt>
                <c:pt idx="10">
                  <c:v>103.864</c:v>
                </c:pt>
                <c:pt idx="11">
                  <c:v>113.75</c:v>
                </c:pt>
                <c:pt idx="12">
                  <c:v>123.836</c:v>
                </c:pt>
                <c:pt idx="13">
                  <c:v>133.742</c:v>
                </c:pt>
                <c:pt idx="14">
                  <c:v>143.66</c:v>
                </c:pt>
                <c:pt idx="15">
                  <c:v>153.766</c:v>
                </c:pt>
                <c:pt idx="16">
                  <c:v>143.848</c:v>
                </c:pt>
                <c:pt idx="17">
                  <c:v>133.944</c:v>
                </c:pt>
                <c:pt idx="18">
                  <c:v>123.944</c:v>
                </c:pt>
                <c:pt idx="19">
                  <c:v>113.94</c:v>
                </c:pt>
                <c:pt idx="20">
                  <c:v>103.95</c:v>
                </c:pt>
                <c:pt idx="21">
                  <c:v>93.945</c:v>
                </c:pt>
                <c:pt idx="22">
                  <c:v>84.036</c:v>
                </c:pt>
                <c:pt idx="23">
                  <c:v>74.045</c:v>
                </c:pt>
                <c:pt idx="24">
                  <c:v>64.027</c:v>
                </c:pt>
                <c:pt idx="25">
                  <c:v>54.029</c:v>
                </c:pt>
                <c:pt idx="26">
                  <c:v>44.035</c:v>
                </c:pt>
                <c:pt idx="27">
                  <c:v>33.992</c:v>
                </c:pt>
                <c:pt idx="28">
                  <c:v>24.128</c:v>
                </c:pt>
                <c:pt idx="29">
                  <c:v>14.089</c:v>
                </c:pt>
                <c:pt idx="30">
                  <c:v>-0.19</c:v>
                </c:pt>
              </c:numCache>
            </c:numRef>
          </c:xVal>
          <c:yVal>
            <c:numRef>
              <c:f>rc_excitation!$K$4:$K$34</c:f>
              <c:numCache>
                <c:ptCount val="31"/>
                <c:pt idx="0">
                  <c:v>0.0012197971630401095</c:v>
                </c:pt>
                <c:pt idx="1">
                  <c:v>0.0009384080071307352</c:v>
                </c:pt>
                <c:pt idx="2">
                  <c:v>0.0007666393239048608</c:v>
                </c:pt>
                <c:pt idx="3">
                  <c:v>0.0006954213972776291</c:v>
                </c:pt>
                <c:pt idx="4">
                  <c:v>0.0006409685452281461</c:v>
                </c:pt>
                <c:pt idx="5">
                  <c:v>0.000585039523697109</c:v>
                </c:pt>
                <c:pt idx="6">
                  <c:v>0.0005535936269009667</c:v>
                </c:pt>
                <c:pt idx="7">
                  <c:v>0.0005109456202854745</c:v>
                </c:pt>
                <c:pt idx="8">
                  <c:v>0.0004641398926419349</c:v>
                </c:pt>
                <c:pt idx="9">
                  <c:v>0.00036019907042356136</c:v>
                </c:pt>
                <c:pt idx="10">
                  <c:v>0.00025242886482435</c:v>
                </c:pt>
                <c:pt idx="11">
                  <c:v>0.00016054110734969873</c:v>
                </c:pt>
                <c:pt idx="12">
                  <c:v>8.018718039348727E-05</c:v>
                </c:pt>
                <c:pt idx="13">
                  <c:v>-9.039719402925694E-05</c:v>
                </c:pt>
                <c:pt idx="14">
                  <c:v>-0.0002375995386210139</c:v>
                </c:pt>
                <c:pt idx="15">
                  <c:v>-0.0003798500825253348</c:v>
                </c:pt>
                <c:pt idx="16">
                  <c:v>0.00014515226206623932</c:v>
                </c:pt>
                <c:pt idx="17">
                  <c:v>0.0004658169747943086</c:v>
                </c:pt>
                <c:pt idx="18">
                  <c:v>0.0007437254488734113</c:v>
                </c:pt>
                <c:pt idx="19">
                  <c:v>0.0009053732463422115</c:v>
                </c:pt>
                <c:pt idx="20">
                  <c:v>0.001050283411947267</c:v>
                </c:pt>
                <c:pt idx="21">
                  <c:v>0.0011736910402634915</c:v>
                </c:pt>
                <c:pt idx="22">
                  <c:v>0.001236254907228479</c:v>
                </c:pt>
                <c:pt idx="23">
                  <c:v>0.0012971249036809462</c:v>
                </c:pt>
                <c:pt idx="24">
                  <c:v>0.0013181103330134614</c:v>
                </c:pt>
                <c:pt idx="25">
                  <c:v>0.0013463991453977753</c:v>
                </c:pt>
                <c:pt idx="26">
                  <c:v>0.0013439186343924825</c:v>
                </c:pt>
                <c:pt idx="27">
                  <c:v>0.0013930798349101742</c:v>
                </c:pt>
                <c:pt idx="28">
                  <c:v>0.0013287613137418358</c:v>
                </c:pt>
                <c:pt idx="29">
                  <c:v>0.0013760931908698877</c:v>
                </c:pt>
                <c:pt idx="30">
                  <c:v>0.0013269654610075037</c:v>
                </c:pt>
              </c:numCache>
            </c:numRef>
          </c:yVal>
          <c:smooth val="1"/>
        </c:ser>
        <c:axId val="53266553"/>
        <c:axId val="9636930"/>
      </c:scatterChart>
      <c:valAx>
        <c:axId val="5326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36930"/>
        <c:crosses val="autoZero"/>
        <c:crossBetween val="midCat"/>
        <c:dispUnits/>
      </c:valAx>
      <c:valAx>
        <c:axId val="963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Bdl (meas-calc) [T-m]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66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TDTC001-1, field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from harmonics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shape_recon!$A$5:$A$31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shape_recon!$J$5:$J$31</c:f>
              <c:numCache>
                <c:ptCount val="27"/>
                <c:pt idx="0">
                  <c:v>-5.174222820780001</c:v>
                </c:pt>
                <c:pt idx="1">
                  <c:v>-4.075323753216</c:v>
                </c:pt>
                <c:pt idx="2">
                  <c:v>-3.1787799492460005</c:v>
                </c:pt>
                <c:pt idx="3">
                  <c:v>-2.4423648</c:v>
                </c:pt>
                <c:pt idx="4">
                  <c:v>-1.8342471016080002</c:v>
                </c:pt>
                <c:pt idx="5">
                  <c:v>-1.3311815296000005</c:v>
                </c:pt>
                <c:pt idx="6">
                  <c:v>-0.9168743519459961</c:v>
                </c:pt>
                <c:pt idx="7">
                  <c:v>-0.580524380735997</c:v>
                </c:pt>
                <c:pt idx="8">
                  <c:v>-0.3155391624999977</c:v>
                </c:pt>
                <c:pt idx="9">
                  <c:v>-0.1184264071679984</c:v>
                </c:pt>
                <c:pt idx="10">
                  <c:v>0.012139344330000022</c:v>
                </c:pt>
                <c:pt idx="11">
                  <c:v>0.07607481382399998</c:v>
                </c:pt>
                <c:pt idx="12">
                  <c:v>0.072470841024</c:v>
                </c:pt>
                <c:pt idx="13">
                  <c:v>0</c:v>
                </c:pt>
                <c:pt idx="14">
                  <c:v>-0.14285102297799981</c:v>
                </c:pt>
                <c:pt idx="15">
                  <c:v>-0.3577242902400001</c:v>
                </c:pt>
                <c:pt idx="16">
                  <c:v>-0.646508712156</c:v>
                </c:pt>
                <c:pt idx="17">
                  <c:v>-1.0116333852160002</c:v>
                </c:pt>
                <c:pt idx="18">
                  <c:v>-1.4565361687499998</c:v>
                </c:pt>
                <c:pt idx="19">
                  <c:v>-1.986307500288</c:v>
                </c:pt>
                <c:pt idx="20">
                  <c:v>-2.60850944956</c:v>
                </c:pt>
                <c:pt idx="21">
                  <c:v>-3.334170011136001</c:v>
                </c:pt>
                <c:pt idx="22">
                  <c:v>-4.1789526357060005</c:v>
                </c:pt>
                <c:pt idx="23">
                  <c:v>-5.164501</c:v>
                </c:pt>
                <c:pt idx="24">
                  <c:v>-6.319959015348001</c:v>
                </c:pt>
                <c:pt idx="25">
                  <c:v>-7.683666074879999</c:v>
                </c:pt>
                <c:pt idx="26">
                  <c:v>-9.305027539366003</c:v>
                </c:pt>
              </c:numCache>
            </c:numRef>
          </c:yVal>
          <c:smooth val="1"/>
        </c:ser>
        <c:axId val="19623507"/>
        <c:axId val="42393836"/>
      </c:scatterChart>
      <c:valAx>
        <c:axId val="19623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93836"/>
        <c:crosses val="autoZero"/>
        <c:crossBetween val="midCat"/>
        <c:dispUnits/>
      </c:valAx>
      <c:valAx>
        <c:axId val="423938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2350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4</xdr:row>
      <xdr:rowOff>19050</xdr:rowOff>
    </xdr:from>
    <xdr:to>
      <xdr:col>21</xdr:col>
      <xdr:colOff>285750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6657975" y="666750"/>
        <a:ext cx="64293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K4" sqref="K4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8515625" style="0" bestFit="1" customWidth="1"/>
    <col min="6" max="6" width="9.28125" style="0" bestFit="1" customWidth="1"/>
    <col min="7" max="8" width="9.421875" style="0" bestFit="1" customWidth="1"/>
    <col min="9" max="9" width="9.00390625" style="0" bestFit="1" customWidth="1"/>
  </cols>
  <sheetData>
    <row r="1" spans="1:10" ht="12.75">
      <c r="A1" t="s">
        <v>9</v>
      </c>
      <c r="B1" t="s">
        <v>10</v>
      </c>
      <c r="C1">
        <v>6</v>
      </c>
      <c r="D1">
        <v>2002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3973399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1:12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</row>
    <row r="4" spans="1:12" ht="12.75">
      <c r="A4">
        <v>3973439</v>
      </c>
      <c r="B4">
        <v>0</v>
      </c>
      <c r="C4">
        <v>-0.216</v>
      </c>
      <c r="D4" s="2">
        <v>0.0007748737</v>
      </c>
      <c r="E4">
        <v>180</v>
      </c>
      <c r="F4">
        <v>-49.863</v>
      </c>
      <c r="G4" s="2">
        <v>0.0001020526</v>
      </c>
      <c r="H4" s="2">
        <v>3.215003E-05</v>
      </c>
      <c r="I4" s="2">
        <v>7.55802E-07</v>
      </c>
      <c r="J4">
        <f>C4*tf</f>
        <v>-0.0004449234630401095</v>
      </c>
      <c r="K4" s="2">
        <f>D4-J4</f>
        <v>0.0012197971630401095</v>
      </c>
      <c r="L4">
        <f>(D4-J4)/J4</f>
        <v>-2.7415887548509565</v>
      </c>
    </row>
    <row r="5" spans="1:12" ht="12.75">
      <c r="A5">
        <v>3973449</v>
      </c>
      <c r="B5">
        <v>10</v>
      </c>
      <c r="C5">
        <v>13.881</v>
      </c>
      <c r="D5" s="2">
        <v>0.02953092</v>
      </c>
      <c r="E5">
        <v>180</v>
      </c>
      <c r="F5">
        <v>-50.178</v>
      </c>
      <c r="G5" s="2">
        <v>0.0001026025</v>
      </c>
      <c r="H5" s="2">
        <v>0.001199071</v>
      </c>
      <c r="I5" s="2">
        <v>5.847316E-07</v>
      </c>
      <c r="J5">
        <f aca="true" t="shared" si="0" ref="J5:J34">C5*tf</f>
        <v>0.028592511992869264</v>
      </c>
      <c r="K5" s="2">
        <f aca="true" t="shared" si="1" ref="K5:K34">D5-J5</f>
        <v>0.0009384080071307352</v>
      </c>
      <c r="L5">
        <f aca="true" t="shared" si="2" ref="L5:L34">(D5-J5)/J5</f>
        <v>0.0328200616778535</v>
      </c>
    </row>
    <row r="6" spans="1:12" ht="12.75">
      <c r="A6">
        <v>3973453</v>
      </c>
      <c r="B6">
        <v>20</v>
      </c>
      <c r="C6">
        <v>23.998</v>
      </c>
      <c r="D6" s="2">
        <v>0.05019846</v>
      </c>
      <c r="E6">
        <v>180</v>
      </c>
      <c r="F6">
        <v>-50.18</v>
      </c>
      <c r="G6" s="2">
        <v>0.0001022458</v>
      </c>
      <c r="H6" s="2">
        <v>0.002038537</v>
      </c>
      <c r="I6" s="2">
        <v>1.001079E-06</v>
      </c>
      <c r="J6">
        <f t="shared" si="0"/>
        <v>0.04943182067609514</v>
      </c>
      <c r="K6" s="2">
        <f t="shared" si="1"/>
        <v>0.0007666393239048608</v>
      </c>
      <c r="L6">
        <f t="shared" si="2"/>
        <v>0.015509024620563933</v>
      </c>
    </row>
    <row r="7" spans="1:12" ht="12.75">
      <c r="A7">
        <v>3973457</v>
      </c>
      <c r="B7">
        <v>30</v>
      </c>
      <c r="C7">
        <v>33.883</v>
      </c>
      <c r="D7" s="2">
        <v>0.07048867</v>
      </c>
      <c r="E7">
        <v>180</v>
      </c>
      <c r="F7">
        <v>-50.183</v>
      </c>
      <c r="G7" s="2">
        <v>0.0001027258</v>
      </c>
      <c r="H7" s="2">
        <v>0.002861697</v>
      </c>
      <c r="I7" s="2">
        <v>7.488416E-07</v>
      </c>
      <c r="J7">
        <f t="shared" si="0"/>
        <v>0.06979324860272237</v>
      </c>
      <c r="K7" s="2">
        <f t="shared" si="1"/>
        <v>0.0006954213972776291</v>
      </c>
      <c r="L7">
        <f t="shared" si="2"/>
        <v>0.00996402103642018</v>
      </c>
    </row>
    <row r="8" spans="1:12" ht="12.75">
      <c r="A8">
        <v>3973461</v>
      </c>
      <c r="B8">
        <v>40</v>
      </c>
      <c r="C8">
        <v>43.798</v>
      </c>
      <c r="D8" s="2">
        <v>0.09085744</v>
      </c>
      <c r="E8">
        <v>180</v>
      </c>
      <c r="F8">
        <v>-50.184</v>
      </c>
      <c r="G8" s="2">
        <v>0.0001022646</v>
      </c>
      <c r="H8" s="2">
        <v>0.003687959</v>
      </c>
      <c r="I8" s="2">
        <v>7.908213E-07</v>
      </c>
      <c r="J8">
        <f t="shared" si="0"/>
        <v>0.09021647145477185</v>
      </c>
      <c r="K8" s="2">
        <f t="shared" si="1"/>
        <v>0.0006409685452281461</v>
      </c>
      <c r="L8">
        <f t="shared" si="2"/>
        <v>0.00710478402549231</v>
      </c>
    </row>
    <row r="9" spans="1:12" ht="12.75">
      <c r="A9">
        <v>3973465</v>
      </c>
      <c r="B9">
        <v>50</v>
      </c>
      <c r="C9">
        <v>53.913</v>
      </c>
      <c r="D9" s="2">
        <v>0.1116367</v>
      </c>
      <c r="E9">
        <v>180</v>
      </c>
      <c r="F9">
        <v>-50.184</v>
      </c>
      <c r="G9" s="2">
        <v>0.0001019481</v>
      </c>
      <c r="H9" s="2">
        <v>0.00453245</v>
      </c>
      <c r="I9" s="2">
        <v>1.097078E-06</v>
      </c>
      <c r="J9">
        <f t="shared" si="0"/>
        <v>0.1110516604763029</v>
      </c>
      <c r="K9" s="2">
        <f t="shared" si="1"/>
        <v>0.000585039523697109</v>
      </c>
      <c r="L9">
        <f t="shared" si="2"/>
        <v>0.0052681744801280975</v>
      </c>
    </row>
    <row r="10" spans="1:12" ht="12.75">
      <c r="A10">
        <v>3973470</v>
      </c>
      <c r="B10">
        <v>60</v>
      </c>
      <c r="C10">
        <v>63.81</v>
      </c>
      <c r="D10" s="2">
        <v>0.1319914</v>
      </c>
      <c r="E10">
        <v>180</v>
      </c>
      <c r="F10">
        <v>-50.184</v>
      </c>
      <c r="G10" s="2">
        <v>0.0001013136</v>
      </c>
      <c r="H10" s="2">
        <v>0.005358351</v>
      </c>
      <c r="I10" s="2">
        <v>8.275096E-07</v>
      </c>
      <c r="J10">
        <f t="shared" si="0"/>
        <v>0.13143780637309904</v>
      </c>
      <c r="K10" s="2">
        <f t="shared" si="1"/>
        <v>0.0005535936269009667</v>
      </c>
      <c r="L10">
        <f t="shared" si="2"/>
        <v>0.004211829474158578</v>
      </c>
    </row>
    <row r="11" spans="1:12" ht="12.75">
      <c r="A11">
        <v>3973474</v>
      </c>
      <c r="B11">
        <v>70</v>
      </c>
      <c r="C11">
        <v>73.931</v>
      </c>
      <c r="D11" s="2">
        <v>0.1527963</v>
      </c>
      <c r="E11">
        <v>180</v>
      </c>
      <c r="F11">
        <v>-50.184</v>
      </c>
      <c r="G11" s="2">
        <v>0.0001012761</v>
      </c>
      <c r="H11" s="2">
        <v>0.006202457</v>
      </c>
      <c r="I11" s="2">
        <v>9.165663E-07</v>
      </c>
      <c r="J11">
        <f t="shared" si="0"/>
        <v>0.15228535437971452</v>
      </c>
      <c r="K11" s="2">
        <f t="shared" si="1"/>
        <v>0.0005109456202854745</v>
      </c>
      <c r="L11">
        <f t="shared" si="2"/>
        <v>0.0033551855486474544</v>
      </c>
    </row>
    <row r="12" spans="1:12" ht="12.75">
      <c r="A12">
        <v>3973478</v>
      </c>
      <c r="B12">
        <v>80</v>
      </c>
      <c r="C12">
        <v>83.829</v>
      </c>
      <c r="D12" s="2">
        <v>0.1731377</v>
      </c>
      <c r="E12">
        <v>180</v>
      </c>
      <c r="F12">
        <v>-50.186</v>
      </c>
      <c r="G12" s="2">
        <v>0.0001014467</v>
      </c>
      <c r="H12" s="2">
        <v>0.007028313</v>
      </c>
      <c r="I12" s="2">
        <v>8.542077E-07</v>
      </c>
      <c r="J12">
        <f t="shared" si="0"/>
        <v>0.17267356010735807</v>
      </c>
      <c r="K12" s="2">
        <f t="shared" si="1"/>
        <v>0.0004641398926419349</v>
      </c>
      <c r="L12">
        <f t="shared" si="2"/>
        <v>0.002687961563735412</v>
      </c>
    </row>
    <row r="13" spans="1:12" ht="12.75">
      <c r="A13">
        <v>3973482</v>
      </c>
      <c r="B13">
        <v>90</v>
      </c>
      <c r="C13">
        <v>93.756</v>
      </c>
      <c r="D13" s="2">
        <v>0.1934817</v>
      </c>
      <c r="E13">
        <v>180</v>
      </c>
      <c r="F13">
        <v>-50.186</v>
      </c>
      <c r="G13" s="2">
        <v>0.000100929</v>
      </c>
      <c r="H13" s="2">
        <v>0.007853606</v>
      </c>
      <c r="I13" s="2">
        <v>9.710608E-07</v>
      </c>
      <c r="J13">
        <f t="shared" si="0"/>
        <v>0.19312150092957645</v>
      </c>
      <c r="K13" s="2">
        <f t="shared" si="1"/>
        <v>0.00036019907042356136</v>
      </c>
      <c r="L13">
        <f t="shared" si="2"/>
        <v>0.0018651422482207785</v>
      </c>
    </row>
    <row r="14" spans="1:12" ht="12.75">
      <c r="A14">
        <v>3973486</v>
      </c>
      <c r="B14">
        <v>100</v>
      </c>
      <c r="C14">
        <v>103.864</v>
      </c>
      <c r="D14" s="2">
        <v>0.2141947</v>
      </c>
      <c r="E14">
        <v>180</v>
      </c>
      <c r="F14">
        <v>-50.186</v>
      </c>
      <c r="G14" s="2">
        <v>0.0001002617</v>
      </c>
      <c r="H14" s="2">
        <v>0.008694372</v>
      </c>
      <c r="I14" s="2">
        <v>3.143904E-06</v>
      </c>
      <c r="J14">
        <f t="shared" si="0"/>
        <v>0.21394227113517564</v>
      </c>
      <c r="K14" s="2">
        <f t="shared" si="1"/>
        <v>0.00025242886482435</v>
      </c>
      <c r="L14">
        <f t="shared" si="2"/>
        <v>0.0011798924237130179</v>
      </c>
    </row>
    <row r="15" spans="1:12" ht="12.75">
      <c r="A15">
        <v>3973490</v>
      </c>
      <c r="B15">
        <v>110</v>
      </c>
      <c r="C15">
        <v>113.75</v>
      </c>
      <c r="D15" s="2">
        <v>0.2344663</v>
      </c>
      <c r="E15">
        <v>180</v>
      </c>
      <c r="F15">
        <v>-50.187</v>
      </c>
      <c r="G15" s="2">
        <v>0.0001003348</v>
      </c>
      <c r="H15" s="2">
        <v>0.009517738</v>
      </c>
      <c r="I15" s="2">
        <v>1.054894E-06</v>
      </c>
      <c r="J15">
        <f t="shared" si="0"/>
        <v>0.2343057588926503</v>
      </c>
      <c r="K15" s="2">
        <f t="shared" si="1"/>
        <v>0.00016054110734969873</v>
      </c>
      <c r="L15">
        <f t="shared" si="2"/>
        <v>0.0006851778125660683</v>
      </c>
    </row>
    <row r="16" spans="1:12" ht="12.75">
      <c r="A16">
        <v>3973494</v>
      </c>
      <c r="B16">
        <v>120</v>
      </c>
      <c r="C16">
        <v>123.836</v>
      </c>
      <c r="D16" s="2">
        <v>0.2551614</v>
      </c>
      <c r="E16">
        <v>180</v>
      </c>
      <c r="F16">
        <v>-50.187</v>
      </c>
      <c r="G16" s="2">
        <v>9.966817E-05</v>
      </c>
      <c r="H16" s="2">
        <v>0.01035604</v>
      </c>
      <c r="I16" s="2">
        <v>1.718014E-06</v>
      </c>
      <c r="J16">
        <f t="shared" si="0"/>
        <v>0.2550812128196065</v>
      </c>
      <c r="K16" s="2">
        <f t="shared" si="1"/>
        <v>8.018718039348727E-05</v>
      </c>
      <c r="L16">
        <f t="shared" si="2"/>
        <v>0.0003143594132516363</v>
      </c>
    </row>
    <row r="17" spans="1:12" ht="12.75">
      <c r="A17">
        <v>3973498</v>
      </c>
      <c r="B17">
        <v>130</v>
      </c>
      <c r="C17">
        <v>133.742</v>
      </c>
      <c r="D17" s="2">
        <v>0.2753955</v>
      </c>
      <c r="E17">
        <v>180</v>
      </c>
      <c r="F17">
        <v>-50.188</v>
      </c>
      <c r="G17" s="2">
        <v>9.903451E-05</v>
      </c>
      <c r="H17" s="2">
        <v>0.01117867</v>
      </c>
      <c r="I17" s="2">
        <v>2.237912E-06</v>
      </c>
      <c r="J17">
        <f t="shared" si="0"/>
        <v>0.27548589719402927</v>
      </c>
      <c r="K17" s="2">
        <f t="shared" si="1"/>
        <v>-9.039719402925694E-05</v>
      </c>
      <c r="L17">
        <f t="shared" si="2"/>
        <v>-0.0003281372837956518</v>
      </c>
    </row>
    <row r="18" spans="1:12" ht="12.75">
      <c r="A18">
        <v>3973502</v>
      </c>
      <c r="B18">
        <v>140</v>
      </c>
      <c r="C18">
        <v>143.66</v>
      </c>
      <c r="D18" s="2">
        <v>0.2956777</v>
      </c>
      <c r="E18">
        <v>180</v>
      </c>
      <c r="F18">
        <v>-50.189</v>
      </c>
      <c r="G18" s="2">
        <v>9.842853E-05</v>
      </c>
      <c r="H18" s="2">
        <v>0.01200002</v>
      </c>
      <c r="I18" s="2">
        <v>2.404366E-06</v>
      </c>
      <c r="J18">
        <f t="shared" si="0"/>
        <v>0.295915299538621</v>
      </c>
      <c r="K18" s="2">
        <f t="shared" si="1"/>
        <v>-0.0002375995386210139</v>
      </c>
      <c r="L18">
        <f t="shared" si="2"/>
        <v>-0.0008029309028342548</v>
      </c>
    </row>
    <row r="19" spans="1:12" ht="12.75">
      <c r="A19">
        <v>3973506</v>
      </c>
      <c r="B19">
        <v>150</v>
      </c>
      <c r="C19">
        <v>153.766</v>
      </c>
      <c r="D19" s="2">
        <v>0.3163521</v>
      </c>
      <c r="E19">
        <v>180</v>
      </c>
      <c r="F19">
        <v>-50.188</v>
      </c>
      <c r="G19" s="2">
        <v>9.660682E-05</v>
      </c>
      <c r="H19" s="2">
        <v>0.0128357</v>
      </c>
      <c r="I19" s="2">
        <v>4.498101E-06</v>
      </c>
      <c r="J19">
        <f t="shared" si="0"/>
        <v>0.31673195008252536</v>
      </c>
      <c r="K19" s="2">
        <f t="shared" si="1"/>
        <v>-0.0003798500825253348</v>
      </c>
      <c r="L19">
        <f t="shared" si="2"/>
        <v>-0.001199279335180312</v>
      </c>
    </row>
    <row r="20" spans="1:12" ht="12.75">
      <c r="A20">
        <v>3973512</v>
      </c>
      <c r="B20">
        <v>140</v>
      </c>
      <c r="C20">
        <v>143.848</v>
      </c>
      <c r="D20" s="2">
        <v>0.2964477</v>
      </c>
      <c r="E20">
        <v>180</v>
      </c>
      <c r="F20">
        <v>-50.195</v>
      </c>
      <c r="G20" s="2">
        <v>0.0001012043</v>
      </c>
      <c r="H20" s="2">
        <v>0.01202735</v>
      </c>
      <c r="I20" s="2">
        <v>5.791526E-06</v>
      </c>
      <c r="J20">
        <f t="shared" si="0"/>
        <v>0.29630254773793374</v>
      </c>
      <c r="K20" s="2">
        <f t="shared" si="1"/>
        <v>0.00014515226206623932</v>
      </c>
      <c r="L20">
        <f t="shared" si="2"/>
        <v>0.0004898785487144038</v>
      </c>
    </row>
    <row r="21" spans="1:12" ht="12.75">
      <c r="A21">
        <v>3973516</v>
      </c>
      <c r="B21">
        <v>130</v>
      </c>
      <c r="C21">
        <v>133.944</v>
      </c>
      <c r="D21" s="2">
        <v>0.2763678</v>
      </c>
      <c r="E21">
        <v>180</v>
      </c>
      <c r="F21">
        <v>-50.195</v>
      </c>
      <c r="G21" s="2">
        <v>9.874983E-05</v>
      </c>
      <c r="H21" s="2">
        <v>0.01121711</v>
      </c>
      <c r="I21" s="2">
        <v>2.056907E-06</v>
      </c>
      <c r="J21">
        <f t="shared" si="0"/>
        <v>0.2759019830252057</v>
      </c>
      <c r="K21" s="2">
        <f t="shared" si="1"/>
        <v>0.0004658169747943086</v>
      </c>
      <c r="L21">
        <f t="shared" si="2"/>
        <v>0.0016883422499785106</v>
      </c>
    </row>
    <row r="22" spans="1:12" ht="12.75">
      <c r="A22">
        <v>3973520</v>
      </c>
      <c r="B22">
        <v>120</v>
      </c>
      <c r="C22">
        <v>123.944</v>
      </c>
      <c r="D22" s="2">
        <v>0.2560474</v>
      </c>
      <c r="E22">
        <v>180</v>
      </c>
      <c r="F22">
        <v>-50.198</v>
      </c>
      <c r="G22" s="2">
        <v>0.0001010874</v>
      </c>
      <c r="H22" s="2">
        <v>0.0103906</v>
      </c>
      <c r="I22" s="2">
        <v>3.707035E-06</v>
      </c>
      <c r="J22">
        <f t="shared" si="0"/>
        <v>0.25530367455112657</v>
      </c>
      <c r="K22" s="2">
        <f t="shared" si="1"/>
        <v>0.0007437254488734113</v>
      </c>
      <c r="L22">
        <f t="shared" si="2"/>
        <v>0.0029131012320172244</v>
      </c>
    </row>
    <row r="23" spans="1:12" ht="12.75">
      <c r="A23">
        <v>3973524</v>
      </c>
      <c r="B23">
        <v>110</v>
      </c>
      <c r="C23">
        <v>113.94</v>
      </c>
      <c r="D23" s="2">
        <v>0.2356025</v>
      </c>
      <c r="E23">
        <v>180</v>
      </c>
      <c r="F23">
        <v>-50.199</v>
      </c>
      <c r="G23" s="2">
        <v>0.0001006865</v>
      </c>
      <c r="H23" s="2">
        <v>0.009560316</v>
      </c>
      <c r="I23" s="2">
        <v>1.606816E-06</v>
      </c>
      <c r="J23">
        <f t="shared" si="0"/>
        <v>0.23469712675365778</v>
      </c>
      <c r="K23" s="2">
        <f t="shared" si="1"/>
        <v>0.0009053732463422115</v>
      </c>
      <c r="L23">
        <f t="shared" si="2"/>
        <v>0.0038576239039027826</v>
      </c>
    </row>
    <row r="24" spans="1:12" ht="12.75">
      <c r="A24">
        <v>3973528</v>
      </c>
      <c r="B24">
        <v>100</v>
      </c>
      <c r="C24">
        <v>103.95</v>
      </c>
      <c r="D24" s="2">
        <v>0.2151697</v>
      </c>
      <c r="E24">
        <v>180</v>
      </c>
      <c r="F24">
        <v>-50.201</v>
      </c>
      <c r="G24" s="2">
        <v>0.0001008563</v>
      </c>
      <c r="H24" s="2">
        <v>0.008731499</v>
      </c>
      <c r="I24" s="2">
        <v>1.109642E-06</v>
      </c>
      <c r="J24">
        <f t="shared" si="0"/>
        <v>0.21411941658805272</v>
      </c>
      <c r="K24" s="2">
        <f t="shared" si="1"/>
        <v>0.001050283411947267</v>
      </c>
      <c r="L24">
        <f t="shared" si="2"/>
        <v>0.004905129243687048</v>
      </c>
    </row>
    <row r="25" spans="1:12" ht="12.75">
      <c r="A25">
        <v>3973532</v>
      </c>
      <c r="B25">
        <v>90</v>
      </c>
      <c r="C25">
        <v>93.945</v>
      </c>
      <c r="D25" s="2">
        <v>0.1946845</v>
      </c>
      <c r="E25">
        <v>180</v>
      </c>
      <c r="F25">
        <v>-50.202</v>
      </c>
      <c r="G25" s="2">
        <v>0.0001005389</v>
      </c>
      <c r="H25" s="2">
        <v>0.007899994</v>
      </c>
      <c r="I25" s="2">
        <v>3.216338E-06</v>
      </c>
      <c r="J25">
        <f t="shared" si="0"/>
        <v>0.19351080895973652</v>
      </c>
      <c r="K25" s="2">
        <f t="shared" si="1"/>
        <v>0.0011736910402634915</v>
      </c>
      <c r="L25">
        <f t="shared" si="2"/>
        <v>0.0060652479650772344</v>
      </c>
    </row>
    <row r="26" spans="1:12" ht="12.75">
      <c r="A26">
        <v>3973536</v>
      </c>
      <c r="B26">
        <v>80</v>
      </c>
      <c r="C26">
        <v>84.036</v>
      </c>
      <c r="D26" s="2">
        <v>0.1743362</v>
      </c>
      <c r="E26">
        <v>180</v>
      </c>
      <c r="F26">
        <v>-50.202</v>
      </c>
      <c r="G26" s="2">
        <v>0.0001011376</v>
      </c>
      <c r="H26" s="2">
        <v>0.007074137</v>
      </c>
      <c r="I26" s="2">
        <v>8.975728E-07</v>
      </c>
      <c r="J26">
        <f t="shared" si="0"/>
        <v>0.17309994509277152</v>
      </c>
      <c r="K26" s="2">
        <f t="shared" si="1"/>
        <v>0.001236254907228479</v>
      </c>
      <c r="L26">
        <f t="shared" si="2"/>
        <v>0.007141856148861966</v>
      </c>
    </row>
    <row r="27" spans="1:12" ht="12.75">
      <c r="A27">
        <v>3973540</v>
      </c>
      <c r="B27">
        <v>70</v>
      </c>
      <c r="C27">
        <v>74.045</v>
      </c>
      <c r="D27" s="2">
        <v>0.1538173</v>
      </c>
      <c r="E27">
        <v>180</v>
      </c>
      <c r="F27">
        <v>-50.203</v>
      </c>
      <c r="G27" s="2">
        <v>0.0001013392</v>
      </c>
      <c r="H27" s="2">
        <v>0.006241119</v>
      </c>
      <c r="I27" s="2">
        <v>8.699915E-07</v>
      </c>
      <c r="J27">
        <f t="shared" si="0"/>
        <v>0.15252017509631904</v>
      </c>
      <c r="K27" s="2">
        <f t="shared" si="1"/>
        <v>0.0012971249036809462</v>
      </c>
      <c r="L27">
        <f t="shared" si="2"/>
        <v>0.008504611949611192</v>
      </c>
    </row>
    <row r="28" spans="1:12" ht="12.75">
      <c r="A28">
        <v>3973544</v>
      </c>
      <c r="B28">
        <v>60</v>
      </c>
      <c r="C28">
        <v>64.027</v>
      </c>
      <c r="D28" s="2">
        <v>0.1332029</v>
      </c>
      <c r="E28">
        <v>180</v>
      </c>
      <c r="F28">
        <v>-50.203</v>
      </c>
      <c r="G28" s="2">
        <v>0.0001014633</v>
      </c>
      <c r="H28" s="2">
        <v>0.005406226</v>
      </c>
      <c r="I28" s="2">
        <v>8.347213E-07</v>
      </c>
      <c r="J28">
        <f t="shared" si="0"/>
        <v>0.13188478966698655</v>
      </c>
      <c r="K28" s="2">
        <f t="shared" si="1"/>
        <v>0.0013181103330134614</v>
      </c>
      <c r="L28">
        <f t="shared" si="2"/>
        <v>0.00999440751539077</v>
      </c>
    </row>
    <row r="29" spans="1:12" ht="12.75">
      <c r="A29">
        <v>3973548</v>
      </c>
      <c r="B29">
        <v>50</v>
      </c>
      <c r="C29">
        <v>54.029</v>
      </c>
      <c r="D29" s="2">
        <v>0.112637</v>
      </c>
      <c r="E29">
        <v>180</v>
      </c>
      <c r="F29">
        <v>-50.203</v>
      </c>
      <c r="G29" s="2">
        <v>0.0001015399</v>
      </c>
      <c r="H29" s="2">
        <v>0.004570707</v>
      </c>
      <c r="I29" s="2">
        <v>8.638088E-07</v>
      </c>
      <c r="J29">
        <f t="shared" si="0"/>
        <v>0.11129060085460223</v>
      </c>
      <c r="K29" s="2">
        <f t="shared" si="1"/>
        <v>0.0013463991453977753</v>
      </c>
      <c r="L29">
        <f t="shared" si="2"/>
        <v>0.012098049027130374</v>
      </c>
    </row>
    <row r="30" spans="1:12" ht="12.75">
      <c r="A30">
        <v>3973552</v>
      </c>
      <c r="B30">
        <v>40</v>
      </c>
      <c r="C30">
        <v>44.035</v>
      </c>
      <c r="D30" s="2">
        <v>0.09204857</v>
      </c>
      <c r="E30">
        <v>180</v>
      </c>
      <c r="F30">
        <v>-50.203</v>
      </c>
      <c r="G30" s="2">
        <v>0.000102299</v>
      </c>
      <c r="H30" s="2">
        <v>0.00373636</v>
      </c>
      <c r="I30" s="2">
        <v>8.866819E-07</v>
      </c>
      <c r="J30">
        <f t="shared" si="0"/>
        <v>0.09070465136560751</v>
      </c>
      <c r="K30" s="2">
        <f t="shared" si="1"/>
        <v>0.0013439186343924825</v>
      </c>
      <c r="L30">
        <f t="shared" si="2"/>
        <v>0.014816424672374146</v>
      </c>
    </row>
    <row r="31" spans="1:12" ht="12.75">
      <c r="A31">
        <v>3973556</v>
      </c>
      <c r="B31">
        <v>30</v>
      </c>
      <c r="C31">
        <v>33.992</v>
      </c>
      <c r="D31" s="2">
        <v>0.07141085</v>
      </c>
      <c r="E31">
        <v>180</v>
      </c>
      <c r="F31">
        <v>-50.202</v>
      </c>
      <c r="G31" s="2">
        <v>0.0001024009</v>
      </c>
      <c r="H31" s="2">
        <v>0.002898007</v>
      </c>
      <c r="I31" s="2">
        <v>6.812077E-07</v>
      </c>
      <c r="J31">
        <f t="shared" si="0"/>
        <v>0.07001777016508982</v>
      </c>
      <c r="K31" s="2">
        <f t="shared" si="1"/>
        <v>0.0013930798349101742</v>
      </c>
      <c r="L31">
        <f t="shared" si="2"/>
        <v>0.019896089687311266</v>
      </c>
    </row>
    <row r="32" spans="1:12" ht="12.75">
      <c r="A32">
        <v>3973560</v>
      </c>
      <c r="B32">
        <v>20</v>
      </c>
      <c r="C32">
        <v>24.128</v>
      </c>
      <c r="D32" s="2">
        <v>0.05102836</v>
      </c>
      <c r="E32">
        <v>180</v>
      </c>
      <c r="F32">
        <v>-50.2</v>
      </c>
      <c r="G32" s="2">
        <v>0.0001026839</v>
      </c>
      <c r="H32" s="2">
        <v>0.002071409</v>
      </c>
      <c r="I32" s="2">
        <v>7.575463E-07</v>
      </c>
      <c r="J32">
        <f t="shared" si="0"/>
        <v>0.049699598686258166</v>
      </c>
      <c r="K32" s="2">
        <f t="shared" si="1"/>
        <v>0.0013287613137418358</v>
      </c>
      <c r="L32">
        <f t="shared" si="2"/>
        <v>0.026735856000165963</v>
      </c>
    </row>
    <row r="33" spans="1:12" ht="12.75">
      <c r="A33">
        <v>3973564</v>
      </c>
      <c r="B33">
        <v>10</v>
      </c>
      <c r="C33">
        <v>14.089</v>
      </c>
      <c r="D33" s="2">
        <v>0.03039705</v>
      </c>
      <c r="E33">
        <v>180</v>
      </c>
      <c r="F33">
        <v>-50.193</v>
      </c>
      <c r="G33" s="2">
        <v>0.0001028228</v>
      </c>
      <c r="H33" s="2">
        <v>0.001233757</v>
      </c>
      <c r="I33" s="2">
        <v>5.182389E-07</v>
      </c>
      <c r="J33">
        <f t="shared" si="0"/>
        <v>0.02902095680913011</v>
      </c>
      <c r="K33" s="2">
        <f t="shared" si="1"/>
        <v>0.0013760931908698877</v>
      </c>
      <c r="L33">
        <f t="shared" si="2"/>
        <v>0.04741722335071197</v>
      </c>
    </row>
    <row r="34" spans="1:12" ht="12.75">
      <c r="A34">
        <v>3973568</v>
      </c>
      <c r="B34">
        <v>0</v>
      </c>
      <c r="C34">
        <v>-0.19</v>
      </c>
      <c r="D34" s="2">
        <v>0.0009355976</v>
      </c>
      <c r="E34">
        <v>180</v>
      </c>
      <c r="F34">
        <v>-49.886</v>
      </c>
      <c r="G34" s="2">
        <v>0.0001031093</v>
      </c>
      <c r="H34" s="2">
        <v>3.828612E-05</v>
      </c>
      <c r="I34" s="2">
        <v>6.988444E-07</v>
      </c>
      <c r="J34">
        <f t="shared" si="0"/>
        <v>-0.0003913678610075038</v>
      </c>
      <c r="K34" s="2">
        <f t="shared" si="1"/>
        <v>0.0013269654610075037</v>
      </c>
      <c r="L34">
        <f t="shared" si="2"/>
        <v>-3.390583625317311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5"/>
  <sheetViews>
    <sheetView workbookViewId="0" topLeftCell="A1">
      <selection activeCell="A1" sqref="A1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7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</cols>
  <sheetData>
    <row r="1" spans="1:33" ht="12.75">
      <c r="A1" t="s">
        <v>9</v>
      </c>
      <c r="B1" t="s">
        <v>31</v>
      </c>
      <c r="C1" t="s">
        <v>32</v>
      </c>
      <c r="D1" t="s">
        <v>33</v>
      </c>
      <c r="E1">
        <v>3973572</v>
      </c>
      <c r="F1" t="s">
        <v>34</v>
      </c>
      <c r="G1" t="s">
        <v>33</v>
      </c>
      <c r="H1">
        <v>0</v>
      </c>
      <c r="I1" t="s">
        <v>35</v>
      </c>
      <c r="J1" t="s">
        <v>33</v>
      </c>
      <c r="K1">
        <v>0</v>
      </c>
      <c r="L1" t="s">
        <v>36</v>
      </c>
      <c r="M1" t="s">
        <v>33</v>
      </c>
      <c r="N1">
        <v>34</v>
      </c>
      <c r="O1" t="s">
        <v>37</v>
      </c>
      <c r="P1" t="s">
        <v>33</v>
      </c>
      <c r="Q1" s="2">
        <v>0.0707372</v>
      </c>
      <c r="S1" t="s">
        <v>41</v>
      </c>
      <c r="T1">
        <v>15</v>
      </c>
      <c r="U1" s="3">
        <v>1</v>
      </c>
      <c r="V1" s="3">
        <v>3</v>
      </c>
      <c r="W1" s="3">
        <f>V1+1</f>
        <v>4</v>
      </c>
      <c r="X1" s="3">
        <f>W1+1</f>
        <v>5</v>
      </c>
      <c r="Y1" s="3">
        <f>X1+1</f>
        <v>6</v>
      </c>
      <c r="Z1" s="3">
        <f>Y1+1</f>
        <v>7</v>
      </c>
      <c r="AA1" s="3">
        <f>Z1+1</f>
        <v>8</v>
      </c>
      <c r="AB1" s="3">
        <v>3</v>
      </c>
      <c r="AC1" s="3">
        <f>AB1+1</f>
        <v>4</v>
      </c>
      <c r="AD1" s="3">
        <f>AC1+1</f>
        <v>5</v>
      </c>
      <c r="AE1" s="3">
        <f>AD1+1</f>
        <v>6</v>
      </c>
      <c r="AF1" s="3">
        <f>AE1+1</f>
        <v>7</v>
      </c>
      <c r="AG1" s="3">
        <f>AF1+1</f>
        <v>8</v>
      </c>
    </row>
    <row r="2" spans="1:4" ht="12.75">
      <c r="A2" t="s">
        <v>9</v>
      </c>
      <c r="B2" t="s">
        <v>38</v>
      </c>
      <c r="C2" t="s">
        <v>39</v>
      </c>
      <c r="D2" t="s">
        <v>40</v>
      </c>
    </row>
    <row r="3" spans="2:33" ht="12.75">
      <c r="B3">
        <v>2</v>
      </c>
      <c r="C3" s="2">
        <v>-0.000101495</v>
      </c>
      <c r="D3" s="2">
        <v>-0.000203791</v>
      </c>
      <c r="S3" t="s">
        <v>42</v>
      </c>
      <c r="U3" t="s">
        <v>36</v>
      </c>
      <c r="V3" t="s">
        <v>51</v>
      </c>
      <c r="W3" t="s">
        <v>43</v>
      </c>
      <c r="X3" t="s">
        <v>44</v>
      </c>
      <c r="Y3" t="s">
        <v>45</v>
      </c>
      <c r="Z3" t="s">
        <v>46</v>
      </c>
      <c r="AA3" t="s">
        <v>52</v>
      </c>
      <c r="AB3" t="s">
        <v>53</v>
      </c>
      <c r="AC3" t="s">
        <v>47</v>
      </c>
      <c r="AD3" t="s">
        <v>48</v>
      </c>
      <c r="AE3" t="s">
        <v>49</v>
      </c>
      <c r="AF3" t="s">
        <v>50</v>
      </c>
      <c r="AG3" t="s">
        <v>54</v>
      </c>
    </row>
    <row r="4" spans="2:33" ht="12.75">
      <c r="B4">
        <v>3</v>
      </c>
      <c r="C4" s="2">
        <v>-0.000392213</v>
      </c>
      <c r="D4" s="2">
        <v>9.71647E-05</v>
      </c>
      <c r="S4">
        <v>0</v>
      </c>
      <c r="U4" s="4">
        <f ca="1">OFFSET($A$1,U$1+$T$1*$S4-1,13)</f>
        <v>34</v>
      </c>
      <c r="V4" s="4">
        <f ca="1">OFFSET($A$1,V$1+$T$1*$S4-1,2)*10000</f>
        <v>-1.01495</v>
      </c>
      <c r="W4" s="4">
        <f ca="1">OFFSET($A$1,W$1+$T$1*$S4-1,2)*10000</f>
        <v>-3.9221299999999997</v>
      </c>
      <c r="X4" s="4">
        <f ca="1">OFFSET($A$1,X$1+$T$1*$S4-1,2)*10000</f>
        <v>-0.259501</v>
      </c>
      <c r="Y4" s="4">
        <f aca="true" ca="1" t="shared" si="0" ref="Y4:AA8">OFFSET($A$1,Y$1+$T$1*$S4-1,2)*10000</f>
        <v>-0.0282229</v>
      </c>
      <c r="Z4" s="4">
        <f ca="1" t="shared" si="0"/>
        <v>-0.0257129</v>
      </c>
      <c r="AA4" s="4">
        <f ca="1" t="shared" si="0"/>
        <v>-0.249301</v>
      </c>
      <c r="AB4" s="4">
        <f ca="1">OFFSET($A$1,AB$1+$T$1*$S4-1,3)*10000</f>
        <v>-2.0379099999999997</v>
      </c>
      <c r="AC4" s="4">
        <f aca="true" ca="1" t="shared" si="1" ref="AC4:AG8">OFFSET($A$1,AC$1+$T$1*$S4-1,3)*10000</f>
        <v>0.971647</v>
      </c>
      <c r="AD4" s="4">
        <f ca="1" t="shared" si="1"/>
        <v>-0.0337632</v>
      </c>
      <c r="AE4" s="4">
        <f ca="1" t="shared" si="1"/>
        <v>0.0618036</v>
      </c>
      <c r="AF4" s="4">
        <f ca="1" t="shared" si="1"/>
        <v>-0.0101784</v>
      </c>
      <c r="AG4" s="4">
        <f ca="1" t="shared" si="1"/>
        <v>0.0224337</v>
      </c>
    </row>
    <row r="5" spans="2:33" ht="12.75">
      <c r="B5">
        <v>4</v>
      </c>
      <c r="C5" s="2">
        <v>-2.59501E-05</v>
      </c>
      <c r="D5" s="2">
        <v>-3.37632E-06</v>
      </c>
      <c r="S5">
        <v>1</v>
      </c>
      <c r="U5" s="4">
        <f ca="1">OFFSET($A$1,U$1+$T$1*$S5-1,13)</f>
        <v>64.02</v>
      </c>
      <c r="V5" s="4">
        <f aca="true" ca="1" t="shared" si="2" ref="V5:X8">OFFSET($A$1,V$1+$T$1*$S5-1,2)*10000</f>
        <v>-0.9286859999999999</v>
      </c>
      <c r="W5" s="4">
        <f ca="1" t="shared" si="2"/>
        <v>-3.54378</v>
      </c>
      <c r="X5" s="4">
        <f ca="1" t="shared" si="2"/>
        <v>-0.265619</v>
      </c>
      <c r="Y5" s="4">
        <f ca="1" t="shared" si="0"/>
        <v>-0.0523143</v>
      </c>
      <c r="Z5" s="4">
        <f ca="1" t="shared" si="0"/>
        <v>-0.023004200000000002</v>
      </c>
      <c r="AA5" s="4">
        <f ca="1" t="shared" si="0"/>
        <v>-0.245284</v>
      </c>
      <c r="AB5" s="4">
        <f ca="1">OFFSET($A$1,AB$1+$T$1*$S5-1,3)*10000</f>
        <v>-2.03499</v>
      </c>
      <c r="AC5" s="4">
        <f ca="1" t="shared" si="1"/>
        <v>1.00726</v>
      </c>
      <c r="AD5" s="4">
        <f ca="1" t="shared" si="1"/>
        <v>-0.0277958</v>
      </c>
      <c r="AE5" s="4">
        <f ca="1" t="shared" si="1"/>
        <v>0.0617088</v>
      </c>
      <c r="AF5" s="4">
        <f ca="1" t="shared" si="1"/>
        <v>-0.00919868</v>
      </c>
      <c r="AG5" s="4">
        <f ca="1" t="shared" si="1"/>
        <v>0.021153400000000003</v>
      </c>
    </row>
    <row r="6" spans="2:33" ht="12.75">
      <c r="B6">
        <v>5</v>
      </c>
      <c r="C6" s="2">
        <v>-2.82229E-06</v>
      </c>
      <c r="D6" s="2">
        <v>6.18036E-06</v>
      </c>
      <c r="S6">
        <v>2</v>
      </c>
      <c r="U6" s="4">
        <f ca="1">OFFSET($A$1,U$1+$T$1*$S6-1,13)</f>
        <v>93.96</v>
      </c>
      <c r="V6" s="4">
        <f ca="1" t="shared" si="2"/>
        <v>-0.929952</v>
      </c>
      <c r="W6" s="4">
        <f ca="1" t="shared" si="2"/>
        <v>-3.5174700000000003</v>
      </c>
      <c r="X6" s="4">
        <f ca="1" t="shared" si="2"/>
        <v>-0.265027</v>
      </c>
      <c r="Y6" s="4">
        <f ca="1" t="shared" si="0"/>
        <v>-0.0565367</v>
      </c>
      <c r="Z6" s="4">
        <f ca="1" t="shared" si="0"/>
        <v>-0.0223217</v>
      </c>
      <c r="AA6" s="4">
        <f ca="1" t="shared" si="0"/>
        <v>-0.243553</v>
      </c>
      <c r="AB6" s="4">
        <f ca="1">OFFSET($A$1,AB$1+$T$1*$S6-1,3)*10000</f>
        <v>-2.13966</v>
      </c>
      <c r="AC6" s="4">
        <f ca="1" t="shared" si="1"/>
        <v>1.01101</v>
      </c>
      <c r="AD6" s="4">
        <f ca="1" t="shared" si="1"/>
        <v>-0.0329498</v>
      </c>
      <c r="AE6" s="4">
        <f ca="1" t="shared" si="1"/>
        <v>0.0615457</v>
      </c>
      <c r="AF6" s="4">
        <f ca="1" t="shared" si="1"/>
        <v>-0.00937674</v>
      </c>
      <c r="AG6" s="4">
        <f ca="1" t="shared" si="1"/>
        <v>0.0212953</v>
      </c>
    </row>
    <row r="7" spans="2:33" ht="12.75">
      <c r="B7">
        <v>6</v>
      </c>
      <c r="C7" s="2">
        <v>-2.57129E-06</v>
      </c>
      <c r="D7" s="2">
        <v>-1.01784E-06</v>
      </c>
      <c r="S7">
        <v>3</v>
      </c>
      <c r="U7" s="4">
        <f ca="1">OFFSET($A$1,U$1+$T$1*$S7-1,13)</f>
        <v>123.96</v>
      </c>
      <c r="V7" s="4">
        <f ca="1" t="shared" si="2"/>
        <v>-0.9956959999999999</v>
      </c>
      <c r="W7" s="4">
        <f ca="1" t="shared" si="2"/>
        <v>-3.51694</v>
      </c>
      <c r="X7" s="4">
        <f ca="1" t="shared" si="2"/>
        <v>-0.26013600000000003</v>
      </c>
      <c r="Y7" s="4">
        <f ca="1" t="shared" si="0"/>
        <v>-0.051116600000000005</v>
      </c>
      <c r="Z7" s="4">
        <f ca="1" t="shared" si="0"/>
        <v>-0.0235072</v>
      </c>
      <c r="AA7" s="4">
        <f ca="1" t="shared" si="0"/>
        <v>-0.24309899999999998</v>
      </c>
      <c r="AB7" s="4">
        <f ca="1">OFFSET($A$1,AB$1+$T$1*$S7-1,3)*10000</f>
        <v>-2.24575</v>
      </c>
      <c r="AC7" s="4">
        <f ca="1" t="shared" si="1"/>
        <v>1.00096</v>
      </c>
      <c r="AD7" s="4">
        <f ca="1" t="shared" si="1"/>
        <v>-0.0369255</v>
      </c>
      <c r="AE7" s="4">
        <f ca="1" t="shared" si="1"/>
        <v>0.062403299999999995</v>
      </c>
      <c r="AF7" s="4">
        <f ca="1" t="shared" si="1"/>
        <v>-0.00918161</v>
      </c>
      <c r="AG7" s="4">
        <f ca="1" t="shared" si="1"/>
        <v>0.0213283</v>
      </c>
    </row>
    <row r="8" spans="2:33" ht="12.75">
      <c r="B8">
        <v>7</v>
      </c>
      <c r="C8" s="2">
        <v>-2.49301E-05</v>
      </c>
      <c r="D8" s="2">
        <v>2.24337E-06</v>
      </c>
      <c r="S8">
        <v>4</v>
      </c>
      <c r="U8" s="4">
        <f ca="1">OFFSET($A$1,U$1+$T$1*$S8-1,13)</f>
        <v>153.88</v>
      </c>
      <c r="V8" s="4">
        <f ca="1" t="shared" si="2"/>
        <v>-1.07399</v>
      </c>
      <c r="W8" s="4">
        <f ca="1" t="shared" si="2"/>
        <v>-3.51857</v>
      </c>
      <c r="X8" s="4">
        <f ca="1" t="shared" si="2"/>
        <v>-0.261678</v>
      </c>
      <c r="Y8" s="4">
        <f ca="1" t="shared" si="0"/>
        <v>-0.0414759</v>
      </c>
      <c r="Z8" s="4">
        <f ca="1" t="shared" si="0"/>
        <v>-0.025400100000000002</v>
      </c>
      <c r="AA8" s="4">
        <f ca="1" t="shared" si="0"/>
        <v>-0.24338700000000002</v>
      </c>
      <c r="AB8" s="4">
        <f ca="1">OFFSET($A$1,AB$1+$T$1*$S8-1,3)*10000</f>
        <v>-2.412</v>
      </c>
      <c r="AC8" s="4">
        <f ca="1" t="shared" si="1"/>
        <v>0.968384</v>
      </c>
      <c r="AD8" s="4">
        <f ca="1" t="shared" si="1"/>
        <v>-0.0413052</v>
      </c>
      <c r="AE8" s="4">
        <f ca="1" t="shared" si="1"/>
        <v>0.0657913</v>
      </c>
      <c r="AF8" s="4">
        <f ca="1" t="shared" si="1"/>
        <v>-0.00919471</v>
      </c>
      <c r="AG8" s="4">
        <f ca="1" t="shared" si="1"/>
        <v>0.0216532</v>
      </c>
    </row>
    <row r="9" spans="2:31" ht="12.75">
      <c r="B9">
        <v>8</v>
      </c>
      <c r="C9" s="2">
        <v>-3.01655E-07</v>
      </c>
      <c r="D9" s="2">
        <v>5.05709E-07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12.75">
      <c r="B10">
        <v>9</v>
      </c>
      <c r="C10" s="2">
        <v>-3.27784E-06</v>
      </c>
      <c r="D10" s="2">
        <v>4.72052E-07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.75">
      <c r="B11">
        <v>10</v>
      </c>
      <c r="C11" s="2">
        <v>-1.38993E-07</v>
      </c>
      <c r="D11" s="2">
        <v>2.85484E-07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.75">
      <c r="B12">
        <v>11</v>
      </c>
      <c r="C12" s="2">
        <v>-4.70494E-07</v>
      </c>
      <c r="D12" s="2">
        <v>1.24029E-07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.75">
      <c r="B13">
        <v>12</v>
      </c>
      <c r="C13" s="2">
        <v>3.16806E-08</v>
      </c>
      <c r="D13" s="2">
        <v>2.84344E-08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4" ht="12.75">
      <c r="B14">
        <v>13</v>
      </c>
      <c r="C14" s="2">
        <v>-3.06985E-08</v>
      </c>
      <c r="D14" s="2">
        <v>-1.30239E-07</v>
      </c>
    </row>
    <row r="15" spans="2:4" ht="12.75">
      <c r="B15">
        <v>14</v>
      </c>
      <c r="C15" s="2">
        <v>-4.14722E-08</v>
      </c>
      <c r="D15" s="2">
        <v>7.97203E-09</v>
      </c>
    </row>
    <row r="16" spans="1:17" ht="12.75">
      <c r="A16" t="s">
        <v>9</v>
      </c>
      <c r="B16" t="s">
        <v>31</v>
      </c>
      <c r="C16" t="s">
        <v>32</v>
      </c>
      <c r="D16" t="s">
        <v>33</v>
      </c>
      <c r="E16">
        <v>3973572</v>
      </c>
      <c r="F16" t="s">
        <v>34</v>
      </c>
      <c r="G16" t="s">
        <v>33</v>
      </c>
      <c r="H16">
        <v>0</v>
      </c>
      <c r="I16" t="s">
        <v>35</v>
      </c>
      <c r="J16" t="s">
        <v>33</v>
      </c>
      <c r="K16">
        <v>0</v>
      </c>
      <c r="L16" t="s">
        <v>36</v>
      </c>
      <c r="M16" t="s">
        <v>33</v>
      </c>
      <c r="N16">
        <v>64.02</v>
      </c>
      <c r="O16" t="s">
        <v>37</v>
      </c>
      <c r="P16" t="s">
        <v>33</v>
      </c>
      <c r="Q16" s="2">
        <v>0.132433</v>
      </c>
    </row>
    <row r="17" spans="1:4" ht="12.75">
      <c r="A17" t="s">
        <v>9</v>
      </c>
      <c r="B17" t="s">
        <v>38</v>
      </c>
      <c r="C17" t="s">
        <v>39</v>
      </c>
      <c r="D17" t="s">
        <v>40</v>
      </c>
    </row>
    <row r="18" spans="2:4" ht="12.75">
      <c r="B18">
        <v>2</v>
      </c>
      <c r="C18" s="2">
        <v>-9.28686E-05</v>
      </c>
      <c r="D18" s="2">
        <v>-0.000203499</v>
      </c>
    </row>
    <row r="19" spans="2:4" ht="12.75">
      <c r="B19">
        <v>3</v>
      </c>
      <c r="C19" s="2">
        <v>-0.000354378</v>
      </c>
      <c r="D19" s="2">
        <v>0.000100726</v>
      </c>
    </row>
    <row r="20" spans="2:4" ht="12.75">
      <c r="B20">
        <v>4</v>
      </c>
      <c r="C20" s="2">
        <v>-2.65619E-05</v>
      </c>
      <c r="D20" s="2">
        <v>-2.77958E-06</v>
      </c>
    </row>
    <row r="21" spans="2:4" ht="12.75">
      <c r="B21">
        <v>5</v>
      </c>
      <c r="C21" s="2">
        <v>-5.23143E-06</v>
      </c>
      <c r="D21" s="2">
        <v>6.17088E-06</v>
      </c>
    </row>
    <row r="22" spans="2:4" ht="12.75">
      <c r="B22">
        <v>6</v>
      </c>
      <c r="C22" s="2">
        <v>-2.30042E-06</v>
      </c>
      <c r="D22" s="2">
        <v>-9.19868E-07</v>
      </c>
    </row>
    <row r="23" spans="2:4" ht="12.75">
      <c r="B23">
        <v>7</v>
      </c>
      <c r="C23" s="2">
        <v>-2.45284E-05</v>
      </c>
      <c r="D23" s="2">
        <v>2.11534E-06</v>
      </c>
    </row>
    <row r="24" spans="2:4" ht="12.75">
      <c r="B24">
        <v>8</v>
      </c>
      <c r="C24" s="2">
        <v>-3.25315E-07</v>
      </c>
      <c r="D24" s="2">
        <v>4.87863E-07</v>
      </c>
    </row>
    <row r="25" spans="2:4" ht="12.75">
      <c r="B25">
        <v>9</v>
      </c>
      <c r="C25" s="2">
        <v>-3.25826E-06</v>
      </c>
      <c r="D25" s="2">
        <v>5.26322E-07</v>
      </c>
    </row>
    <row r="26" spans="2:4" ht="12.75">
      <c r="B26">
        <v>10</v>
      </c>
      <c r="C26" s="2">
        <v>-1.33416E-07</v>
      </c>
      <c r="D26" s="2">
        <v>2.21542E-07</v>
      </c>
    </row>
    <row r="27" spans="2:4" ht="12.75">
      <c r="B27">
        <v>11</v>
      </c>
      <c r="C27" s="2">
        <v>-4.10368E-07</v>
      </c>
      <c r="D27" s="2">
        <v>6.26705E-08</v>
      </c>
    </row>
    <row r="28" spans="2:4" ht="12.75">
      <c r="B28">
        <v>12</v>
      </c>
      <c r="C28" s="2">
        <v>4.20935E-08</v>
      </c>
      <c r="D28" s="2">
        <v>4.5379E-08</v>
      </c>
    </row>
    <row r="29" spans="2:4" ht="12.75">
      <c r="B29">
        <v>13</v>
      </c>
      <c r="C29" s="2">
        <v>-2.25221E-09</v>
      </c>
      <c r="D29" s="2">
        <v>7.13223E-09</v>
      </c>
    </row>
    <row r="30" spans="2:4" ht="12.75">
      <c r="B30">
        <v>14</v>
      </c>
      <c r="C30" s="2">
        <v>-7.31525E-08</v>
      </c>
      <c r="D30" s="2">
        <v>7.03605E-09</v>
      </c>
    </row>
    <row r="31" spans="1:17" ht="12.75">
      <c r="A31" t="s">
        <v>9</v>
      </c>
      <c r="B31" t="s">
        <v>31</v>
      </c>
      <c r="C31" t="s">
        <v>32</v>
      </c>
      <c r="D31" t="s">
        <v>33</v>
      </c>
      <c r="E31">
        <v>3973572</v>
      </c>
      <c r="F31" t="s">
        <v>34</v>
      </c>
      <c r="G31" t="s">
        <v>33</v>
      </c>
      <c r="H31">
        <v>0</v>
      </c>
      <c r="I31" t="s">
        <v>35</v>
      </c>
      <c r="J31" t="s">
        <v>33</v>
      </c>
      <c r="K31">
        <v>0</v>
      </c>
      <c r="L31" t="s">
        <v>36</v>
      </c>
      <c r="M31" t="s">
        <v>33</v>
      </c>
      <c r="N31">
        <v>93.96</v>
      </c>
      <c r="O31" t="s">
        <v>37</v>
      </c>
      <c r="P31" t="s">
        <v>33</v>
      </c>
      <c r="Q31" s="2">
        <v>0.193934</v>
      </c>
    </row>
    <row r="32" spans="1:4" ht="12.75">
      <c r="A32" t="s">
        <v>9</v>
      </c>
      <c r="B32" t="s">
        <v>38</v>
      </c>
      <c r="C32" t="s">
        <v>39</v>
      </c>
      <c r="D32" t="s">
        <v>40</v>
      </c>
    </row>
    <row r="33" spans="2:4" ht="12.75">
      <c r="B33">
        <v>2</v>
      </c>
      <c r="C33" s="2">
        <v>-9.29952E-05</v>
      </c>
      <c r="D33" s="2">
        <v>-0.000213966</v>
      </c>
    </row>
    <row r="34" spans="2:4" ht="12.75">
      <c r="B34">
        <v>3</v>
      </c>
      <c r="C34" s="2">
        <v>-0.000351747</v>
      </c>
      <c r="D34" s="2">
        <v>0.000101101</v>
      </c>
    </row>
    <row r="35" spans="2:4" ht="12.75">
      <c r="B35">
        <v>4</v>
      </c>
      <c r="C35" s="2">
        <v>-2.65027E-05</v>
      </c>
      <c r="D35" s="2">
        <v>-3.29498E-06</v>
      </c>
    </row>
    <row r="36" spans="2:4" ht="12.75">
      <c r="B36">
        <v>5</v>
      </c>
      <c r="C36" s="2">
        <v>-5.65367E-06</v>
      </c>
      <c r="D36" s="2">
        <v>6.15457E-06</v>
      </c>
    </row>
    <row r="37" spans="2:4" ht="12.75">
      <c r="B37">
        <v>6</v>
      </c>
      <c r="C37" s="2">
        <v>-2.23217E-06</v>
      </c>
      <c r="D37" s="2">
        <v>-9.37674E-07</v>
      </c>
    </row>
    <row r="38" spans="2:4" ht="12.75">
      <c r="B38">
        <v>7</v>
      </c>
      <c r="C38" s="2">
        <v>-2.43553E-05</v>
      </c>
      <c r="D38" s="2">
        <v>2.12953E-06</v>
      </c>
    </row>
    <row r="39" spans="2:4" ht="12.75">
      <c r="B39">
        <v>8</v>
      </c>
      <c r="C39" s="2">
        <v>-3.0035E-07</v>
      </c>
      <c r="D39" s="2">
        <v>4.8684E-07</v>
      </c>
    </row>
    <row r="40" spans="2:4" ht="12.75">
      <c r="B40">
        <v>9</v>
      </c>
      <c r="C40" s="2">
        <v>-3.24626E-06</v>
      </c>
      <c r="D40" s="2">
        <v>5.29791E-07</v>
      </c>
    </row>
    <row r="41" spans="2:4" ht="12.75">
      <c r="B41">
        <v>10</v>
      </c>
      <c r="C41" s="2">
        <v>-8.85564E-08</v>
      </c>
      <c r="D41" s="2">
        <v>2.35488E-07</v>
      </c>
    </row>
    <row r="42" spans="2:4" ht="12.75">
      <c r="B42">
        <v>11</v>
      </c>
      <c r="C42" s="2">
        <v>-3.30345E-07</v>
      </c>
      <c r="D42" s="2">
        <v>9.36901E-08</v>
      </c>
    </row>
    <row r="43" spans="2:4" ht="12.75">
      <c r="B43">
        <v>12</v>
      </c>
      <c r="C43" s="2">
        <v>5.81227E-08</v>
      </c>
      <c r="D43" s="2">
        <v>3.73714E-08</v>
      </c>
    </row>
    <row r="44" spans="2:4" ht="12.75">
      <c r="B44">
        <v>13</v>
      </c>
      <c r="C44" s="2">
        <v>-1.85854E-08</v>
      </c>
      <c r="D44" s="2">
        <v>-3.02824E-08</v>
      </c>
    </row>
    <row r="45" spans="2:4" ht="12.75">
      <c r="B45">
        <v>14</v>
      </c>
      <c r="C45" s="2">
        <v>-4.22169E-08</v>
      </c>
      <c r="D45" s="2">
        <v>-1.07068E-08</v>
      </c>
    </row>
    <row r="46" spans="1:17" ht="12.75">
      <c r="A46" t="s">
        <v>9</v>
      </c>
      <c r="B46" t="s">
        <v>31</v>
      </c>
      <c r="C46" t="s">
        <v>32</v>
      </c>
      <c r="D46" t="s">
        <v>33</v>
      </c>
      <c r="E46">
        <v>3973572</v>
      </c>
      <c r="F46" t="s">
        <v>34</v>
      </c>
      <c r="G46" t="s">
        <v>33</v>
      </c>
      <c r="H46">
        <v>0</v>
      </c>
      <c r="I46" t="s">
        <v>35</v>
      </c>
      <c r="J46" t="s">
        <v>33</v>
      </c>
      <c r="K46">
        <v>0</v>
      </c>
      <c r="L46" t="s">
        <v>36</v>
      </c>
      <c r="M46" t="s">
        <v>33</v>
      </c>
      <c r="N46">
        <v>123.96</v>
      </c>
      <c r="O46" t="s">
        <v>37</v>
      </c>
      <c r="P46" t="s">
        <v>33</v>
      </c>
      <c r="Q46" s="2">
        <v>0.255417</v>
      </c>
    </row>
    <row r="47" spans="1:4" ht="12.75">
      <c r="A47" t="s">
        <v>9</v>
      </c>
      <c r="B47" t="s">
        <v>38</v>
      </c>
      <c r="C47" t="s">
        <v>39</v>
      </c>
      <c r="D47" t="s">
        <v>40</v>
      </c>
    </row>
    <row r="48" spans="2:4" ht="12.75">
      <c r="B48">
        <v>2</v>
      </c>
      <c r="C48" s="2">
        <v>-9.95696E-05</v>
      </c>
      <c r="D48" s="2">
        <v>-0.000224575</v>
      </c>
    </row>
    <row r="49" spans="2:4" ht="12.75">
      <c r="B49">
        <v>3</v>
      </c>
      <c r="C49" s="2">
        <v>-0.000351694</v>
      </c>
      <c r="D49" s="2">
        <v>0.000100096</v>
      </c>
    </row>
    <row r="50" spans="2:4" ht="12.75">
      <c r="B50">
        <v>4</v>
      </c>
      <c r="C50" s="2">
        <v>-2.60136E-05</v>
      </c>
      <c r="D50" s="2">
        <v>-3.69255E-06</v>
      </c>
    </row>
    <row r="51" spans="2:4" ht="12.75">
      <c r="B51">
        <v>5</v>
      </c>
      <c r="C51" s="2">
        <v>-5.11166E-06</v>
      </c>
      <c r="D51" s="2">
        <v>6.24033E-06</v>
      </c>
    </row>
    <row r="52" spans="2:4" ht="12.75">
      <c r="B52">
        <v>6</v>
      </c>
      <c r="C52" s="2">
        <v>-2.35072E-06</v>
      </c>
      <c r="D52" s="2">
        <v>-9.18161E-07</v>
      </c>
    </row>
    <row r="53" spans="2:4" ht="12.75">
      <c r="B53">
        <v>7</v>
      </c>
      <c r="C53" s="2">
        <v>-2.43099E-05</v>
      </c>
      <c r="D53" s="2">
        <v>2.13283E-06</v>
      </c>
    </row>
    <row r="54" spans="2:4" ht="12.75">
      <c r="B54">
        <v>8</v>
      </c>
      <c r="C54" s="2">
        <v>-2.72187E-07</v>
      </c>
      <c r="D54" s="2">
        <v>4.63153E-07</v>
      </c>
    </row>
    <row r="55" spans="2:4" ht="12.75">
      <c r="B55">
        <v>9</v>
      </c>
      <c r="C55" s="2">
        <v>-3.24809E-06</v>
      </c>
      <c r="D55" s="2">
        <v>5.27124E-07</v>
      </c>
    </row>
    <row r="56" spans="2:4" ht="12.75">
      <c r="B56">
        <v>10</v>
      </c>
      <c r="C56" s="2">
        <v>-1.29629E-07</v>
      </c>
      <c r="D56" s="2">
        <v>2.71432E-07</v>
      </c>
    </row>
    <row r="57" spans="2:4" ht="12.75">
      <c r="B57">
        <v>11</v>
      </c>
      <c r="C57" s="2">
        <v>-4.83208E-07</v>
      </c>
      <c r="D57" s="2">
        <v>-5.92192E-08</v>
      </c>
    </row>
    <row r="58" spans="2:4" ht="12.75">
      <c r="B58">
        <v>12</v>
      </c>
      <c r="C58" s="2">
        <v>5.63277E-08</v>
      </c>
      <c r="D58" s="2">
        <v>1.04184E-08</v>
      </c>
    </row>
    <row r="59" spans="2:4" ht="12.75">
      <c r="B59">
        <v>13</v>
      </c>
      <c r="C59" s="2">
        <v>-4.79273E-08</v>
      </c>
      <c r="D59" s="2">
        <v>2.76118E-08</v>
      </c>
    </row>
    <row r="60" spans="2:4" ht="12.75">
      <c r="B60">
        <v>14</v>
      </c>
      <c r="C60" s="2">
        <v>-7.50852E-08</v>
      </c>
      <c r="D60" s="2">
        <v>2.41101E-08</v>
      </c>
    </row>
    <row r="61" spans="1:17" ht="12.75">
      <c r="A61" t="s">
        <v>9</v>
      </c>
      <c r="B61" t="s">
        <v>31</v>
      </c>
      <c r="C61" t="s">
        <v>32</v>
      </c>
      <c r="D61" t="s">
        <v>33</v>
      </c>
      <c r="E61">
        <v>3973572</v>
      </c>
      <c r="F61" t="s">
        <v>34</v>
      </c>
      <c r="G61" t="s">
        <v>33</v>
      </c>
      <c r="H61">
        <v>0</v>
      </c>
      <c r="I61" t="s">
        <v>35</v>
      </c>
      <c r="J61" t="s">
        <v>33</v>
      </c>
      <c r="K61">
        <v>0</v>
      </c>
      <c r="L61" t="s">
        <v>36</v>
      </c>
      <c r="M61" t="s">
        <v>33</v>
      </c>
      <c r="N61">
        <v>153.88</v>
      </c>
      <c r="O61" t="s">
        <v>37</v>
      </c>
      <c r="P61" t="s">
        <v>33</v>
      </c>
      <c r="Q61" s="2">
        <v>0.316566</v>
      </c>
    </row>
    <row r="62" spans="1:4" ht="12.75">
      <c r="A62" t="s">
        <v>9</v>
      </c>
      <c r="B62" t="s">
        <v>38</v>
      </c>
      <c r="C62" t="s">
        <v>39</v>
      </c>
      <c r="D62" t="s">
        <v>40</v>
      </c>
    </row>
    <row r="63" spans="2:4" ht="12.75">
      <c r="B63">
        <v>2</v>
      </c>
      <c r="C63" s="2">
        <v>-0.000107399</v>
      </c>
      <c r="D63" s="2">
        <v>-0.0002412</v>
      </c>
    </row>
    <row r="64" spans="2:4" ht="12.75">
      <c r="B64">
        <v>3</v>
      </c>
      <c r="C64" s="2">
        <v>-0.000351857</v>
      </c>
      <c r="D64" s="2">
        <v>9.68384E-05</v>
      </c>
    </row>
    <row r="65" spans="2:4" ht="12.75">
      <c r="B65">
        <v>4</v>
      </c>
      <c r="C65" s="2">
        <v>-2.61678E-05</v>
      </c>
      <c r="D65" s="2">
        <v>-4.13052E-06</v>
      </c>
    </row>
    <row r="66" spans="2:4" ht="12.75">
      <c r="B66">
        <v>5</v>
      </c>
      <c r="C66" s="2">
        <v>-4.14759E-06</v>
      </c>
      <c r="D66" s="2">
        <v>6.57913E-06</v>
      </c>
    </row>
    <row r="67" spans="2:4" ht="12.75">
      <c r="B67">
        <v>6</v>
      </c>
      <c r="C67" s="2">
        <v>-2.54001E-06</v>
      </c>
      <c r="D67" s="2">
        <v>-9.19471E-07</v>
      </c>
    </row>
    <row r="68" spans="2:4" ht="12.75">
      <c r="B68">
        <v>7</v>
      </c>
      <c r="C68" s="2">
        <v>-2.43387E-05</v>
      </c>
      <c r="D68" s="2">
        <v>2.16532E-06</v>
      </c>
    </row>
    <row r="69" spans="2:4" ht="12.75">
      <c r="B69">
        <v>8</v>
      </c>
      <c r="C69" s="2">
        <v>-3.16359E-07</v>
      </c>
      <c r="D69" s="2">
        <v>4.44897E-07</v>
      </c>
    </row>
    <row r="70" spans="2:4" ht="12.75">
      <c r="B70">
        <v>9</v>
      </c>
      <c r="C70" s="2">
        <v>-3.26339E-06</v>
      </c>
      <c r="D70" s="2">
        <v>5.02518E-07</v>
      </c>
    </row>
    <row r="71" spans="2:4" ht="12.75">
      <c r="B71">
        <v>10</v>
      </c>
      <c r="C71" s="2">
        <v>-8.30437E-08</v>
      </c>
      <c r="D71" s="2">
        <v>2.53368E-07</v>
      </c>
    </row>
    <row r="72" spans="2:4" ht="12.75">
      <c r="B72">
        <v>11</v>
      </c>
      <c r="C72" s="2">
        <v>-4.19075E-07</v>
      </c>
      <c r="D72" s="2">
        <v>1.05226E-07</v>
      </c>
    </row>
    <row r="73" spans="2:4" ht="12.75">
      <c r="B73">
        <v>12</v>
      </c>
      <c r="C73" s="2">
        <v>4.0947E-08</v>
      </c>
      <c r="D73" s="2">
        <v>-4.08706E-09</v>
      </c>
    </row>
    <row r="74" spans="2:4" ht="12.75">
      <c r="B74">
        <v>13</v>
      </c>
      <c r="C74" s="2">
        <v>-4.1084E-08</v>
      </c>
      <c r="D74" s="2">
        <v>-2.20272E-08</v>
      </c>
    </row>
    <row r="75" spans="2:4" ht="12.75">
      <c r="B75">
        <v>14</v>
      </c>
      <c r="C75" s="2">
        <v>-3.28878E-08</v>
      </c>
      <c r="D75" s="2">
        <v>1.85843E-08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spans="2:8" ht="12.75">
      <c r="B2" t="s">
        <v>36</v>
      </c>
      <c r="C2" t="s">
        <v>51</v>
      </c>
      <c r="D2" t="s">
        <v>43</v>
      </c>
      <c r="E2" t="s">
        <v>44</v>
      </c>
      <c r="F2" t="s">
        <v>45</v>
      </c>
      <c r="G2" t="s">
        <v>46</v>
      </c>
      <c r="H2" t="s">
        <v>52</v>
      </c>
    </row>
    <row r="3" spans="2:8" ht="12.75">
      <c r="B3" s="4">
        <f>harmonics!U8</f>
        <v>153.88</v>
      </c>
      <c r="C3" s="4">
        <f>harmonics!V8</f>
        <v>-1.07399</v>
      </c>
      <c r="D3" s="4">
        <f>harmonics!W8</f>
        <v>-3.51857</v>
      </c>
      <c r="E3" s="4">
        <f>harmonics!X8</f>
        <v>-0.261678</v>
      </c>
      <c r="F3" s="4">
        <f>harmonics!Y8</f>
        <v>-0.0414759</v>
      </c>
      <c r="G3" s="4">
        <f>harmonics!Z8</f>
        <v>-0.025400100000000002</v>
      </c>
      <c r="H3" s="4">
        <f>harmonics!AA8</f>
        <v>-0.24338700000000002</v>
      </c>
    </row>
    <row r="4" spans="1:10" ht="12.75">
      <c r="A4" t="s">
        <v>34</v>
      </c>
      <c r="J4" t="s">
        <v>56</v>
      </c>
    </row>
    <row r="5" spans="1:10" ht="12.75">
      <c r="A5">
        <v>-1.3</v>
      </c>
      <c r="C5">
        <f>C$3*$A5</f>
        <v>1.396187</v>
      </c>
      <c r="D5">
        <f>D$3*$A5^2</f>
        <v>-5.946383300000001</v>
      </c>
      <c r="E5">
        <f>E$3*$A5^3</f>
        <v>0.5749065660000002</v>
      </c>
      <c r="F5">
        <f>F$3*$A5^4</f>
        <v>-0.11845931799000003</v>
      </c>
      <c r="G5">
        <f>G$3*$A5^5</f>
        <v>0.09430879329300003</v>
      </c>
      <c r="H5">
        <f>H$3*$A5^6</f>
        <v>-1.1747825620830006</v>
      </c>
      <c r="J5">
        <f>SUM(C5:H5)</f>
        <v>-5.174222820780001</v>
      </c>
    </row>
    <row r="6" spans="1:10" ht="12.75">
      <c r="A6">
        <v>-1.2</v>
      </c>
      <c r="C6">
        <f aca="true" t="shared" si="0" ref="C6:C31">C$3*$A6</f>
        <v>1.288788</v>
      </c>
      <c r="D6">
        <f aca="true" t="shared" si="1" ref="D6:D31">D$3*$A6^2</f>
        <v>-5.0667408</v>
      </c>
      <c r="E6">
        <f aca="true" t="shared" si="2" ref="E6:E31">E$3*$A6^3</f>
        <v>0.452179584</v>
      </c>
      <c r="F6">
        <f aca="true" t="shared" si="3" ref="F6:F31">F$3*$A6^4</f>
        <v>-0.08600442624</v>
      </c>
      <c r="G6">
        <f aca="true" t="shared" si="4" ref="G6:G31">G$3*$A6^5</f>
        <v>0.06320357683200001</v>
      </c>
      <c r="H6">
        <f aca="true" t="shared" si="5" ref="H6:H31">H$3*$A6^6</f>
        <v>-0.726749687808</v>
      </c>
      <c r="J6">
        <f aca="true" t="shared" si="6" ref="J6:J31">SUM(C6:H6)</f>
        <v>-4.075323753216</v>
      </c>
    </row>
    <row r="7" spans="1:10" ht="12.75">
      <c r="A7">
        <v>-1.1</v>
      </c>
      <c r="C7">
        <f t="shared" si="0"/>
        <v>1.181389</v>
      </c>
      <c r="D7">
        <f t="shared" si="1"/>
        <v>-4.257469700000001</v>
      </c>
      <c r="E7">
        <f t="shared" si="2"/>
        <v>0.34829341800000013</v>
      </c>
      <c r="F7">
        <f t="shared" si="3"/>
        <v>-0.06072486519000002</v>
      </c>
      <c r="G7">
        <f t="shared" si="4"/>
        <v>0.04090711505100002</v>
      </c>
      <c r="H7">
        <f t="shared" si="5"/>
        <v>-0.43117491710700023</v>
      </c>
      <c r="J7">
        <f t="shared" si="6"/>
        <v>-3.1787799492460005</v>
      </c>
    </row>
    <row r="8" spans="1:10" ht="12.75">
      <c r="A8">
        <v>-1</v>
      </c>
      <c r="C8">
        <f t="shared" si="0"/>
        <v>1.07399</v>
      </c>
      <c r="D8">
        <f t="shared" si="1"/>
        <v>-3.51857</v>
      </c>
      <c r="E8">
        <f t="shared" si="2"/>
        <v>0.261678</v>
      </c>
      <c r="F8">
        <f t="shared" si="3"/>
        <v>-0.0414759</v>
      </c>
      <c r="G8">
        <f t="shared" si="4"/>
        <v>0.025400100000000002</v>
      </c>
      <c r="H8">
        <f t="shared" si="5"/>
        <v>-0.24338700000000002</v>
      </c>
      <c r="J8">
        <f t="shared" si="6"/>
        <v>-2.4423648</v>
      </c>
    </row>
    <row r="9" spans="1:10" ht="12.75">
      <c r="A9">
        <v>-0.9</v>
      </c>
      <c r="C9">
        <f t="shared" si="0"/>
        <v>0.966591</v>
      </c>
      <c r="D9">
        <f t="shared" si="1"/>
        <v>-2.8500417000000002</v>
      </c>
      <c r="E9">
        <f t="shared" si="2"/>
        <v>0.19076326200000004</v>
      </c>
      <c r="F9">
        <f t="shared" si="3"/>
        <v>-0.02721233799000001</v>
      </c>
      <c r="G9">
        <f t="shared" si="4"/>
        <v>0.014998505049000006</v>
      </c>
      <c r="H9">
        <f t="shared" si="5"/>
        <v>-0.12934583066700006</v>
      </c>
      <c r="J9">
        <f t="shared" si="6"/>
        <v>-1.8342471016080002</v>
      </c>
    </row>
    <row r="10" spans="1:10" ht="12.75">
      <c r="A10">
        <v>-0.8</v>
      </c>
      <c r="C10">
        <f t="shared" si="0"/>
        <v>0.8591920000000001</v>
      </c>
      <c r="D10">
        <f t="shared" si="1"/>
        <v>-2.2518848000000005</v>
      </c>
      <c r="E10">
        <f t="shared" si="2"/>
        <v>0.13397913600000005</v>
      </c>
      <c r="F10">
        <f t="shared" si="3"/>
        <v>-0.01698852864000001</v>
      </c>
      <c r="G10">
        <f t="shared" si="4"/>
        <v>0.008323104768000005</v>
      </c>
      <c r="H10">
        <f t="shared" si="5"/>
        <v>-0.06380244172800004</v>
      </c>
      <c r="J10">
        <f t="shared" si="6"/>
        <v>-1.3311815296000005</v>
      </c>
    </row>
    <row r="11" spans="1:10" ht="12.75">
      <c r="A11">
        <v>-0.699999999999999</v>
      </c>
      <c r="C11">
        <f t="shared" si="0"/>
        <v>0.7517929999999989</v>
      </c>
      <c r="D11">
        <f t="shared" si="1"/>
        <v>-1.724099299999995</v>
      </c>
      <c r="E11">
        <f t="shared" si="2"/>
        <v>0.08975555399999961</v>
      </c>
      <c r="F11">
        <f t="shared" si="3"/>
        <v>-0.00995836358999994</v>
      </c>
      <c r="G11">
        <f t="shared" si="4"/>
        <v>0.0042689948069999685</v>
      </c>
      <c r="H11">
        <f t="shared" si="5"/>
        <v>-0.028634237162999746</v>
      </c>
      <c r="J11">
        <f t="shared" si="6"/>
        <v>-0.9168743519459961</v>
      </c>
    </row>
    <row r="12" spans="1:10" ht="12.75">
      <c r="A12">
        <v>-0.599999999999999</v>
      </c>
      <c r="C12">
        <f t="shared" si="0"/>
        <v>0.6443939999999989</v>
      </c>
      <c r="D12">
        <f t="shared" si="1"/>
        <v>-1.2666851999999957</v>
      </c>
      <c r="E12">
        <f t="shared" si="2"/>
        <v>0.05652244799999971</v>
      </c>
      <c r="F12">
        <f t="shared" si="3"/>
        <v>-0.005375276639999964</v>
      </c>
      <c r="G12">
        <f t="shared" si="4"/>
        <v>0.001975111775999983</v>
      </c>
      <c r="H12">
        <f t="shared" si="5"/>
        <v>-0.011355463871999883</v>
      </c>
      <c r="J12">
        <f t="shared" si="6"/>
        <v>-0.580524380735997</v>
      </c>
    </row>
    <row r="13" spans="1:10" ht="12.75">
      <c r="A13">
        <v>-0.499999999999999</v>
      </c>
      <c r="C13">
        <f t="shared" si="0"/>
        <v>0.5369949999999989</v>
      </c>
      <c r="D13">
        <f t="shared" si="1"/>
        <v>-0.8796424999999964</v>
      </c>
      <c r="E13">
        <f t="shared" si="2"/>
        <v>0.03270974999999981</v>
      </c>
      <c r="F13">
        <f t="shared" si="3"/>
        <v>-0.0025922437499999794</v>
      </c>
      <c r="G13">
        <f t="shared" si="4"/>
        <v>0.0007937531249999921</v>
      </c>
      <c r="H13">
        <f t="shared" si="5"/>
        <v>-0.0038029218749999548</v>
      </c>
      <c r="J13">
        <f t="shared" si="6"/>
        <v>-0.3155391624999977</v>
      </c>
    </row>
    <row r="14" spans="1:10" ht="12.75">
      <c r="A14">
        <v>-0.399999999999999</v>
      </c>
      <c r="C14">
        <f t="shared" si="0"/>
        <v>0.4295959999999989</v>
      </c>
      <c r="D14">
        <f t="shared" si="1"/>
        <v>-0.5629711999999972</v>
      </c>
      <c r="E14">
        <f t="shared" si="2"/>
        <v>0.01674739199999988</v>
      </c>
      <c r="F14">
        <f t="shared" si="3"/>
        <v>-0.0010617830399999898</v>
      </c>
      <c r="G14">
        <f t="shared" si="4"/>
        <v>0.00026009702399999685</v>
      </c>
      <c r="H14">
        <f t="shared" si="5"/>
        <v>-0.0009969131519999856</v>
      </c>
      <c r="J14">
        <f t="shared" si="6"/>
        <v>-0.1184264071679984</v>
      </c>
    </row>
    <row r="15" spans="1:10" ht="12.75">
      <c r="A15">
        <v>-0.3</v>
      </c>
      <c r="C15">
        <f t="shared" si="0"/>
        <v>0.322197</v>
      </c>
      <c r="D15">
        <f t="shared" si="1"/>
        <v>-0.3166713</v>
      </c>
      <c r="E15">
        <f t="shared" si="2"/>
        <v>0.007065306</v>
      </c>
      <c r="F15">
        <f t="shared" si="3"/>
        <v>-0.00033595479</v>
      </c>
      <c r="G15">
        <f t="shared" si="4"/>
        <v>6.172224300000001E-05</v>
      </c>
      <c r="H15">
        <f t="shared" si="5"/>
        <v>-0.000177429123</v>
      </c>
      <c r="J15">
        <f t="shared" si="6"/>
        <v>0.012139344330000022</v>
      </c>
    </row>
    <row r="16" spans="1:10" ht="12.75">
      <c r="A16">
        <v>-0.2</v>
      </c>
      <c r="C16">
        <f t="shared" si="0"/>
        <v>0.21479800000000002</v>
      </c>
      <c r="D16">
        <f t="shared" si="1"/>
        <v>-0.14074280000000003</v>
      </c>
      <c r="E16">
        <f t="shared" si="2"/>
        <v>0.002093424000000001</v>
      </c>
      <c r="F16">
        <f t="shared" si="3"/>
        <v>-6.636144000000004E-05</v>
      </c>
      <c r="G16">
        <f t="shared" si="4"/>
        <v>8.128032000000005E-06</v>
      </c>
      <c r="H16">
        <f t="shared" si="5"/>
        <v>-1.557676800000001E-05</v>
      </c>
      <c r="J16">
        <f t="shared" si="6"/>
        <v>0.07607481382399998</v>
      </c>
    </row>
    <row r="17" spans="1:10" ht="12.75">
      <c r="A17">
        <v>-0.1</v>
      </c>
      <c r="C17">
        <f t="shared" si="0"/>
        <v>0.10739900000000001</v>
      </c>
      <c r="D17">
        <f t="shared" si="1"/>
        <v>-0.03518570000000001</v>
      </c>
      <c r="E17">
        <f t="shared" si="2"/>
        <v>0.0002616780000000001</v>
      </c>
      <c r="F17">
        <f t="shared" si="3"/>
        <v>-4.147590000000003E-06</v>
      </c>
      <c r="G17">
        <f t="shared" si="4"/>
        <v>2.5400100000000016E-07</v>
      </c>
      <c r="H17">
        <f t="shared" si="5"/>
        <v>-2.4338700000000014E-07</v>
      </c>
      <c r="J17">
        <f t="shared" si="6"/>
        <v>0.072470841024</v>
      </c>
    </row>
    <row r="18" spans="1:10" ht="12.75">
      <c r="A18">
        <v>0</v>
      </c>
      <c r="C18">
        <f t="shared" si="0"/>
        <v>0</v>
      </c>
      <c r="D18">
        <f t="shared" si="1"/>
        <v>0</v>
      </c>
      <c r="E18">
        <f t="shared" si="2"/>
        <v>0</v>
      </c>
      <c r="F18">
        <f t="shared" si="3"/>
        <v>0</v>
      </c>
      <c r="G18">
        <f t="shared" si="4"/>
        <v>0</v>
      </c>
      <c r="H18">
        <f t="shared" si="5"/>
        <v>0</v>
      </c>
      <c r="J18">
        <f t="shared" si="6"/>
        <v>0</v>
      </c>
    </row>
    <row r="19" spans="1:10" ht="12.75">
      <c r="A19">
        <v>0.0999999999999999</v>
      </c>
      <c r="C19">
        <f t="shared" si="0"/>
        <v>-0.10739899999999988</v>
      </c>
      <c r="D19">
        <f t="shared" si="1"/>
        <v>-0.035185699999999924</v>
      </c>
      <c r="E19">
        <f t="shared" si="2"/>
        <v>-0.00026167799999999924</v>
      </c>
      <c r="F19">
        <f t="shared" si="3"/>
        <v>-4.147589999999983E-06</v>
      </c>
      <c r="G19">
        <f t="shared" si="4"/>
        <v>-2.5400099999999873E-07</v>
      </c>
      <c r="H19">
        <f t="shared" si="5"/>
        <v>-2.433869999999985E-07</v>
      </c>
      <c r="J19">
        <f t="shared" si="6"/>
        <v>-0.14285102297799981</v>
      </c>
    </row>
    <row r="20" spans="1:10" ht="12.75">
      <c r="A20">
        <v>0.2</v>
      </c>
      <c r="C20">
        <f t="shared" si="0"/>
        <v>-0.21479800000000002</v>
      </c>
      <c r="D20">
        <f t="shared" si="1"/>
        <v>-0.14074280000000003</v>
      </c>
      <c r="E20">
        <f t="shared" si="2"/>
        <v>-0.002093424000000001</v>
      </c>
      <c r="F20">
        <f t="shared" si="3"/>
        <v>-6.636144000000004E-05</v>
      </c>
      <c r="G20">
        <f t="shared" si="4"/>
        <v>-8.128032000000005E-06</v>
      </c>
      <c r="H20">
        <f t="shared" si="5"/>
        <v>-1.557676800000001E-05</v>
      </c>
      <c r="J20">
        <f t="shared" si="6"/>
        <v>-0.3577242902400001</v>
      </c>
    </row>
    <row r="21" spans="1:10" ht="12.75">
      <c r="A21">
        <v>0.3</v>
      </c>
      <c r="C21">
        <f t="shared" si="0"/>
        <v>-0.322197</v>
      </c>
      <c r="D21">
        <f t="shared" si="1"/>
        <v>-0.3166713</v>
      </c>
      <c r="E21">
        <f t="shared" si="2"/>
        <v>-0.007065306</v>
      </c>
      <c r="F21">
        <f t="shared" si="3"/>
        <v>-0.00033595479</v>
      </c>
      <c r="G21">
        <f t="shared" si="4"/>
        <v>-6.172224300000001E-05</v>
      </c>
      <c r="H21">
        <f t="shared" si="5"/>
        <v>-0.000177429123</v>
      </c>
      <c r="J21">
        <f t="shared" si="6"/>
        <v>-0.646508712156</v>
      </c>
    </row>
    <row r="22" spans="1:10" ht="12.75">
      <c r="A22">
        <v>0.4</v>
      </c>
      <c r="C22">
        <f t="shared" si="0"/>
        <v>-0.42959600000000003</v>
      </c>
      <c r="D22">
        <f t="shared" si="1"/>
        <v>-0.5629712000000001</v>
      </c>
      <c r="E22">
        <f t="shared" si="2"/>
        <v>-0.016747392000000007</v>
      </c>
      <c r="F22">
        <f t="shared" si="3"/>
        <v>-0.0010617830400000007</v>
      </c>
      <c r="G22">
        <f t="shared" si="4"/>
        <v>-0.00026009702400000016</v>
      </c>
      <c r="H22">
        <f t="shared" si="5"/>
        <v>-0.0009969131520000006</v>
      </c>
      <c r="J22">
        <f t="shared" si="6"/>
        <v>-1.0116333852160002</v>
      </c>
    </row>
    <row r="23" spans="1:10" ht="12.75">
      <c r="A23">
        <v>0.5</v>
      </c>
      <c r="C23">
        <f t="shared" si="0"/>
        <v>-0.536995</v>
      </c>
      <c r="D23">
        <f t="shared" si="1"/>
        <v>-0.8796425</v>
      </c>
      <c r="E23">
        <f t="shared" si="2"/>
        <v>-0.03270975</v>
      </c>
      <c r="F23">
        <f t="shared" si="3"/>
        <v>-0.00259224375</v>
      </c>
      <c r="G23">
        <f t="shared" si="4"/>
        <v>-0.0007937531250000001</v>
      </c>
      <c r="H23">
        <f t="shared" si="5"/>
        <v>-0.0038029218750000003</v>
      </c>
      <c r="J23">
        <f t="shared" si="6"/>
        <v>-1.4565361687499998</v>
      </c>
    </row>
    <row r="24" spans="1:10" ht="12.75">
      <c r="A24">
        <v>0.6</v>
      </c>
      <c r="C24">
        <f t="shared" si="0"/>
        <v>-0.644394</v>
      </c>
      <c r="D24">
        <f t="shared" si="1"/>
        <v>-1.2666852</v>
      </c>
      <c r="E24">
        <f t="shared" si="2"/>
        <v>-0.056522448</v>
      </c>
      <c r="F24">
        <f t="shared" si="3"/>
        <v>-0.00537527664</v>
      </c>
      <c r="G24">
        <f t="shared" si="4"/>
        <v>-0.0019751117760000002</v>
      </c>
      <c r="H24">
        <f t="shared" si="5"/>
        <v>-0.011355463872</v>
      </c>
      <c r="J24">
        <f t="shared" si="6"/>
        <v>-1.986307500288</v>
      </c>
    </row>
    <row r="25" spans="1:10" ht="12.75">
      <c r="A25">
        <v>0.7</v>
      </c>
      <c r="C25">
        <f t="shared" si="0"/>
        <v>-0.7517929999999999</v>
      </c>
      <c r="D25">
        <f t="shared" si="1"/>
        <v>-1.7240992999999998</v>
      </c>
      <c r="E25">
        <f t="shared" si="2"/>
        <v>-0.08975555399999999</v>
      </c>
      <c r="F25">
        <f t="shared" si="3"/>
        <v>-0.009958363589999998</v>
      </c>
      <c r="G25">
        <f t="shared" si="4"/>
        <v>-0.004268994806999999</v>
      </c>
      <c r="H25">
        <f t="shared" si="5"/>
        <v>-0.02863423716299999</v>
      </c>
      <c r="J25">
        <f t="shared" si="6"/>
        <v>-2.60850944956</v>
      </c>
    </row>
    <row r="26" spans="1:10" ht="12.75">
      <c r="A26">
        <v>0.8</v>
      </c>
      <c r="C26">
        <f t="shared" si="0"/>
        <v>-0.8591920000000001</v>
      </c>
      <c r="D26">
        <f t="shared" si="1"/>
        <v>-2.2518848000000005</v>
      </c>
      <c r="E26">
        <f t="shared" si="2"/>
        <v>-0.13397913600000005</v>
      </c>
      <c r="F26">
        <f t="shared" si="3"/>
        <v>-0.01698852864000001</v>
      </c>
      <c r="G26">
        <f t="shared" si="4"/>
        <v>-0.008323104768000005</v>
      </c>
      <c r="H26">
        <f t="shared" si="5"/>
        <v>-0.06380244172800004</v>
      </c>
      <c r="J26">
        <f t="shared" si="6"/>
        <v>-3.334170011136001</v>
      </c>
    </row>
    <row r="27" spans="1:10" ht="12.75">
      <c r="A27">
        <v>0.9</v>
      </c>
      <c r="C27">
        <f t="shared" si="0"/>
        <v>-0.966591</v>
      </c>
      <c r="D27">
        <f t="shared" si="1"/>
        <v>-2.8500417000000002</v>
      </c>
      <c r="E27">
        <f t="shared" si="2"/>
        <v>-0.19076326200000004</v>
      </c>
      <c r="F27">
        <f t="shared" si="3"/>
        <v>-0.02721233799000001</v>
      </c>
      <c r="G27">
        <f t="shared" si="4"/>
        <v>-0.014998505049000006</v>
      </c>
      <c r="H27">
        <f t="shared" si="5"/>
        <v>-0.12934583066700006</v>
      </c>
      <c r="J27">
        <f t="shared" si="6"/>
        <v>-4.1789526357060005</v>
      </c>
    </row>
    <row r="28" spans="1:10" ht="12.75">
      <c r="A28">
        <v>1</v>
      </c>
      <c r="C28">
        <f t="shared" si="0"/>
        <v>-1.07399</v>
      </c>
      <c r="D28">
        <f t="shared" si="1"/>
        <v>-3.51857</v>
      </c>
      <c r="E28">
        <f t="shared" si="2"/>
        <v>-0.261678</v>
      </c>
      <c r="F28">
        <f t="shared" si="3"/>
        <v>-0.0414759</v>
      </c>
      <c r="G28">
        <f t="shared" si="4"/>
        <v>-0.025400100000000002</v>
      </c>
      <c r="H28">
        <f t="shared" si="5"/>
        <v>-0.24338700000000002</v>
      </c>
      <c r="J28">
        <f t="shared" si="6"/>
        <v>-5.164501</v>
      </c>
    </row>
    <row r="29" spans="1:10" ht="12.75">
      <c r="A29">
        <v>1.1</v>
      </c>
      <c r="C29">
        <f t="shared" si="0"/>
        <v>-1.181389</v>
      </c>
      <c r="D29">
        <f t="shared" si="1"/>
        <v>-4.257469700000001</v>
      </c>
      <c r="E29">
        <f t="shared" si="2"/>
        <v>-0.34829341800000013</v>
      </c>
      <c r="F29">
        <f t="shared" si="3"/>
        <v>-0.06072486519000002</v>
      </c>
      <c r="G29">
        <f t="shared" si="4"/>
        <v>-0.04090711505100002</v>
      </c>
      <c r="H29">
        <f t="shared" si="5"/>
        <v>-0.43117491710700023</v>
      </c>
      <c r="J29">
        <f t="shared" si="6"/>
        <v>-6.319959015348001</v>
      </c>
    </row>
    <row r="30" spans="1:10" ht="12.75">
      <c r="A30">
        <v>1.2</v>
      </c>
      <c r="C30">
        <f t="shared" si="0"/>
        <v>-1.288788</v>
      </c>
      <c r="D30">
        <f t="shared" si="1"/>
        <v>-5.0667408</v>
      </c>
      <c r="E30">
        <f t="shared" si="2"/>
        <v>-0.452179584</v>
      </c>
      <c r="F30">
        <f t="shared" si="3"/>
        <v>-0.08600442624</v>
      </c>
      <c r="G30">
        <f t="shared" si="4"/>
        <v>-0.06320357683200001</v>
      </c>
      <c r="H30">
        <f t="shared" si="5"/>
        <v>-0.726749687808</v>
      </c>
      <c r="J30">
        <f t="shared" si="6"/>
        <v>-7.683666074879999</v>
      </c>
    </row>
    <row r="31" spans="1:10" ht="12.75">
      <c r="A31">
        <v>1.3</v>
      </c>
      <c r="C31">
        <f t="shared" si="0"/>
        <v>-1.396187</v>
      </c>
      <c r="D31">
        <f t="shared" si="1"/>
        <v>-5.946383300000001</v>
      </c>
      <c r="E31">
        <f t="shared" si="2"/>
        <v>-0.5749065660000002</v>
      </c>
      <c r="F31">
        <f t="shared" si="3"/>
        <v>-0.11845931799000003</v>
      </c>
      <c r="G31">
        <f t="shared" si="4"/>
        <v>-0.09430879329300003</v>
      </c>
      <c r="H31">
        <f t="shared" si="5"/>
        <v>-1.1747825620830006</v>
      </c>
      <c r="J31">
        <f t="shared" si="6"/>
        <v>-9.305027539366003</v>
      </c>
    </row>
    <row r="34" ht="12.75">
      <c r="K34" s="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  <col min="2" max="2" width="12.421875" style="0" bestFit="1" customWidth="1"/>
  </cols>
  <sheetData>
    <row r="1" ht="12.75">
      <c r="A1" t="s">
        <v>7</v>
      </c>
    </row>
    <row r="2" spans="1:2" ht="12.75">
      <c r="A2" t="s">
        <v>0</v>
      </c>
      <c r="B2" t="s">
        <v>1</v>
      </c>
    </row>
    <row r="3" spans="1:2" ht="12.75">
      <c r="A3" t="s">
        <v>2</v>
      </c>
      <c r="B3" t="s">
        <v>3</v>
      </c>
    </row>
    <row r="4" spans="1:4" ht="12.75">
      <c r="A4" t="s">
        <v>4</v>
      </c>
      <c r="B4">
        <v>0.059855</v>
      </c>
      <c r="D4" t="s">
        <v>57</v>
      </c>
    </row>
    <row r="5" spans="1:4" ht="12.75">
      <c r="A5" t="s">
        <v>5</v>
      </c>
      <c r="B5">
        <v>0.876</v>
      </c>
      <c r="D5">
        <v>0.8636</v>
      </c>
    </row>
    <row r="6" spans="1:2" ht="12.75">
      <c r="A6" t="s">
        <v>6</v>
      </c>
      <c r="B6">
        <v>224</v>
      </c>
    </row>
    <row r="8" spans="1:2" ht="12.75">
      <c r="A8" t="s">
        <v>8</v>
      </c>
      <c r="B8" s="1">
        <f>4*PI()*0.0000001*n_turns*l_eff/(2*r_ap)</f>
        <v>0.0020598308474079146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cp:lastPrinted>2002-07-09T22:01:35Z</cp:lastPrinted>
  <dcterms:created xsi:type="dcterms:W3CDTF">2002-03-06T16:09:26Z</dcterms:created>
  <dcterms:modified xsi:type="dcterms:W3CDTF">2002-07-09T22:03:10Z</dcterms:modified>
  <cp:category/>
  <cp:version/>
  <cp:contentType/>
  <cp:contentStatus/>
</cp:coreProperties>
</file>