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945" yWindow="319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<sst xmlns="http://schemas.openxmlformats.org/spreadsheetml/2006/main" count="652" uniqueCount="144">
  <si>
    <t>Cond ID</t>
  </si>
  <si>
    <t>Stack Gas Emissions</t>
  </si>
  <si>
    <t>HW</t>
  </si>
  <si>
    <t>PM</t>
  </si>
  <si>
    <t>HCl</t>
  </si>
  <si>
    <t>Cl2</t>
  </si>
  <si>
    <t>DRE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</si>
  <si>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</si>
  <si>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</si>
  <si>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</si>
  <si>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</si>
  <si>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</si>
  <si>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</si>
  <si>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</si>
  <si>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</si>
  <si>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</si>
  <si>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</si>
  <si>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LAD092681824</t>
  </si>
  <si>
    <t>Facility Name</t>
  </si>
  <si>
    <t>Vulcan Materials Co.</t>
  </si>
  <si>
    <t>Facility Location</t>
  </si>
  <si>
    <t>Geismar</t>
  </si>
  <si>
    <t>LA</t>
  </si>
  <si>
    <t>Unit ID Name/No.</t>
  </si>
  <si>
    <t>F-1 Unit</t>
  </si>
  <si>
    <t>Other Sister Facilities</t>
  </si>
  <si>
    <t>Combustor Characteristics</t>
  </si>
  <si>
    <t>Waste heat boiler, quench tower, scrubbing tower</t>
  </si>
  <si>
    <t>APCS Characteristics</t>
  </si>
  <si>
    <t>Stack Characteristics</t>
  </si>
  <si>
    <t>Permitting Status</t>
  </si>
  <si>
    <t>Currently permitted as incinerator; permit renewal planned as BIF HAF</t>
  </si>
  <si>
    <t xml:space="preserve">     Report Name/Date</t>
  </si>
  <si>
    <t xml:space="preserve">     Report Prepar</t>
  </si>
  <si>
    <t>Entropy</t>
  </si>
  <si>
    <t xml:space="preserve">     Testing Firm</t>
  </si>
  <si>
    <t xml:space="preserve">     Testing Dates</t>
  </si>
  <si>
    <t>February 19-21, 1990</t>
  </si>
  <si>
    <t xml:space="preserve">     Cond. Description</t>
  </si>
  <si>
    <t>Trial burn -- max hex feed to burner No. 1 only</t>
  </si>
  <si>
    <t xml:space="preserve">     Content</t>
  </si>
  <si>
    <t>PM, HCl/Cl2, DRE</t>
  </si>
  <si>
    <t>February 24-26, 1990</t>
  </si>
  <si>
    <t>Trial burn -- max D-40 groundwater phase feed to burner No. 2 only</t>
  </si>
  <si>
    <t>February 21-22, 1990</t>
  </si>
  <si>
    <t>Trial burn -- similar to cond 1 but at lower feedrate</t>
  </si>
  <si>
    <t>Feburary 23-24, 1990</t>
  </si>
  <si>
    <t>Trial burn -- operation with both feeds and both burners</t>
  </si>
  <si>
    <t>Units</t>
  </si>
  <si>
    <t>Run</t>
  </si>
  <si>
    <t>Cond Avg</t>
  </si>
  <si>
    <t>2005C1</t>
  </si>
  <si>
    <t>y</t>
  </si>
  <si>
    <t>lb/hr</t>
  </si>
  <si>
    <t xml:space="preserve">   Stack Gas Flowrate</t>
  </si>
  <si>
    <t xml:space="preserve">   Temperature</t>
  </si>
  <si>
    <t>POHC DRE</t>
  </si>
  <si>
    <t>&gt;</t>
  </si>
  <si>
    <t>2005C2</t>
  </si>
  <si>
    <t>nd</t>
  </si>
  <si>
    <t>2005C3</t>
  </si>
  <si>
    <t>2005C4</t>
  </si>
  <si>
    <t>Hex feed</t>
  </si>
  <si>
    <t>Btu/lb</t>
  </si>
  <si>
    <t>wt %</t>
  </si>
  <si>
    <t>Chlorine</t>
  </si>
  <si>
    <t>Stack Gas Flowrate</t>
  </si>
  <si>
    <t>Groundwater feed</t>
  </si>
  <si>
    <t>Process Information</t>
  </si>
  <si>
    <t>Avg</t>
  </si>
  <si>
    <t>Estimated Firing Rate</t>
  </si>
  <si>
    <t>Stationary Source Sampling Report Ref No. 6582A, Vulcan Materials Co Chem Div, T-11 Stack, February 19-26, 1990</t>
  </si>
  <si>
    <t>WHB/QT/WS</t>
  </si>
  <si>
    <t>?</t>
  </si>
  <si>
    <t>Heavy byproducts of perchloroethylene production</t>
  </si>
  <si>
    <t>Liq</t>
  </si>
  <si>
    <t>Hazardous Wastes</t>
  </si>
  <si>
    <t>Haz Waste Description</t>
  </si>
  <si>
    <t>Supplemental Fuel</t>
  </si>
  <si>
    <t>Feedstreams</t>
  </si>
  <si>
    <t>None</t>
  </si>
  <si>
    <t>Capacity (MMBtu/hr)</t>
  </si>
  <si>
    <t>Steam Production</t>
  </si>
  <si>
    <t>Feedrate MTEC Calculations</t>
  </si>
  <si>
    <t>Phase II ID No.</t>
  </si>
  <si>
    <t>7% O2</t>
  </si>
  <si>
    <t>Hexachlorobenzene</t>
  </si>
  <si>
    <t>Hexachlorobutadiene</t>
  </si>
  <si>
    <t>Carbon Tetrachloride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</si>
  <si>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</si>
  <si>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</si>
  <si>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</si>
  <si>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</si>
  <si>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</si>
  <si>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</si>
  <si>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</si>
  <si>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</si>
  <si>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</si>
  <si>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</si>
  <si>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PM, HCl/Cl2</t>
  </si>
  <si>
    <t>POHC Feedrate</t>
  </si>
  <si>
    <t xml:space="preserve">   O2</t>
  </si>
  <si>
    <t xml:space="preserve">   Moisture</t>
  </si>
  <si>
    <t>Feedrate</t>
  </si>
  <si>
    <t>Emissions Rate</t>
  </si>
  <si>
    <t>Emiisions Rate</t>
  </si>
  <si>
    <t>Total Chlorine</t>
  </si>
  <si>
    <t>Sampling Train</t>
  </si>
  <si>
    <t>*</t>
  </si>
  <si>
    <t>Thermal Feedrate</t>
  </si>
  <si>
    <t>Feed Rate</t>
  </si>
  <si>
    <t>Feedstream Description</t>
  </si>
  <si>
    <t>HWC Burn Status (Date if Terminated)</t>
  </si>
  <si>
    <t xml:space="preserve">   </t>
  </si>
  <si>
    <t xml:space="preserve">     Cond Dates</t>
  </si>
  <si>
    <t>HCl Production Furnace</t>
  </si>
  <si>
    <t>Cond Description</t>
  </si>
  <si>
    <t>R1</t>
  </si>
  <si>
    <t>R2</t>
  </si>
  <si>
    <t>R3</t>
  </si>
  <si>
    <t>Feedstream Number</t>
  </si>
  <si>
    <t>Feed Class</t>
  </si>
  <si>
    <t>Liq HW</t>
  </si>
  <si>
    <t>Raw Material</t>
  </si>
  <si>
    <t>Heating Value</t>
  </si>
  <si>
    <t>Total</t>
  </si>
  <si>
    <t>E1</t>
  </si>
  <si>
    <t>Number of Sister Facilities</t>
  </si>
  <si>
    <t>Combustor Class</t>
  </si>
  <si>
    <t>Combustor Type</t>
  </si>
  <si>
    <t>APCS Detailed Acronym</t>
  </si>
  <si>
    <t>APCS General Class</t>
  </si>
  <si>
    <t>WHB, WQ, LEWS</t>
  </si>
  <si>
    <t>source</t>
  </si>
  <si>
    <t>cond</t>
  </si>
  <si>
    <t>emiss</t>
  </si>
  <si>
    <t>feed</t>
  </si>
  <si>
    <t>process</t>
  </si>
  <si>
    <t>F1</t>
  </si>
  <si>
    <t>F2</t>
  </si>
  <si>
    <t>MMBtu/hr</t>
  </si>
  <si>
    <t>F3</t>
  </si>
  <si>
    <t>Feed Class 2</t>
  </si>
  <si>
    <t>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</si>
</sst>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2" sqref="C22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  <row r="4" ht="12.75">
      <c r="A4" t="s">
        <v>136</v>
      </c>
    </row>
    <row r="5" ht="12.75">
      <c r="A5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3"/>
  <sheetViews>
    <sheetView workbookViewId="0" topLeftCell="B1">
      <selection activeCell="C1" sqref="C1"/>
    </sheetView>
  </sheetViews>
  <sheetFormatPr defaultColWidth="9.140625" defaultRowHeight="12.75"/>
  <cols>
    <col min="1" max="1" width="9.140625" style="2" hidden="1" customWidth="1"/>
    <col min="2" max="2" width="22.7109375" style="2" customWidth="1"/>
    <col min="3" max="3" width="59.140625" style="2" customWidth="1"/>
    <col min="4" max="4" width="9.00390625" style="2" customWidth="1"/>
    <col min="5" max="16384" width="11.421875" style="2" customWidth="1"/>
  </cols>
  <sheetData>
    <row r="1" ht="12.75">
      <c r="B1" s="1" t="s">
        <v>89</v>
      </c>
    </row>
    <row r="3" spans="2:3" ht="12.75">
      <c r="B3" s="2" t="s">
        <v>84</v>
      </c>
      <c r="C3" s="12">
        <v>2005</v>
      </c>
    </row>
    <row r="4" spans="2:3" ht="12.75">
      <c r="B4" s="2" t="s">
        <v>16</v>
      </c>
      <c r="C4" s="2" t="s">
        <v>17</v>
      </c>
    </row>
    <row r="5" spans="2:3" ht="12.75">
      <c r="B5" s="2" t="s">
        <v>18</v>
      </c>
      <c r="C5" s="2" t="s">
        <v>19</v>
      </c>
    </row>
    <row r="6" ht="12.75">
      <c r="B6" s="2" t="s">
        <v>20</v>
      </c>
    </row>
    <row r="7" spans="2:3" ht="12.75">
      <c r="B7" s="2" t="s">
        <v>92</v>
      </c>
      <c r="C7" s="2" t="s">
        <v>21</v>
      </c>
    </row>
    <row r="8" spans="2:3" ht="12.75">
      <c r="B8" s="2" t="s">
        <v>93</v>
      </c>
      <c r="C8" s="2" t="s">
        <v>22</v>
      </c>
    </row>
    <row r="9" spans="2:3" ht="12.75">
      <c r="B9" s="2" t="s">
        <v>23</v>
      </c>
      <c r="C9" s="2" t="s">
        <v>24</v>
      </c>
    </row>
    <row r="10" spans="2:3" ht="12.75">
      <c r="B10" s="2" t="s">
        <v>25</v>
      </c>
      <c r="C10" s="2" t="s">
        <v>80</v>
      </c>
    </row>
    <row r="11" spans="2:3" ht="12.75">
      <c r="B11" s="2" t="s">
        <v>127</v>
      </c>
      <c r="C11" s="12">
        <v>0</v>
      </c>
    </row>
    <row r="12" spans="2:3" ht="12.75">
      <c r="B12" s="2" t="s">
        <v>128</v>
      </c>
      <c r="C12" s="2" t="s">
        <v>115</v>
      </c>
    </row>
    <row r="13" ht="12.75">
      <c r="B13" s="2" t="s">
        <v>129</v>
      </c>
    </row>
    <row r="14" ht="12.75">
      <c r="B14" s="2" t="s">
        <v>26</v>
      </c>
    </row>
    <row r="15" spans="2:3" ht="12.75">
      <c r="B15" s="2" t="s">
        <v>81</v>
      </c>
      <c r="C15" s="12">
        <v>20</v>
      </c>
    </row>
    <row r="16" spans="2:3" ht="12.75">
      <c r="B16" s="2" t="s">
        <v>91</v>
      </c>
      <c r="C16" s="12"/>
    </row>
    <row r="17" spans="2:3" ht="12.75">
      <c r="B17" s="2" t="s">
        <v>130</v>
      </c>
      <c r="C17" s="2" t="s">
        <v>72</v>
      </c>
    </row>
    <row r="18" spans="2:3" ht="12.75">
      <c r="B18" s="2" t="s">
        <v>131</v>
      </c>
      <c r="C18" s="2" t="s">
        <v>132</v>
      </c>
    </row>
    <row r="19" spans="2:3" ht="12.75">
      <c r="B19" s="2" t="s">
        <v>28</v>
      </c>
      <c r="C19" s="2" t="s">
        <v>27</v>
      </c>
    </row>
    <row r="20" spans="2:3" ht="12.75">
      <c r="B20" s="2" t="s">
        <v>76</v>
      </c>
      <c r="C20" s="2" t="s">
        <v>75</v>
      </c>
    </row>
    <row r="21" spans="2:3" ht="12.75">
      <c r="B21" s="2" t="s">
        <v>77</v>
      </c>
      <c r="C21" s="2" t="s">
        <v>74</v>
      </c>
    </row>
    <row r="22" spans="2:3" ht="12.75">
      <c r="B22" s="2" t="s">
        <v>78</v>
      </c>
      <c r="C22" s="2" t="s">
        <v>73</v>
      </c>
    </row>
    <row r="24" ht="12.75">
      <c r="B24" s="2" t="s">
        <v>29</v>
      </c>
    </row>
    <row r="25" spans="2:3" ht="12.75">
      <c r="B25" s="2" t="s">
        <v>94</v>
      </c>
      <c r="C25" s="12"/>
    </row>
    <row r="26" spans="2:3" ht="12.75">
      <c r="B26" s="2" t="s">
        <v>95</v>
      </c>
      <c r="C26" s="13"/>
    </row>
    <row r="27" ht="12.75">
      <c r="B27" s="2" t="s">
        <v>96</v>
      </c>
    </row>
    <row r="28" spans="2:3" ht="12.75">
      <c r="B28" s="2" t="s">
        <v>97</v>
      </c>
      <c r="C28" s="12"/>
    </row>
    <row r="30" spans="2:3" s="15" customFormat="1" ht="25.5">
      <c r="B30" s="15" t="s">
        <v>30</v>
      </c>
      <c r="C30" s="15" t="s">
        <v>31</v>
      </c>
    </row>
    <row r="31" s="15" customFormat="1" ht="25.5">
      <c r="B31" s="15" t="s">
        <v>112</v>
      </c>
    </row>
    <row r="33" s="15" customFormat="1" ht="12.75"/>
    <row r="37" ht="12.75">
      <c r="C37" s="14"/>
    </row>
    <row r="38" ht="12.75">
      <c r="C38" s="17"/>
    </row>
    <row r="41" ht="12" customHeight="1"/>
    <row r="42" ht="12.75">
      <c r="C42" s="14"/>
    </row>
    <row r="43" ht="12.75">
      <c r="C43" s="17"/>
    </row>
    <row r="47" ht="12.75">
      <c r="C47" s="14"/>
    </row>
    <row r="48" ht="12.75">
      <c r="C48" s="17"/>
    </row>
    <row r="52" ht="12.75">
      <c r="C52" s="14"/>
    </row>
    <row r="53" ht="12.75">
      <c r="C53" s="1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C1" sqref="C1"/>
    </sheetView>
  </sheetViews>
  <sheetFormatPr defaultColWidth="9.140625" defaultRowHeight="12.75"/>
  <cols>
    <col min="1" max="1" width="9.140625" style="2" hidden="1" customWidth="1"/>
    <col min="2" max="2" width="21.28125" style="2" customWidth="1"/>
    <col min="3" max="3" width="55.00390625" style="2" customWidth="1"/>
    <col min="4" max="16384" width="9.140625" style="2" customWidth="1"/>
  </cols>
  <sheetData>
    <row r="1" ht="12.75">
      <c r="B1" s="1" t="s">
        <v>116</v>
      </c>
    </row>
    <row r="3" ht="12.75">
      <c r="B3" s="18" t="s">
        <v>51</v>
      </c>
    </row>
    <row r="4" ht="12.75">
      <c r="B4" s="18"/>
    </row>
    <row r="5" spans="2:3" s="15" customFormat="1" ht="25.5">
      <c r="B5" s="15" t="s">
        <v>32</v>
      </c>
      <c r="C5" s="15" t="s">
        <v>71</v>
      </c>
    </row>
    <row r="6" spans="2:3" ht="12.75">
      <c r="B6" s="2" t="s">
        <v>33</v>
      </c>
      <c r="C6" s="2" t="s">
        <v>34</v>
      </c>
    </row>
    <row r="7" spans="2:3" ht="12.75">
      <c r="B7" s="2" t="s">
        <v>35</v>
      </c>
      <c r="C7" s="2" t="s">
        <v>34</v>
      </c>
    </row>
    <row r="8" spans="2:3" ht="12.75">
      <c r="B8" s="2" t="s">
        <v>36</v>
      </c>
      <c r="C8" s="14" t="s">
        <v>37</v>
      </c>
    </row>
    <row r="9" spans="2:3" ht="12.75">
      <c r="B9" s="2" t="s">
        <v>114</v>
      </c>
      <c r="C9" s="17">
        <v>31443</v>
      </c>
    </row>
    <row r="10" spans="2:3" ht="12.75">
      <c r="B10" s="2" t="s">
        <v>90</v>
      </c>
      <c r="C10" s="2" t="s">
        <v>39</v>
      </c>
    </row>
    <row r="11" spans="2:3" ht="12.75">
      <c r="B11" s="2" t="s">
        <v>40</v>
      </c>
      <c r="C11" s="2" t="s">
        <v>41</v>
      </c>
    </row>
    <row r="13" ht="12" customHeight="1">
      <c r="B13" s="18" t="s">
        <v>58</v>
      </c>
    </row>
    <row r="14" ht="12" customHeight="1">
      <c r="B14" s="18"/>
    </row>
    <row r="15" spans="2:3" s="15" customFormat="1" ht="25.5">
      <c r="B15" s="15" t="s">
        <v>32</v>
      </c>
      <c r="C15" s="15" t="s">
        <v>71</v>
      </c>
    </row>
    <row r="16" spans="2:3" ht="12.75">
      <c r="B16" s="2" t="s">
        <v>33</v>
      </c>
      <c r="C16" s="2" t="s">
        <v>34</v>
      </c>
    </row>
    <row r="17" spans="2:3" ht="12.75">
      <c r="B17" s="2" t="s">
        <v>35</v>
      </c>
      <c r="C17" s="2" t="s">
        <v>34</v>
      </c>
    </row>
    <row r="18" spans="2:3" ht="12.75">
      <c r="B18" s="2" t="s">
        <v>36</v>
      </c>
      <c r="C18" s="14" t="s">
        <v>42</v>
      </c>
    </row>
    <row r="19" spans="2:3" ht="12.75">
      <c r="B19" s="2" t="s">
        <v>114</v>
      </c>
      <c r="C19" s="17">
        <v>31443</v>
      </c>
    </row>
    <row r="20" spans="2:3" ht="12.75">
      <c r="B20" s="2" t="s">
        <v>90</v>
      </c>
      <c r="C20" s="2" t="s">
        <v>43</v>
      </c>
    </row>
    <row r="21" spans="2:3" ht="12.75">
      <c r="B21" s="2" t="s">
        <v>40</v>
      </c>
      <c r="C21" s="2" t="s">
        <v>41</v>
      </c>
    </row>
    <row r="23" ht="12.75">
      <c r="B23" s="18" t="s">
        <v>60</v>
      </c>
    </row>
    <row r="24" ht="12.75">
      <c r="B24" s="18"/>
    </row>
    <row r="25" spans="2:3" s="15" customFormat="1" ht="25.5">
      <c r="B25" s="15" t="s">
        <v>32</v>
      </c>
      <c r="C25" s="15" t="s">
        <v>71</v>
      </c>
    </row>
    <row r="26" spans="2:3" ht="12.75">
      <c r="B26" s="2" t="s">
        <v>33</v>
      </c>
      <c r="C26" s="2" t="s">
        <v>34</v>
      </c>
    </row>
    <row r="27" spans="2:3" ht="12.75">
      <c r="B27" s="2" t="s">
        <v>35</v>
      </c>
      <c r="C27" s="2" t="s">
        <v>34</v>
      </c>
    </row>
    <row r="28" spans="2:3" ht="12.75">
      <c r="B28" s="2" t="s">
        <v>36</v>
      </c>
      <c r="C28" s="14" t="s">
        <v>44</v>
      </c>
    </row>
    <row r="29" spans="2:3" ht="12.75">
      <c r="B29" s="2" t="s">
        <v>114</v>
      </c>
      <c r="C29" s="17">
        <v>31443</v>
      </c>
    </row>
    <row r="30" spans="2:3" ht="12.75">
      <c r="B30" s="2" t="s">
        <v>90</v>
      </c>
      <c r="C30" s="2" t="s">
        <v>45</v>
      </c>
    </row>
    <row r="31" spans="2:3" ht="12.75">
      <c r="B31" s="2" t="s">
        <v>40</v>
      </c>
      <c r="C31" s="2" t="s">
        <v>41</v>
      </c>
    </row>
    <row r="33" ht="12.75">
      <c r="B33" s="18" t="s">
        <v>61</v>
      </c>
    </row>
    <row r="34" ht="12.75">
      <c r="B34" s="18"/>
    </row>
    <row r="35" spans="2:3" s="15" customFormat="1" ht="25.5">
      <c r="B35" s="15" t="s">
        <v>32</v>
      </c>
      <c r="C35" s="15" t="s">
        <v>71</v>
      </c>
    </row>
    <row r="36" spans="2:3" ht="12.75">
      <c r="B36" s="2" t="s">
        <v>33</v>
      </c>
      <c r="C36" s="2" t="s">
        <v>34</v>
      </c>
    </row>
    <row r="37" spans="2:3" ht="12.75">
      <c r="B37" s="2" t="s">
        <v>35</v>
      </c>
      <c r="C37" s="2" t="s">
        <v>34</v>
      </c>
    </row>
    <row r="38" spans="2:3" ht="12.75">
      <c r="B38" s="2" t="s">
        <v>36</v>
      </c>
      <c r="C38" s="14" t="s">
        <v>46</v>
      </c>
    </row>
    <row r="39" spans="2:3" ht="12.75">
      <c r="B39" s="2" t="s">
        <v>114</v>
      </c>
      <c r="C39" s="17">
        <v>31443</v>
      </c>
    </row>
    <row r="40" spans="2:3" ht="12.75">
      <c r="B40" s="2" t="s">
        <v>38</v>
      </c>
      <c r="C40" s="2" t="s">
        <v>47</v>
      </c>
    </row>
    <row r="41" spans="2:3" ht="12.75">
      <c r="B41" s="2" t="s">
        <v>40</v>
      </c>
      <c r="C41" s="2" t="s">
        <v>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B1">
      <selection activeCell="C1" sqref="C1"/>
    </sheetView>
  </sheetViews>
  <sheetFormatPr defaultColWidth="9.140625" defaultRowHeight="12.75"/>
  <cols>
    <col min="1" max="1" width="2.7109375" style="2" hidden="1" customWidth="1"/>
    <col min="2" max="2" width="20.140625" style="2" customWidth="1"/>
    <col min="3" max="3" width="7.8515625" style="2" customWidth="1"/>
    <col min="4" max="4" width="8.7109375" style="2" customWidth="1"/>
    <col min="5" max="5" width="6.57421875" style="2" customWidth="1"/>
    <col min="6" max="6" width="2.8515625" style="3" customWidth="1"/>
    <col min="7" max="7" width="11.140625" style="2" customWidth="1"/>
    <col min="8" max="8" width="3.00390625" style="3" customWidth="1"/>
    <col min="9" max="9" width="11.00390625" style="2" customWidth="1"/>
    <col min="10" max="10" width="2.140625" style="3" customWidth="1"/>
    <col min="11" max="11" width="11.00390625" style="2" customWidth="1"/>
    <col min="12" max="12" width="2.42187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1</v>
      </c>
      <c r="C1" s="1"/>
    </row>
    <row r="3" spans="3:15" ht="12.75">
      <c r="C3" s="2" t="s">
        <v>98</v>
      </c>
      <c r="D3" s="2" t="s">
        <v>48</v>
      </c>
      <c r="E3" s="2" t="s">
        <v>85</v>
      </c>
      <c r="G3" s="3"/>
      <c r="I3" s="3"/>
      <c r="K3" s="3"/>
      <c r="L3" s="10"/>
      <c r="O3" s="3"/>
    </row>
    <row r="4" spans="7:12" ht="12.75">
      <c r="G4" s="3"/>
      <c r="I4" s="3"/>
      <c r="K4" s="3"/>
      <c r="L4" s="3"/>
    </row>
    <row r="5" spans="7:12" ht="12.75">
      <c r="G5" s="3"/>
      <c r="I5" s="3"/>
      <c r="K5" s="3"/>
      <c r="L5" s="3"/>
    </row>
    <row r="6" spans="1:13" ht="12.75">
      <c r="A6" s="2">
        <v>1</v>
      </c>
      <c r="B6" s="1" t="s">
        <v>51</v>
      </c>
      <c r="C6" s="1"/>
      <c r="G6" s="3" t="s">
        <v>117</v>
      </c>
      <c r="I6" s="3" t="s">
        <v>118</v>
      </c>
      <c r="K6" s="3" t="s">
        <v>119</v>
      </c>
      <c r="L6" s="3"/>
      <c r="M6" s="3" t="s">
        <v>50</v>
      </c>
    </row>
    <row r="7" spans="2:12" ht="12.75" customHeight="1">
      <c r="B7" s="1"/>
      <c r="C7" s="1"/>
      <c r="G7" s="3"/>
      <c r="I7" s="3"/>
      <c r="K7" s="3"/>
      <c r="L7" s="3"/>
    </row>
    <row r="8" spans="2:13" ht="12.75">
      <c r="B8" s="2" t="s">
        <v>3</v>
      </c>
      <c r="C8" s="2" t="s">
        <v>126</v>
      </c>
      <c r="D8" s="2" t="s">
        <v>9</v>
      </c>
      <c r="E8" s="2" t="s">
        <v>52</v>
      </c>
      <c r="G8" s="2">
        <v>0.00599</v>
      </c>
      <c r="I8" s="2">
        <v>0.00618</v>
      </c>
      <c r="K8" s="2">
        <v>0.00532</v>
      </c>
      <c r="M8" s="11">
        <f>AVERAGE(K8,I8,G8)</f>
        <v>0.005829999999999999</v>
      </c>
    </row>
    <row r="9" spans="2:11" ht="12.75">
      <c r="B9" s="2" t="s">
        <v>4</v>
      </c>
      <c r="D9" s="2" t="s">
        <v>53</v>
      </c>
      <c r="G9" s="2">
        <v>0.0216</v>
      </c>
      <c r="I9" s="2">
        <v>0.0186</v>
      </c>
      <c r="K9" s="2">
        <v>0.0234</v>
      </c>
    </row>
    <row r="10" spans="2:11" ht="12.75">
      <c r="B10" s="2" t="s">
        <v>5</v>
      </c>
      <c r="D10" s="2" t="s">
        <v>53</v>
      </c>
      <c r="G10" s="7">
        <v>0.0564</v>
      </c>
      <c r="I10" s="7">
        <v>0.0401</v>
      </c>
      <c r="K10" s="7">
        <v>0.0258</v>
      </c>
    </row>
    <row r="11" ht="12.75" customHeight="1"/>
    <row r="12" spans="2:4" ht="12" customHeight="1">
      <c r="B12" s="2" t="s">
        <v>107</v>
      </c>
      <c r="C12" s="2" t="s">
        <v>99</v>
      </c>
      <c r="D12" s="2" t="s">
        <v>126</v>
      </c>
    </row>
    <row r="13" spans="2:13" ht="12.75">
      <c r="B13" s="2" t="s">
        <v>54</v>
      </c>
      <c r="D13" s="2" t="s">
        <v>13</v>
      </c>
      <c r="G13" s="2">
        <v>3767</v>
      </c>
      <c r="I13" s="2">
        <v>3664</v>
      </c>
      <c r="K13" s="2">
        <v>3685</v>
      </c>
      <c r="M13" s="5">
        <f>AVERAGE(K13,I13,G13)</f>
        <v>3705.3333333333335</v>
      </c>
    </row>
    <row r="14" spans="2:13" ht="12.75">
      <c r="B14" s="2" t="s">
        <v>101</v>
      </c>
      <c r="D14" s="2" t="s">
        <v>14</v>
      </c>
      <c r="G14" s="2">
        <v>8</v>
      </c>
      <c r="I14" s="2">
        <v>7.7</v>
      </c>
      <c r="K14" s="2">
        <v>8.3</v>
      </c>
      <c r="M14" s="5">
        <f>AVERAGE(K14,I14,G14)</f>
        <v>8</v>
      </c>
    </row>
    <row r="15" spans="2:13" ht="12.75">
      <c r="B15" s="2" t="s">
        <v>102</v>
      </c>
      <c r="D15" s="2" t="s">
        <v>14</v>
      </c>
      <c r="M15" s="5"/>
    </row>
    <row r="16" spans="2:13" ht="12.75">
      <c r="B16" s="2" t="s">
        <v>55</v>
      </c>
      <c r="D16" s="2" t="s">
        <v>15</v>
      </c>
      <c r="G16" s="2">
        <v>173</v>
      </c>
      <c r="I16" s="2">
        <v>175</v>
      </c>
      <c r="K16" s="2">
        <v>172</v>
      </c>
      <c r="M16" s="5">
        <f>AVERAGE(K16,I16,G16)</f>
        <v>173.33333333333334</v>
      </c>
    </row>
    <row r="17" ht="12.75">
      <c r="M17" s="5"/>
    </row>
    <row r="18" spans="2:13" ht="12.75">
      <c r="B18" s="2" t="s">
        <v>4</v>
      </c>
      <c r="C18" s="2" t="s">
        <v>126</v>
      </c>
      <c r="D18" s="2" t="s">
        <v>10</v>
      </c>
      <c r="E18" s="2" t="s">
        <v>52</v>
      </c>
      <c r="G18" s="5">
        <f>G9*454/60/G13/0.0283*(21-7)/(21-G14)*667.8</f>
        <v>1.102573108639403</v>
      </c>
      <c r="I18" s="5">
        <f>I9*454/60/I13/0.0283*(21-7)/(21-I14)*667.8</f>
        <v>0.9541100173551753</v>
      </c>
      <c r="K18" s="5">
        <f>K9*454/60/K13/0.0283*(21-7)/(21-K14)*667.8</f>
        <v>1.2498769576265822</v>
      </c>
      <c r="M18" s="5">
        <f>AVERAGE(K18,I18,G18)</f>
        <v>1.1021866945403869</v>
      </c>
    </row>
    <row r="19" spans="2:13" ht="12.75">
      <c r="B19" s="2" t="s">
        <v>5</v>
      </c>
      <c r="C19" s="2" t="s">
        <v>126</v>
      </c>
      <c r="D19" s="2" t="s">
        <v>10</v>
      </c>
      <c r="E19" s="2" t="s">
        <v>52</v>
      </c>
      <c r="G19" s="5">
        <f>G10*454/60/G13/0.0283*(21-7)/(21-G14)*343.4</f>
        <v>1.4804257311585503</v>
      </c>
      <c r="I19" s="5">
        <f>I10*454/60/I13/0.0283*(21-7)/(21-I14)*343.4</f>
        <v>1.0577517684763853</v>
      </c>
      <c r="K19" s="5">
        <f>K10*454/60/K13/0.0283*(21-7)/(21-K14)*343.4</f>
        <v>0.7086388958657067</v>
      </c>
      <c r="M19" s="5">
        <f>AVERAGE(K19,I19,G19)</f>
        <v>1.0822721318335473</v>
      </c>
    </row>
    <row r="20" spans="2:13" ht="12.75">
      <c r="B20" s="2" t="s">
        <v>106</v>
      </c>
      <c r="C20" s="2" t="s">
        <v>126</v>
      </c>
      <c r="D20" s="2" t="s">
        <v>10</v>
      </c>
      <c r="E20" s="2" t="s">
        <v>52</v>
      </c>
      <c r="G20" s="5">
        <f>G18+2*(G19)</f>
        <v>4.063424570956504</v>
      </c>
      <c r="I20" s="5">
        <f>I18+2*(I19)</f>
        <v>3.0696135543079457</v>
      </c>
      <c r="K20" s="5">
        <f>K18+2*(K19)</f>
        <v>2.6671547493579957</v>
      </c>
      <c r="M20" s="5">
        <f>AVERAGE(K20,I20,G20)</f>
        <v>3.266730958207482</v>
      </c>
    </row>
    <row r="22" spans="2:3" ht="12.75">
      <c r="B22" s="1"/>
      <c r="C22" s="1"/>
    </row>
    <row r="23" spans="2:3" ht="12.75">
      <c r="B23" s="2" t="s">
        <v>56</v>
      </c>
      <c r="C23" s="2" t="s">
        <v>86</v>
      </c>
    </row>
    <row r="24" spans="2:11" ht="12.75">
      <c r="B24" s="2" t="s">
        <v>100</v>
      </c>
      <c r="D24" s="2" t="s">
        <v>53</v>
      </c>
      <c r="G24" s="2">
        <v>170</v>
      </c>
      <c r="I24" s="2">
        <v>234</v>
      </c>
      <c r="K24" s="2">
        <v>181</v>
      </c>
    </row>
    <row r="25" ht="12.75">
      <c r="B25" s="2" t="s">
        <v>104</v>
      </c>
    </row>
    <row r="26" spans="2:11" ht="12.75">
      <c r="B26" s="2" t="s">
        <v>6</v>
      </c>
      <c r="C26" s="2" t="s">
        <v>126</v>
      </c>
      <c r="D26" s="2" t="s">
        <v>14</v>
      </c>
      <c r="G26" s="2">
        <v>99.998</v>
      </c>
      <c r="I26" s="2">
        <v>99.9998</v>
      </c>
      <c r="K26" s="2">
        <v>99.99993</v>
      </c>
    </row>
    <row r="27" spans="2:3" ht="12.75">
      <c r="B27" s="2" t="s">
        <v>56</v>
      </c>
      <c r="C27" s="2" t="s">
        <v>87</v>
      </c>
    </row>
    <row r="28" spans="2:11" ht="12.75">
      <c r="B28" s="2" t="s">
        <v>100</v>
      </c>
      <c r="D28" s="2" t="s">
        <v>53</v>
      </c>
      <c r="G28" s="2">
        <v>260</v>
      </c>
      <c r="I28" s="2">
        <v>794</v>
      </c>
      <c r="K28" s="2">
        <v>681</v>
      </c>
    </row>
    <row r="29" ht="12.75">
      <c r="B29" s="2" t="s">
        <v>104</v>
      </c>
    </row>
    <row r="30" spans="2:11" ht="12.75">
      <c r="B30" s="2" t="s">
        <v>6</v>
      </c>
      <c r="C30" s="2" t="s">
        <v>126</v>
      </c>
      <c r="D30" s="2" t="s">
        <v>14</v>
      </c>
      <c r="F30" s="3" t="s">
        <v>57</v>
      </c>
      <c r="G30" s="2">
        <v>99.999998</v>
      </c>
      <c r="H30" s="3" t="s">
        <v>57</v>
      </c>
      <c r="I30" s="2">
        <v>99.9999994</v>
      </c>
      <c r="J30" s="3" t="s">
        <v>57</v>
      </c>
      <c r="K30" s="2">
        <v>99.9999993</v>
      </c>
    </row>
    <row r="32" spans="1:13" ht="12.75">
      <c r="A32" s="2">
        <v>2</v>
      </c>
      <c r="B32" s="1" t="s">
        <v>58</v>
      </c>
      <c r="C32" s="1"/>
      <c r="G32" s="3" t="s">
        <v>117</v>
      </c>
      <c r="I32" s="3" t="s">
        <v>118</v>
      </c>
      <c r="K32" s="3" t="s">
        <v>119</v>
      </c>
      <c r="L32" s="3"/>
      <c r="M32" s="3" t="s">
        <v>50</v>
      </c>
    </row>
    <row r="33" spans="2:12" ht="12.75" customHeight="1">
      <c r="B33" s="1"/>
      <c r="C33" s="1"/>
      <c r="G33" s="3"/>
      <c r="I33" s="3"/>
      <c r="K33" s="3"/>
      <c r="L33" s="3"/>
    </row>
    <row r="34" spans="2:13" ht="12.75">
      <c r="B34" s="2" t="s">
        <v>3</v>
      </c>
      <c r="C34" s="2" t="s">
        <v>126</v>
      </c>
      <c r="D34" s="2" t="s">
        <v>9</v>
      </c>
      <c r="E34" s="2" t="s">
        <v>52</v>
      </c>
      <c r="G34" s="2">
        <v>0.00133</v>
      </c>
      <c r="I34" s="2">
        <v>0.00252</v>
      </c>
      <c r="K34" s="2">
        <v>0.00196</v>
      </c>
      <c r="M34" s="11">
        <f>AVERAGE(K34,I34,G34)</f>
        <v>0.0019366666666666664</v>
      </c>
    </row>
    <row r="35" spans="2:11" ht="12.75">
      <c r="B35" s="2" t="s">
        <v>4</v>
      </c>
      <c r="D35" s="2" t="s">
        <v>53</v>
      </c>
      <c r="G35" s="2">
        <v>0.021</v>
      </c>
      <c r="I35" s="2">
        <v>0.0369</v>
      </c>
      <c r="K35" s="2">
        <v>0.0193</v>
      </c>
    </row>
    <row r="36" spans="2:11" ht="12.75">
      <c r="B36" s="2" t="s">
        <v>5</v>
      </c>
      <c r="D36" s="2" t="s">
        <v>53</v>
      </c>
      <c r="F36" s="3" t="s">
        <v>59</v>
      </c>
      <c r="G36" s="2">
        <v>0.000654</v>
      </c>
      <c r="H36" s="3" t="s">
        <v>59</v>
      </c>
      <c r="I36" s="2">
        <v>0.000523</v>
      </c>
      <c r="J36" s="3" t="s">
        <v>59</v>
      </c>
      <c r="K36" s="2">
        <v>0.000398</v>
      </c>
    </row>
    <row r="37" ht="12.75" customHeight="1"/>
    <row r="38" spans="2:4" ht="12" customHeight="1">
      <c r="B38" s="2" t="s">
        <v>107</v>
      </c>
      <c r="C38" s="2" t="s">
        <v>99</v>
      </c>
      <c r="D38" s="2" t="s">
        <v>126</v>
      </c>
    </row>
    <row r="39" spans="2:13" ht="12.75">
      <c r="B39" s="2" t="s">
        <v>54</v>
      </c>
      <c r="D39" s="2" t="s">
        <v>13</v>
      </c>
      <c r="G39" s="2">
        <v>3840</v>
      </c>
      <c r="I39" s="2">
        <v>4042</v>
      </c>
      <c r="K39" s="2">
        <v>3892</v>
      </c>
      <c r="M39" s="5">
        <f>AVERAGE(K39,I39,G39)</f>
        <v>3924.6666666666665</v>
      </c>
    </row>
    <row r="40" spans="2:13" ht="12.75">
      <c r="B40" s="2" t="s">
        <v>101</v>
      </c>
      <c r="D40" s="2" t="s">
        <v>14</v>
      </c>
      <c r="G40" s="2">
        <v>7.6</v>
      </c>
      <c r="I40" s="2">
        <v>7.7</v>
      </c>
      <c r="K40" s="2">
        <v>7.7</v>
      </c>
      <c r="M40" s="5">
        <f>AVERAGE(K40,I40,G40)</f>
        <v>7.666666666666667</v>
      </c>
    </row>
    <row r="41" spans="2:13" ht="12.75">
      <c r="B41" s="2" t="s">
        <v>102</v>
      </c>
      <c r="D41" s="2" t="s">
        <v>14</v>
      </c>
      <c r="M41" s="5"/>
    </row>
    <row r="42" spans="2:13" ht="12.75">
      <c r="B42" s="2" t="s">
        <v>55</v>
      </c>
      <c r="D42" s="2" t="s">
        <v>15</v>
      </c>
      <c r="G42" s="2">
        <v>165</v>
      </c>
      <c r="I42" s="2">
        <v>165</v>
      </c>
      <c r="K42" s="2">
        <v>166</v>
      </c>
      <c r="M42" s="5">
        <f>AVERAGE(K42,I42,G42)</f>
        <v>165.33333333333334</v>
      </c>
    </row>
    <row r="44" spans="2:13" ht="12.75">
      <c r="B44" s="2" t="s">
        <v>4</v>
      </c>
      <c r="C44" s="2" t="s">
        <v>126</v>
      </c>
      <c r="D44" s="2" t="s">
        <v>10</v>
      </c>
      <c r="E44" s="2" t="s">
        <v>52</v>
      </c>
      <c r="G44" s="5">
        <f>G35*454/60/G39/0.0283*(21-7)/(21-G40)*667.8</f>
        <v>1.0201778486103055</v>
      </c>
      <c r="I44" s="5">
        <f>I35*454/60/I39/0.0283*(21-7)/(21-I40)*667.8</f>
        <v>1.7158172644550425</v>
      </c>
      <c r="K44" s="5">
        <f>K35*454/60/K39/0.0283*(21-7)/(21-K40)*667.8</f>
        <v>0.9320204762357123</v>
      </c>
      <c r="M44" s="5">
        <f>AVERAGE(K44,I44,G44)</f>
        <v>1.2226718631003535</v>
      </c>
    </row>
    <row r="45" spans="2:13" ht="12.75">
      <c r="B45" s="2" t="s">
        <v>5</v>
      </c>
      <c r="C45" s="2" t="s">
        <v>126</v>
      </c>
      <c r="D45" s="2" t="s">
        <v>10</v>
      </c>
      <c r="E45" s="2" t="s">
        <v>52</v>
      </c>
      <c r="G45" s="5">
        <f>G36*454/60/G39/0.0283*(21-7)/(21-G40)*343.4</f>
        <v>0.016337598502628198</v>
      </c>
      <c r="I45" s="5">
        <f>I36*454/60/I39/0.0283*(21-7)/(21-I40)*343.4</f>
        <v>0.012505476146853179</v>
      </c>
      <c r="K45" s="5">
        <f>K36*454/60/K39/0.0283*(21-7)/(21-K40)*343.4</f>
        <v>0.009883370882400858</v>
      </c>
      <c r="M45" s="5">
        <f>AVERAGE(K45,I45,G45)</f>
        <v>0.012908815177294078</v>
      </c>
    </row>
    <row r="46" spans="2:13" ht="12.75">
      <c r="B46" s="2" t="s">
        <v>106</v>
      </c>
      <c r="C46" s="2" t="s">
        <v>126</v>
      </c>
      <c r="D46" s="2" t="s">
        <v>10</v>
      </c>
      <c r="E46" s="2" t="s">
        <v>52</v>
      </c>
      <c r="G46" s="5">
        <f>G44+2*(G45)</f>
        <v>1.0528530456155618</v>
      </c>
      <c r="I46" s="5">
        <f>I44+2*(I45)</f>
        <v>1.7408282167487488</v>
      </c>
      <c r="K46" s="5">
        <f>K44+2*(K45)</f>
        <v>0.951787218000514</v>
      </c>
      <c r="M46" s="5">
        <f>AVERAGE(K46,I46,G46)</f>
        <v>1.2484894934549415</v>
      </c>
    </row>
    <row r="48" spans="2:3" ht="12.75">
      <c r="B48" s="1"/>
      <c r="C48" s="1"/>
    </row>
    <row r="49" spans="2:3" ht="12.75">
      <c r="B49" s="2" t="s">
        <v>56</v>
      </c>
      <c r="C49" s="2" t="s">
        <v>88</v>
      </c>
    </row>
    <row r="50" spans="2:11" ht="12.75">
      <c r="B50" s="2" t="s">
        <v>103</v>
      </c>
      <c r="D50" s="2" t="s">
        <v>53</v>
      </c>
      <c r="G50" s="2">
        <v>51.5</v>
      </c>
      <c r="I50" s="2">
        <v>76.1</v>
      </c>
      <c r="K50" s="2">
        <v>91</v>
      </c>
    </row>
    <row r="51" ht="12.75">
      <c r="B51" s="2" t="s">
        <v>104</v>
      </c>
    </row>
    <row r="52" spans="2:11" ht="12.75">
      <c r="B52" s="2" t="s">
        <v>6</v>
      </c>
      <c r="C52" s="2" t="s">
        <v>126</v>
      </c>
      <c r="D52" s="2" t="s">
        <v>14</v>
      </c>
      <c r="G52" s="2">
        <v>99.9998</v>
      </c>
      <c r="I52" s="2">
        <v>99.99994</v>
      </c>
      <c r="K52" s="2">
        <v>99.99995</v>
      </c>
    </row>
    <row r="53" spans="2:3" ht="12.75">
      <c r="B53" s="2" t="s">
        <v>56</v>
      </c>
      <c r="C53" s="2" t="s">
        <v>86</v>
      </c>
    </row>
    <row r="54" spans="2:11" ht="12.75">
      <c r="B54" s="2" t="s">
        <v>100</v>
      </c>
      <c r="D54" s="2" t="s">
        <v>53</v>
      </c>
      <c r="G54" s="2">
        <v>28.4</v>
      </c>
      <c r="I54" s="2">
        <v>24.4</v>
      </c>
      <c r="K54" s="2">
        <v>26.5</v>
      </c>
    </row>
    <row r="55" ht="12.75">
      <c r="B55" s="2" t="s">
        <v>104</v>
      </c>
    </row>
    <row r="56" spans="2:11" ht="12.75">
      <c r="B56" s="2" t="s">
        <v>6</v>
      </c>
      <c r="D56" s="2" t="s">
        <v>14</v>
      </c>
      <c r="G56" s="2">
        <v>99.9998</v>
      </c>
      <c r="I56" s="2">
        <v>99.9998</v>
      </c>
      <c r="K56" s="2">
        <v>99.9998</v>
      </c>
    </row>
    <row r="57" spans="2:3" ht="12.75">
      <c r="B57" s="2" t="s">
        <v>56</v>
      </c>
      <c r="C57" s="2" t="s">
        <v>87</v>
      </c>
    </row>
    <row r="58" spans="2:11" ht="12.75">
      <c r="B58" s="2" t="s">
        <v>100</v>
      </c>
      <c r="D58" s="2" t="s">
        <v>53</v>
      </c>
      <c r="G58" s="2">
        <v>575</v>
      </c>
      <c r="I58" s="2">
        <v>513</v>
      </c>
      <c r="K58" s="2">
        <v>555</v>
      </c>
    </row>
    <row r="59" ht="12.75">
      <c r="B59" s="2" t="s">
        <v>105</v>
      </c>
    </row>
    <row r="60" spans="2:11" ht="12.75">
      <c r="B60" s="2" t="s">
        <v>6</v>
      </c>
      <c r="C60" s="2" t="s">
        <v>126</v>
      </c>
      <c r="D60" s="2" t="s">
        <v>14</v>
      </c>
      <c r="F60" s="3" t="s">
        <v>57</v>
      </c>
      <c r="G60" s="2">
        <v>99.9999993</v>
      </c>
      <c r="H60" s="3" t="s">
        <v>57</v>
      </c>
      <c r="I60" s="2">
        <v>99.999998</v>
      </c>
      <c r="J60" s="3" t="s">
        <v>57</v>
      </c>
      <c r="K60" s="2">
        <v>99.9999993</v>
      </c>
    </row>
    <row r="62" spans="1:13" ht="12.75">
      <c r="A62" s="2">
        <v>3</v>
      </c>
      <c r="B62" s="1" t="s">
        <v>60</v>
      </c>
      <c r="C62" s="1"/>
      <c r="G62" s="3" t="s">
        <v>117</v>
      </c>
      <c r="I62" s="3" t="s">
        <v>118</v>
      </c>
      <c r="K62" s="3" t="s">
        <v>119</v>
      </c>
      <c r="L62" s="3"/>
      <c r="M62" s="3" t="s">
        <v>50</v>
      </c>
    </row>
    <row r="63" spans="2:12" ht="12.75" customHeight="1">
      <c r="B63" s="1"/>
      <c r="C63" s="1"/>
      <c r="G63" s="3"/>
      <c r="I63" s="3"/>
      <c r="K63" s="3"/>
      <c r="L63" s="3"/>
    </row>
    <row r="64" spans="2:13" ht="12.75">
      <c r="B64" s="2" t="s">
        <v>3</v>
      </c>
      <c r="C64" s="2" t="s">
        <v>126</v>
      </c>
      <c r="D64" s="2" t="s">
        <v>9</v>
      </c>
      <c r="E64" s="2" t="s">
        <v>52</v>
      </c>
      <c r="G64" s="2">
        <v>0.00161</v>
      </c>
      <c r="I64" s="2">
        <v>0.00259</v>
      </c>
      <c r="K64" s="2">
        <v>0.0031</v>
      </c>
      <c r="M64" s="11">
        <f>AVERAGE(K64,I64,G64)</f>
        <v>0.0024333333333333334</v>
      </c>
    </row>
    <row r="65" spans="2:11" ht="12.75">
      <c r="B65" s="2" t="s">
        <v>4</v>
      </c>
      <c r="D65" s="2" t="s">
        <v>53</v>
      </c>
      <c r="G65" s="2">
        <v>0.0121</v>
      </c>
      <c r="I65" s="2">
        <v>0.0196</v>
      </c>
      <c r="K65" s="2">
        <v>0.0245</v>
      </c>
    </row>
    <row r="66" spans="2:11" ht="12.75">
      <c r="B66" s="2" t="s">
        <v>5</v>
      </c>
      <c r="D66" s="2" t="s">
        <v>53</v>
      </c>
      <c r="G66" s="7">
        <v>0.0078</v>
      </c>
      <c r="I66" s="7">
        <v>0.0958</v>
      </c>
      <c r="K66" s="7">
        <v>0.091</v>
      </c>
    </row>
    <row r="67" ht="12.75" customHeight="1"/>
    <row r="68" spans="2:4" ht="12" customHeight="1">
      <c r="B68" s="2" t="s">
        <v>107</v>
      </c>
      <c r="C68" s="2" t="s">
        <v>99</v>
      </c>
      <c r="D68" s="2" t="s">
        <v>126</v>
      </c>
    </row>
    <row r="69" spans="2:13" ht="12.75">
      <c r="B69" s="2" t="s">
        <v>54</v>
      </c>
      <c r="D69" s="2" t="s">
        <v>13</v>
      </c>
      <c r="G69" s="2">
        <v>3541</v>
      </c>
      <c r="I69" s="2">
        <v>3774</v>
      </c>
      <c r="K69" s="2">
        <v>3652</v>
      </c>
      <c r="M69" s="5">
        <f>AVERAGE(K69,I69,G69)</f>
        <v>3655.6666666666665</v>
      </c>
    </row>
    <row r="70" spans="2:13" ht="12.75">
      <c r="B70" s="2" t="s">
        <v>101</v>
      </c>
      <c r="D70" s="2" t="s">
        <v>14</v>
      </c>
      <c r="G70" s="2">
        <v>7</v>
      </c>
      <c r="I70" s="2">
        <v>6.8</v>
      </c>
      <c r="K70" s="2">
        <v>6.8</v>
      </c>
      <c r="M70" s="5">
        <f>AVERAGE(K70,I70,G70)</f>
        <v>6.866666666666667</v>
      </c>
    </row>
    <row r="71" spans="2:13" ht="12.75">
      <c r="B71" s="2" t="s">
        <v>102</v>
      </c>
      <c r="D71" s="2" t="s">
        <v>14</v>
      </c>
      <c r="M71" s="5"/>
    </row>
    <row r="72" spans="2:13" ht="12.75">
      <c r="B72" s="2" t="s">
        <v>55</v>
      </c>
      <c r="D72" s="2" t="s">
        <v>15</v>
      </c>
      <c r="G72" s="2">
        <v>174</v>
      </c>
      <c r="I72" s="2">
        <v>174</v>
      </c>
      <c r="K72" s="2">
        <v>173</v>
      </c>
      <c r="M72" s="5">
        <f>AVERAGE(K72,I72,G72)</f>
        <v>173.66666666666666</v>
      </c>
    </row>
    <row r="74" spans="2:13" ht="12.75">
      <c r="B74" s="2" t="s">
        <v>4</v>
      </c>
      <c r="C74" s="2" t="s">
        <v>126</v>
      </c>
      <c r="D74" s="2" t="s">
        <v>10</v>
      </c>
      <c r="E74" s="2" t="s">
        <v>52</v>
      </c>
      <c r="G74" s="5">
        <f>G65*454/60/G69/0.0283*(21-7)/(21-G70)*667.8</f>
        <v>0.6101323117483931</v>
      </c>
      <c r="I74" s="5">
        <f>I65*454/60/I69/0.0283*(21-7)/(21-I70)*667.8</f>
        <v>0.9142362735062564</v>
      </c>
      <c r="K74" s="5">
        <f>K65*454/60/K69/0.0283*(21-7)/(21-K70)*667.8</f>
        <v>1.1809719661187745</v>
      </c>
      <c r="M74" s="5">
        <f>AVERAGE(K74,I74,G74)</f>
        <v>0.9017801837911413</v>
      </c>
    </row>
    <row r="75" spans="2:13" ht="12.75">
      <c r="B75" s="2" t="s">
        <v>5</v>
      </c>
      <c r="C75" s="2" t="s">
        <v>126</v>
      </c>
      <c r="D75" s="2" t="s">
        <v>10</v>
      </c>
      <c r="E75" s="2" t="s">
        <v>52</v>
      </c>
      <c r="G75" s="5">
        <f>G66*454/60/G69/0.0283*(21-7)/(21-G70)*343.4</f>
        <v>0.20224934961775384</v>
      </c>
      <c r="I75" s="5">
        <f>I66*454/60/I69/0.0283*(21-7)/(21-I70)*343.4</f>
        <v>2.2978504608226404</v>
      </c>
      <c r="K75" s="5">
        <f>K66*454/60/K69/0.0283*(21-7)/(21-K70)*343.4</f>
        <v>2.255634728596001</v>
      </c>
      <c r="M75" s="5">
        <f>AVERAGE(K75,I75,G75)</f>
        <v>1.585244846345465</v>
      </c>
    </row>
    <row r="76" spans="2:13" ht="12.75">
      <c r="B76" s="2" t="s">
        <v>106</v>
      </c>
      <c r="C76" s="2" t="s">
        <v>126</v>
      </c>
      <c r="D76" s="2" t="s">
        <v>10</v>
      </c>
      <c r="E76" s="2" t="s">
        <v>52</v>
      </c>
      <c r="G76" s="5">
        <f>G74+2*(G75)</f>
        <v>1.0146310109839007</v>
      </c>
      <c r="I76" s="5">
        <f>I74+2*(I75)</f>
        <v>5.5099371951515375</v>
      </c>
      <c r="K76" s="5">
        <f>K74+2*(K75)</f>
        <v>5.692241423310777</v>
      </c>
      <c r="M76" s="5">
        <f>AVERAGE(K76,I76,G76)</f>
        <v>4.072269876482072</v>
      </c>
    </row>
    <row r="78" ht="12.75">
      <c r="C78" s="1"/>
    </row>
    <row r="79" spans="2:3" ht="12.75">
      <c r="B79" s="2" t="s">
        <v>56</v>
      </c>
      <c r="C79" s="2" t="s">
        <v>86</v>
      </c>
    </row>
    <row r="80" spans="2:11" ht="12.75">
      <c r="B80" s="2" t="s">
        <v>100</v>
      </c>
      <c r="D80" s="2" t="s">
        <v>53</v>
      </c>
      <c r="G80" s="2">
        <v>182</v>
      </c>
      <c r="I80" s="2">
        <v>234</v>
      </c>
      <c r="K80" s="2">
        <v>245</v>
      </c>
    </row>
    <row r="81" ht="12.75">
      <c r="B81" s="2" t="s">
        <v>104</v>
      </c>
    </row>
    <row r="82" spans="2:11" ht="12.75">
      <c r="B82" s="2" t="s">
        <v>6</v>
      </c>
      <c r="C82" s="2" t="s">
        <v>126</v>
      </c>
      <c r="D82" s="2" t="s">
        <v>14</v>
      </c>
      <c r="G82" s="2">
        <v>99.9996</v>
      </c>
      <c r="I82" s="2">
        <v>99.9995</v>
      </c>
      <c r="K82" s="2">
        <v>99.9996</v>
      </c>
    </row>
    <row r="83" ht="12.75">
      <c r="C83" s="2" t="s">
        <v>87</v>
      </c>
    </row>
    <row r="84" spans="2:11" ht="12.75">
      <c r="B84" s="2" t="s">
        <v>100</v>
      </c>
      <c r="D84" s="2" t="s">
        <v>53</v>
      </c>
      <c r="G84" s="2">
        <v>855</v>
      </c>
      <c r="I84" s="2">
        <v>1025</v>
      </c>
      <c r="K84" s="2">
        <v>511</v>
      </c>
    </row>
    <row r="85" ht="12.75">
      <c r="B85" s="2" t="s">
        <v>104</v>
      </c>
    </row>
    <row r="86" spans="2:11" ht="12.75">
      <c r="B86" s="2" t="s">
        <v>6</v>
      </c>
      <c r="C86" s="2" t="s">
        <v>126</v>
      </c>
      <c r="D86" s="2" t="s">
        <v>14</v>
      </c>
      <c r="F86" s="3" t="s">
        <v>59</v>
      </c>
      <c r="G86" s="2">
        <v>99.9999994</v>
      </c>
      <c r="H86" s="3" t="s">
        <v>59</v>
      </c>
      <c r="I86" s="2">
        <v>99.9999996</v>
      </c>
      <c r="J86" s="3" t="s">
        <v>59</v>
      </c>
      <c r="K86" s="2">
        <v>99.9999993</v>
      </c>
    </row>
    <row r="88" spans="1:13" ht="12.75">
      <c r="A88" s="2">
        <v>4</v>
      </c>
      <c r="B88" s="1" t="s">
        <v>61</v>
      </c>
      <c r="C88" s="1"/>
      <c r="G88" s="3" t="s">
        <v>117</v>
      </c>
      <c r="I88" s="3" t="s">
        <v>118</v>
      </c>
      <c r="K88" s="3" t="s">
        <v>119</v>
      </c>
      <c r="L88" s="3"/>
      <c r="M88" s="3" t="s">
        <v>50</v>
      </c>
    </row>
    <row r="89" spans="2:12" ht="12.75" customHeight="1">
      <c r="B89" s="1"/>
      <c r="C89" s="1"/>
      <c r="G89" s="3"/>
      <c r="I89" s="3"/>
      <c r="K89" s="3"/>
      <c r="L89" s="3"/>
    </row>
    <row r="90" spans="2:13" ht="12.75">
      <c r="B90" s="2" t="s">
        <v>3</v>
      </c>
      <c r="C90" s="2" t="s">
        <v>126</v>
      </c>
      <c r="D90" s="2" t="s">
        <v>9</v>
      </c>
      <c r="E90" s="2" t="s">
        <v>52</v>
      </c>
      <c r="G90" s="2">
        <v>0.00964</v>
      </c>
      <c r="I90" s="2">
        <v>0.0049</v>
      </c>
      <c r="K90" s="2">
        <v>0.00517</v>
      </c>
      <c r="M90" s="11">
        <f>AVERAGE(K90,I90,G90)</f>
        <v>0.0065699999999999995</v>
      </c>
    </row>
    <row r="91" spans="2:11" ht="12.75">
      <c r="B91" s="2" t="s">
        <v>4</v>
      </c>
      <c r="D91" s="2" t="s">
        <v>53</v>
      </c>
      <c r="G91" s="2">
        <v>0.0713</v>
      </c>
      <c r="I91" s="2">
        <v>0.0284</v>
      </c>
      <c r="K91" s="2">
        <v>1.13</v>
      </c>
    </row>
    <row r="92" spans="2:11" ht="12.75">
      <c r="B92" s="2" t="s">
        <v>5</v>
      </c>
      <c r="D92" s="2" t="s">
        <v>53</v>
      </c>
      <c r="G92" s="2">
        <v>0.0932</v>
      </c>
      <c r="I92" s="2">
        <v>0.105</v>
      </c>
      <c r="K92" s="2">
        <v>0.518</v>
      </c>
    </row>
    <row r="93" ht="12.75" customHeight="1"/>
    <row r="94" spans="2:4" ht="12" customHeight="1">
      <c r="B94" s="2" t="s">
        <v>107</v>
      </c>
      <c r="C94" s="2" t="s">
        <v>99</v>
      </c>
      <c r="D94" s="2" t="s">
        <v>126</v>
      </c>
    </row>
    <row r="95" spans="2:13" ht="12.75">
      <c r="B95" s="2" t="s">
        <v>54</v>
      </c>
      <c r="D95" s="2" t="s">
        <v>13</v>
      </c>
      <c r="G95" s="2">
        <v>3271</v>
      </c>
      <c r="I95" s="2">
        <v>3198</v>
      </c>
      <c r="K95" s="2">
        <v>3506</v>
      </c>
      <c r="M95" s="5">
        <f>AVERAGE(K95,I95,G95)</f>
        <v>3325</v>
      </c>
    </row>
    <row r="96" spans="2:13" ht="12.75">
      <c r="B96" s="2" t="s">
        <v>101</v>
      </c>
      <c r="D96" s="2" t="s">
        <v>14</v>
      </c>
      <c r="G96" s="2">
        <v>5.8</v>
      </c>
      <c r="I96" s="2">
        <v>5.9</v>
      </c>
      <c r="K96" s="2">
        <v>6.9</v>
      </c>
      <c r="M96" s="5">
        <f>AVERAGE(K96,I96,G96)</f>
        <v>6.2</v>
      </c>
    </row>
    <row r="97" spans="2:13" ht="12.75">
      <c r="B97" s="2" t="s">
        <v>102</v>
      </c>
      <c r="D97" s="2" t="s">
        <v>14</v>
      </c>
      <c r="M97" s="5"/>
    </row>
    <row r="98" spans="2:13" ht="12.75">
      <c r="B98" s="2" t="s">
        <v>55</v>
      </c>
      <c r="D98" s="2" t="s">
        <v>15</v>
      </c>
      <c r="G98" s="2">
        <v>173</v>
      </c>
      <c r="I98" s="2">
        <v>173</v>
      </c>
      <c r="K98" s="2">
        <v>174</v>
      </c>
      <c r="M98" s="5">
        <f>AVERAGE(K98,I98,G98)</f>
        <v>173.33333333333334</v>
      </c>
    </row>
    <row r="100" spans="2:13" ht="12.75">
      <c r="B100" s="2" t="s">
        <v>4</v>
      </c>
      <c r="C100" s="2" t="s">
        <v>126</v>
      </c>
      <c r="D100" s="2" t="s">
        <v>10</v>
      </c>
      <c r="E100" s="2" t="s">
        <v>52</v>
      </c>
      <c r="G100" s="5">
        <f>G91*454/60/G95/0.0283*(21-7)/(21-G96)*667.8</f>
        <v>3.5847429155067734</v>
      </c>
      <c r="I100" s="5">
        <f>I91*454/60/I95/0.0283*(21-7)/(21-I96)*667.8</f>
        <v>1.4701293590126292</v>
      </c>
      <c r="K100" s="5">
        <f>K91*454/60/K95/0.0283*(21-7)/(21-K96)*667.8</f>
        <v>57.13997373465221</v>
      </c>
      <c r="M100" s="5">
        <f>AVERAGE(K100,I100,G100)</f>
        <v>20.731615336390536</v>
      </c>
    </row>
    <row r="101" spans="2:13" ht="12.75">
      <c r="B101" s="2" t="s">
        <v>5</v>
      </c>
      <c r="C101" s="2" t="s">
        <v>126</v>
      </c>
      <c r="D101" s="2" t="s">
        <v>10</v>
      </c>
      <c r="E101" s="2" t="s">
        <v>52</v>
      </c>
      <c r="G101" s="5">
        <f>G92*454/60/G95/0.0283*(21-7)/(21-G96)*343.4</f>
        <v>2.409562933230431</v>
      </c>
      <c r="I101" s="5">
        <f>I92*454/60/I95/0.0283*(21-7)/(21-I96)*343.4</f>
        <v>2.7949908200733944</v>
      </c>
      <c r="K101" s="5">
        <f>K92*454/60/K95/0.0283*(21-7)/(21-K96)*343.4</f>
        <v>13.469306288895275</v>
      </c>
      <c r="M101" s="5">
        <f>AVERAGE(K101,I101,G101)</f>
        <v>6.2246200140663674</v>
      </c>
    </row>
    <row r="102" spans="2:13" ht="12.75">
      <c r="B102" s="2" t="s">
        <v>106</v>
      </c>
      <c r="C102" s="2" t="s">
        <v>126</v>
      </c>
      <c r="D102" s="2" t="s">
        <v>10</v>
      </c>
      <c r="E102" s="2" t="s">
        <v>52</v>
      </c>
      <c r="G102" s="5">
        <f>G100+2*(G101)</f>
        <v>8.403868781967635</v>
      </c>
      <c r="I102" s="5">
        <f>I100+2*(I101)</f>
        <v>7.060110999159418</v>
      </c>
      <c r="K102" s="5">
        <f>K100+2*(K101)</f>
        <v>84.07858631244275</v>
      </c>
      <c r="M102" s="5">
        <f>AVERAGE(K102,I102,G102)</f>
        <v>33.18085536452327</v>
      </c>
    </row>
    <row r="104" spans="2:3" ht="12.75">
      <c r="B104" s="2" t="s">
        <v>56</v>
      </c>
      <c r="C104" s="2" t="s">
        <v>88</v>
      </c>
    </row>
    <row r="105" spans="2:11" ht="12.75">
      <c r="B105" s="2" t="s">
        <v>103</v>
      </c>
      <c r="D105" s="2" t="s">
        <v>53</v>
      </c>
      <c r="G105" s="2">
        <v>61.6</v>
      </c>
      <c r="I105" s="2">
        <v>59.7</v>
      </c>
      <c r="K105" s="2">
        <v>48.8</v>
      </c>
    </row>
    <row r="106" ht="12.75">
      <c r="B106" s="2" t="s">
        <v>104</v>
      </c>
    </row>
    <row r="107" spans="2:11" ht="12.75">
      <c r="B107" s="2" t="s">
        <v>6</v>
      </c>
      <c r="C107" s="2" t="s">
        <v>126</v>
      </c>
      <c r="D107" s="2" t="s">
        <v>14</v>
      </c>
      <c r="G107" s="2">
        <v>99.9997</v>
      </c>
      <c r="I107" s="2">
        <v>99.9998</v>
      </c>
      <c r="J107" s="3" t="s">
        <v>57</v>
      </c>
      <c r="K107" s="2">
        <v>99.9997</v>
      </c>
    </row>
    <row r="108" spans="2:3" ht="12.75">
      <c r="B108" s="2" t="s">
        <v>56</v>
      </c>
      <c r="C108" s="2" t="s">
        <v>86</v>
      </c>
    </row>
    <row r="109" spans="2:11" ht="12.75">
      <c r="B109" s="2" t="s">
        <v>100</v>
      </c>
      <c r="D109" s="2" t="s">
        <v>53</v>
      </c>
      <c r="G109" s="2">
        <v>234</v>
      </c>
      <c r="I109" s="2">
        <v>269</v>
      </c>
      <c r="K109" s="2">
        <v>253</v>
      </c>
    </row>
    <row r="110" ht="12.75">
      <c r="B110" s="2" t="s">
        <v>104</v>
      </c>
    </row>
    <row r="111" spans="2:11" ht="12.75">
      <c r="B111" s="2" t="s">
        <v>6</v>
      </c>
      <c r="C111" s="2" t="s">
        <v>126</v>
      </c>
      <c r="D111" s="2" t="s">
        <v>14</v>
      </c>
      <c r="G111" s="2">
        <v>99.99993</v>
      </c>
      <c r="I111" s="2">
        <v>99.99995</v>
      </c>
      <c r="K111" s="2">
        <v>99.99995</v>
      </c>
    </row>
    <row r="112" spans="2:3" ht="12.75">
      <c r="B112" s="2" t="s">
        <v>56</v>
      </c>
      <c r="C112" s="2" t="s">
        <v>87</v>
      </c>
    </row>
    <row r="113" spans="2:11" ht="12.75">
      <c r="B113" s="2" t="s">
        <v>100</v>
      </c>
      <c r="D113" s="2" t="s">
        <v>53</v>
      </c>
      <c r="G113" s="2">
        <v>1553</v>
      </c>
      <c r="I113" s="2">
        <v>1660</v>
      </c>
      <c r="K113" s="2">
        <v>1635</v>
      </c>
    </row>
    <row r="114" ht="12.75">
      <c r="B114" s="2" t="s">
        <v>104</v>
      </c>
    </row>
    <row r="115" spans="2:11" ht="12.75">
      <c r="B115" s="2" t="s">
        <v>6</v>
      </c>
      <c r="C115" s="2" t="s">
        <v>126</v>
      </c>
      <c r="D115" s="2" t="s">
        <v>14</v>
      </c>
      <c r="F115" s="3" t="s">
        <v>57</v>
      </c>
      <c r="G115" s="2">
        <v>99.9999997</v>
      </c>
      <c r="H115" s="3" t="s">
        <v>57</v>
      </c>
      <c r="I115" s="2">
        <v>99.9999997</v>
      </c>
      <c r="J115" s="3" t="s">
        <v>57</v>
      </c>
      <c r="K115" s="2">
        <v>99.9999997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86"/>
  <sheetViews>
    <sheetView zoomScale="75" zoomScaleNormal="75" workbookViewId="0" topLeftCell="B47">
      <selection activeCell="C1" sqref="C1"/>
    </sheetView>
  </sheetViews>
  <sheetFormatPr defaultColWidth="9.140625" defaultRowHeight="12.75"/>
  <cols>
    <col min="1" max="1" width="4.421875" style="2" hidden="1" customWidth="1"/>
    <col min="2" max="2" width="19.8515625" style="2" customWidth="1"/>
    <col min="3" max="3" width="7.140625" style="2" customWidth="1"/>
    <col min="4" max="4" width="10.00390625" style="2" customWidth="1"/>
    <col min="5" max="5" width="2.8515625" style="2" customWidth="1"/>
    <col min="6" max="6" width="10.28125" style="2" customWidth="1"/>
    <col min="7" max="7" width="2.8515625" style="2" customWidth="1"/>
    <col min="8" max="8" width="10.00390625" style="2" customWidth="1"/>
    <col min="9" max="9" width="2.8515625" style="2" customWidth="1"/>
    <col min="10" max="10" width="10.421875" style="2" customWidth="1"/>
    <col min="11" max="11" width="2.8515625" style="2" customWidth="1"/>
    <col min="12" max="12" width="11.7109375" style="2" bestFit="1" customWidth="1"/>
    <col min="13" max="13" width="3.140625" style="2" customWidth="1"/>
    <col min="14" max="14" width="10.8515625" style="2" customWidth="1"/>
    <col min="15" max="15" width="3.140625" style="2" customWidth="1"/>
    <col min="16" max="16" width="13.00390625" style="2" customWidth="1"/>
    <col min="17" max="17" width="3.140625" style="2" customWidth="1"/>
    <col min="18" max="18" width="14.00390625" style="2" customWidth="1"/>
    <col min="19" max="19" width="3.421875" style="2" customWidth="1"/>
    <col min="20" max="20" width="13.28125" style="2" customWidth="1"/>
    <col min="21" max="21" width="3.28125" style="2" customWidth="1"/>
    <col min="22" max="22" width="12.7109375" style="2" customWidth="1"/>
    <col min="23" max="23" width="2.7109375" style="2" customWidth="1"/>
    <col min="24" max="24" width="10.8515625" style="2" customWidth="1"/>
    <col min="25" max="25" width="2.7109375" style="2" customWidth="1"/>
    <col min="26" max="26" width="11.57421875" style="2" customWidth="1"/>
    <col min="27" max="27" width="3.140625" style="2" customWidth="1"/>
    <col min="28" max="28" width="12.421875" style="3" customWidth="1"/>
    <col min="29" max="16384" width="11.421875" style="2" customWidth="1"/>
  </cols>
  <sheetData>
    <row r="1" spans="1:3" ht="12.75">
      <c r="A1" s="2" t="s">
        <v>113</v>
      </c>
      <c r="B1" s="1" t="s">
        <v>79</v>
      </c>
      <c r="C1" s="1"/>
    </row>
    <row r="3" ht="12" customHeight="1"/>
    <row r="4" spans="1:20" ht="12" customHeight="1">
      <c r="A4" s="2" t="s">
        <v>108</v>
      </c>
      <c r="B4" s="1" t="s">
        <v>51</v>
      </c>
      <c r="C4" s="1"/>
      <c r="F4" s="3" t="s">
        <v>117</v>
      </c>
      <c r="G4" s="3"/>
      <c r="H4" s="3" t="s">
        <v>118</v>
      </c>
      <c r="I4" s="3"/>
      <c r="J4" s="3" t="s">
        <v>119</v>
      </c>
      <c r="K4" s="3"/>
      <c r="L4" s="3" t="s">
        <v>50</v>
      </c>
      <c r="N4" s="3" t="s">
        <v>117</v>
      </c>
      <c r="O4" s="3"/>
      <c r="P4" s="3" t="s">
        <v>118</v>
      </c>
      <c r="Q4" s="3"/>
      <c r="R4" s="3" t="s">
        <v>119</v>
      </c>
      <c r="S4" s="3"/>
      <c r="T4" s="3" t="s">
        <v>50</v>
      </c>
    </row>
    <row r="5" spans="2:3" ht="12" customHeight="1">
      <c r="B5" s="1"/>
      <c r="C5" s="1"/>
    </row>
    <row r="6" spans="2:20" ht="12" customHeight="1">
      <c r="B6" s="19" t="s">
        <v>120</v>
      </c>
      <c r="C6" s="1"/>
      <c r="F6" s="2" t="s">
        <v>138</v>
      </c>
      <c r="H6" s="2" t="s">
        <v>138</v>
      </c>
      <c r="J6" s="2" t="s">
        <v>138</v>
      </c>
      <c r="L6" s="2" t="s">
        <v>138</v>
      </c>
      <c r="N6" s="2" t="s">
        <v>139</v>
      </c>
      <c r="P6" s="2" t="s">
        <v>139</v>
      </c>
      <c r="R6" s="2" t="s">
        <v>139</v>
      </c>
      <c r="T6" s="2" t="s">
        <v>139</v>
      </c>
    </row>
    <row r="7" spans="2:20" ht="12" customHeight="1">
      <c r="B7" s="19" t="s">
        <v>121</v>
      </c>
      <c r="F7" s="2" t="s">
        <v>122</v>
      </c>
      <c r="H7" s="2" t="s">
        <v>122</v>
      </c>
      <c r="J7" s="2" t="s">
        <v>122</v>
      </c>
      <c r="L7" s="2" t="s">
        <v>122</v>
      </c>
      <c r="N7" s="2" t="s">
        <v>125</v>
      </c>
      <c r="P7" s="2" t="s">
        <v>125</v>
      </c>
      <c r="R7" s="2" t="s">
        <v>125</v>
      </c>
      <c r="T7" s="2" t="s">
        <v>125</v>
      </c>
    </row>
    <row r="8" spans="2:20" ht="12" customHeight="1">
      <c r="B8" s="19" t="s">
        <v>142</v>
      </c>
      <c r="F8" s="2" t="s">
        <v>2</v>
      </c>
      <c r="H8" s="2" t="s">
        <v>2</v>
      </c>
      <c r="J8" s="2" t="s">
        <v>2</v>
      </c>
      <c r="L8" s="2" t="s">
        <v>2</v>
      </c>
      <c r="N8" s="2" t="s">
        <v>125</v>
      </c>
      <c r="P8" s="2" t="s">
        <v>125</v>
      </c>
      <c r="R8" s="2" t="s">
        <v>125</v>
      </c>
      <c r="T8" s="2" t="s">
        <v>125</v>
      </c>
    </row>
    <row r="9" spans="2:20" ht="12.75">
      <c r="B9" s="2" t="s">
        <v>111</v>
      </c>
      <c r="F9" s="3" t="s">
        <v>62</v>
      </c>
      <c r="G9" s="3"/>
      <c r="H9" s="3" t="s">
        <v>62</v>
      </c>
      <c r="I9" s="3"/>
      <c r="J9" s="3" t="s">
        <v>62</v>
      </c>
      <c r="K9" s="3"/>
      <c r="L9" s="3" t="s">
        <v>62</v>
      </c>
      <c r="N9" s="2" t="s">
        <v>125</v>
      </c>
      <c r="P9" s="2" t="s">
        <v>125</v>
      </c>
      <c r="R9" s="2" t="s">
        <v>125</v>
      </c>
      <c r="T9" s="2" t="s">
        <v>125</v>
      </c>
    </row>
    <row r="10" spans="2:19" ht="12.75">
      <c r="B10" s="2" t="s">
        <v>110</v>
      </c>
      <c r="D10" s="2" t="s">
        <v>53</v>
      </c>
      <c r="F10" s="2">
        <v>2151</v>
      </c>
      <c r="H10" s="2">
        <v>2169</v>
      </c>
      <c r="J10" s="2">
        <v>2151</v>
      </c>
      <c r="L10" s="5">
        <f>AVERAGE(J10,H10,F10)</f>
        <v>2157</v>
      </c>
      <c r="M10" s="5"/>
      <c r="N10" s="5"/>
      <c r="O10" s="5"/>
      <c r="P10" s="5"/>
      <c r="Q10" s="5"/>
      <c r="R10" s="5"/>
      <c r="S10" s="5"/>
    </row>
    <row r="11" spans="2:19" ht="12.75">
      <c r="B11" s="2" t="s">
        <v>124</v>
      </c>
      <c r="D11" s="2" t="s">
        <v>63</v>
      </c>
      <c r="F11" s="2">
        <v>4282</v>
      </c>
      <c r="H11" s="2">
        <v>4222</v>
      </c>
      <c r="J11" s="2">
        <v>4206</v>
      </c>
      <c r="L11" s="5">
        <f>AVERAGE(J11,H11,F11)</f>
        <v>4236.666666666667</v>
      </c>
      <c r="M11" s="5"/>
      <c r="N11" s="5"/>
      <c r="O11" s="5"/>
      <c r="P11" s="5"/>
      <c r="Q11" s="5"/>
      <c r="R11" s="5"/>
      <c r="S11" s="5"/>
    </row>
    <row r="12" spans="2:12" ht="12.75">
      <c r="B12" s="2" t="s">
        <v>7</v>
      </c>
      <c r="D12" s="2" t="s">
        <v>64</v>
      </c>
      <c r="F12" s="2">
        <v>0.054</v>
      </c>
      <c r="L12" s="2">
        <v>0.054</v>
      </c>
    </row>
    <row r="13" spans="2:12" ht="12.75">
      <c r="B13" s="2" t="s">
        <v>65</v>
      </c>
      <c r="D13" s="2" t="s">
        <v>64</v>
      </c>
      <c r="F13" s="2">
        <v>79.5</v>
      </c>
      <c r="H13" s="2">
        <v>78.9</v>
      </c>
      <c r="J13" s="2">
        <v>80.5</v>
      </c>
      <c r="L13" s="2">
        <v>80</v>
      </c>
    </row>
    <row r="14" ht="12.75" customHeight="1"/>
    <row r="15" spans="2:19" ht="12.75">
      <c r="B15" s="2" t="s">
        <v>66</v>
      </c>
      <c r="D15" s="2" t="s">
        <v>13</v>
      </c>
      <c r="F15" s="2">
        <f>emiss!G13</f>
        <v>3767</v>
      </c>
      <c r="H15" s="2">
        <f>emiss!I13</f>
        <v>3664</v>
      </c>
      <c r="J15" s="2">
        <f>emiss!K13</f>
        <v>3685</v>
      </c>
      <c r="L15" s="5">
        <v>3705.3333333333335</v>
      </c>
      <c r="M15" s="5"/>
      <c r="N15" s="5"/>
      <c r="O15" s="5"/>
      <c r="P15" s="5"/>
      <c r="Q15" s="5"/>
      <c r="R15" s="5"/>
      <c r="S15" s="5"/>
    </row>
    <row r="16" spans="2:19" ht="12.75">
      <c r="B16" s="2" t="s">
        <v>8</v>
      </c>
      <c r="D16" s="2" t="s">
        <v>14</v>
      </c>
      <c r="F16" s="2">
        <f>emiss!G14</f>
        <v>8</v>
      </c>
      <c r="H16" s="2">
        <f>emiss!I14</f>
        <v>7.7</v>
      </c>
      <c r="J16" s="2">
        <f>emiss!K14</f>
        <v>8.3</v>
      </c>
      <c r="L16" s="5">
        <v>8</v>
      </c>
      <c r="M16" s="5"/>
      <c r="N16" s="5"/>
      <c r="O16" s="5"/>
      <c r="P16" s="5"/>
      <c r="Q16" s="5"/>
      <c r="R16" s="5"/>
      <c r="S16" s="5"/>
    </row>
    <row r="17" ht="12.75" customHeight="1"/>
    <row r="18" spans="2:20" ht="12.75">
      <c r="B18" s="2" t="s">
        <v>109</v>
      </c>
      <c r="D18" s="2" t="s">
        <v>140</v>
      </c>
      <c r="F18" s="6">
        <f>F10*F11/1000000</f>
        <v>9.210582</v>
      </c>
      <c r="H18" s="6">
        <f>H10*H11/1000000</f>
        <v>9.157518</v>
      </c>
      <c r="J18" s="6">
        <f>J10*J11/1000000</f>
        <v>9.047106</v>
      </c>
      <c r="L18" s="6">
        <f>L10*L11/1000000</f>
        <v>9.13849</v>
      </c>
      <c r="M18" s="6"/>
      <c r="N18" s="6">
        <f>F18</f>
        <v>9.210582</v>
      </c>
      <c r="O18" s="6"/>
      <c r="P18" s="6">
        <f>H18</f>
        <v>9.157518</v>
      </c>
      <c r="Q18" s="6"/>
      <c r="R18" s="6">
        <f>J18</f>
        <v>9.047106</v>
      </c>
      <c r="S18" s="6"/>
      <c r="T18" s="6">
        <f>L18</f>
        <v>9.13849</v>
      </c>
    </row>
    <row r="19" spans="2:20" ht="12.75">
      <c r="B19" s="2" t="s">
        <v>70</v>
      </c>
      <c r="D19" s="2" t="s">
        <v>140</v>
      </c>
      <c r="M19" s="5"/>
      <c r="N19" s="5">
        <f>F15/9000*(21-F16)/21*60</f>
        <v>15.546349206349207</v>
      </c>
      <c r="P19" s="5">
        <f>H15/9000*(21-H16)/21*60</f>
        <v>15.470222222222223</v>
      </c>
      <c r="R19" s="5">
        <f>J15/9000*(21-J16)/21*60</f>
        <v>14.856984126984125</v>
      </c>
      <c r="T19" s="5">
        <f>L15/9000*(21-L16)/21*60</f>
        <v>15.291851851851852</v>
      </c>
    </row>
    <row r="20" spans="6:19" ht="12.75">
      <c r="F20" s="5"/>
      <c r="H20" s="5"/>
      <c r="J20" s="5"/>
      <c r="L20" s="5"/>
      <c r="M20" s="5"/>
      <c r="N20" s="5"/>
      <c r="O20" s="5"/>
      <c r="P20" s="5"/>
      <c r="Q20" s="5"/>
      <c r="R20" s="5"/>
      <c r="S20" s="5"/>
    </row>
    <row r="21" spans="2:19" ht="12.75">
      <c r="B21" s="16" t="s">
        <v>83</v>
      </c>
      <c r="C21" s="16"/>
      <c r="F21" s="5"/>
      <c r="H21" s="5"/>
      <c r="J21" s="5"/>
      <c r="L21" s="5"/>
      <c r="M21" s="5"/>
      <c r="N21" s="5"/>
      <c r="O21" s="5"/>
      <c r="P21" s="5"/>
      <c r="Q21" s="5"/>
      <c r="R21" s="5"/>
      <c r="S21" s="5"/>
    </row>
    <row r="22" spans="2:20" ht="12.75">
      <c r="B22" s="2" t="s">
        <v>7</v>
      </c>
      <c r="D22" s="2" t="s">
        <v>12</v>
      </c>
      <c r="F22" s="5">
        <f>F12/100*F10*454/F15/60/0.0283*1000*(21-7)/(21-F16)</f>
        <v>88.78536824960153</v>
      </c>
      <c r="H22" s="5"/>
      <c r="J22" s="5"/>
      <c r="L22" s="5">
        <f>L12/100*L10*454/L15/60/0.0283*1000*(21-7)/(21-L16)</f>
        <v>90.51477409738574</v>
      </c>
      <c r="M22" s="5"/>
      <c r="N22" s="5">
        <f>F22</f>
        <v>88.78536824960153</v>
      </c>
      <c r="O22" s="5"/>
      <c r="P22" s="5">
        <f>H22</f>
        <v>0</v>
      </c>
      <c r="Q22" s="5"/>
      <c r="R22" s="5">
        <f>J22</f>
        <v>0</v>
      </c>
      <c r="S22" s="5"/>
      <c r="T22" s="5">
        <f>L22</f>
        <v>90.51477409738574</v>
      </c>
    </row>
    <row r="23" spans="2:20" ht="12.75">
      <c r="B23" s="2" t="s">
        <v>65</v>
      </c>
      <c r="D23" s="2" t="s">
        <v>11</v>
      </c>
      <c r="F23" s="4">
        <f>F13/100*F10*454/F15/60/0.0283*1000000*(21-7)/(21-F16)</f>
        <v>130711792.14524671</v>
      </c>
      <c r="G23" s="4"/>
      <c r="H23" s="4">
        <f>H13/100*H10*454/H15/60/0.0283*1000000*(21-7)/(21-H16)</f>
        <v>131454558.79928501</v>
      </c>
      <c r="I23" s="4"/>
      <c r="J23" s="4">
        <f>J13/100*J10*454/J15/60/0.0283*1000000*(21-7)/(21-J16)</f>
        <v>138497291.48672235</v>
      </c>
      <c r="K23" s="4"/>
      <c r="L23" s="4">
        <f>AVERAGE(J23,H23,F23)</f>
        <v>133554547.47708468</v>
      </c>
      <c r="M23" s="4"/>
      <c r="N23" s="4">
        <f>F23</f>
        <v>130711792.14524671</v>
      </c>
      <c r="O23" s="4"/>
      <c r="P23" s="4">
        <f>H23</f>
        <v>131454558.79928501</v>
      </c>
      <c r="Q23" s="4"/>
      <c r="R23" s="4">
        <f>J23</f>
        <v>138497291.48672235</v>
      </c>
      <c r="S23" s="4"/>
      <c r="T23" s="4">
        <f>L23</f>
        <v>133554547.47708468</v>
      </c>
    </row>
    <row r="25" spans="1:20" ht="12.75">
      <c r="A25" s="2" t="s">
        <v>108</v>
      </c>
      <c r="B25" s="1" t="s">
        <v>58</v>
      </c>
      <c r="C25" s="1"/>
      <c r="F25" s="3" t="s">
        <v>117</v>
      </c>
      <c r="G25" s="3"/>
      <c r="H25" s="3" t="s">
        <v>118</v>
      </c>
      <c r="I25" s="3"/>
      <c r="J25" s="3" t="s">
        <v>119</v>
      </c>
      <c r="K25" s="3"/>
      <c r="L25" s="3" t="s">
        <v>50</v>
      </c>
      <c r="N25" s="3" t="s">
        <v>117</v>
      </c>
      <c r="O25" s="3"/>
      <c r="P25" s="3" t="s">
        <v>118</v>
      </c>
      <c r="Q25" s="3"/>
      <c r="R25" s="3" t="s">
        <v>119</v>
      </c>
      <c r="S25" s="3"/>
      <c r="T25" s="3" t="s">
        <v>50</v>
      </c>
    </row>
    <row r="26" spans="2:3" ht="12.75">
      <c r="B26" s="1"/>
      <c r="C26" s="1"/>
    </row>
    <row r="27" spans="2:20" ht="12" customHeight="1">
      <c r="B27" s="19" t="s">
        <v>120</v>
      </c>
      <c r="C27" s="1"/>
      <c r="F27" s="2" t="s">
        <v>138</v>
      </c>
      <c r="H27" s="2" t="s">
        <v>138</v>
      </c>
      <c r="J27" s="2" t="s">
        <v>138</v>
      </c>
      <c r="L27" s="2" t="s">
        <v>138</v>
      </c>
      <c r="N27" s="2" t="s">
        <v>139</v>
      </c>
      <c r="P27" s="2" t="s">
        <v>139</v>
      </c>
      <c r="R27" s="2" t="s">
        <v>139</v>
      </c>
      <c r="T27" s="2" t="s">
        <v>139</v>
      </c>
    </row>
    <row r="28" spans="2:20" ht="12" customHeight="1">
      <c r="B28" s="19" t="s">
        <v>121</v>
      </c>
      <c r="F28" s="2" t="s">
        <v>122</v>
      </c>
      <c r="H28" s="2" t="s">
        <v>122</v>
      </c>
      <c r="J28" s="2" t="s">
        <v>122</v>
      </c>
      <c r="L28" s="2" t="s">
        <v>122</v>
      </c>
      <c r="N28" s="2" t="s">
        <v>125</v>
      </c>
      <c r="P28" s="2" t="s">
        <v>125</v>
      </c>
      <c r="R28" s="2" t="s">
        <v>125</v>
      </c>
      <c r="T28" s="2" t="s">
        <v>125</v>
      </c>
    </row>
    <row r="29" spans="2:20" ht="12" customHeight="1">
      <c r="B29" s="19" t="s">
        <v>142</v>
      </c>
      <c r="F29" s="2" t="s">
        <v>2</v>
      </c>
      <c r="H29" s="2" t="s">
        <v>2</v>
      </c>
      <c r="J29" s="2" t="s">
        <v>2</v>
      </c>
      <c r="L29" s="2" t="s">
        <v>2</v>
      </c>
      <c r="N29" s="2" t="s">
        <v>125</v>
      </c>
      <c r="P29" s="2" t="s">
        <v>125</v>
      </c>
      <c r="R29" s="2" t="s">
        <v>125</v>
      </c>
      <c r="T29" s="2" t="s">
        <v>125</v>
      </c>
    </row>
    <row r="30" spans="2:20" ht="12.75">
      <c r="B30" s="2" t="s">
        <v>111</v>
      </c>
      <c r="F30" s="3" t="s">
        <v>62</v>
      </c>
      <c r="G30" s="3"/>
      <c r="H30" s="3" t="s">
        <v>62</v>
      </c>
      <c r="I30" s="3"/>
      <c r="J30" s="3" t="s">
        <v>62</v>
      </c>
      <c r="K30" s="3"/>
      <c r="L30" s="3" t="s">
        <v>62</v>
      </c>
      <c r="N30" s="2" t="s">
        <v>125</v>
      </c>
      <c r="P30" s="2" t="s">
        <v>125</v>
      </c>
      <c r="R30" s="2" t="s">
        <v>125</v>
      </c>
      <c r="T30" s="2" t="s">
        <v>125</v>
      </c>
    </row>
    <row r="31" spans="2:12" ht="12.75">
      <c r="B31" s="2" t="s">
        <v>110</v>
      </c>
      <c r="D31" s="2" t="s">
        <v>53</v>
      </c>
      <c r="F31" s="2">
        <v>1710</v>
      </c>
      <c r="H31" s="2">
        <v>1727</v>
      </c>
      <c r="J31" s="2">
        <v>1707</v>
      </c>
      <c r="L31" s="2">
        <v>1700</v>
      </c>
    </row>
    <row r="32" spans="2:12" ht="12.75">
      <c r="B32" s="2" t="s">
        <v>124</v>
      </c>
      <c r="D32" s="2" t="s">
        <v>63</v>
      </c>
      <c r="F32" s="2">
        <v>3779</v>
      </c>
      <c r="H32" s="2">
        <v>4042</v>
      </c>
      <c r="J32" s="2">
        <v>3982</v>
      </c>
      <c r="L32" s="2">
        <v>3750</v>
      </c>
    </row>
    <row r="33" spans="2:12" ht="12.75">
      <c r="B33" s="2" t="s">
        <v>7</v>
      </c>
      <c r="D33" s="2" t="s">
        <v>64</v>
      </c>
      <c r="F33" s="2">
        <v>0.027</v>
      </c>
      <c r="L33" s="2">
        <v>0.027</v>
      </c>
    </row>
    <row r="34" spans="2:12" ht="12.75">
      <c r="B34" s="2" t="s">
        <v>65</v>
      </c>
      <c r="D34" s="2" t="s">
        <v>64</v>
      </c>
      <c r="F34" s="2">
        <v>84.3</v>
      </c>
      <c r="H34" s="2">
        <v>80.5</v>
      </c>
      <c r="J34" s="2">
        <v>80.5</v>
      </c>
      <c r="L34" s="2">
        <v>82</v>
      </c>
    </row>
    <row r="36" spans="2:19" ht="12.75">
      <c r="B36" s="2" t="s">
        <v>66</v>
      </c>
      <c r="D36" s="2" t="s">
        <v>13</v>
      </c>
      <c r="F36" s="2">
        <f>emiss!G39</f>
        <v>3840</v>
      </c>
      <c r="H36" s="2">
        <f>emiss!I39</f>
        <v>4042</v>
      </c>
      <c r="J36" s="2">
        <f>emiss!K39</f>
        <v>3892</v>
      </c>
      <c r="L36" s="5">
        <f>emiss!M39</f>
        <v>3924.6666666666665</v>
      </c>
      <c r="M36" s="5"/>
      <c r="N36" s="5"/>
      <c r="O36" s="5"/>
      <c r="P36" s="5"/>
      <c r="Q36" s="5"/>
      <c r="R36" s="5"/>
      <c r="S36" s="5"/>
    </row>
    <row r="37" spans="2:19" ht="12.75">
      <c r="B37" s="2" t="s">
        <v>8</v>
      </c>
      <c r="D37" s="2" t="s">
        <v>14</v>
      </c>
      <c r="F37" s="2">
        <f>emiss!G40</f>
        <v>7.6</v>
      </c>
      <c r="H37" s="2">
        <f>emiss!I40</f>
        <v>7.7</v>
      </c>
      <c r="J37" s="2">
        <f>emiss!K40</f>
        <v>7.7</v>
      </c>
      <c r="L37" s="5">
        <f>emiss!M40</f>
        <v>7.666666666666667</v>
      </c>
      <c r="M37" s="5"/>
      <c r="N37" s="5"/>
      <c r="O37" s="5"/>
      <c r="P37" s="5"/>
      <c r="Q37" s="5"/>
      <c r="R37" s="5"/>
      <c r="S37" s="5"/>
    </row>
    <row r="38" ht="12.75" customHeight="1"/>
    <row r="39" spans="2:20" ht="12.75">
      <c r="B39" s="2" t="s">
        <v>109</v>
      </c>
      <c r="D39" s="2" t="s">
        <v>140</v>
      </c>
      <c r="F39" s="6">
        <f>F31*F32/1000000</f>
        <v>6.46209</v>
      </c>
      <c r="H39" s="6">
        <f>H31*H32/1000000</f>
        <v>6.980534</v>
      </c>
      <c r="J39" s="6">
        <f>J31*J32/1000000</f>
        <v>6.797274</v>
      </c>
      <c r="L39" s="6">
        <f>L31*L32/1000000</f>
        <v>6.375</v>
      </c>
      <c r="M39" s="6"/>
      <c r="N39" s="6">
        <f>F39</f>
        <v>6.46209</v>
      </c>
      <c r="O39" s="6"/>
      <c r="P39" s="6">
        <f>H39</f>
        <v>6.980534</v>
      </c>
      <c r="Q39" s="6"/>
      <c r="R39" s="6">
        <f>J39</f>
        <v>6.797274</v>
      </c>
      <c r="S39" s="6"/>
      <c r="T39" s="6">
        <f>L39</f>
        <v>6.375</v>
      </c>
    </row>
    <row r="40" spans="2:20" ht="12.75">
      <c r="B40" s="2" t="s">
        <v>70</v>
      </c>
      <c r="D40" s="2" t="s">
        <v>140</v>
      </c>
      <c r="M40" s="5"/>
      <c r="N40" s="5">
        <f>F36/9000*(21-F37)/21*60</f>
        <v>16.335238095238097</v>
      </c>
      <c r="P40" s="5">
        <f>H36/9000*(21-H37)/21*60</f>
        <v>17.066222222222223</v>
      </c>
      <c r="R40" s="5">
        <f>J36/9000*(21-J37)/21*60</f>
        <v>16.43288888888889</v>
      </c>
      <c r="T40" s="5">
        <f>L36/9000*(21-L37)/21*60</f>
        <v>16.612345679012343</v>
      </c>
    </row>
    <row r="41" spans="6:19" ht="12.75">
      <c r="F41" s="5"/>
      <c r="H41" s="5"/>
      <c r="J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s="16" t="s">
        <v>83</v>
      </c>
      <c r="C42" s="16"/>
      <c r="F42" s="5"/>
      <c r="H42" s="5"/>
      <c r="J42" s="5"/>
      <c r="L42" s="5"/>
      <c r="M42" s="5"/>
      <c r="N42" s="5"/>
      <c r="O42" s="5"/>
      <c r="P42" s="5"/>
      <c r="Q42" s="5"/>
      <c r="R42" s="5"/>
      <c r="S42" s="5"/>
    </row>
    <row r="43" spans="2:20" ht="12.75">
      <c r="B43" s="2" t="s">
        <v>7</v>
      </c>
      <c r="D43" s="2" t="s">
        <v>12</v>
      </c>
      <c r="F43" s="5">
        <f>F33/100*F31*454/F36/60/0.0283*1000*(21-7)/(21-F37)</f>
        <v>33.58691030272665</v>
      </c>
      <c r="H43" s="5">
        <f>H33/100*H31*454/H36/60/0.0283*1000*(21-7)/(21-H37)</f>
        <v>0</v>
      </c>
      <c r="J43" s="5">
        <f>J33/100*J31*454/J36/60/0.0283*1000*(21-7)/(21-J37)</f>
        <v>0</v>
      </c>
      <c r="L43" s="5">
        <f>L33/100*L31*454/L36/60/0.0283*1000*(21-7)/(21-L37)</f>
        <v>32.83351470359618</v>
      </c>
      <c r="M43" s="5"/>
      <c r="N43" s="5">
        <f>F43</f>
        <v>33.58691030272665</v>
      </c>
      <c r="O43" s="5"/>
      <c r="P43" s="5">
        <f>H43</f>
        <v>0</v>
      </c>
      <c r="Q43" s="5"/>
      <c r="R43" s="5">
        <f>J43</f>
        <v>0</v>
      </c>
      <c r="S43" s="5"/>
      <c r="T43" s="5">
        <f>L43</f>
        <v>32.83351470359618</v>
      </c>
    </row>
    <row r="44" spans="2:20" ht="12.75">
      <c r="B44" s="2" t="s">
        <v>65</v>
      </c>
      <c r="D44" s="2" t="s">
        <v>11</v>
      </c>
      <c r="F44" s="4">
        <f>F34/100*F31*454/F36/60/0.0283*1000000*(21-7)/(21-F37)</f>
        <v>104865797.72295764</v>
      </c>
      <c r="G44" s="4"/>
      <c r="H44" s="4">
        <f>H34/100*H31*454/H36/60/0.0283*1000000*(21-7)/(21-H37)</f>
        <v>96802477.03496157</v>
      </c>
      <c r="I44" s="4"/>
      <c r="J44" s="4">
        <f>J34/100*J31*454/J36/60/0.0283*1000000*(21-7)/(21-J37)</f>
        <v>99369048.55880962</v>
      </c>
      <c r="K44" s="4"/>
      <c r="L44" s="4">
        <f>L34/100*L31*454/L36/60/0.0283*1000000*(21-7)/(21-L37)</f>
        <v>99716600.21092172</v>
      </c>
      <c r="M44" s="4"/>
      <c r="N44" s="4">
        <f>F44</f>
        <v>104865797.72295764</v>
      </c>
      <c r="O44" s="4"/>
      <c r="P44" s="4">
        <f>H44</f>
        <v>96802477.03496157</v>
      </c>
      <c r="Q44" s="4"/>
      <c r="R44" s="4">
        <f>J44</f>
        <v>99369048.55880962</v>
      </c>
      <c r="S44" s="4"/>
      <c r="T44" s="4">
        <f>L44</f>
        <v>99716600.21092172</v>
      </c>
    </row>
    <row r="46" spans="1:20" ht="12.75">
      <c r="A46" s="2" t="s">
        <v>108</v>
      </c>
      <c r="B46" s="1" t="s">
        <v>60</v>
      </c>
      <c r="C46" s="1"/>
      <c r="F46" s="3" t="s">
        <v>117</v>
      </c>
      <c r="G46" s="3"/>
      <c r="H46" s="3" t="s">
        <v>118</v>
      </c>
      <c r="I46" s="3"/>
      <c r="J46" s="3" t="s">
        <v>119</v>
      </c>
      <c r="K46" s="3"/>
      <c r="L46" s="3" t="s">
        <v>50</v>
      </c>
      <c r="N46" s="3" t="s">
        <v>117</v>
      </c>
      <c r="O46" s="3"/>
      <c r="P46" s="3" t="s">
        <v>118</v>
      </c>
      <c r="Q46" s="3"/>
      <c r="R46" s="3" t="s">
        <v>119</v>
      </c>
      <c r="S46" s="3"/>
      <c r="T46" s="3" t="s">
        <v>50</v>
      </c>
    </row>
    <row r="47" spans="2:3" ht="12.75">
      <c r="B47" s="1"/>
      <c r="C47" s="1"/>
    </row>
    <row r="48" spans="2:20" ht="12" customHeight="1">
      <c r="B48" s="19" t="s">
        <v>120</v>
      </c>
      <c r="C48" s="1"/>
      <c r="F48" s="2" t="s">
        <v>138</v>
      </c>
      <c r="H48" s="2" t="s">
        <v>138</v>
      </c>
      <c r="J48" s="2" t="s">
        <v>138</v>
      </c>
      <c r="L48" s="2" t="s">
        <v>138</v>
      </c>
      <c r="N48" s="2" t="s">
        <v>139</v>
      </c>
      <c r="P48" s="2" t="s">
        <v>139</v>
      </c>
      <c r="R48" s="2" t="s">
        <v>139</v>
      </c>
      <c r="T48" s="2" t="s">
        <v>139</v>
      </c>
    </row>
    <row r="49" spans="2:20" ht="12" customHeight="1">
      <c r="B49" s="19" t="s">
        <v>121</v>
      </c>
      <c r="F49" s="2" t="s">
        <v>122</v>
      </c>
      <c r="H49" s="2" t="s">
        <v>122</v>
      </c>
      <c r="J49" s="2" t="s">
        <v>122</v>
      </c>
      <c r="L49" s="2" t="s">
        <v>122</v>
      </c>
      <c r="N49" s="2" t="s">
        <v>125</v>
      </c>
      <c r="P49" s="2" t="s">
        <v>125</v>
      </c>
      <c r="R49" s="2" t="s">
        <v>125</v>
      </c>
      <c r="T49" s="2" t="s">
        <v>125</v>
      </c>
    </row>
    <row r="50" spans="2:20" ht="12" customHeight="1">
      <c r="B50" s="19" t="s">
        <v>142</v>
      </c>
      <c r="F50" s="2" t="s">
        <v>2</v>
      </c>
      <c r="H50" s="2" t="s">
        <v>2</v>
      </c>
      <c r="J50" s="2" t="s">
        <v>2</v>
      </c>
      <c r="L50" s="2" t="s">
        <v>2</v>
      </c>
      <c r="N50" s="2" t="s">
        <v>125</v>
      </c>
      <c r="P50" s="2" t="s">
        <v>125</v>
      </c>
      <c r="R50" s="2" t="s">
        <v>125</v>
      </c>
      <c r="T50" s="2" t="s">
        <v>125</v>
      </c>
    </row>
    <row r="51" spans="2:20" ht="12.75">
      <c r="B51" s="2" t="s">
        <v>111</v>
      </c>
      <c r="F51" s="3" t="s">
        <v>62</v>
      </c>
      <c r="G51" s="3"/>
      <c r="H51" s="3" t="s">
        <v>62</v>
      </c>
      <c r="I51" s="3"/>
      <c r="J51" s="3" t="s">
        <v>62</v>
      </c>
      <c r="K51" s="3"/>
      <c r="L51" s="3" t="s">
        <v>62</v>
      </c>
      <c r="N51" s="2" t="s">
        <v>125</v>
      </c>
      <c r="P51" s="2" t="s">
        <v>125</v>
      </c>
      <c r="R51" s="2" t="s">
        <v>125</v>
      </c>
      <c r="T51" s="2" t="s">
        <v>125</v>
      </c>
    </row>
    <row r="52" spans="2:12" ht="12.75">
      <c r="B52" s="2" t="s">
        <v>110</v>
      </c>
      <c r="D52" s="2" t="s">
        <v>53</v>
      </c>
      <c r="F52" s="2">
        <v>1763</v>
      </c>
      <c r="H52" s="2">
        <v>1746</v>
      </c>
      <c r="J52" s="2">
        <v>1763</v>
      </c>
      <c r="L52" s="2">
        <v>1750</v>
      </c>
    </row>
    <row r="53" spans="2:12" ht="12.75">
      <c r="B53" s="2" t="s">
        <v>124</v>
      </c>
      <c r="D53" s="2" t="s">
        <v>63</v>
      </c>
      <c r="F53" s="2">
        <v>4532</v>
      </c>
      <c r="H53" s="2">
        <v>4277</v>
      </c>
      <c r="J53" s="2">
        <v>3845</v>
      </c>
      <c r="L53" s="2">
        <v>4200</v>
      </c>
    </row>
    <row r="54" spans="2:12" ht="12.75">
      <c r="B54" s="2" t="s">
        <v>7</v>
      </c>
      <c r="D54" s="2" t="s">
        <v>64</v>
      </c>
      <c r="H54" s="2">
        <v>0.064</v>
      </c>
      <c r="L54" s="2">
        <v>0.064</v>
      </c>
    </row>
    <row r="55" spans="2:12" ht="12.75">
      <c r="B55" s="2" t="s">
        <v>65</v>
      </c>
      <c r="D55" s="2" t="s">
        <v>64</v>
      </c>
      <c r="F55" s="2">
        <v>79.5</v>
      </c>
      <c r="H55" s="2">
        <v>80.5</v>
      </c>
      <c r="J55" s="2">
        <v>79.8</v>
      </c>
      <c r="L55" s="2">
        <v>80</v>
      </c>
    </row>
    <row r="57" spans="2:19" ht="12.75">
      <c r="B57" s="2" t="s">
        <v>66</v>
      </c>
      <c r="D57" s="2" t="s">
        <v>13</v>
      </c>
      <c r="F57" s="2">
        <f>emiss!G69</f>
        <v>3541</v>
      </c>
      <c r="H57" s="2">
        <f>emiss!I69</f>
        <v>3774</v>
      </c>
      <c r="J57" s="2">
        <f>emiss!K69</f>
        <v>3652</v>
      </c>
      <c r="L57" s="5">
        <f>emiss!M69</f>
        <v>3655.6666666666665</v>
      </c>
      <c r="M57" s="5"/>
      <c r="N57" s="5"/>
      <c r="O57" s="5"/>
      <c r="P57" s="5"/>
      <c r="Q57" s="5"/>
      <c r="R57" s="5"/>
      <c r="S57" s="5"/>
    </row>
    <row r="58" spans="2:19" ht="12.75">
      <c r="B58" s="2" t="s">
        <v>8</v>
      </c>
      <c r="D58" s="2" t="s">
        <v>14</v>
      </c>
      <c r="F58" s="2">
        <f>emiss!G70</f>
        <v>7</v>
      </c>
      <c r="H58" s="2">
        <f>emiss!I70</f>
        <v>6.8</v>
      </c>
      <c r="J58" s="2">
        <f>emiss!K70</f>
        <v>6.8</v>
      </c>
      <c r="L58" s="5">
        <f>emiss!M70</f>
        <v>6.866666666666667</v>
      </c>
      <c r="M58" s="5"/>
      <c r="N58" s="5"/>
      <c r="O58" s="5"/>
      <c r="P58" s="5"/>
      <c r="Q58" s="5"/>
      <c r="R58" s="5"/>
      <c r="S58" s="5"/>
    </row>
    <row r="59" ht="12.75" customHeight="1"/>
    <row r="60" spans="2:20" ht="12.75">
      <c r="B60" s="2" t="s">
        <v>109</v>
      </c>
      <c r="D60" s="2" t="s">
        <v>140</v>
      </c>
      <c r="F60" s="6">
        <f>F52*F53/1000000</f>
        <v>7.989916</v>
      </c>
      <c r="H60" s="6">
        <f>H52*H53/1000000</f>
        <v>7.467642</v>
      </c>
      <c r="J60" s="6">
        <f>J52*J53/1000000</f>
        <v>6.778735</v>
      </c>
      <c r="L60" s="6">
        <f>L52*L53/1000000</f>
        <v>7.35</v>
      </c>
      <c r="M60" s="6"/>
      <c r="N60" s="6">
        <f>F60</f>
        <v>7.989916</v>
      </c>
      <c r="O60" s="6"/>
      <c r="P60" s="6">
        <f>H60</f>
        <v>7.467642</v>
      </c>
      <c r="Q60" s="6"/>
      <c r="R60" s="6">
        <f>J60</f>
        <v>6.778735</v>
      </c>
      <c r="S60" s="6"/>
      <c r="T60" s="6">
        <f>L60</f>
        <v>7.35</v>
      </c>
    </row>
    <row r="61" spans="2:20" ht="12.75">
      <c r="B61" s="2" t="s">
        <v>70</v>
      </c>
      <c r="D61" s="2" t="s">
        <v>140</v>
      </c>
      <c r="M61" s="5"/>
      <c r="N61" s="5">
        <f>F57/9000*(21-F58)/21*60</f>
        <v>15.737777777777778</v>
      </c>
      <c r="P61" s="5">
        <f>H57/9000*(21-H58)/21*60</f>
        <v>17.01295238095238</v>
      </c>
      <c r="R61" s="5">
        <f>J57/9000*(21-J58)/21*60</f>
        <v>16.46298412698413</v>
      </c>
      <c r="T61" s="5">
        <f>L57/9000*(21-L58)/21*60</f>
        <v>16.402144620811285</v>
      </c>
    </row>
    <row r="62" spans="6:19" ht="12.75">
      <c r="F62" s="5"/>
      <c r="H62" s="5"/>
      <c r="J62" s="5"/>
      <c r="L62" s="5"/>
      <c r="M62" s="5"/>
      <c r="N62" s="5"/>
      <c r="O62" s="5"/>
      <c r="P62" s="5"/>
      <c r="Q62" s="5"/>
      <c r="R62" s="5"/>
      <c r="S62" s="5"/>
    </row>
    <row r="63" spans="2:19" ht="12.75">
      <c r="B63" s="16" t="s">
        <v>83</v>
      </c>
      <c r="C63" s="16"/>
      <c r="F63" s="5"/>
      <c r="H63" s="5"/>
      <c r="J63" s="5"/>
      <c r="L63" s="5"/>
      <c r="M63" s="5"/>
      <c r="N63" s="5"/>
      <c r="O63" s="5"/>
      <c r="P63" s="5"/>
      <c r="Q63" s="5"/>
      <c r="R63" s="5"/>
      <c r="S63" s="5"/>
    </row>
    <row r="64" spans="2:20" ht="12.75">
      <c r="B64" s="2" t="s">
        <v>7</v>
      </c>
      <c r="D64" s="2" t="s">
        <v>12</v>
      </c>
      <c r="F64" s="5">
        <f>F54/100*F52*454/F57/60/0.0283*1000*(21-7)/(21-F58)</f>
        <v>0</v>
      </c>
      <c r="H64" s="5">
        <f>H54/100*H52*454/H57/60/0.0283*1000*(21-7)/(21-H58)</f>
        <v>78.05130625896417</v>
      </c>
      <c r="J64" s="5">
        <f>J54/100*J52*454/J57/60/0.0283*1000*(21-7)/(21-J58)</f>
        <v>0</v>
      </c>
      <c r="L64" s="5">
        <f>L54/100*L52*454/L57/60/0.0283*1000*(21-7)/(21-L58)</f>
        <v>81.14336889046913</v>
      </c>
      <c r="M64" s="5"/>
      <c r="N64" s="5">
        <f>F64</f>
        <v>0</v>
      </c>
      <c r="O64" s="5"/>
      <c r="P64" s="5">
        <f>H64</f>
        <v>78.05130625896417</v>
      </c>
      <c r="Q64" s="5"/>
      <c r="R64" s="5">
        <f>J64</f>
        <v>0</v>
      </c>
      <c r="S64" s="5"/>
      <c r="T64" s="5">
        <f>L64</f>
        <v>81.14336889046913</v>
      </c>
    </row>
    <row r="65" spans="2:20" ht="12.75">
      <c r="B65" s="2" t="s">
        <v>65</v>
      </c>
      <c r="D65" s="2" t="s">
        <v>11</v>
      </c>
      <c r="F65" s="4">
        <f>F55/100*F52*454/F57/60/0.0283*1000000*(21-7)/(21-F58)</f>
        <v>105830703.03152469</v>
      </c>
      <c r="G65" s="4"/>
      <c r="H65" s="4">
        <f>H55/100*H52*454/H57/60/0.0283*1000000*(21-7)/(21-H58)</f>
        <v>98173908.6538534</v>
      </c>
      <c r="I65" s="4"/>
      <c r="J65" s="4">
        <f>J55/100*J52*454/J57/60/0.0283*1000000*(21-7)/(21-J58)</f>
        <v>101550553.07169962</v>
      </c>
      <c r="K65" s="4"/>
      <c r="L65" s="4">
        <f>L55/100*L52*454/L57/60/0.0283*1000000*(21-7)/(21-L58)</f>
        <v>101429211.1130864</v>
      </c>
      <c r="M65" s="4"/>
      <c r="N65" s="4">
        <f>F65</f>
        <v>105830703.03152469</v>
      </c>
      <c r="O65" s="4"/>
      <c r="P65" s="4">
        <f>H65</f>
        <v>98173908.6538534</v>
      </c>
      <c r="Q65" s="4"/>
      <c r="R65" s="4">
        <f>J65</f>
        <v>101550553.07169962</v>
      </c>
      <c r="S65" s="4"/>
      <c r="T65" s="4">
        <f>L65</f>
        <v>101429211.1130864</v>
      </c>
    </row>
    <row r="67" spans="1:28" ht="12.75">
      <c r="A67" s="2" t="s">
        <v>108</v>
      </c>
      <c r="B67" s="1" t="s">
        <v>61</v>
      </c>
      <c r="C67" s="1"/>
      <c r="F67" s="3" t="s">
        <v>117</v>
      </c>
      <c r="G67" s="3"/>
      <c r="H67" s="3" t="s">
        <v>118</v>
      </c>
      <c r="I67" s="3"/>
      <c r="J67" s="3" t="s">
        <v>119</v>
      </c>
      <c r="K67" s="3"/>
      <c r="L67" s="3" t="s">
        <v>50</v>
      </c>
      <c r="N67" s="3" t="s">
        <v>117</v>
      </c>
      <c r="O67" s="3"/>
      <c r="P67" s="3" t="s">
        <v>118</v>
      </c>
      <c r="Q67" s="3"/>
      <c r="R67" s="3" t="s">
        <v>119</v>
      </c>
      <c r="S67" s="3"/>
      <c r="T67" s="3" t="s">
        <v>50</v>
      </c>
      <c r="V67" s="3" t="s">
        <v>117</v>
      </c>
      <c r="W67" s="3"/>
      <c r="X67" s="3" t="s">
        <v>118</v>
      </c>
      <c r="Y67" s="3"/>
      <c r="Z67" s="3" t="s">
        <v>119</v>
      </c>
      <c r="AA67" s="3"/>
      <c r="AB67" s="3" t="s">
        <v>50</v>
      </c>
    </row>
    <row r="68" spans="2:3" ht="12.75">
      <c r="B68" s="1"/>
      <c r="C68" s="1"/>
    </row>
    <row r="69" spans="2:28" ht="12.75">
      <c r="B69" s="19" t="s">
        <v>120</v>
      </c>
      <c r="C69" s="1"/>
      <c r="F69" s="2" t="s">
        <v>138</v>
      </c>
      <c r="H69" s="2" t="s">
        <v>138</v>
      </c>
      <c r="J69" s="2" t="s">
        <v>138</v>
      </c>
      <c r="L69" s="2" t="s">
        <v>138</v>
      </c>
      <c r="N69" s="2" t="s">
        <v>139</v>
      </c>
      <c r="P69" s="2" t="s">
        <v>139</v>
      </c>
      <c r="R69" s="2" t="s">
        <v>139</v>
      </c>
      <c r="T69" s="2" t="s">
        <v>139</v>
      </c>
      <c r="V69" s="2" t="s">
        <v>141</v>
      </c>
      <c r="X69" s="2" t="s">
        <v>141</v>
      </c>
      <c r="Z69" s="2" t="s">
        <v>141</v>
      </c>
      <c r="AB69" s="3" t="s">
        <v>141</v>
      </c>
    </row>
    <row r="70" spans="2:28" ht="12.75">
      <c r="B70" s="19" t="s">
        <v>121</v>
      </c>
      <c r="F70" s="2" t="s">
        <v>122</v>
      </c>
      <c r="H70" s="2" t="s">
        <v>122</v>
      </c>
      <c r="J70" s="2" t="s">
        <v>122</v>
      </c>
      <c r="L70" s="2" t="s">
        <v>122</v>
      </c>
      <c r="N70" s="2" t="s">
        <v>123</v>
      </c>
      <c r="P70" s="2" t="s">
        <v>123</v>
      </c>
      <c r="R70" s="2" t="s">
        <v>123</v>
      </c>
      <c r="T70" s="2" t="s">
        <v>123</v>
      </c>
      <c r="V70" s="2" t="s">
        <v>125</v>
      </c>
      <c r="X70" s="2" t="s">
        <v>125</v>
      </c>
      <c r="Z70" s="2" t="s">
        <v>125</v>
      </c>
      <c r="AB70" s="2" t="s">
        <v>125</v>
      </c>
    </row>
    <row r="71" spans="2:28" ht="12" customHeight="1">
      <c r="B71" s="19" t="s">
        <v>142</v>
      </c>
      <c r="F71" s="2" t="s">
        <v>2</v>
      </c>
      <c r="H71" s="2" t="s">
        <v>2</v>
      </c>
      <c r="J71" s="2" t="s">
        <v>2</v>
      </c>
      <c r="L71" s="2" t="s">
        <v>2</v>
      </c>
      <c r="N71" s="2" t="s">
        <v>143</v>
      </c>
      <c r="P71" s="2" t="s">
        <v>143</v>
      </c>
      <c r="R71" s="2" t="s">
        <v>143</v>
      </c>
      <c r="T71" s="2" t="s">
        <v>143</v>
      </c>
      <c r="V71" s="2" t="s">
        <v>125</v>
      </c>
      <c r="X71" s="2" t="s">
        <v>125</v>
      </c>
      <c r="Z71" s="2" t="s">
        <v>125</v>
      </c>
      <c r="AB71" s="2" t="s">
        <v>125</v>
      </c>
    </row>
    <row r="72" spans="2:28" ht="12.75">
      <c r="B72" s="2" t="s">
        <v>111</v>
      </c>
      <c r="F72" s="7" t="s">
        <v>62</v>
      </c>
      <c r="H72" s="7" t="s">
        <v>62</v>
      </c>
      <c r="J72" s="7" t="s">
        <v>62</v>
      </c>
      <c r="L72" s="7" t="s">
        <v>62</v>
      </c>
      <c r="M72" s="7"/>
      <c r="N72" s="7" t="s">
        <v>67</v>
      </c>
      <c r="O72" s="7"/>
      <c r="P72" s="7" t="s">
        <v>67</v>
      </c>
      <c r="Q72" s="7"/>
      <c r="R72" s="7" t="s">
        <v>67</v>
      </c>
      <c r="S72" s="7"/>
      <c r="T72" s="7" t="s">
        <v>67</v>
      </c>
      <c r="U72" s="7"/>
      <c r="V72" s="2" t="s">
        <v>125</v>
      </c>
      <c r="X72" s="2" t="s">
        <v>125</v>
      </c>
      <c r="Z72" s="2" t="s">
        <v>125</v>
      </c>
      <c r="AB72" s="2" t="s">
        <v>125</v>
      </c>
    </row>
    <row r="73" spans="2:26" ht="12.75">
      <c r="B73" s="2" t="s">
        <v>110</v>
      </c>
      <c r="D73" s="2" t="s">
        <v>53</v>
      </c>
      <c r="F73" s="2">
        <v>1411</v>
      </c>
      <c r="H73" s="2">
        <v>1446</v>
      </c>
      <c r="J73" s="2">
        <v>1411</v>
      </c>
      <c r="L73" s="2">
        <v>1400</v>
      </c>
      <c r="N73" s="2">
        <v>1307</v>
      </c>
      <c r="P73" s="2">
        <v>1323</v>
      </c>
      <c r="R73" s="2">
        <v>1323</v>
      </c>
      <c r="T73" s="5">
        <f>AVERAGE(R73,P73,N73)</f>
        <v>1317.6666666666667</v>
      </c>
      <c r="V73" s="3"/>
      <c r="X73" s="3"/>
      <c r="Z73" s="3"/>
    </row>
    <row r="74" spans="2:26" ht="12.75">
      <c r="B74" s="2" t="s">
        <v>124</v>
      </c>
      <c r="D74" s="2" t="s">
        <v>63</v>
      </c>
      <c r="F74" s="2">
        <v>4047</v>
      </c>
      <c r="H74" s="2">
        <v>4161</v>
      </c>
      <c r="J74" s="2">
        <v>4417</v>
      </c>
      <c r="L74" s="2">
        <v>4000</v>
      </c>
      <c r="N74" s="2">
        <v>4026</v>
      </c>
      <c r="P74" s="2">
        <v>3866</v>
      </c>
      <c r="R74" s="2">
        <v>4025</v>
      </c>
      <c r="T74" s="2">
        <v>4000</v>
      </c>
      <c r="V74" s="3"/>
      <c r="X74" s="3"/>
      <c r="Z74" s="3"/>
    </row>
    <row r="75" spans="2:26" ht="12.75">
      <c r="B75" s="2" t="s">
        <v>7</v>
      </c>
      <c r="D75" s="2" t="s">
        <v>64</v>
      </c>
      <c r="H75" s="2">
        <v>0.024</v>
      </c>
      <c r="L75" s="2">
        <v>0.024</v>
      </c>
      <c r="P75" s="2">
        <v>0.024</v>
      </c>
      <c r="T75" s="2">
        <v>0.024</v>
      </c>
      <c r="V75" s="3"/>
      <c r="X75" s="3"/>
      <c r="Z75" s="3"/>
    </row>
    <row r="76" spans="2:26" ht="12.75">
      <c r="B76" s="2" t="s">
        <v>65</v>
      </c>
      <c r="D76" s="2" t="s">
        <v>64</v>
      </c>
      <c r="F76" s="2">
        <v>79.5</v>
      </c>
      <c r="H76" s="2">
        <v>78.9</v>
      </c>
      <c r="J76" s="2">
        <v>76.3</v>
      </c>
      <c r="L76" s="2">
        <v>79</v>
      </c>
      <c r="N76" s="2">
        <v>87.5</v>
      </c>
      <c r="P76" s="2">
        <v>87.2</v>
      </c>
      <c r="R76" s="2">
        <v>86.3</v>
      </c>
      <c r="T76" s="2">
        <v>87</v>
      </c>
      <c r="V76" s="3"/>
      <c r="X76" s="3"/>
      <c r="Z76" s="3"/>
    </row>
    <row r="77" spans="22:26" ht="12.75">
      <c r="V77" s="3"/>
      <c r="X77" s="3"/>
      <c r="Z77" s="3"/>
    </row>
    <row r="78" spans="2:28" ht="12.75">
      <c r="B78" s="2" t="s">
        <v>66</v>
      </c>
      <c r="D78" s="2" t="s">
        <v>13</v>
      </c>
      <c r="F78" s="2">
        <f>emiss!G95</f>
        <v>3271</v>
      </c>
      <c r="H78" s="2">
        <f>emiss!I95</f>
        <v>3198</v>
      </c>
      <c r="J78" s="2">
        <f>emiss!K95</f>
        <v>3506</v>
      </c>
      <c r="L78" s="2">
        <f>emiss!M95</f>
        <v>3325</v>
      </c>
      <c r="M78" s="5"/>
      <c r="N78" s="5">
        <v>3271</v>
      </c>
      <c r="O78" s="5"/>
      <c r="P78" s="5">
        <v>3198</v>
      </c>
      <c r="Q78" s="5"/>
      <c r="R78" s="5">
        <v>3506</v>
      </c>
      <c r="S78" s="5"/>
      <c r="T78" s="5">
        <v>3325</v>
      </c>
      <c r="U78" s="5"/>
      <c r="V78" s="5">
        <v>3325</v>
      </c>
      <c r="W78" s="5"/>
      <c r="X78" s="5">
        <v>3325</v>
      </c>
      <c r="Y78" s="5"/>
      <c r="Z78" s="5">
        <v>3325</v>
      </c>
      <c r="AA78" s="5"/>
      <c r="AB78" s="5">
        <v>3325</v>
      </c>
    </row>
    <row r="79" spans="2:28" ht="12.75">
      <c r="B79" s="2" t="s">
        <v>8</v>
      </c>
      <c r="D79" s="2" t="s">
        <v>14</v>
      </c>
      <c r="F79" s="2">
        <f>emiss!G96</f>
        <v>5.8</v>
      </c>
      <c r="H79" s="2">
        <f>emiss!I96</f>
        <v>5.9</v>
      </c>
      <c r="J79" s="2">
        <f>emiss!K96</f>
        <v>6.9</v>
      </c>
      <c r="L79" s="2">
        <f>emiss!M96</f>
        <v>6.2</v>
      </c>
      <c r="M79" s="5"/>
      <c r="N79" s="5">
        <v>5.8</v>
      </c>
      <c r="O79" s="5"/>
      <c r="P79" s="5">
        <v>5.9</v>
      </c>
      <c r="Q79" s="5"/>
      <c r="R79" s="5">
        <v>6.9</v>
      </c>
      <c r="S79" s="5"/>
      <c r="T79" s="5">
        <v>6.2</v>
      </c>
      <c r="U79" s="5"/>
      <c r="V79" s="5">
        <v>6.2</v>
      </c>
      <c r="W79" s="5"/>
      <c r="X79" s="5">
        <v>6.2</v>
      </c>
      <c r="Y79" s="5"/>
      <c r="Z79" s="5">
        <v>6.2</v>
      </c>
      <c r="AA79" s="5"/>
      <c r="AB79" s="5">
        <v>6.2</v>
      </c>
    </row>
    <row r="80" spans="22:26" ht="12.75" customHeight="1">
      <c r="V80" s="3"/>
      <c r="X80" s="3"/>
      <c r="Z80" s="3"/>
    </row>
    <row r="81" spans="2:28" ht="12.75">
      <c r="B81" s="2" t="s">
        <v>109</v>
      </c>
      <c r="D81" s="2" t="s">
        <v>140</v>
      </c>
      <c r="F81" s="6">
        <f>F73*F74/1000000</f>
        <v>5.710317</v>
      </c>
      <c r="H81" s="6">
        <f>H73*H74/1000000</f>
        <v>6.016806</v>
      </c>
      <c r="J81" s="6">
        <f>J73*J74/1000000</f>
        <v>6.232387</v>
      </c>
      <c r="L81" s="6">
        <f>L73*L74/1000000</f>
        <v>5.6</v>
      </c>
      <c r="M81" s="6"/>
      <c r="N81" s="6">
        <f>N73*N74/1000000</f>
        <v>5.261982</v>
      </c>
      <c r="O81" s="6"/>
      <c r="P81" s="6">
        <f>P73*P74/1000000</f>
        <v>5.114718</v>
      </c>
      <c r="Q81" s="6"/>
      <c r="R81" s="6">
        <f>R73*R74/1000000</f>
        <v>5.325075</v>
      </c>
      <c r="S81" s="6"/>
      <c r="T81" s="6">
        <f>T73*T74/1000000</f>
        <v>5.270666666666667</v>
      </c>
      <c r="U81" s="6"/>
      <c r="V81" s="8">
        <f>N81+F81</f>
        <v>10.972299</v>
      </c>
      <c r="W81" s="6"/>
      <c r="X81" s="8">
        <f>P81+H81</f>
        <v>11.131523999999999</v>
      </c>
      <c r="Y81" s="6"/>
      <c r="Z81" s="8">
        <f>R81+J81</f>
        <v>11.557462000000001</v>
      </c>
      <c r="AA81" s="6"/>
      <c r="AB81" s="8">
        <f>T81+L81</f>
        <v>10.870666666666667</v>
      </c>
    </row>
    <row r="82" spans="2:28" ht="12.75">
      <c r="B82" s="2" t="s">
        <v>70</v>
      </c>
      <c r="D82" s="2" t="s">
        <v>140</v>
      </c>
      <c r="F82" s="5"/>
      <c r="H82" s="5"/>
      <c r="J82" s="5"/>
      <c r="L82" s="5"/>
      <c r="M82" s="5"/>
      <c r="N82" s="5"/>
      <c r="O82" s="5"/>
      <c r="P82" s="5"/>
      <c r="Q82" s="5"/>
      <c r="R82" s="5"/>
      <c r="S82" s="5"/>
      <c r="T82" s="5"/>
      <c r="V82" s="5">
        <f>V78/9000*(21-V79)/21*60</f>
        <v>15.622222222222222</v>
      </c>
      <c r="X82" s="5">
        <f>X78/9000*(21-X79)/21*60</f>
        <v>15.622222222222222</v>
      </c>
      <c r="Z82" s="5">
        <f>Z78/9000*(21-Z79)/21*60</f>
        <v>15.622222222222222</v>
      </c>
      <c r="AB82" s="5">
        <f>AB78/9000*(21-AB79)/21*60</f>
        <v>15.622222222222222</v>
      </c>
    </row>
    <row r="83" spans="6:28" ht="12.75">
      <c r="F83" s="5"/>
      <c r="H83" s="5"/>
      <c r="J83" s="5"/>
      <c r="L83" s="5"/>
      <c r="M83" s="5"/>
      <c r="N83" s="5"/>
      <c r="O83" s="5"/>
      <c r="P83" s="5"/>
      <c r="Q83" s="5"/>
      <c r="R83" s="5"/>
      <c r="S83" s="5"/>
      <c r="T83" s="5"/>
      <c r="V83" s="5"/>
      <c r="X83" s="5"/>
      <c r="Z83" s="5"/>
      <c r="AB83" s="5"/>
    </row>
    <row r="84" spans="2:28" ht="12.75">
      <c r="B84" s="16" t="s">
        <v>83</v>
      </c>
      <c r="C84" s="16"/>
      <c r="F84" s="5"/>
      <c r="H84" s="5"/>
      <c r="J84" s="5"/>
      <c r="L84" s="5"/>
      <c r="M84" s="5"/>
      <c r="N84" s="5"/>
      <c r="O84" s="5"/>
      <c r="P84" s="5"/>
      <c r="Q84" s="5"/>
      <c r="R84" s="5"/>
      <c r="S84" s="5"/>
      <c r="T84" s="5"/>
      <c r="V84" s="5"/>
      <c r="X84" s="5"/>
      <c r="Z84" s="5"/>
      <c r="AB84" s="5"/>
    </row>
    <row r="85" spans="2:28" ht="12.75">
      <c r="B85" s="2" t="s">
        <v>7</v>
      </c>
      <c r="D85" s="2" t="s">
        <v>12</v>
      </c>
      <c r="F85" s="5">
        <f>F75/100*F73*454/F78/60/0.0283*1000*(21-7)/(21-F79)</f>
        <v>0</v>
      </c>
      <c r="H85" s="5">
        <f>H75/100*H73*454/H78/60/0.0283*1000*(21-7)/(21-H79)</f>
        <v>26.901118068565633</v>
      </c>
      <c r="J85" s="5">
        <f>J75/100*J73*454/J78/60/0.0283*1000*(21-7)/(21-J79)</f>
        <v>0</v>
      </c>
      <c r="L85" s="5">
        <f>L75/100*L73*454/L78/60/0.0283*1000*(21-7)/(21-L79)</f>
        <v>25.5583089133396</v>
      </c>
      <c r="M85" s="5"/>
      <c r="N85" s="5">
        <f>N75/100*N73*454/N78/60/0.0283*1000*(21-7)/(21-N79)</f>
        <v>0</v>
      </c>
      <c r="O85" s="5"/>
      <c r="P85" s="5">
        <f>P75/100*P73*454/P78/60/0.0283*1000*(21-7)/(21-P79)</f>
        <v>24.612848689289308</v>
      </c>
      <c r="Q85" s="5"/>
      <c r="R85" s="5">
        <f>R75/100*R73*454/R78/60/0.0283*1000*(21-7)/(21-R79)</f>
        <v>0</v>
      </c>
      <c r="S85" s="5"/>
      <c r="T85" s="5">
        <f>T75/100*T73*454/T78/60/0.0283*1000*(21-7)/(21-T79)</f>
        <v>24.05523693676939</v>
      </c>
      <c r="U85" s="5"/>
      <c r="V85" s="8">
        <f>N85+F85</f>
        <v>0</v>
      </c>
      <c r="W85" s="5"/>
      <c r="X85" s="8">
        <f>P85+H85</f>
        <v>51.513966757854945</v>
      </c>
      <c r="Y85" s="5"/>
      <c r="Z85" s="8">
        <f>R85+J85</f>
        <v>0</v>
      </c>
      <c r="AA85" s="5"/>
      <c r="AB85" s="8">
        <f>T85+L85</f>
        <v>49.61354585010899</v>
      </c>
    </row>
    <row r="86" spans="2:28" ht="12.75">
      <c r="B86" s="2" t="s">
        <v>65</v>
      </c>
      <c r="D86" s="2" t="s">
        <v>11</v>
      </c>
      <c r="F86" s="4">
        <f>F76/100*F73*454/F78/60/0.0283*1000000*(21-7)/(21-F79)</f>
        <v>84453220.02571389</v>
      </c>
      <c r="G86" s="4"/>
      <c r="H86" s="4">
        <f>H76/100*H73*454/H78/60/0.0283*1000000*(21-7)/(21-H79)</f>
        <v>88437425.65040949</v>
      </c>
      <c r="I86" s="4"/>
      <c r="J86" s="4">
        <f>J76/100*J73*454/J78/60/0.0283*1000000*(21-7)/(21-J79)</f>
        <v>81520480.32889721</v>
      </c>
      <c r="K86" s="4"/>
      <c r="L86" s="4">
        <f>AVERAGE(J86,H86,F86)</f>
        <v>84803708.66834019</v>
      </c>
      <c r="M86" s="4"/>
      <c r="N86" s="4">
        <f>N76/100*N73*454/N78/60/0.0283*1000000*(21-7)/(21-N79)</f>
        <v>86100507.46997495</v>
      </c>
      <c r="O86" s="4"/>
      <c r="P86" s="4">
        <f>P76/100*P73*454/P78/60/0.0283*1000000*(21-7)/(21-P79)</f>
        <v>89426683.57108447</v>
      </c>
      <c r="Q86" s="4"/>
      <c r="R86" s="4">
        <f>R76/100*R73*454/R78/60/0.0283*1000000*(21-7)/(21-R79)</f>
        <v>86454144.59785461</v>
      </c>
      <c r="S86" s="4"/>
      <c r="T86" s="4">
        <f>AVERAGE(R86,P86,N86)</f>
        <v>87327111.87963802</v>
      </c>
      <c r="U86" s="4"/>
      <c r="V86" s="9">
        <f>N86+F86</f>
        <v>170553727.49568886</v>
      </c>
      <c r="W86" s="4"/>
      <c r="X86" s="9">
        <f>P86+H86</f>
        <v>177864109.22149396</v>
      </c>
      <c r="Y86" s="4"/>
      <c r="Z86" s="9">
        <f>R86+J86</f>
        <v>167974624.92675182</v>
      </c>
      <c r="AA86" s="4"/>
      <c r="AB86" s="9">
        <f>T86+L86</f>
        <v>172130820.54797822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" sqref="C1"/>
    </sheetView>
  </sheetViews>
  <sheetFormatPr defaultColWidth="9.140625" defaultRowHeight="12.75"/>
  <cols>
    <col min="1" max="1" width="21.8515625" style="2" customWidth="1"/>
    <col min="2" max="2" width="7.00390625" style="2" customWidth="1"/>
    <col min="3" max="3" width="8.140625" style="2" customWidth="1"/>
    <col min="4" max="4" width="8.421875" style="2" customWidth="1"/>
    <col min="5" max="5" width="7.8515625" style="2" customWidth="1"/>
    <col min="6" max="6" width="8.28125" style="2" customWidth="1"/>
    <col min="7" max="16384" width="11.421875" style="2" customWidth="1"/>
  </cols>
  <sheetData>
    <row r="1" ht="12.75">
      <c r="A1" s="1" t="s">
        <v>68</v>
      </c>
    </row>
    <row r="3" spans="1:6" ht="12.75">
      <c r="A3" s="2" t="s">
        <v>0</v>
      </c>
      <c r="B3" s="2" t="s">
        <v>48</v>
      </c>
      <c r="C3" s="3" t="s">
        <v>49</v>
      </c>
      <c r="D3" s="3" t="s">
        <v>49</v>
      </c>
      <c r="E3" s="3" t="s">
        <v>49</v>
      </c>
      <c r="F3" s="3" t="s">
        <v>69</v>
      </c>
    </row>
    <row r="4" spans="3:6" ht="12.75">
      <c r="C4" s="3">
        <v>1</v>
      </c>
      <c r="D4" s="3">
        <v>2</v>
      </c>
      <c r="E4" s="3">
        <v>3</v>
      </c>
      <c r="F4" s="3"/>
    </row>
    <row r="5" spans="3:6" ht="12.75">
      <c r="C5" s="3"/>
      <c r="D5" s="3"/>
      <c r="E5" s="3"/>
      <c r="F5" s="3"/>
    </row>
    <row r="6" spans="1:6" ht="12.75">
      <c r="A6" s="1" t="s">
        <v>51</v>
      </c>
      <c r="C6" s="3"/>
      <c r="D6" s="3"/>
      <c r="E6" s="3"/>
      <c r="F6" s="3"/>
    </row>
    <row r="7" spans="1:6" ht="12.75">
      <c r="A7" s="1"/>
      <c r="C7" s="3"/>
      <c r="D7" s="3"/>
      <c r="E7" s="3"/>
      <c r="F7" s="3"/>
    </row>
    <row r="8" spans="1:6" ht="12.75">
      <c r="A8" s="2" t="s">
        <v>82</v>
      </c>
      <c r="B8" s="2" t="s">
        <v>53</v>
      </c>
      <c r="C8" s="2">
        <v>116230</v>
      </c>
      <c r="D8" s="4">
        <v>119270</v>
      </c>
      <c r="E8" s="2">
        <v>118830</v>
      </c>
      <c r="F8" s="4">
        <f>AVERAGE(E8,D8,C8)</f>
        <v>118110</v>
      </c>
    </row>
    <row r="10" ht="12.75">
      <c r="A10" s="1" t="s">
        <v>58</v>
      </c>
    </row>
    <row r="11" ht="12.75">
      <c r="A11" s="1"/>
    </row>
    <row r="12" spans="1:6" ht="12.75">
      <c r="A12" s="2" t="s">
        <v>82</v>
      </c>
      <c r="B12" s="2" t="s">
        <v>53</v>
      </c>
      <c r="C12" s="2">
        <v>89700</v>
      </c>
      <c r="D12" s="2">
        <v>88320</v>
      </c>
      <c r="E12" s="2">
        <v>88110</v>
      </c>
      <c r="F12" s="4">
        <f>AVERAGE(E12,D12,C12)</f>
        <v>88710</v>
      </c>
    </row>
    <row r="14" ht="12.75">
      <c r="A14" s="1" t="s">
        <v>60</v>
      </c>
    </row>
    <row r="15" ht="12.75">
      <c r="A15" s="1"/>
    </row>
    <row r="16" spans="1:6" ht="12.75">
      <c r="A16" s="2" t="s">
        <v>82</v>
      </c>
      <c r="B16" s="2" t="s">
        <v>53</v>
      </c>
      <c r="C16" s="2">
        <v>170200</v>
      </c>
      <c r="D16" s="2">
        <v>177200</v>
      </c>
      <c r="E16" s="2">
        <v>170200</v>
      </c>
      <c r="F16" s="4">
        <f>AVERAGE(E16,D16,C16)</f>
        <v>172533.33333333334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2004-02-24T23:05:06Z</cp:lastPrinted>
  <dcterms:modified xsi:type="dcterms:W3CDTF">2004-02-24T23:06:46Z</dcterms:modified>
  <cp:category/>
  <cp:version/>
  <cp:contentType/>
  <cp:contentStatus/>
</cp:coreProperties>
</file>